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codeName="EsteLivro"/>
  <mc:AlternateContent xmlns:mc="http://schemas.openxmlformats.org/markup-compatibility/2006">
    <mc:Choice Requires="x15">
      <x15ac:absPath xmlns:x15ac="http://schemas.microsoft.com/office/spreadsheetml/2010/11/ac" url="/Users/eduardacarvalho/Library/Mobile Documents/com~apple~CloudDocs/Nutrição/FICHEIROS CLIENTES/"/>
    </mc:Choice>
  </mc:AlternateContent>
  <xr:revisionPtr revIDLastSave="0" documentId="13_ncr:1_{0BE261C1-2662-0B4F-80D1-ECF82E2A0842}" xr6:coauthVersionLast="47" xr6:coauthVersionMax="47" xr10:uidLastSave="{00000000-0000-0000-0000-000000000000}"/>
  <bookViews>
    <workbookView xWindow="540" yWindow="660" windowWidth="27800" windowHeight="15200" tabRatio="728" activeTab="5" xr2:uid="{00000000-000D-0000-FFFF-FFFF00000000}"/>
  </bookViews>
  <sheets>
    <sheet name="FICHA CLIENTE" sheetId="25" state="hidden" r:id="rId1"/>
    <sheet name="ANAMNESE" sheetId="7" r:id="rId2"/>
    <sheet name="ANTROPOMETRIA" sheetId="1" r:id="rId3"/>
    <sheet name="Fórmulas " sheetId="8" state="hidden" r:id="rId4"/>
    <sheet name="RESULTADOS" sheetId="13" r:id="rId5"/>
    <sheet name="NECESSIDADES ENERGÉTICAS" sheetId="2" r:id="rId6"/>
    <sheet name="DISTRIBUIÇÃO MACROS" sheetId="4" r:id="rId7"/>
    <sheet name="CÁLCULOS PLANO ALIMENTAR" sheetId="5" r:id="rId8"/>
    <sheet name="PLANO ALIMENTAR" sheetId="12" r:id="rId9"/>
    <sheet name="MATERIAIS" sheetId="20" r:id="rId10"/>
    <sheet name="RECEITAS" sheetId="10" r:id="rId11"/>
    <sheet name="IMC" sheetId="17" state="hidden" r:id="rId12"/>
    <sheet name="PEDIATRIA" sheetId="16" r:id="rId13"/>
    <sheet name="IMC_" sheetId="19" state="hidden" r:id="rId14"/>
    <sheet name="_PEDIATRIA" sheetId="18" r:id="rId15"/>
    <sheet name="ACONSELHAMENTO PEDIATRIA" sheetId="23" r:id="rId16"/>
    <sheet name="COMPOSIÇÃO NUTRICIONAL" sheetId="9" r:id="rId17"/>
    <sheet name="1" sheetId="24" r:id="rId18"/>
    <sheet name="ATLETAS- METS" sheetId="21" r:id="rId19"/>
    <sheet name="Mets" sheetId="22" r:id="rId20"/>
  </sheets>
  <externalReferences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14" hidden="1">_PEDIATRIA!$A$1:$T$203</definedName>
    <definedName name="_xlnm._FilterDatabase" localSheetId="11" hidden="1">IMC!$A$5:$R$210</definedName>
    <definedName name="_xlnm._FilterDatabase" localSheetId="12" hidden="1">PEDIATRIA!$A$1:$T$204</definedName>
    <definedName name="açucar">'COMPOSIÇÃO NUTRICIONAL'!$C$4:$C$32</definedName>
    <definedName name="Alimentos" localSheetId="19">#REF!</definedName>
    <definedName name="alimentos">'COMPOSIÇÃO NUTRICIONAL'!$C$4:$C$569</definedName>
    <definedName name="AlimentosTabela">#REF!</definedName>
    <definedName name="AntropometriaPeso">[1]Antropometria!$H$8</definedName>
    <definedName name="_xlnm.Print_Area" localSheetId="17">'1'!$M$1:$S$69</definedName>
    <definedName name="arrozmassa">'COMPOSIÇÃO NUTRICIONAL'!$C$493:$C$497</definedName>
    <definedName name="barras">'COMPOSIÇÃO NUTRICIONAL'!$C$451:$C$463</definedName>
    <definedName name="bebidas">'COMPOSIÇÃO NUTRICIONAL'!$C$40:$C$49</definedName>
    <definedName name="Cacau">'COMPOSIÇÃO NUTRICIONAL'!$C$552:$C$569</definedName>
    <definedName name="Carnepeixe">'COMPOSIÇÃO NUTRICIONAL'!$C$488:$C$492</definedName>
    <definedName name="cereais">'COMPOSIÇÃO NUTRICIONAL'!$C$50:$C$180</definedName>
    <definedName name="fruta">'COMPOSIÇÃO NUTRICIONAL'!$C$181:$C$241</definedName>
    <definedName name="frutossecos">'COMPOSIÇÃO NUTRICIONAL'!$C$242:$C$255</definedName>
    <definedName name="gelados">'COMPOSIÇÃO NUTRICIONAL'!$C$256:$C$257</definedName>
    <definedName name="gelatina">'COMPOSIÇÃO NUTRICIONAL'!$C$435:$C$439</definedName>
    <definedName name="gordura">'COMPOSIÇÃO NUTRICIONAL'!$C$33:$C$39</definedName>
    <definedName name="leguminosas">'COMPOSIÇÃO NUTRICIONAL'!$C$508:$C$518</definedName>
    <definedName name="LeiteIogurte">'COMPOSIÇÃO NUTRICIONAL'!$C$258:$C$393</definedName>
    <definedName name="manteiga">'COMPOSIÇÃO NUTRICIONAL'!$C$464:$C$487</definedName>
    <definedName name="ovo">'COMPOSIÇÃO NUTRICIONAL'!$C$432:$C$434</definedName>
    <definedName name="pão">'COMPOSIÇÃO NUTRICIONAL'!$C$120:$C$140</definedName>
    <definedName name="porçãofruta">'COMPOSIÇÃO NUTRICIONAL'!$C$507</definedName>
    <definedName name="Queijofiambre">'COMPOSIÇÃO NUTRICIONAL'!$C$396:$C$431</definedName>
    <definedName name="sementes">'COMPOSIÇÃO NUTRICIONAL'!$C$447:$C$450</definedName>
    <definedName name="sopas">'COMPOSIÇÃO NUTRICIONAL'!$C$519:$C$528</definedName>
    <definedName name="_xlnm.Print_Titles" localSheetId="14">_PEDIATRIA!$1:$1</definedName>
    <definedName name="_xlnm.Print_Titles" localSheetId="12">PEDIATRIA!$1:$1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0" l="1"/>
  <c r="G14" i="10"/>
  <c r="H14" i="10"/>
  <c r="E14" i="10"/>
  <c r="F84" i="10"/>
  <c r="G84" i="10"/>
  <c r="H84" i="10"/>
  <c r="E84" i="10"/>
  <c r="C9" i="4"/>
  <c r="G573" i="9"/>
  <c r="H573" i="9"/>
  <c r="I573" i="9"/>
  <c r="J573" i="9"/>
  <c r="F573" i="9"/>
  <c r="C30" i="2"/>
  <c r="E31" i="13"/>
  <c r="E32" i="13"/>
  <c r="E26" i="13"/>
  <c r="E27" i="13"/>
  <c r="E28" i="13"/>
  <c r="E29" i="13"/>
  <c r="E15" i="13"/>
  <c r="E9" i="13"/>
  <c r="E7" i="13"/>
  <c r="E8" i="13"/>
  <c r="E10" i="13"/>
  <c r="E11" i="13"/>
  <c r="E12" i="13"/>
  <c r="E13" i="13"/>
  <c r="E14" i="13"/>
  <c r="E16" i="13"/>
  <c r="E17" i="13"/>
  <c r="E18" i="13"/>
  <c r="E19" i="13"/>
  <c r="E20" i="13"/>
  <c r="E21" i="13"/>
  <c r="E22" i="13"/>
  <c r="E23" i="13"/>
  <c r="E24" i="13"/>
  <c r="D32" i="13"/>
  <c r="D31" i="13"/>
  <c r="D27" i="13"/>
  <c r="D28" i="13"/>
  <c r="D29" i="13"/>
  <c r="D26" i="13"/>
  <c r="D24" i="13"/>
  <c r="D17" i="13"/>
  <c r="D18" i="13"/>
  <c r="D19" i="13"/>
  <c r="D20" i="13"/>
  <c r="D21" i="13"/>
  <c r="D22" i="13"/>
  <c r="D23" i="13"/>
  <c r="D16" i="13"/>
  <c r="D15" i="13"/>
  <c r="D11" i="13"/>
  <c r="D12" i="13"/>
  <c r="D13" i="13"/>
  <c r="D14" i="13"/>
  <c r="D10" i="13"/>
  <c r="D8" i="13"/>
  <c r="D7" i="13"/>
  <c r="F85" i="24"/>
  <c r="E85" i="24"/>
  <c r="D85" i="24"/>
  <c r="H85" i="24" s="1"/>
  <c r="B85" i="24"/>
  <c r="F84" i="24"/>
  <c r="E84" i="24"/>
  <c r="D84" i="24"/>
  <c r="G84" i="24" s="1"/>
  <c r="B84" i="24"/>
  <c r="H83" i="24"/>
  <c r="G83" i="24"/>
  <c r="F83" i="24"/>
  <c r="E83" i="24"/>
  <c r="D83" i="24"/>
  <c r="B83" i="24"/>
  <c r="H82" i="24"/>
  <c r="G82" i="24"/>
  <c r="F82" i="24"/>
  <c r="E82" i="24"/>
  <c r="D82" i="24"/>
  <c r="B82" i="24"/>
  <c r="F81" i="24"/>
  <c r="H81" i="24" s="1"/>
  <c r="E81" i="24"/>
  <c r="D81" i="24"/>
  <c r="B81" i="24"/>
  <c r="F80" i="24"/>
  <c r="E80" i="24"/>
  <c r="H80" i="24" s="1"/>
  <c r="D80" i="24"/>
  <c r="B80" i="24"/>
  <c r="F79" i="24"/>
  <c r="E79" i="24"/>
  <c r="D79" i="24"/>
  <c r="H79" i="24" s="1"/>
  <c r="B79" i="24"/>
  <c r="F78" i="24"/>
  <c r="E78" i="24"/>
  <c r="D78" i="24"/>
  <c r="H78" i="24" s="1"/>
  <c r="B78" i="24"/>
  <c r="F77" i="24"/>
  <c r="E77" i="24"/>
  <c r="D77" i="24"/>
  <c r="H77" i="24" s="1"/>
  <c r="B77" i="24"/>
  <c r="F76" i="24"/>
  <c r="E76" i="24"/>
  <c r="D76" i="24"/>
  <c r="G76" i="24" s="1"/>
  <c r="B76" i="24"/>
  <c r="H75" i="24"/>
  <c r="G75" i="24"/>
  <c r="F75" i="24"/>
  <c r="E75" i="24"/>
  <c r="D75" i="24"/>
  <c r="B75" i="24"/>
  <c r="H74" i="24"/>
  <c r="G74" i="24"/>
  <c r="F74" i="24"/>
  <c r="E74" i="24"/>
  <c r="D74" i="24"/>
  <c r="B74" i="24"/>
  <c r="F73" i="24"/>
  <c r="H73" i="24" s="1"/>
  <c r="E73" i="24"/>
  <c r="D73" i="24"/>
  <c r="B73" i="24"/>
  <c r="F72" i="24"/>
  <c r="E72" i="24"/>
  <c r="H72" i="24" s="1"/>
  <c r="D72" i="24"/>
  <c r="B72" i="24"/>
  <c r="F71" i="24"/>
  <c r="E71" i="24"/>
  <c r="D71" i="24"/>
  <c r="H71" i="24" s="1"/>
  <c r="B71" i="24"/>
  <c r="F70" i="24"/>
  <c r="E70" i="24"/>
  <c r="D70" i="24"/>
  <c r="H70" i="24" s="1"/>
  <c r="B70" i="24"/>
  <c r="F69" i="24"/>
  <c r="E69" i="24"/>
  <c r="D69" i="24"/>
  <c r="B69" i="24"/>
  <c r="F68" i="24"/>
  <c r="E68" i="24"/>
  <c r="D68" i="24"/>
  <c r="G68" i="24" s="1"/>
  <c r="B68" i="24"/>
  <c r="H67" i="24"/>
  <c r="G67" i="24"/>
  <c r="F67" i="24"/>
  <c r="E67" i="24"/>
  <c r="D67" i="24"/>
  <c r="B67" i="24"/>
  <c r="H66" i="24"/>
  <c r="G66" i="24"/>
  <c r="F66" i="24"/>
  <c r="E66" i="24"/>
  <c r="D66" i="24"/>
  <c r="B66" i="24"/>
  <c r="F65" i="24"/>
  <c r="H65" i="24" s="1"/>
  <c r="E65" i="24"/>
  <c r="D65" i="24"/>
  <c r="B65" i="24"/>
  <c r="J62" i="24"/>
  <c r="I62" i="24"/>
  <c r="G62" i="24"/>
  <c r="F62" i="24"/>
  <c r="E62" i="24"/>
  <c r="D62" i="24"/>
  <c r="B62" i="24"/>
  <c r="N61" i="24"/>
  <c r="J61" i="24"/>
  <c r="I61" i="24"/>
  <c r="G61" i="24"/>
  <c r="F61" i="24"/>
  <c r="E61" i="24"/>
  <c r="D61" i="24"/>
  <c r="B61" i="24"/>
  <c r="N60" i="24"/>
  <c r="J60" i="24"/>
  <c r="I60" i="24"/>
  <c r="G60" i="24"/>
  <c r="F60" i="24"/>
  <c r="E60" i="24"/>
  <c r="D60" i="24"/>
  <c r="B60" i="24"/>
  <c r="N59" i="24"/>
  <c r="J59" i="24"/>
  <c r="I59" i="24"/>
  <c r="G59" i="24"/>
  <c r="F59" i="24"/>
  <c r="E59" i="24"/>
  <c r="D59" i="24"/>
  <c r="B59" i="24"/>
  <c r="N58" i="24"/>
  <c r="J58" i="24"/>
  <c r="I58" i="24"/>
  <c r="G58" i="24"/>
  <c r="F58" i="24"/>
  <c r="E58" i="24"/>
  <c r="D58" i="24"/>
  <c r="B58" i="24"/>
  <c r="N57" i="24"/>
  <c r="J57" i="24"/>
  <c r="I57" i="24"/>
  <c r="G57" i="24"/>
  <c r="F57" i="24"/>
  <c r="E57" i="24"/>
  <c r="D57" i="24"/>
  <c r="B57" i="24"/>
  <c r="J56" i="24"/>
  <c r="I56" i="24"/>
  <c r="G56" i="24"/>
  <c r="F56" i="24"/>
  <c r="E56" i="24"/>
  <c r="D56" i="24"/>
  <c r="B56" i="24"/>
  <c r="N55" i="24"/>
  <c r="J55" i="24"/>
  <c r="I55" i="24"/>
  <c r="G55" i="24"/>
  <c r="F55" i="24"/>
  <c r="E55" i="24"/>
  <c r="D55" i="24"/>
  <c r="B55" i="24"/>
  <c r="N54" i="24"/>
  <c r="J54" i="24"/>
  <c r="I54" i="24"/>
  <c r="G54" i="24"/>
  <c r="F54" i="24"/>
  <c r="E54" i="24"/>
  <c r="D54" i="24"/>
  <c r="B54" i="24"/>
  <c r="N53" i="24"/>
  <c r="J53" i="24"/>
  <c r="I53" i="24"/>
  <c r="G53" i="24"/>
  <c r="F53" i="24"/>
  <c r="E53" i="24"/>
  <c r="D53" i="24"/>
  <c r="B53" i="24"/>
  <c r="N52" i="24"/>
  <c r="J52" i="24"/>
  <c r="I52" i="24"/>
  <c r="G52" i="24"/>
  <c r="F52" i="24"/>
  <c r="E52" i="24"/>
  <c r="D52" i="24"/>
  <c r="B52" i="24"/>
  <c r="J51" i="24"/>
  <c r="I51" i="24"/>
  <c r="G51" i="24"/>
  <c r="F51" i="24"/>
  <c r="E51" i="24"/>
  <c r="D51" i="24"/>
  <c r="B51" i="24"/>
  <c r="N50" i="24"/>
  <c r="J50" i="24"/>
  <c r="I50" i="24"/>
  <c r="G50" i="24"/>
  <c r="F50" i="24"/>
  <c r="E50" i="24"/>
  <c r="D50" i="24"/>
  <c r="B50" i="24"/>
  <c r="N49" i="24"/>
  <c r="J49" i="24"/>
  <c r="I49" i="24"/>
  <c r="G49" i="24"/>
  <c r="F49" i="24"/>
  <c r="E49" i="24"/>
  <c r="D49" i="24"/>
  <c r="B49" i="24"/>
  <c r="N48" i="24"/>
  <c r="J48" i="24"/>
  <c r="I48" i="24"/>
  <c r="G48" i="24"/>
  <c r="F48" i="24"/>
  <c r="E48" i="24"/>
  <c r="D48" i="24"/>
  <c r="B48" i="24"/>
  <c r="N47" i="24"/>
  <c r="J47" i="24"/>
  <c r="I47" i="24"/>
  <c r="G47" i="24"/>
  <c r="F47" i="24"/>
  <c r="E47" i="24"/>
  <c r="D47" i="24"/>
  <c r="B47" i="24"/>
  <c r="N46" i="24"/>
  <c r="J46" i="24"/>
  <c r="I46" i="24"/>
  <c r="G46" i="24"/>
  <c r="F46" i="24"/>
  <c r="E46" i="24"/>
  <c r="D46" i="24"/>
  <c r="B46" i="24"/>
  <c r="N45" i="24"/>
  <c r="J45" i="24"/>
  <c r="I45" i="24"/>
  <c r="G45" i="24"/>
  <c r="F45" i="24"/>
  <c r="E45" i="24"/>
  <c r="D45" i="24"/>
  <c r="B45" i="24"/>
  <c r="P44" i="24"/>
  <c r="O44" i="24"/>
  <c r="J44" i="24"/>
  <c r="I44" i="24"/>
  <c r="H44" i="24"/>
  <c r="G44" i="24"/>
  <c r="G63" i="24" s="1"/>
  <c r="F44" i="24"/>
  <c r="E44" i="24"/>
  <c r="D44" i="24"/>
  <c r="B44" i="24"/>
  <c r="N43" i="24"/>
  <c r="J43" i="24"/>
  <c r="I43" i="24"/>
  <c r="I63" i="24" s="1"/>
  <c r="G43" i="24"/>
  <c r="F43" i="24"/>
  <c r="E43" i="24"/>
  <c r="D43" i="24"/>
  <c r="B43" i="24"/>
  <c r="J42" i="24"/>
  <c r="J63" i="24" s="1"/>
  <c r="I42" i="24"/>
  <c r="G42" i="24"/>
  <c r="F42" i="24"/>
  <c r="F63" i="24" s="1"/>
  <c r="E42" i="24"/>
  <c r="D42" i="24"/>
  <c r="B42" i="24"/>
  <c r="N41" i="24"/>
  <c r="J41" i="24"/>
  <c r="I41" i="24"/>
  <c r="H41" i="24"/>
  <c r="G41" i="24"/>
  <c r="N40" i="24"/>
  <c r="N39" i="24"/>
  <c r="N38" i="24"/>
  <c r="N37" i="24"/>
  <c r="N36" i="24"/>
  <c r="O35" i="24"/>
  <c r="Q35" i="24" s="1"/>
  <c r="K35" i="24"/>
  <c r="H35" i="24"/>
  <c r="I35" i="24" s="1"/>
  <c r="H62" i="24" s="1"/>
  <c r="C35" i="24"/>
  <c r="C62" i="24" s="1"/>
  <c r="O34" i="24"/>
  <c r="K34" i="24"/>
  <c r="I34" i="24"/>
  <c r="H61" i="24" s="1"/>
  <c r="H34" i="24"/>
  <c r="C34" i="24"/>
  <c r="C84" i="24" s="1"/>
  <c r="K33" i="24"/>
  <c r="O33" i="24" s="1"/>
  <c r="I33" i="24"/>
  <c r="H60" i="24" s="1"/>
  <c r="H33" i="24"/>
  <c r="C33" i="24"/>
  <c r="C60" i="24" s="1"/>
  <c r="K32" i="24"/>
  <c r="O41" i="24" s="1"/>
  <c r="Q41" i="24" s="1"/>
  <c r="I32" i="24"/>
  <c r="H59" i="24" s="1"/>
  <c r="H32" i="24"/>
  <c r="C32" i="24"/>
  <c r="C82" i="24" s="1"/>
  <c r="K31" i="24"/>
  <c r="O31" i="24" s="1"/>
  <c r="H31" i="24"/>
  <c r="I31" i="24" s="1"/>
  <c r="H58" i="24" s="1"/>
  <c r="C31" i="24"/>
  <c r="C81" i="24" s="1"/>
  <c r="K30" i="24"/>
  <c r="O30" i="24" s="1"/>
  <c r="H30" i="24"/>
  <c r="I30" i="24" s="1"/>
  <c r="H57" i="24" s="1"/>
  <c r="C30" i="24"/>
  <c r="C80" i="24" s="1"/>
  <c r="O29" i="24"/>
  <c r="O59" i="24" s="1"/>
  <c r="K29" i="24"/>
  <c r="H29" i="24"/>
  <c r="I29" i="24" s="1"/>
  <c r="H56" i="24" s="1"/>
  <c r="C29" i="24"/>
  <c r="C56" i="24" s="1"/>
  <c r="O28" i="24"/>
  <c r="K28" i="24"/>
  <c r="H28" i="24"/>
  <c r="I28" i="24" s="1"/>
  <c r="H55" i="24" s="1"/>
  <c r="C28" i="24"/>
  <c r="N28" i="24" s="1"/>
  <c r="O27" i="24"/>
  <c r="Q27" i="24" s="1"/>
  <c r="K27" i="24"/>
  <c r="H27" i="24"/>
  <c r="I27" i="24" s="1"/>
  <c r="H54" i="24" s="1"/>
  <c r="C27" i="24"/>
  <c r="C54" i="24" s="1"/>
  <c r="O26" i="24"/>
  <c r="K26" i="24"/>
  <c r="I26" i="24"/>
  <c r="H53" i="24" s="1"/>
  <c r="H26" i="24"/>
  <c r="C26" i="24"/>
  <c r="N26" i="24" s="1"/>
  <c r="K25" i="24"/>
  <c r="O25" i="24" s="1"/>
  <c r="I25" i="24"/>
  <c r="H52" i="24" s="1"/>
  <c r="H25" i="24"/>
  <c r="C25" i="24"/>
  <c r="C75" i="24" s="1"/>
  <c r="K24" i="24"/>
  <c r="O24" i="24" s="1"/>
  <c r="Q24" i="24" s="1"/>
  <c r="I24" i="24"/>
  <c r="H51" i="24" s="1"/>
  <c r="H24" i="24"/>
  <c r="C24" i="24"/>
  <c r="C74" i="24" s="1"/>
  <c r="K23" i="24"/>
  <c r="O23" i="24" s="1"/>
  <c r="Q23" i="24" s="1"/>
  <c r="H23" i="24"/>
  <c r="I23" i="24" s="1"/>
  <c r="H50" i="24" s="1"/>
  <c r="C23" i="24"/>
  <c r="C73" i="24" s="1"/>
  <c r="K22" i="24"/>
  <c r="O22" i="24" s="1"/>
  <c r="Q22" i="24" s="1"/>
  <c r="H22" i="24"/>
  <c r="I22" i="24" s="1"/>
  <c r="H49" i="24" s="1"/>
  <c r="C22" i="24"/>
  <c r="C72" i="24" s="1"/>
  <c r="O21" i="24"/>
  <c r="K21" i="24"/>
  <c r="H21" i="24"/>
  <c r="I21" i="24" s="1"/>
  <c r="H48" i="24" s="1"/>
  <c r="C21" i="24"/>
  <c r="N21" i="24" s="1"/>
  <c r="O20" i="24"/>
  <c r="K20" i="24"/>
  <c r="H20" i="24"/>
  <c r="I20" i="24" s="1"/>
  <c r="H47" i="24" s="1"/>
  <c r="C20" i="24"/>
  <c r="N20" i="24" s="1"/>
  <c r="K19" i="24"/>
  <c r="O19" i="24" s="1"/>
  <c r="H19" i="24"/>
  <c r="I19" i="24" s="1"/>
  <c r="H46" i="24" s="1"/>
  <c r="C19" i="24"/>
  <c r="C46" i="24" s="1"/>
  <c r="O18" i="24"/>
  <c r="Q18" i="24" s="1"/>
  <c r="K18" i="24"/>
  <c r="I18" i="24"/>
  <c r="H45" i="24" s="1"/>
  <c r="H18" i="24"/>
  <c r="C18" i="24"/>
  <c r="C45" i="24" s="1"/>
  <c r="K17" i="24"/>
  <c r="O17" i="24" s="1"/>
  <c r="Q17" i="24" s="1"/>
  <c r="I17" i="24"/>
  <c r="H17" i="24"/>
  <c r="C17" i="24"/>
  <c r="C44" i="24" s="1"/>
  <c r="K16" i="24"/>
  <c r="O16" i="24" s="1"/>
  <c r="H16" i="24"/>
  <c r="I16" i="24" s="1"/>
  <c r="H43" i="24" s="1"/>
  <c r="C16" i="24"/>
  <c r="C66" i="24" s="1"/>
  <c r="K15" i="24"/>
  <c r="O15" i="24" s="1"/>
  <c r="H15" i="24"/>
  <c r="I15" i="24" s="1"/>
  <c r="H42" i="24" s="1"/>
  <c r="C15" i="24"/>
  <c r="C65" i="24" s="1"/>
  <c r="O14" i="24"/>
  <c r="N14" i="24"/>
  <c r="H14" i="24"/>
  <c r="C14" i="24"/>
  <c r="Q13" i="24"/>
  <c r="K13" i="24"/>
  <c r="O11" i="24"/>
  <c r="C11" i="24"/>
  <c r="N11" i="24" s="1"/>
  <c r="C10" i="24"/>
  <c r="N8" i="24" s="1"/>
  <c r="N9" i="24"/>
  <c r="C9" i="24"/>
  <c r="N7" i="24" s="1"/>
  <c r="O8" i="24"/>
  <c r="O9" i="24" s="1"/>
  <c r="C8" i="24"/>
  <c r="N6" i="24" s="1"/>
  <c r="O7" i="24"/>
  <c r="C7" i="24"/>
  <c r="O6" i="24"/>
  <c r="C6" i="24"/>
  <c r="O5" i="24"/>
  <c r="C5" i="24"/>
  <c r="N5" i="24" s="1"/>
  <c r="O4" i="24"/>
  <c r="C4" i="24"/>
  <c r="N4" i="24" s="1"/>
  <c r="O3" i="24"/>
  <c r="C3" i="24"/>
  <c r="N3" i="24" s="1"/>
  <c r="M1" i="24"/>
  <c r="C1" i="24"/>
  <c r="E13" i="10"/>
  <c r="F13" i="10"/>
  <c r="G13" i="10"/>
  <c r="H13" i="10"/>
  <c r="H21" i="10"/>
  <c r="G21" i="10"/>
  <c r="F21" i="10"/>
  <c r="E21" i="10"/>
  <c r="F46" i="10"/>
  <c r="G46" i="10"/>
  <c r="H46" i="10"/>
  <c r="E46" i="10"/>
  <c r="C114" i="1"/>
  <c r="C113" i="1"/>
  <c r="C112" i="1"/>
  <c r="N18" i="24" l="1"/>
  <c r="C67" i="24"/>
  <c r="N16" i="24"/>
  <c r="N24" i="24"/>
  <c r="N34" i="24"/>
  <c r="C43" i="24"/>
  <c r="C61" i="24"/>
  <c r="N33" i="24"/>
  <c r="C83" i="24"/>
  <c r="N25" i="24"/>
  <c r="N31" i="24"/>
  <c r="C52" i="24"/>
  <c r="C58" i="24"/>
  <c r="C50" i="24"/>
  <c r="C53" i="24"/>
  <c r="C76" i="24"/>
  <c r="N17" i="24"/>
  <c r="N23" i="24"/>
  <c r="N32" i="24"/>
  <c r="C68" i="24"/>
  <c r="E63" i="24"/>
  <c r="H63" i="24"/>
  <c r="H69" i="24"/>
  <c r="O39" i="24"/>
  <c r="D63" i="24"/>
  <c r="Q33" i="24"/>
  <c r="Q15" i="24"/>
  <c r="O57" i="24"/>
  <c r="Q30" i="24"/>
  <c r="O58" i="24"/>
  <c r="Q26" i="24"/>
  <c r="P46" i="24"/>
  <c r="O55" i="24"/>
  <c r="Q34" i="24"/>
  <c r="P45" i="24"/>
  <c r="Q28" i="24"/>
  <c r="Q20" i="24"/>
  <c r="Q29" i="24"/>
  <c r="Q21" i="24"/>
  <c r="O61" i="24"/>
  <c r="Q25" i="24"/>
  <c r="Q31" i="24"/>
  <c r="Q39" i="24"/>
  <c r="N19" i="24"/>
  <c r="N27" i="24"/>
  <c r="N35" i="24"/>
  <c r="O40" i="24"/>
  <c r="Q40" i="24" s="1"/>
  <c r="C47" i="24"/>
  <c r="C49" i="24"/>
  <c r="C51" i="24"/>
  <c r="H68" i="24"/>
  <c r="C71" i="24"/>
  <c r="H76" i="24"/>
  <c r="C79" i="24"/>
  <c r="H84" i="24"/>
  <c r="O49" i="24"/>
  <c r="P49" i="24" s="1"/>
  <c r="O60" i="24"/>
  <c r="C70" i="24"/>
  <c r="C78" i="24"/>
  <c r="Q19" i="24"/>
  <c r="C42" i="24"/>
  <c r="G65" i="24"/>
  <c r="C69" i="24"/>
  <c r="G73" i="24"/>
  <c r="C77" i="24"/>
  <c r="G81" i="24"/>
  <c r="C85" i="24"/>
  <c r="C55" i="24"/>
  <c r="G72" i="24"/>
  <c r="G80" i="24"/>
  <c r="O32" i="24"/>
  <c r="Q32" i="24" s="1"/>
  <c r="C48" i="24"/>
  <c r="O53" i="24"/>
  <c r="G71" i="24"/>
  <c r="G79" i="24"/>
  <c r="N15" i="24"/>
  <c r="N22" i="24"/>
  <c r="N30" i="24"/>
  <c r="C59" i="24"/>
  <c r="G70" i="24"/>
  <c r="G78" i="24"/>
  <c r="N29" i="24"/>
  <c r="G69" i="24"/>
  <c r="G77" i="24"/>
  <c r="G85" i="24"/>
  <c r="C57" i="24"/>
  <c r="F38" i="10"/>
  <c r="G38" i="10"/>
  <c r="H38" i="10"/>
  <c r="E38" i="10"/>
  <c r="E10" i="10"/>
  <c r="F10" i="10"/>
  <c r="G10" i="10"/>
  <c r="H10" i="10"/>
  <c r="O36" i="24" l="1"/>
  <c r="Q36" i="24" s="1"/>
  <c r="O45" i="24"/>
  <c r="R53" i="24"/>
  <c r="P48" i="24"/>
  <c r="O50" i="24"/>
  <c r="P50" i="24" s="1"/>
  <c r="O37" i="24"/>
  <c r="Q37" i="24" s="1"/>
  <c r="O46" i="24"/>
  <c r="O54" i="24"/>
  <c r="R54" i="24" s="1"/>
  <c r="C5" i="21" a="1"/>
  <c r="C5" i="21"/>
  <c r="F34" i="5"/>
  <c r="D11" i="21"/>
  <c r="C11" i="21"/>
  <c r="D13" i="21"/>
  <c r="G561" i="9"/>
  <c r="H561" i="9"/>
  <c r="I561" i="9"/>
  <c r="J561" i="9"/>
  <c r="K561" i="9"/>
  <c r="L561" i="9"/>
  <c r="F561" i="9"/>
  <c r="G560" i="9"/>
  <c r="H560" i="9"/>
  <c r="I560" i="9"/>
  <c r="J560" i="9"/>
  <c r="K560" i="9"/>
  <c r="L560" i="9"/>
  <c r="F560" i="9"/>
  <c r="J27" i="1"/>
  <c r="J26" i="1" s="1"/>
  <c r="C65" i="2"/>
  <c r="C13" i="1"/>
  <c r="F25" i="10"/>
  <c r="G25" i="10"/>
  <c r="H25" i="10"/>
  <c r="E25" i="10"/>
  <c r="J2" i="16"/>
  <c r="J3" i="16"/>
  <c r="J4" i="16"/>
  <c r="J5" i="16"/>
  <c r="L2" i="16"/>
  <c r="G3" i="16"/>
  <c r="F3" i="16"/>
  <c r="G2" i="16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G151" i="18"/>
  <c r="G152" i="18"/>
  <c r="G153" i="18"/>
  <c r="G154" i="18"/>
  <c r="G155" i="18"/>
  <c r="G156" i="18"/>
  <c r="G157" i="18"/>
  <c r="G158" i="18"/>
  <c r="G159" i="18"/>
  <c r="G160" i="18"/>
  <c r="G161" i="18"/>
  <c r="G162" i="18"/>
  <c r="G163" i="18"/>
  <c r="G164" i="18"/>
  <c r="G165" i="18"/>
  <c r="G166" i="18"/>
  <c r="G167" i="18"/>
  <c r="G168" i="18"/>
  <c r="G169" i="18"/>
  <c r="G170" i="18"/>
  <c r="G171" i="18"/>
  <c r="G172" i="18"/>
  <c r="G173" i="18"/>
  <c r="G174" i="18"/>
  <c r="G175" i="18"/>
  <c r="G176" i="18"/>
  <c r="G177" i="18"/>
  <c r="G178" i="18"/>
  <c r="G179" i="18"/>
  <c r="G180" i="18"/>
  <c r="G181" i="18"/>
  <c r="G182" i="18"/>
  <c r="G183" i="18"/>
  <c r="G184" i="18"/>
  <c r="G185" i="18"/>
  <c r="G186" i="18"/>
  <c r="G187" i="18"/>
  <c r="G188" i="18"/>
  <c r="G189" i="18"/>
  <c r="G190" i="18"/>
  <c r="G191" i="18"/>
  <c r="G192" i="18"/>
  <c r="G193" i="18"/>
  <c r="G194" i="18"/>
  <c r="G195" i="18"/>
  <c r="G196" i="18"/>
  <c r="G197" i="18"/>
  <c r="G198" i="18"/>
  <c r="G199" i="18"/>
  <c r="G200" i="18"/>
  <c r="G201" i="18"/>
  <c r="G202" i="18"/>
  <c r="G203" i="18"/>
  <c r="G204" i="18"/>
  <c r="G205" i="18"/>
  <c r="G206" i="18"/>
  <c r="G207" i="18"/>
  <c r="G208" i="18"/>
  <c r="G209" i="18"/>
  <c r="G210" i="18"/>
  <c r="G211" i="18"/>
  <c r="G212" i="18"/>
  <c r="G213" i="18"/>
  <c r="G214" i="18"/>
  <c r="G215" i="18"/>
  <c r="G216" i="18"/>
  <c r="G217" i="18"/>
  <c r="G218" i="18"/>
  <c r="G219" i="18"/>
  <c r="G220" i="18"/>
  <c r="G221" i="18"/>
  <c r="G222" i="18"/>
  <c r="G223" i="18"/>
  <c r="G224" i="18"/>
  <c r="G225" i="18"/>
  <c r="G226" i="18"/>
  <c r="G227" i="18"/>
  <c r="G228" i="18"/>
  <c r="G229" i="18"/>
  <c r="G230" i="18"/>
  <c r="G231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F361" i="18"/>
  <c r="F362" i="18"/>
  <c r="F363" i="18"/>
  <c r="F364" i="18"/>
  <c r="F365" i="18"/>
  <c r="F366" i="18"/>
  <c r="F367" i="18"/>
  <c r="F368" i="18"/>
  <c r="F369" i="18"/>
  <c r="F370" i="18"/>
  <c r="F371" i="18"/>
  <c r="F372" i="18"/>
  <c r="F373" i="18"/>
  <c r="F374" i="18"/>
  <c r="F375" i="18"/>
  <c r="F376" i="18"/>
  <c r="F377" i="18"/>
  <c r="F378" i="18"/>
  <c r="F379" i="18"/>
  <c r="F380" i="18"/>
  <c r="F381" i="18"/>
  <c r="F382" i="18"/>
  <c r="F383" i="18"/>
  <c r="F384" i="18"/>
  <c r="F385" i="18"/>
  <c r="F386" i="18"/>
  <c r="F387" i="18"/>
  <c r="F388" i="18"/>
  <c r="F389" i="18"/>
  <c r="F390" i="18"/>
  <c r="F391" i="18"/>
  <c r="F392" i="18"/>
  <c r="F393" i="18"/>
  <c r="F394" i="18"/>
  <c r="F395" i="18"/>
  <c r="F396" i="18"/>
  <c r="F397" i="18"/>
  <c r="F398" i="18"/>
  <c r="F399" i="18"/>
  <c r="F400" i="18"/>
  <c r="F401" i="18"/>
  <c r="F402" i="18"/>
  <c r="F403" i="18"/>
  <c r="F404" i="18"/>
  <c r="F405" i="18"/>
  <c r="F406" i="18"/>
  <c r="F407" i="18"/>
  <c r="F408" i="18"/>
  <c r="F409" i="18"/>
  <c r="F410" i="18"/>
  <c r="F411" i="18"/>
  <c r="F412" i="18"/>
  <c r="F413" i="18"/>
  <c r="F414" i="18"/>
  <c r="F415" i="18"/>
  <c r="F416" i="18"/>
  <c r="F417" i="18"/>
  <c r="F418" i="18"/>
  <c r="F419" i="18"/>
  <c r="F420" i="18"/>
  <c r="F421" i="18"/>
  <c r="F422" i="18"/>
  <c r="F423" i="18"/>
  <c r="F424" i="18"/>
  <c r="F425" i="18"/>
  <c r="F426" i="18"/>
  <c r="F427" i="18"/>
  <c r="F428" i="18"/>
  <c r="F429" i="18"/>
  <c r="F430" i="18"/>
  <c r="F431" i="18"/>
  <c r="F432" i="18"/>
  <c r="F433" i="18"/>
  <c r="F434" i="18"/>
  <c r="F435" i="18"/>
  <c r="F436" i="18"/>
  <c r="F437" i="18"/>
  <c r="F438" i="18"/>
  <c r="F439" i="18"/>
  <c r="F440" i="18"/>
  <c r="F441" i="18"/>
  <c r="F442" i="18"/>
  <c r="F443" i="18"/>
  <c r="F444" i="18"/>
  <c r="F445" i="18"/>
  <c r="F446" i="18"/>
  <c r="F447" i="18"/>
  <c r="F448" i="18"/>
  <c r="F449" i="18"/>
  <c r="F450" i="18"/>
  <c r="F451" i="18"/>
  <c r="F452" i="18"/>
  <c r="F453" i="18"/>
  <c r="F454" i="18"/>
  <c r="F2" i="16"/>
  <c r="F2" i="18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X911" i="18"/>
  <c r="Y911" i="18"/>
  <c r="M911" i="18"/>
  <c r="J911" i="18"/>
  <c r="L911" i="18"/>
  <c r="G911" i="18"/>
  <c r="F911" i="18"/>
  <c r="AL911" i="18" s="1"/>
  <c r="X910" i="18"/>
  <c r="Y910" i="18"/>
  <c r="M910" i="18"/>
  <c r="J910" i="18"/>
  <c r="L910" i="18"/>
  <c r="G910" i="18"/>
  <c r="F910" i="18"/>
  <c r="AL910" i="18" s="1"/>
  <c r="X909" i="18"/>
  <c r="Y909" i="18"/>
  <c r="M909" i="18"/>
  <c r="J909" i="18"/>
  <c r="L909" i="18"/>
  <c r="G909" i="18"/>
  <c r="F909" i="18"/>
  <c r="AM909" i="18" s="1"/>
  <c r="X908" i="18"/>
  <c r="Y908" i="18"/>
  <c r="M908" i="18"/>
  <c r="J908" i="18"/>
  <c r="L908" i="18"/>
  <c r="G908" i="18"/>
  <c r="F908" i="18"/>
  <c r="X907" i="18"/>
  <c r="Y907" i="18"/>
  <c r="M907" i="18"/>
  <c r="J907" i="18"/>
  <c r="L907" i="18"/>
  <c r="G907" i="18"/>
  <c r="F907" i="18"/>
  <c r="AB907" i="18" s="1"/>
  <c r="X906" i="18"/>
  <c r="Y906" i="18"/>
  <c r="M906" i="18"/>
  <c r="J906" i="18"/>
  <c r="L906" i="18"/>
  <c r="G906" i="18"/>
  <c r="F906" i="18"/>
  <c r="N906" i="18" s="1"/>
  <c r="X905" i="18"/>
  <c r="Y905" i="18"/>
  <c r="M905" i="18"/>
  <c r="J905" i="18"/>
  <c r="L905" i="18"/>
  <c r="G905" i="18"/>
  <c r="F905" i="18"/>
  <c r="AM905" i="18" s="1"/>
  <c r="X904" i="18"/>
  <c r="Y904" i="18"/>
  <c r="M904" i="18"/>
  <c r="J904" i="18"/>
  <c r="L904" i="18"/>
  <c r="G904" i="18"/>
  <c r="F904" i="18"/>
  <c r="AJ904" i="18" s="1"/>
  <c r="X903" i="18"/>
  <c r="Y903" i="18"/>
  <c r="M903" i="18"/>
  <c r="J903" i="18"/>
  <c r="L903" i="18"/>
  <c r="G903" i="18"/>
  <c r="F903" i="18"/>
  <c r="AH903" i="18" s="1"/>
  <c r="X902" i="18"/>
  <c r="Y902" i="18"/>
  <c r="M902" i="18"/>
  <c r="J902" i="18"/>
  <c r="L902" i="18"/>
  <c r="G902" i="18"/>
  <c r="F902" i="18"/>
  <c r="X901" i="18"/>
  <c r="Y901" i="18"/>
  <c r="M901" i="18"/>
  <c r="J901" i="18"/>
  <c r="L901" i="18"/>
  <c r="G901" i="18"/>
  <c r="F901" i="18"/>
  <c r="AH901" i="18" s="1"/>
  <c r="Y900" i="18"/>
  <c r="X900" i="18"/>
  <c r="M900" i="18"/>
  <c r="J900" i="18"/>
  <c r="L900" i="18"/>
  <c r="G900" i="18"/>
  <c r="F900" i="18"/>
  <c r="AA900" i="18" s="1"/>
  <c r="Y899" i="18"/>
  <c r="X899" i="18"/>
  <c r="M899" i="18"/>
  <c r="J899" i="18"/>
  <c r="L899" i="18"/>
  <c r="G899" i="18"/>
  <c r="F899" i="18"/>
  <c r="AG899" i="18" s="1"/>
  <c r="Y898" i="18"/>
  <c r="X898" i="18"/>
  <c r="M898" i="18"/>
  <c r="J898" i="18"/>
  <c r="L898" i="18"/>
  <c r="G898" i="18"/>
  <c r="F898" i="18"/>
  <c r="AG898" i="18" s="1"/>
  <c r="Y897" i="18"/>
  <c r="X897" i="18"/>
  <c r="M897" i="18"/>
  <c r="J897" i="18"/>
  <c r="L897" i="18"/>
  <c r="G897" i="18"/>
  <c r="F897" i="18"/>
  <c r="Y896" i="18"/>
  <c r="X896" i="18"/>
  <c r="M896" i="18"/>
  <c r="J896" i="18"/>
  <c r="L896" i="18"/>
  <c r="G896" i="18"/>
  <c r="F896" i="18"/>
  <c r="AI896" i="18" s="1"/>
  <c r="Y895" i="18"/>
  <c r="X895" i="18"/>
  <c r="M895" i="18"/>
  <c r="J895" i="18"/>
  <c r="L895" i="18"/>
  <c r="G895" i="18"/>
  <c r="F895" i="18"/>
  <c r="N895" i="18" s="1"/>
  <c r="Y894" i="18"/>
  <c r="X894" i="18"/>
  <c r="M894" i="18"/>
  <c r="J894" i="18"/>
  <c r="L894" i="18"/>
  <c r="G894" i="18"/>
  <c r="F894" i="18"/>
  <c r="AD894" i="18" s="1"/>
  <c r="Y893" i="18"/>
  <c r="X893" i="18"/>
  <c r="M893" i="18"/>
  <c r="J893" i="18"/>
  <c r="L893" i="18"/>
  <c r="G893" i="18"/>
  <c r="F893" i="18"/>
  <c r="AJ893" i="18" s="1"/>
  <c r="X892" i="18"/>
  <c r="Y892" i="18"/>
  <c r="M892" i="18"/>
  <c r="L892" i="18"/>
  <c r="J892" i="18"/>
  <c r="G892" i="18"/>
  <c r="F892" i="18"/>
  <c r="Y891" i="18"/>
  <c r="X891" i="18"/>
  <c r="M891" i="18"/>
  <c r="L891" i="18"/>
  <c r="J891" i="18"/>
  <c r="G891" i="18"/>
  <c r="F891" i="18"/>
  <c r="AG891" i="18" s="1"/>
  <c r="Y890" i="18"/>
  <c r="X890" i="18"/>
  <c r="M890" i="18"/>
  <c r="L890" i="18"/>
  <c r="J890" i="18"/>
  <c r="G890" i="18"/>
  <c r="F890" i="18"/>
  <c r="AM890" i="18" s="1"/>
  <c r="Y889" i="18"/>
  <c r="X889" i="18"/>
  <c r="M889" i="18"/>
  <c r="L889" i="18"/>
  <c r="J889" i="18"/>
  <c r="G889" i="18"/>
  <c r="F889" i="18"/>
  <c r="Y888" i="18"/>
  <c r="X888" i="18"/>
  <c r="M888" i="18"/>
  <c r="J888" i="18"/>
  <c r="L888" i="18"/>
  <c r="G888" i="18"/>
  <c r="F888" i="18"/>
  <c r="AE888" i="18" s="1"/>
  <c r="Y887" i="18"/>
  <c r="X887" i="18"/>
  <c r="M887" i="18"/>
  <c r="L887" i="18"/>
  <c r="J887" i="18"/>
  <c r="G887" i="18"/>
  <c r="F887" i="18"/>
  <c r="AG887" i="18" s="1"/>
  <c r="Y886" i="18"/>
  <c r="X886" i="18"/>
  <c r="M886" i="18"/>
  <c r="J886" i="18"/>
  <c r="L886" i="18"/>
  <c r="G886" i="18"/>
  <c r="F886" i="18"/>
  <c r="AI886" i="18" s="1"/>
  <c r="Y885" i="18"/>
  <c r="X885" i="18"/>
  <c r="M885" i="18"/>
  <c r="L885" i="18"/>
  <c r="J885" i="18"/>
  <c r="G885" i="18"/>
  <c r="F885" i="18"/>
  <c r="AF885" i="18" s="1"/>
  <c r="Y884" i="18"/>
  <c r="X884" i="18"/>
  <c r="M884" i="18"/>
  <c r="J884" i="18"/>
  <c r="L884" i="18"/>
  <c r="G884" i="18"/>
  <c r="F884" i="18"/>
  <c r="AC884" i="18" s="1"/>
  <c r="Y883" i="18"/>
  <c r="X883" i="18"/>
  <c r="M883" i="18"/>
  <c r="L883" i="18"/>
  <c r="J883" i="18"/>
  <c r="G883" i="18"/>
  <c r="F883" i="18"/>
  <c r="AE883" i="18" s="1"/>
  <c r="Y882" i="18"/>
  <c r="X882" i="18"/>
  <c r="M882" i="18"/>
  <c r="J882" i="18"/>
  <c r="L882" i="18"/>
  <c r="G882" i="18"/>
  <c r="F882" i="18"/>
  <c r="Y881" i="18"/>
  <c r="X881" i="18"/>
  <c r="M881" i="18"/>
  <c r="L881" i="18"/>
  <c r="J881" i="18"/>
  <c r="G881" i="18"/>
  <c r="F881" i="18"/>
  <c r="Y880" i="18"/>
  <c r="X880" i="18"/>
  <c r="M880" i="18"/>
  <c r="J880" i="18"/>
  <c r="L880" i="18"/>
  <c r="G880" i="18"/>
  <c r="F880" i="18"/>
  <c r="AJ880" i="18" s="1"/>
  <c r="Y879" i="18"/>
  <c r="X879" i="18"/>
  <c r="M879" i="18"/>
  <c r="J879" i="18"/>
  <c r="L879" i="18"/>
  <c r="G879" i="18"/>
  <c r="F879" i="18"/>
  <c r="AL879" i="18" s="1"/>
  <c r="X878" i="18"/>
  <c r="Y878" i="18"/>
  <c r="M878" i="18"/>
  <c r="J878" i="18"/>
  <c r="L878" i="18"/>
  <c r="G878" i="18"/>
  <c r="F878" i="18"/>
  <c r="AG878" i="18" s="1"/>
  <c r="X877" i="18"/>
  <c r="Y877" i="18"/>
  <c r="M877" i="18"/>
  <c r="J877" i="18"/>
  <c r="L877" i="18"/>
  <c r="G877" i="18"/>
  <c r="F877" i="18"/>
  <c r="AF877" i="18" s="1"/>
  <c r="X876" i="18"/>
  <c r="Y876" i="18"/>
  <c r="M876" i="18"/>
  <c r="J876" i="18"/>
  <c r="L876" i="18"/>
  <c r="G876" i="18"/>
  <c r="F876" i="18"/>
  <c r="AH876" i="18" s="1"/>
  <c r="X875" i="18"/>
  <c r="Y875" i="18"/>
  <c r="M875" i="18"/>
  <c r="J875" i="18"/>
  <c r="L875" i="18"/>
  <c r="G875" i="18"/>
  <c r="F875" i="18"/>
  <c r="AG875" i="18" s="1"/>
  <c r="X874" i="18"/>
  <c r="Y874" i="18"/>
  <c r="M874" i="18"/>
  <c r="J874" i="18"/>
  <c r="L874" i="18"/>
  <c r="G874" i="18"/>
  <c r="F874" i="18"/>
  <c r="X873" i="18"/>
  <c r="Y873" i="18"/>
  <c r="M873" i="18"/>
  <c r="J873" i="18"/>
  <c r="L873" i="18"/>
  <c r="G873" i="18"/>
  <c r="F873" i="18"/>
  <c r="X872" i="18"/>
  <c r="Y872" i="18"/>
  <c r="M872" i="18"/>
  <c r="J872" i="18"/>
  <c r="L872" i="18"/>
  <c r="G872" i="18"/>
  <c r="F872" i="18"/>
  <c r="AD872" i="18" s="1"/>
  <c r="X871" i="18"/>
  <c r="Y871" i="18"/>
  <c r="M871" i="18"/>
  <c r="J871" i="18"/>
  <c r="L871" i="18"/>
  <c r="G871" i="18"/>
  <c r="F871" i="18"/>
  <c r="AG871" i="18" s="1"/>
  <c r="X870" i="18"/>
  <c r="Y870" i="18"/>
  <c r="M870" i="18"/>
  <c r="J870" i="18"/>
  <c r="L870" i="18"/>
  <c r="G870" i="18"/>
  <c r="F870" i="18"/>
  <c r="X869" i="18"/>
  <c r="Y869" i="18"/>
  <c r="M869" i="18"/>
  <c r="J869" i="18"/>
  <c r="L869" i="18"/>
  <c r="G869" i="18"/>
  <c r="F869" i="18"/>
  <c r="AD869" i="18" s="1"/>
  <c r="X868" i="18"/>
  <c r="Y868" i="18"/>
  <c r="M868" i="18"/>
  <c r="J868" i="18"/>
  <c r="L868" i="18"/>
  <c r="G868" i="18"/>
  <c r="F868" i="18"/>
  <c r="X867" i="18"/>
  <c r="Y867" i="18"/>
  <c r="M867" i="18"/>
  <c r="J867" i="18"/>
  <c r="L867" i="18"/>
  <c r="G867" i="18"/>
  <c r="F867" i="18"/>
  <c r="AG867" i="18" s="1"/>
  <c r="X866" i="18"/>
  <c r="Y866" i="18"/>
  <c r="M866" i="18"/>
  <c r="J866" i="18"/>
  <c r="L866" i="18"/>
  <c r="G866" i="18"/>
  <c r="F866" i="18"/>
  <c r="X865" i="18"/>
  <c r="Y865" i="18"/>
  <c r="M865" i="18"/>
  <c r="J865" i="18"/>
  <c r="L865" i="18"/>
  <c r="G865" i="18"/>
  <c r="F865" i="18"/>
  <c r="AI865" i="18" s="1"/>
  <c r="X864" i="18"/>
  <c r="Y864" i="18"/>
  <c r="M864" i="18"/>
  <c r="J864" i="18"/>
  <c r="L864" i="18"/>
  <c r="G864" i="18"/>
  <c r="F864" i="18"/>
  <c r="AJ864" i="18" s="1"/>
  <c r="X863" i="18"/>
  <c r="Y863" i="18"/>
  <c r="M863" i="18"/>
  <c r="J863" i="18"/>
  <c r="L863" i="18"/>
  <c r="G863" i="18"/>
  <c r="F863" i="18"/>
  <c r="AF863" i="18" s="1"/>
  <c r="X862" i="18"/>
  <c r="Y862" i="18"/>
  <c r="M862" i="18"/>
  <c r="J862" i="18"/>
  <c r="L862" i="18"/>
  <c r="G862" i="18"/>
  <c r="F862" i="18"/>
  <c r="AC862" i="18" s="1"/>
  <c r="X861" i="18"/>
  <c r="Y861" i="18"/>
  <c r="M861" i="18"/>
  <c r="L861" i="18"/>
  <c r="J861" i="18"/>
  <c r="G861" i="18"/>
  <c r="F861" i="18"/>
  <c r="R861" i="18" s="1"/>
  <c r="X860" i="18"/>
  <c r="Y860" i="18"/>
  <c r="M860" i="18"/>
  <c r="J860" i="18"/>
  <c r="L860" i="18"/>
  <c r="G860" i="18"/>
  <c r="F860" i="18"/>
  <c r="AJ860" i="18" s="1"/>
  <c r="X859" i="18"/>
  <c r="Y859" i="18"/>
  <c r="M859" i="18"/>
  <c r="J859" i="18"/>
  <c r="L859" i="18"/>
  <c r="G859" i="18"/>
  <c r="F859" i="18"/>
  <c r="AB859" i="18" s="1"/>
  <c r="X858" i="18"/>
  <c r="Y858" i="18"/>
  <c r="M858" i="18"/>
  <c r="L858" i="18"/>
  <c r="J858" i="18"/>
  <c r="G858" i="18"/>
  <c r="F858" i="18"/>
  <c r="X857" i="18"/>
  <c r="Y857" i="18"/>
  <c r="M857" i="18"/>
  <c r="L857" i="18"/>
  <c r="J857" i="18"/>
  <c r="G857" i="18"/>
  <c r="F857" i="18"/>
  <c r="AB857" i="18" s="1"/>
  <c r="Y856" i="18"/>
  <c r="X856" i="18"/>
  <c r="M856" i="18"/>
  <c r="L856" i="18"/>
  <c r="J856" i="18"/>
  <c r="G856" i="18"/>
  <c r="F856" i="18"/>
  <c r="AA856" i="18" s="1"/>
  <c r="Y855" i="18"/>
  <c r="X855" i="18"/>
  <c r="M855" i="18"/>
  <c r="L855" i="18"/>
  <c r="J855" i="18"/>
  <c r="G855" i="18"/>
  <c r="F855" i="18"/>
  <c r="AK855" i="18" s="1"/>
  <c r="Y854" i="18"/>
  <c r="X854" i="18"/>
  <c r="M854" i="18"/>
  <c r="L854" i="18"/>
  <c r="J854" i="18"/>
  <c r="G854" i="18"/>
  <c r="F854" i="18"/>
  <c r="R854" i="18" s="1"/>
  <c r="Y853" i="18"/>
  <c r="X853" i="18"/>
  <c r="M853" i="18"/>
  <c r="L853" i="18"/>
  <c r="J853" i="18"/>
  <c r="G853" i="18"/>
  <c r="F853" i="18"/>
  <c r="Y852" i="18"/>
  <c r="X852" i="18"/>
  <c r="M852" i="18"/>
  <c r="L852" i="18"/>
  <c r="J852" i="18"/>
  <c r="G852" i="18"/>
  <c r="F852" i="18"/>
  <c r="AM852" i="18" s="1"/>
  <c r="Y851" i="18"/>
  <c r="X851" i="18"/>
  <c r="M851" i="18"/>
  <c r="L851" i="18"/>
  <c r="J851" i="18"/>
  <c r="G851" i="18"/>
  <c r="F851" i="18"/>
  <c r="AH851" i="18" s="1"/>
  <c r="Y850" i="18"/>
  <c r="X850" i="18"/>
  <c r="M850" i="18"/>
  <c r="L850" i="18"/>
  <c r="J850" i="18"/>
  <c r="G850" i="18"/>
  <c r="F850" i="18"/>
  <c r="Y849" i="18"/>
  <c r="X849" i="18"/>
  <c r="M849" i="18"/>
  <c r="L849" i="18"/>
  <c r="J849" i="18"/>
  <c r="G849" i="18"/>
  <c r="F849" i="18"/>
  <c r="AC849" i="18" s="1"/>
  <c r="Y848" i="18"/>
  <c r="X848" i="18"/>
  <c r="M848" i="18"/>
  <c r="L848" i="18"/>
  <c r="J848" i="18"/>
  <c r="G848" i="18"/>
  <c r="F848" i="18"/>
  <c r="AF848" i="18" s="1"/>
  <c r="Y847" i="18"/>
  <c r="X847" i="18"/>
  <c r="M847" i="18"/>
  <c r="J847" i="18"/>
  <c r="L847" i="18"/>
  <c r="G847" i="18"/>
  <c r="F847" i="18"/>
  <c r="AD847" i="18" s="1"/>
  <c r="Y846" i="18"/>
  <c r="X846" i="18"/>
  <c r="M846" i="18"/>
  <c r="L846" i="18"/>
  <c r="J846" i="18"/>
  <c r="G846" i="18"/>
  <c r="F846" i="18"/>
  <c r="Y845" i="18"/>
  <c r="X845" i="18"/>
  <c r="M845" i="18"/>
  <c r="J845" i="18"/>
  <c r="L845" i="18"/>
  <c r="G845" i="18"/>
  <c r="F845" i="18"/>
  <c r="N845" i="18" s="1"/>
  <c r="Y844" i="18"/>
  <c r="X844" i="18"/>
  <c r="M844" i="18"/>
  <c r="L844" i="18"/>
  <c r="J844" i="18"/>
  <c r="G844" i="18"/>
  <c r="F844" i="18"/>
  <c r="AA844" i="18" s="1"/>
  <c r="Y843" i="18"/>
  <c r="X843" i="18"/>
  <c r="M843" i="18"/>
  <c r="J843" i="18"/>
  <c r="L843" i="18"/>
  <c r="G843" i="18"/>
  <c r="F843" i="18"/>
  <c r="AL843" i="18" s="1"/>
  <c r="Y842" i="18"/>
  <c r="X842" i="18"/>
  <c r="M842" i="18"/>
  <c r="L842" i="18"/>
  <c r="J842" i="18"/>
  <c r="G842" i="18"/>
  <c r="F842" i="18"/>
  <c r="Y841" i="18"/>
  <c r="X841" i="18"/>
  <c r="M841" i="18"/>
  <c r="J841" i="18"/>
  <c r="L841" i="18"/>
  <c r="G841" i="18"/>
  <c r="F841" i="18"/>
  <c r="Y840" i="18"/>
  <c r="X840" i="18"/>
  <c r="M840" i="18"/>
  <c r="L840" i="18"/>
  <c r="J840" i="18"/>
  <c r="G840" i="18"/>
  <c r="F840" i="18"/>
  <c r="AI840" i="18" s="1"/>
  <c r="Y839" i="18"/>
  <c r="X839" i="18"/>
  <c r="M839" i="18"/>
  <c r="J839" i="18"/>
  <c r="L839" i="18"/>
  <c r="G839" i="18"/>
  <c r="F839" i="18"/>
  <c r="AH839" i="18" s="1"/>
  <c r="Y838" i="18"/>
  <c r="X838" i="18"/>
  <c r="M838" i="18"/>
  <c r="L838" i="18"/>
  <c r="J838" i="18"/>
  <c r="G838" i="18"/>
  <c r="F838" i="18"/>
  <c r="Y837" i="18"/>
  <c r="X837" i="18"/>
  <c r="M837" i="18"/>
  <c r="J837" i="18"/>
  <c r="L837" i="18"/>
  <c r="G837" i="18"/>
  <c r="F837" i="18"/>
  <c r="Y836" i="18"/>
  <c r="X836" i="18"/>
  <c r="M836" i="18"/>
  <c r="L836" i="18"/>
  <c r="J836" i="18"/>
  <c r="G836" i="18"/>
  <c r="F836" i="18"/>
  <c r="Y835" i="18"/>
  <c r="X835" i="18"/>
  <c r="M835" i="18"/>
  <c r="J835" i="18"/>
  <c r="L835" i="18"/>
  <c r="G835" i="18"/>
  <c r="F835" i="18"/>
  <c r="AG835" i="18" s="1"/>
  <c r="Y834" i="18"/>
  <c r="X834" i="18"/>
  <c r="M834" i="18"/>
  <c r="L834" i="18"/>
  <c r="J834" i="18"/>
  <c r="G834" i="18"/>
  <c r="F834" i="18"/>
  <c r="Y833" i="18"/>
  <c r="X833" i="18"/>
  <c r="M833" i="18"/>
  <c r="J833" i="18"/>
  <c r="L833" i="18"/>
  <c r="G833" i="18"/>
  <c r="F833" i="18"/>
  <c r="AE833" i="18" s="1"/>
  <c r="X832" i="18"/>
  <c r="Y832" i="18"/>
  <c r="M832" i="18"/>
  <c r="L832" i="18"/>
  <c r="J832" i="18"/>
  <c r="G832" i="18"/>
  <c r="F832" i="18"/>
  <c r="AE832" i="18" s="1"/>
  <c r="X831" i="18"/>
  <c r="Y831" i="18"/>
  <c r="M831" i="18"/>
  <c r="L831" i="18"/>
  <c r="J831" i="18"/>
  <c r="G831" i="18"/>
  <c r="F831" i="18"/>
  <c r="AL831" i="18" s="1"/>
  <c r="X830" i="18"/>
  <c r="Y830" i="18"/>
  <c r="M830" i="18"/>
  <c r="L830" i="18"/>
  <c r="J830" i="18"/>
  <c r="G830" i="18"/>
  <c r="F830" i="18"/>
  <c r="N830" i="18" s="1"/>
  <c r="X829" i="18"/>
  <c r="Y829" i="18"/>
  <c r="M829" i="18"/>
  <c r="L829" i="18"/>
  <c r="J829" i="18"/>
  <c r="G829" i="18"/>
  <c r="F829" i="18"/>
  <c r="AE829" i="18" s="1"/>
  <c r="X828" i="18"/>
  <c r="Y828" i="18"/>
  <c r="M828" i="18"/>
  <c r="L828" i="18"/>
  <c r="J828" i="18"/>
  <c r="G828" i="18"/>
  <c r="F828" i="18"/>
  <c r="AD828" i="18" s="1"/>
  <c r="X827" i="18"/>
  <c r="Y827" i="18"/>
  <c r="M827" i="18"/>
  <c r="L827" i="18"/>
  <c r="J827" i="18"/>
  <c r="G827" i="18"/>
  <c r="F827" i="18"/>
  <c r="N827" i="18" s="1"/>
  <c r="X826" i="18"/>
  <c r="Y826" i="18"/>
  <c r="M826" i="18"/>
  <c r="L826" i="18"/>
  <c r="J826" i="18"/>
  <c r="G826" i="18"/>
  <c r="F826" i="18"/>
  <c r="X825" i="18"/>
  <c r="Y825" i="18"/>
  <c r="M825" i="18"/>
  <c r="J825" i="18"/>
  <c r="L825" i="18"/>
  <c r="G825" i="18"/>
  <c r="F825" i="18"/>
  <c r="X824" i="18"/>
  <c r="Y824" i="18"/>
  <c r="M824" i="18"/>
  <c r="J824" i="18"/>
  <c r="L824" i="18"/>
  <c r="G824" i="18"/>
  <c r="F824" i="18"/>
  <c r="AB824" i="18" s="1"/>
  <c r="Y823" i="18"/>
  <c r="X823" i="18"/>
  <c r="M823" i="18"/>
  <c r="J823" i="18"/>
  <c r="L823" i="18"/>
  <c r="G823" i="18"/>
  <c r="F823" i="18"/>
  <c r="AC823" i="18" s="1"/>
  <c r="X822" i="18"/>
  <c r="Y822" i="18"/>
  <c r="M822" i="18"/>
  <c r="L822" i="18"/>
  <c r="J822" i="18"/>
  <c r="G822" i="18"/>
  <c r="F822" i="18"/>
  <c r="AC822" i="18" s="1"/>
  <c r="X821" i="18"/>
  <c r="Y821" i="18"/>
  <c r="M821" i="18"/>
  <c r="J821" i="18"/>
  <c r="L821" i="18"/>
  <c r="G821" i="18"/>
  <c r="F821" i="18"/>
  <c r="AM821" i="18" s="1"/>
  <c r="X820" i="18"/>
  <c r="Y820" i="18"/>
  <c r="M820" i="18"/>
  <c r="J820" i="18"/>
  <c r="L820" i="18"/>
  <c r="G820" i="18"/>
  <c r="F820" i="18"/>
  <c r="AK820" i="18" s="1"/>
  <c r="Y819" i="18"/>
  <c r="X819" i="18"/>
  <c r="M819" i="18"/>
  <c r="J819" i="18"/>
  <c r="L819" i="18"/>
  <c r="G819" i="18"/>
  <c r="F819" i="18"/>
  <c r="AA819" i="18" s="1"/>
  <c r="X818" i="18"/>
  <c r="Y818" i="18"/>
  <c r="M818" i="18"/>
  <c r="L818" i="18"/>
  <c r="J818" i="18"/>
  <c r="G818" i="18"/>
  <c r="F818" i="18"/>
  <c r="X817" i="18"/>
  <c r="Y817" i="18"/>
  <c r="M817" i="18"/>
  <c r="J817" i="18"/>
  <c r="L817" i="18"/>
  <c r="G817" i="18"/>
  <c r="F817" i="18"/>
  <c r="X816" i="18"/>
  <c r="Y816" i="18"/>
  <c r="M816" i="18"/>
  <c r="J816" i="18"/>
  <c r="L816" i="18"/>
  <c r="G816" i="18"/>
  <c r="F816" i="18"/>
  <c r="AC816" i="18" s="1"/>
  <c r="X815" i="18"/>
  <c r="Y815" i="18"/>
  <c r="M815" i="18"/>
  <c r="J815" i="18"/>
  <c r="L815" i="18"/>
  <c r="G815" i="18"/>
  <c r="F815" i="18"/>
  <c r="AH815" i="18" s="1"/>
  <c r="X814" i="18"/>
  <c r="Y814" i="18"/>
  <c r="M814" i="18"/>
  <c r="J814" i="18"/>
  <c r="L814" i="18"/>
  <c r="G814" i="18"/>
  <c r="F814" i="18"/>
  <c r="AG814" i="18" s="1"/>
  <c r="X813" i="18"/>
  <c r="Y813" i="18"/>
  <c r="M813" i="18"/>
  <c r="J813" i="18"/>
  <c r="L813" i="18"/>
  <c r="G813" i="18"/>
  <c r="F813" i="18"/>
  <c r="AJ813" i="18" s="1"/>
  <c r="X812" i="18"/>
  <c r="Y812" i="18"/>
  <c r="M812" i="18"/>
  <c r="J812" i="18"/>
  <c r="L812" i="18"/>
  <c r="G812" i="18"/>
  <c r="F812" i="18"/>
  <c r="X811" i="18"/>
  <c r="Y811" i="18"/>
  <c r="M811" i="18"/>
  <c r="L811" i="18"/>
  <c r="J811" i="18"/>
  <c r="G811" i="18"/>
  <c r="F811" i="18"/>
  <c r="AB811" i="18" s="1"/>
  <c r="X810" i="18"/>
  <c r="Y810" i="18"/>
  <c r="M810" i="18"/>
  <c r="L810" i="18"/>
  <c r="J810" i="18"/>
  <c r="G810" i="18"/>
  <c r="F810" i="18"/>
  <c r="X809" i="18"/>
  <c r="Y809" i="18"/>
  <c r="M809" i="18"/>
  <c r="L809" i="18"/>
  <c r="J809" i="18"/>
  <c r="G809" i="18"/>
  <c r="F809" i="18"/>
  <c r="AA809" i="18" s="1"/>
  <c r="X808" i="18"/>
  <c r="Y808" i="18"/>
  <c r="M808" i="18"/>
  <c r="L808" i="18"/>
  <c r="J808" i="18"/>
  <c r="G808" i="18"/>
  <c r="F808" i="18"/>
  <c r="AC808" i="18" s="1"/>
  <c r="X807" i="18"/>
  <c r="Y807" i="18"/>
  <c r="M807" i="18"/>
  <c r="L807" i="18"/>
  <c r="J807" i="18"/>
  <c r="G807" i="18"/>
  <c r="F807" i="18"/>
  <c r="X806" i="18"/>
  <c r="Y806" i="18"/>
  <c r="M806" i="18"/>
  <c r="L806" i="18"/>
  <c r="J806" i="18"/>
  <c r="G806" i="18"/>
  <c r="F806" i="18"/>
  <c r="AJ806" i="18" s="1"/>
  <c r="X805" i="18"/>
  <c r="Y805" i="18"/>
  <c r="M805" i="18"/>
  <c r="L805" i="18"/>
  <c r="J805" i="18"/>
  <c r="G805" i="18"/>
  <c r="F805" i="18"/>
  <c r="X804" i="18"/>
  <c r="Y804" i="18"/>
  <c r="M804" i="18"/>
  <c r="L804" i="18"/>
  <c r="J804" i="18"/>
  <c r="G804" i="18"/>
  <c r="F804" i="18"/>
  <c r="X803" i="18"/>
  <c r="Y803" i="18"/>
  <c r="M803" i="18"/>
  <c r="L803" i="18"/>
  <c r="J803" i="18"/>
  <c r="G803" i="18"/>
  <c r="F803" i="18"/>
  <c r="R803" i="18" s="1"/>
  <c r="Y802" i="18"/>
  <c r="X802" i="18"/>
  <c r="M802" i="18"/>
  <c r="J802" i="18"/>
  <c r="L802" i="18"/>
  <c r="G802" i="18"/>
  <c r="F802" i="18"/>
  <c r="C802" i="18"/>
  <c r="X801" i="18"/>
  <c r="Y801" i="18"/>
  <c r="M801" i="18"/>
  <c r="L801" i="18"/>
  <c r="J801" i="18"/>
  <c r="G801" i="18"/>
  <c r="F801" i="18"/>
  <c r="C801" i="18"/>
  <c r="X800" i="18"/>
  <c r="Y800" i="18"/>
  <c r="M800" i="18"/>
  <c r="J800" i="18"/>
  <c r="L800" i="18"/>
  <c r="G800" i="18"/>
  <c r="F800" i="18"/>
  <c r="C800" i="18"/>
  <c r="Y799" i="18"/>
  <c r="X799" i="18"/>
  <c r="M799" i="18"/>
  <c r="J799" i="18"/>
  <c r="L799" i="18"/>
  <c r="G799" i="18"/>
  <c r="F799" i="18"/>
  <c r="C799" i="18"/>
  <c r="Y798" i="18"/>
  <c r="X798" i="18"/>
  <c r="M798" i="18"/>
  <c r="L798" i="18"/>
  <c r="J798" i="18"/>
  <c r="G798" i="18"/>
  <c r="F798" i="18"/>
  <c r="Y797" i="18"/>
  <c r="X797" i="18"/>
  <c r="M797" i="18"/>
  <c r="J797" i="18"/>
  <c r="L797" i="18"/>
  <c r="G797" i="18"/>
  <c r="F797" i="18"/>
  <c r="Y796" i="18"/>
  <c r="X796" i="18"/>
  <c r="M796" i="18"/>
  <c r="L796" i="18"/>
  <c r="J796" i="18"/>
  <c r="G796" i="18"/>
  <c r="F796" i="18"/>
  <c r="AJ796" i="18" s="1"/>
  <c r="Y795" i="18"/>
  <c r="X795" i="18"/>
  <c r="M795" i="18"/>
  <c r="J795" i="18"/>
  <c r="L795" i="18"/>
  <c r="G795" i="18"/>
  <c r="F795" i="18"/>
  <c r="AM795" i="18" s="1"/>
  <c r="Y794" i="18"/>
  <c r="X794" i="18"/>
  <c r="M794" i="18"/>
  <c r="L794" i="18"/>
  <c r="J794" i="18"/>
  <c r="G794" i="18"/>
  <c r="F794" i="18"/>
  <c r="Y793" i="18"/>
  <c r="X793" i="18"/>
  <c r="M793" i="18"/>
  <c r="J793" i="18"/>
  <c r="L793" i="18"/>
  <c r="G793" i="18"/>
  <c r="F793" i="18"/>
  <c r="AH793" i="18" s="1"/>
  <c r="Y792" i="18"/>
  <c r="X792" i="18"/>
  <c r="M792" i="18"/>
  <c r="L792" i="18"/>
  <c r="J792" i="18"/>
  <c r="G792" i="18"/>
  <c r="F792" i="18"/>
  <c r="AL792" i="18" s="1"/>
  <c r="Y791" i="18"/>
  <c r="X791" i="18"/>
  <c r="M791" i="18"/>
  <c r="J791" i="18"/>
  <c r="L791" i="18"/>
  <c r="G791" i="18"/>
  <c r="F791" i="18"/>
  <c r="AC791" i="18" s="1"/>
  <c r="Y790" i="18"/>
  <c r="X790" i="18"/>
  <c r="M790" i="18"/>
  <c r="L790" i="18"/>
  <c r="J790" i="18"/>
  <c r="G790" i="18"/>
  <c r="F790" i="18"/>
  <c r="Y789" i="18"/>
  <c r="X789" i="18"/>
  <c r="M789" i="18"/>
  <c r="J789" i="18"/>
  <c r="L789" i="18"/>
  <c r="G789" i="18"/>
  <c r="F789" i="18"/>
  <c r="AM789" i="18" s="1"/>
  <c r="Y788" i="18"/>
  <c r="X788" i="18"/>
  <c r="M788" i="18"/>
  <c r="L788" i="18"/>
  <c r="J788" i="18"/>
  <c r="G788" i="18"/>
  <c r="F788" i="18"/>
  <c r="AJ788" i="18" s="1"/>
  <c r="Y787" i="18"/>
  <c r="X787" i="18"/>
  <c r="M787" i="18"/>
  <c r="J787" i="18"/>
  <c r="L787" i="18"/>
  <c r="G787" i="18"/>
  <c r="F787" i="18"/>
  <c r="AD787" i="18" s="1"/>
  <c r="Y786" i="18"/>
  <c r="X786" i="18"/>
  <c r="M786" i="18"/>
  <c r="L786" i="18"/>
  <c r="J786" i="18"/>
  <c r="G786" i="18"/>
  <c r="F786" i="18"/>
  <c r="Y785" i="18"/>
  <c r="X785" i="18"/>
  <c r="M785" i="18"/>
  <c r="J785" i="18"/>
  <c r="L785" i="18"/>
  <c r="G785" i="18"/>
  <c r="F785" i="18"/>
  <c r="R785" i="18" s="1"/>
  <c r="Y784" i="18"/>
  <c r="X784" i="18"/>
  <c r="M784" i="18"/>
  <c r="L784" i="18"/>
  <c r="J784" i="18"/>
  <c r="G784" i="18"/>
  <c r="F784" i="18"/>
  <c r="Y783" i="18"/>
  <c r="X783" i="18"/>
  <c r="M783" i="18"/>
  <c r="J783" i="18"/>
  <c r="L783" i="18"/>
  <c r="G783" i="18"/>
  <c r="F783" i="18"/>
  <c r="AK783" i="18" s="1"/>
  <c r="Y782" i="18"/>
  <c r="X782" i="18"/>
  <c r="M782" i="18"/>
  <c r="L782" i="18"/>
  <c r="J782" i="18"/>
  <c r="G782" i="18"/>
  <c r="F782" i="18"/>
  <c r="Y781" i="18"/>
  <c r="X781" i="18"/>
  <c r="M781" i="18"/>
  <c r="J781" i="18"/>
  <c r="L781" i="18"/>
  <c r="G781" i="18"/>
  <c r="F781" i="18"/>
  <c r="AF781" i="18" s="1"/>
  <c r="Y780" i="18"/>
  <c r="X780" i="18"/>
  <c r="M780" i="18"/>
  <c r="L780" i="18"/>
  <c r="J780" i="18"/>
  <c r="G780" i="18"/>
  <c r="F780" i="18"/>
  <c r="AB780" i="18" s="1"/>
  <c r="Y779" i="18"/>
  <c r="X779" i="18"/>
  <c r="M779" i="18"/>
  <c r="J779" i="18"/>
  <c r="L779" i="18"/>
  <c r="G779" i="18"/>
  <c r="F779" i="18"/>
  <c r="AL779" i="18" s="1"/>
  <c r="Y778" i="18"/>
  <c r="X778" i="18"/>
  <c r="M778" i="18"/>
  <c r="L778" i="18"/>
  <c r="J778" i="18"/>
  <c r="G778" i="18"/>
  <c r="F778" i="18"/>
  <c r="Y777" i="18"/>
  <c r="X777" i="18"/>
  <c r="M777" i="18"/>
  <c r="J777" i="18"/>
  <c r="L777" i="18"/>
  <c r="G777" i="18"/>
  <c r="F777" i="18"/>
  <c r="N777" i="18" s="1"/>
  <c r="Y776" i="18"/>
  <c r="X776" i="18"/>
  <c r="M776" i="18"/>
  <c r="L776" i="18"/>
  <c r="J776" i="18"/>
  <c r="G776" i="18"/>
  <c r="F776" i="18"/>
  <c r="Y775" i="18"/>
  <c r="X775" i="18"/>
  <c r="M775" i="18"/>
  <c r="J775" i="18"/>
  <c r="L775" i="18"/>
  <c r="G775" i="18"/>
  <c r="F775" i="18"/>
  <c r="AE775" i="18" s="1"/>
  <c r="Y774" i="18"/>
  <c r="X774" i="18"/>
  <c r="M774" i="18"/>
  <c r="L774" i="18"/>
  <c r="J774" i="18"/>
  <c r="G774" i="18"/>
  <c r="F774" i="18"/>
  <c r="Y773" i="18"/>
  <c r="X773" i="18"/>
  <c r="M773" i="18"/>
  <c r="J773" i="18"/>
  <c r="L773" i="18"/>
  <c r="G773" i="18"/>
  <c r="F773" i="18"/>
  <c r="Y772" i="18"/>
  <c r="X772" i="18"/>
  <c r="M772" i="18"/>
  <c r="J772" i="18"/>
  <c r="L772" i="18"/>
  <c r="G772" i="18"/>
  <c r="F772" i="18"/>
  <c r="AA772" i="18" s="1"/>
  <c r="Y771" i="18"/>
  <c r="X771" i="18"/>
  <c r="M771" i="18"/>
  <c r="L771" i="18"/>
  <c r="J771" i="18"/>
  <c r="G771" i="18"/>
  <c r="F771" i="18"/>
  <c r="AG771" i="18" s="1"/>
  <c r="X770" i="18"/>
  <c r="Y770" i="18"/>
  <c r="M770" i="18"/>
  <c r="L770" i="18"/>
  <c r="J770" i="18"/>
  <c r="G770" i="18"/>
  <c r="F770" i="18"/>
  <c r="X769" i="18"/>
  <c r="Y769" i="18"/>
  <c r="M769" i="18"/>
  <c r="J769" i="18"/>
  <c r="L769" i="18"/>
  <c r="G769" i="18"/>
  <c r="F769" i="18"/>
  <c r="AG769" i="18" s="1"/>
  <c r="Y768" i="18"/>
  <c r="X768" i="18"/>
  <c r="M768" i="18"/>
  <c r="J768" i="18"/>
  <c r="L768" i="18"/>
  <c r="G768" i="18"/>
  <c r="F768" i="18"/>
  <c r="Y767" i="18"/>
  <c r="X767" i="18"/>
  <c r="M767" i="18"/>
  <c r="L767" i="18"/>
  <c r="J767" i="18"/>
  <c r="G767" i="18"/>
  <c r="F767" i="18"/>
  <c r="R767" i="18" s="1"/>
  <c r="X766" i="18"/>
  <c r="Y766" i="18"/>
  <c r="M766" i="18"/>
  <c r="L766" i="18"/>
  <c r="J766" i="18"/>
  <c r="G766" i="18"/>
  <c r="F766" i="18"/>
  <c r="X765" i="18"/>
  <c r="Y765" i="18"/>
  <c r="M765" i="18"/>
  <c r="J765" i="18"/>
  <c r="L765" i="18"/>
  <c r="G765" i="18"/>
  <c r="F765" i="18"/>
  <c r="AM765" i="18" s="1"/>
  <c r="Y764" i="18"/>
  <c r="X764" i="18"/>
  <c r="M764" i="18"/>
  <c r="J764" i="18"/>
  <c r="L764" i="18"/>
  <c r="G764" i="18"/>
  <c r="F764" i="18"/>
  <c r="AE764" i="18" s="1"/>
  <c r="Y763" i="18"/>
  <c r="X763" i="18"/>
  <c r="M763" i="18"/>
  <c r="L763" i="18"/>
  <c r="J763" i="18"/>
  <c r="G763" i="18"/>
  <c r="F763" i="18"/>
  <c r="AI763" i="18" s="1"/>
  <c r="X762" i="18"/>
  <c r="Y762" i="18"/>
  <c r="M762" i="18"/>
  <c r="L762" i="18"/>
  <c r="J762" i="18"/>
  <c r="G762" i="18"/>
  <c r="F762" i="18"/>
  <c r="AJ762" i="18" s="1"/>
  <c r="X761" i="18"/>
  <c r="Y761" i="18"/>
  <c r="M761" i="18"/>
  <c r="J761" i="18"/>
  <c r="L761" i="18"/>
  <c r="G761" i="18"/>
  <c r="F761" i="18"/>
  <c r="AK761" i="18" s="1"/>
  <c r="Y760" i="18"/>
  <c r="X760" i="18"/>
  <c r="M760" i="18"/>
  <c r="J760" i="18"/>
  <c r="L760" i="18"/>
  <c r="G760" i="18"/>
  <c r="F760" i="18"/>
  <c r="Y759" i="18"/>
  <c r="X759" i="18"/>
  <c r="M759" i="18"/>
  <c r="L759" i="18"/>
  <c r="J759" i="18"/>
  <c r="G759" i="18"/>
  <c r="F759" i="18"/>
  <c r="AB759" i="18" s="1"/>
  <c r="X758" i="18"/>
  <c r="Y758" i="18"/>
  <c r="M758" i="18"/>
  <c r="L758" i="18"/>
  <c r="J758" i="18"/>
  <c r="G758" i="18"/>
  <c r="F758" i="18"/>
  <c r="X757" i="18"/>
  <c r="Y757" i="18"/>
  <c r="M757" i="18"/>
  <c r="J757" i="18"/>
  <c r="L757" i="18"/>
  <c r="G757" i="18"/>
  <c r="F757" i="18"/>
  <c r="AK757" i="18" s="1"/>
  <c r="Y756" i="18"/>
  <c r="X756" i="18"/>
  <c r="M756" i="18"/>
  <c r="J756" i="18"/>
  <c r="L756" i="18"/>
  <c r="G756" i="18"/>
  <c r="F756" i="18"/>
  <c r="R756" i="18" s="1"/>
  <c r="Y755" i="18"/>
  <c r="X755" i="18"/>
  <c r="M755" i="18"/>
  <c r="L755" i="18"/>
  <c r="J755" i="18"/>
  <c r="G755" i="18"/>
  <c r="F755" i="18"/>
  <c r="AL755" i="18" s="1"/>
  <c r="X754" i="18"/>
  <c r="Y754" i="18"/>
  <c r="M754" i="18"/>
  <c r="L754" i="18"/>
  <c r="J754" i="18"/>
  <c r="G754" i="18"/>
  <c r="F754" i="18"/>
  <c r="X753" i="18"/>
  <c r="Y753" i="18"/>
  <c r="M753" i="18"/>
  <c r="J753" i="18"/>
  <c r="L753" i="18"/>
  <c r="G753" i="18"/>
  <c r="F753" i="18"/>
  <c r="R753" i="18" s="1"/>
  <c r="Y752" i="18"/>
  <c r="X752" i="18"/>
  <c r="M752" i="18"/>
  <c r="J752" i="18"/>
  <c r="L752" i="18"/>
  <c r="G752" i="18"/>
  <c r="F752" i="18"/>
  <c r="Y751" i="18"/>
  <c r="X751" i="18"/>
  <c r="M751" i="18"/>
  <c r="L751" i="18"/>
  <c r="J751" i="18"/>
  <c r="G751" i="18"/>
  <c r="F751" i="18"/>
  <c r="N751" i="18" s="1"/>
  <c r="X750" i="18"/>
  <c r="Y750" i="18"/>
  <c r="M750" i="18"/>
  <c r="L750" i="18"/>
  <c r="J750" i="18"/>
  <c r="G750" i="18"/>
  <c r="F750" i="18"/>
  <c r="Y749" i="18"/>
  <c r="X749" i="18"/>
  <c r="M749" i="18"/>
  <c r="L749" i="18"/>
  <c r="J749" i="18"/>
  <c r="G749" i="18"/>
  <c r="F749" i="18"/>
  <c r="AH749" i="18" s="1"/>
  <c r="Y748" i="18"/>
  <c r="X748" i="18"/>
  <c r="M748" i="18"/>
  <c r="L748" i="18"/>
  <c r="J748" i="18"/>
  <c r="G748" i="18"/>
  <c r="F748" i="18"/>
  <c r="AB748" i="18" s="1"/>
  <c r="Y747" i="18"/>
  <c r="X747" i="18"/>
  <c r="M747" i="18"/>
  <c r="L747" i="18"/>
  <c r="J747" i="18"/>
  <c r="G747" i="18"/>
  <c r="F747" i="18"/>
  <c r="AI747" i="18" s="1"/>
  <c r="Y746" i="18"/>
  <c r="X746" i="18"/>
  <c r="M746" i="18"/>
  <c r="L746" i="18"/>
  <c r="J746" i="18"/>
  <c r="G746" i="18"/>
  <c r="F746" i="18"/>
  <c r="N746" i="18" s="1"/>
  <c r="Y745" i="18"/>
  <c r="X745" i="18"/>
  <c r="M745" i="18"/>
  <c r="L745" i="18"/>
  <c r="J745" i="18"/>
  <c r="G745" i="18"/>
  <c r="F745" i="18"/>
  <c r="N745" i="18" s="1"/>
  <c r="Y744" i="18"/>
  <c r="X744" i="18"/>
  <c r="M744" i="18"/>
  <c r="L744" i="18"/>
  <c r="J744" i="18"/>
  <c r="G744" i="18"/>
  <c r="F744" i="18"/>
  <c r="R744" i="18" s="1"/>
  <c r="Y743" i="18"/>
  <c r="X743" i="18"/>
  <c r="M743" i="18"/>
  <c r="L743" i="18"/>
  <c r="J743" i="18"/>
  <c r="G743" i="18"/>
  <c r="F743" i="18"/>
  <c r="N743" i="18" s="1"/>
  <c r="Y742" i="18"/>
  <c r="X742" i="18"/>
  <c r="M742" i="18"/>
  <c r="L742" i="18"/>
  <c r="J742" i="18"/>
  <c r="G742" i="18"/>
  <c r="F742" i="18"/>
  <c r="Y741" i="18"/>
  <c r="X741" i="18"/>
  <c r="M741" i="18"/>
  <c r="L741" i="18"/>
  <c r="J741" i="18"/>
  <c r="G741" i="18"/>
  <c r="F741" i="18"/>
  <c r="AI741" i="18" s="1"/>
  <c r="Y740" i="18"/>
  <c r="X740" i="18"/>
  <c r="M740" i="18"/>
  <c r="L740" i="18"/>
  <c r="J740" i="18"/>
  <c r="G740" i="18"/>
  <c r="F740" i="18"/>
  <c r="AA740" i="18" s="1"/>
  <c r="Y739" i="18"/>
  <c r="X739" i="18"/>
  <c r="M739" i="18"/>
  <c r="L739" i="18"/>
  <c r="J739" i="18"/>
  <c r="G739" i="18"/>
  <c r="F739" i="18"/>
  <c r="AF739" i="18" s="1"/>
  <c r="Y738" i="18"/>
  <c r="X738" i="18"/>
  <c r="M738" i="18"/>
  <c r="L738" i="18"/>
  <c r="J738" i="18"/>
  <c r="G738" i="18"/>
  <c r="F738" i="18"/>
  <c r="N738" i="18" s="1"/>
  <c r="Y737" i="18"/>
  <c r="X737" i="18"/>
  <c r="M737" i="18"/>
  <c r="L737" i="18"/>
  <c r="J737" i="18"/>
  <c r="G737" i="18"/>
  <c r="F737" i="18"/>
  <c r="AC737" i="18" s="1"/>
  <c r="Y736" i="18"/>
  <c r="X736" i="18"/>
  <c r="M736" i="18"/>
  <c r="L736" i="18"/>
  <c r="J736" i="18"/>
  <c r="G736" i="18"/>
  <c r="F736" i="18"/>
  <c r="AJ736" i="18" s="1"/>
  <c r="Y735" i="18"/>
  <c r="X735" i="18"/>
  <c r="M735" i="18"/>
  <c r="L735" i="18"/>
  <c r="J735" i="18"/>
  <c r="G735" i="18"/>
  <c r="F735" i="18"/>
  <c r="AM735" i="18" s="1"/>
  <c r="Y734" i="18"/>
  <c r="X734" i="18"/>
  <c r="M734" i="18"/>
  <c r="L734" i="18"/>
  <c r="J734" i="18"/>
  <c r="G734" i="18"/>
  <c r="F734" i="18"/>
  <c r="Y733" i="18"/>
  <c r="X733" i="18"/>
  <c r="M733" i="18"/>
  <c r="L733" i="18"/>
  <c r="J733" i="18"/>
  <c r="G733" i="18"/>
  <c r="F733" i="18"/>
  <c r="AJ733" i="18" s="1"/>
  <c r="Y732" i="18"/>
  <c r="X732" i="18"/>
  <c r="M732" i="18"/>
  <c r="L732" i="18"/>
  <c r="J732" i="18"/>
  <c r="G732" i="18"/>
  <c r="F732" i="18"/>
  <c r="N732" i="18" s="1"/>
  <c r="Y731" i="18"/>
  <c r="X731" i="18"/>
  <c r="M731" i="18"/>
  <c r="L731" i="18"/>
  <c r="J731" i="18"/>
  <c r="G731" i="18"/>
  <c r="F731" i="18"/>
  <c r="AE731" i="18" s="1"/>
  <c r="Y730" i="18"/>
  <c r="X730" i="18"/>
  <c r="M730" i="18"/>
  <c r="L730" i="18"/>
  <c r="J730" i="18"/>
  <c r="G730" i="18"/>
  <c r="F730" i="18"/>
  <c r="AM730" i="18" s="1"/>
  <c r="Y729" i="18"/>
  <c r="X729" i="18"/>
  <c r="M729" i="18"/>
  <c r="L729" i="18"/>
  <c r="J729" i="18"/>
  <c r="G729" i="18"/>
  <c r="F729" i="18"/>
  <c r="AB729" i="18" s="1"/>
  <c r="Y728" i="18"/>
  <c r="X728" i="18"/>
  <c r="M728" i="18"/>
  <c r="L728" i="18"/>
  <c r="J728" i="18"/>
  <c r="G728" i="18"/>
  <c r="F728" i="18"/>
  <c r="AD728" i="18" s="1"/>
  <c r="Y727" i="18"/>
  <c r="X727" i="18"/>
  <c r="M727" i="18"/>
  <c r="L727" i="18"/>
  <c r="J727" i="18"/>
  <c r="G727" i="18"/>
  <c r="F727" i="18"/>
  <c r="AH727" i="18" s="1"/>
  <c r="Y726" i="18"/>
  <c r="X726" i="18"/>
  <c r="M726" i="18"/>
  <c r="L726" i="18"/>
  <c r="J726" i="18"/>
  <c r="G726" i="18"/>
  <c r="F726" i="18"/>
  <c r="Y725" i="18"/>
  <c r="X725" i="18"/>
  <c r="M725" i="18"/>
  <c r="L725" i="18"/>
  <c r="J725" i="18"/>
  <c r="G725" i="18"/>
  <c r="F725" i="18"/>
  <c r="N725" i="18" s="1"/>
  <c r="Y724" i="18"/>
  <c r="X724" i="18"/>
  <c r="M724" i="18"/>
  <c r="L724" i="18"/>
  <c r="J724" i="18"/>
  <c r="G724" i="18"/>
  <c r="F724" i="18"/>
  <c r="AK724" i="18" s="1"/>
  <c r="Y723" i="18"/>
  <c r="X723" i="18"/>
  <c r="M723" i="18"/>
  <c r="L723" i="18"/>
  <c r="J723" i="18"/>
  <c r="G723" i="18"/>
  <c r="F723" i="18"/>
  <c r="N723" i="18" s="1"/>
  <c r="X722" i="18"/>
  <c r="Y722" i="18"/>
  <c r="M722" i="18"/>
  <c r="L722" i="18"/>
  <c r="J722" i="18"/>
  <c r="G722" i="18"/>
  <c r="F722" i="18"/>
  <c r="X721" i="18"/>
  <c r="Y721" i="18"/>
  <c r="M721" i="18"/>
  <c r="L721" i="18"/>
  <c r="J721" i="18"/>
  <c r="G721" i="18"/>
  <c r="F721" i="18"/>
  <c r="X720" i="18"/>
  <c r="Y720" i="18"/>
  <c r="M720" i="18"/>
  <c r="L720" i="18"/>
  <c r="J720" i="18"/>
  <c r="G720" i="18"/>
  <c r="F720" i="18"/>
  <c r="X719" i="18"/>
  <c r="Y719" i="18"/>
  <c r="M719" i="18"/>
  <c r="L719" i="18"/>
  <c r="J719" i="18"/>
  <c r="G719" i="18"/>
  <c r="F719" i="18"/>
  <c r="AK719" i="18" s="1"/>
  <c r="X718" i="18"/>
  <c r="Y718" i="18"/>
  <c r="M718" i="18"/>
  <c r="L718" i="18"/>
  <c r="J718" i="18"/>
  <c r="G718" i="18"/>
  <c r="F718" i="18"/>
  <c r="X717" i="18"/>
  <c r="Y717" i="18"/>
  <c r="M717" i="18"/>
  <c r="L717" i="18"/>
  <c r="J717" i="18"/>
  <c r="G717" i="18"/>
  <c r="F717" i="18"/>
  <c r="N717" i="18" s="1"/>
  <c r="X716" i="18"/>
  <c r="Y716" i="18"/>
  <c r="M716" i="18"/>
  <c r="L716" i="18"/>
  <c r="J716" i="18"/>
  <c r="G716" i="18"/>
  <c r="F716" i="18"/>
  <c r="AK716" i="18" s="1"/>
  <c r="X715" i="18"/>
  <c r="Y715" i="18"/>
  <c r="M715" i="18"/>
  <c r="L715" i="18"/>
  <c r="J715" i="18"/>
  <c r="G715" i="18"/>
  <c r="F715" i="18"/>
  <c r="AK715" i="18" s="1"/>
  <c r="X714" i="18"/>
  <c r="Y714" i="18"/>
  <c r="M714" i="18"/>
  <c r="L714" i="18"/>
  <c r="J714" i="18"/>
  <c r="G714" i="18"/>
  <c r="F714" i="18"/>
  <c r="AC714" i="18" s="1"/>
  <c r="X713" i="18"/>
  <c r="Y713" i="18"/>
  <c r="M713" i="18"/>
  <c r="L713" i="18"/>
  <c r="J713" i="18"/>
  <c r="G713" i="18"/>
  <c r="F713" i="18"/>
  <c r="X712" i="18"/>
  <c r="Y712" i="18"/>
  <c r="M712" i="18"/>
  <c r="L712" i="18"/>
  <c r="J712" i="18"/>
  <c r="G712" i="18"/>
  <c r="F712" i="18"/>
  <c r="AJ712" i="18" s="1"/>
  <c r="X711" i="18"/>
  <c r="Y711" i="18"/>
  <c r="M711" i="18"/>
  <c r="L711" i="18"/>
  <c r="J711" i="18"/>
  <c r="G711" i="18"/>
  <c r="F711" i="18"/>
  <c r="AH711" i="18" s="1"/>
  <c r="X710" i="18"/>
  <c r="Y710" i="18"/>
  <c r="M710" i="18"/>
  <c r="L710" i="18"/>
  <c r="J710" i="18"/>
  <c r="G710" i="18"/>
  <c r="F710" i="18"/>
  <c r="X709" i="18"/>
  <c r="Y709" i="18"/>
  <c r="M709" i="18"/>
  <c r="L709" i="18"/>
  <c r="J709" i="18"/>
  <c r="G709" i="18"/>
  <c r="F709" i="18"/>
  <c r="X708" i="18"/>
  <c r="Y708" i="18"/>
  <c r="M708" i="18"/>
  <c r="L708" i="18"/>
  <c r="J708" i="18"/>
  <c r="G708" i="18"/>
  <c r="F708" i="18"/>
  <c r="AB708" i="18" s="1"/>
  <c r="X707" i="18"/>
  <c r="Y707" i="18"/>
  <c r="M707" i="18"/>
  <c r="L707" i="18"/>
  <c r="J707" i="18"/>
  <c r="G707" i="18"/>
  <c r="F707" i="18"/>
  <c r="AH707" i="18" s="1"/>
  <c r="X706" i="18"/>
  <c r="Y706" i="18"/>
  <c r="M706" i="18"/>
  <c r="L706" i="18"/>
  <c r="J706" i="18"/>
  <c r="G706" i="18"/>
  <c r="F706" i="18"/>
  <c r="AI706" i="18" s="1"/>
  <c r="X705" i="18"/>
  <c r="Y705" i="18"/>
  <c r="M705" i="18"/>
  <c r="L705" i="18"/>
  <c r="J705" i="18"/>
  <c r="G705" i="18"/>
  <c r="F705" i="18"/>
  <c r="X704" i="18"/>
  <c r="Y704" i="18"/>
  <c r="M704" i="18"/>
  <c r="L704" i="18"/>
  <c r="J704" i="18"/>
  <c r="G704" i="18"/>
  <c r="F704" i="18"/>
  <c r="AI704" i="18" s="1"/>
  <c r="X703" i="18"/>
  <c r="Y703" i="18"/>
  <c r="M703" i="18"/>
  <c r="L703" i="18"/>
  <c r="J703" i="18"/>
  <c r="G703" i="18"/>
  <c r="F703" i="18"/>
  <c r="R703" i="18" s="1"/>
  <c r="X702" i="18"/>
  <c r="Y702" i="18"/>
  <c r="M702" i="18"/>
  <c r="L702" i="18"/>
  <c r="J702" i="18"/>
  <c r="G702" i="18"/>
  <c r="F702" i="18"/>
  <c r="X701" i="18"/>
  <c r="Y701" i="18"/>
  <c r="M701" i="18"/>
  <c r="J701" i="18"/>
  <c r="L701" i="18"/>
  <c r="G701" i="18"/>
  <c r="F701" i="18"/>
  <c r="AL701" i="18" s="1"/>
  <c r="X700" i="18"/>
  <c r="Y700" i="18"/>
  <c r="M700" i="18"/>
  <c r="J700" i="18"/>
  <c r="L700" i="18"/>
  <c r="G700" i="18"/>
  <c r="F700" i="18"/>
  <c r="AH700" i="18" s="1"/>
  <c r="X699" i="18"/>
  <c r="Y699" i="18"/>
  <c r="M699" i="18"/>
  <c r="J699" i="18"/>
  <c r="L699" i="18"/>
  <c r="G699" i="18"/>
  <c r="F699" i="18"/>
  <c r="AH699" i="18" s="1"/>
  <c r="X698" i="18"/>
  <c r="Y698" i="18"/>
  <c r="M698" i="18"/>
  <c r="J698" i="18"/>
  <c r="L698" i="18"/>
  <c r="G698" i="18"/>
  <c r="F698" i="18"/>
  <c r="X697" i="18"/>
  <c r="Y697" i="18"/>
  <c r="M697" i="18"/>
  <c r="J697" i="18"/>
  <c r="L697" i="18"/>
  <c r="G697" i="18"/>
  <c r="F697" i="18"/>
  <c r="X696" i="18"/>
  <c r="Y696" i="18"/>
  <c r="M696" i="18"/>
  <c r="J696" i="18"/>
  <c r="L696" i="18"/>
  <c r="G696" i="18"/>
  <c r="F696" i="18"/>
  <c r="AC696" i="18" s="1"/>
  <c r="X695" i="18"/>
  <c r="Y695" i="18"/>
  <c r="M695" i="18"/>
  <c r="J695" i="18"/>
  <c r="L695" i="18"/>
  <c r="G695" i="18"/>
  <c r="F695" i="18"/>
  <c r="AJ695" i="18" s="1"/>
  <c r="X694" i="18"/>
  <c r="Y694" i="18"/>
  <c r="M694" i="18"/>
  <c r="J694" i="18"/>
  <c r="L694" i="18"/>
  <c r="G694" i="18"/>
  <c r="F694" i="18"/>
  <c r="X693" i="18"/>
  <c r="Y693" i="18"/>
  <c r="M693" i="18"/>
  <c r="J693" i="18"/>
  <c r="L693" i="18"/>
  <c r="G693" i="18"/>
  <c r="F693" i="18"/>
  <c r="R693" i="18" s="1"/>
  <c r="X692" i="18"/>
  <c r="Y692" i="18"/>
  <c r="M692" i="18"/>
  <c r="J692" i="18"/>
  <c r="L692" i="18"/>
  <c r="G692" i="18"/>
  <c r="F692" i="18"/>
  <c r="AM692" i="18" s="1"/>
  <c r="X691" i="18"/>
  <c r="Y691" i="18"/>
  <c r="M691" i="18"/>
  <c r="J691" i="18"/>
  <c r="L691" i="18"/>
  <c r="G691" i="18"/>
  <c r="F691" i="18"/>
  <c r="AG691" i="18" s="1"/>
  <c r="X690" i="18"/>
  <c r="Y690" i="18"/>
  <c r="M690" i="18"/>
  <c r="J690" i="18"/>
  <c r="L690" i="18"/>
  <c r="G690" i="18"/>
  <c r="F690" i="18"/>
  <c r="AL690" i="18" s="1"/>
  <c r="X689" i="18"/>
  <c r="Y689" i="18"/>
  <c r="M689" i="18"/>
  <c r="J689" i="18"/>
  <c r="L689" i="18"/>
  <c r="G689" i="18"/>
  <c r="F689" i="18"/>
  <c r="AC689" i="18" s="1"/>
  <c r="X688" i="18"/>
  <c r="Y688" i="18"/>
  <c r="M688" i="18"/>
  <c r="J688" i="18"/>
  <c r="L688" i="18"/>
  <c r="G688" i="18"/>
  <c r="F688" i="18"/>
  <c r="X687" i="18"/>
  <c r="Y687" i="18"/>
  <c r="M687" i="18"/>
  <c r="J687" i="18"/>
  <c r="L687" i="18"/>
  <c r="G687" i="18"/>
  <c r="F687" i="18"/>
  <c r="AL687" i="18" s="1"/>
  <c r="X686" i="18"/>
  <c r="Y686" i="18"/>
  <c r="M686" i="18"/>
  <c r="J686" i="18"/>
  <c r="L686" i="18"/>
  <c r="G686" i="18"/>
  <c r="F686" i="18"/>
  <c r="X685" i="18"/>
  <c r="Y685" i="18"/>
  <c r="M685" i="18"/>
  <c r="J685" i="18"/>
  <c r="L685" i="18"/>
  <c r="G685" i="18"/>
  <c r="F685" i="18"/>
  <c r="N685" i="18" s="1"/>
  <c r="X684" i="18"/>
  <c r="Y684" i="18"/>
  <c r="M684" i="18"/>
  <c r="J684" i="18"/>
  <c r="L684" i="18"/>
  <c r="G684" i="18"/>
  <c r="F684" i="18"/>
  <c r="AJ684" i="18" s="1"/>
  <c r="X683" i="18"/>
  <c r="Y683" i="18"/>
  <c r="M683" i="18"/>
  <c r="J683" i="18"/>
  <c r="L683" i="18"/>
  <c r="G683" i="18"/>
  <c r="F683" i="18"/>
  <c r="AC683" i="18" s="1"/>
  <c r="X682" i="18"/>
  <c r="Y682" i="18"/>
  <c r="M682" i="18"/>
  <c r="J682" i="18"/>
  <c r="L682" i="18"/>
  <c r="G682" i="18"/>
  <c r="F682" i="18"/>
  <c r="X681" i="18"/>
  <c r="Y681" i="18"/>
  <c r="M681" i="18"/>
  <c r="J681" i="18"/>
  <c r="L681" i="18"/>
  <c r="G681" i="18"/>
  <c r="F681" i="18"/>
  <c r="AH681" i="18" s="1"/>
  <c r="X680" i="18"/>
  <c r="Y680" i="18"/>
  <c r="M680" i="18"/>
  <c r="J680" i="18"/>
  <c r="L680" i="18"/>
  <c r="G680" i="18"/>
  <c r="F680" i="18"/>
  <c r="X679" i="18"/>
  <c r="Y679" i="18"/>
  <c r="M679" i="18"/>
  <c r="J679" i="18"/>
  <c r="L679" i="18"/>
  <c r="G679" i="18"/>
  <c r="F679" i="18"/>
  <c r="AB679" i="18" s="1"/>
  <c r="X678" i="18"/>
  <c r="Y678" i="18"/>
  <c r="M678" i="18"/>
  <c r="J678" i="18"/>
  <c r="L678" i="18"/>
  <c r="G678" i="18"/>
  <c r="F678" i="18"/>
  <c r="X677" i="18"/>
  <c r="Y677" i="18"/>
  <c r="M677" i="18"/>
  <c r="J677" i="18"/>
  <c r="L677" i="18"/>
  <c r="G677" i="18"/>
  <c r="F677" i="18"/>
  <c r="AF677" i="18" s="1"/>
  <c r="X676" i="18"/>
  <c r="Y676" i="18"/>
  <c r="M676" i="18"/>
  <c r="J676" i="18"/>
  <c r="L676" i="18"/>
  <c r="G676" i="18"/>
  <c r="F676" i="18"/>
  <c r="N676" i="18" s="1"/>
  <c r="X675" i="18"/>
  <c r="Y675" i="18"/>
  <c r="M675" i="18"/>
  <c r="J675" i="18"/>
  <c r="L675" i="18"/>
  <c r="G675" i="18"/>
  <c r="F675" i="18"/>
  <c r="AL675" i="18" s="1"/>
  <c r="X674" i="18"/>
  <c r="Y674" i="18"/>
  <c r="M674" i="18"/>
  <c r="J674" i="18"/>
  <c r="L674" i="18"/>
  <c r="G674" i="18"/>
  <c r="F674" i="18"/>
  <c r="AI674" i="18" s="1"/>
  <c r="X673" i="18"/>
  <c r="Y673" i="18"/>
  <c r="M673" i="18"/>
  <c r="J673" i="18"/>
  <c r="L673" i="18"/>
  <c r="G673" i="18"/>
  <c r="F673" i="18"/>
  <c r="R673" i="18" s="1"/>
  <c r="X672" i="18"/>
  <c r="Y672" i="18"/>
  <c r="M672" i="18"/>
  <c r="J672" i="18"/>
  <c r="L672" i="18"/>
  <c r="G672" i="18"/>
  <c r="F672" i="18"/>
  <c r="X671" i="18"/>
  <c r="Y671" i="18"/>
  <c r="M671" i="18"/>
  <c r="L671" i="18"/>
  <c r="J671" i="18"/>
  <c r="G671" i="18"/>
  <c r="F671" i="18"/>
  <c r="AF671" i="18" s="1"/>
  <c r="X670" i="18"/>
  <c r="Y670" i="18"/>
  <c r="M670" i="18"/>
  <c r="L670" i="18"/>
  <c r="J670" i="18"/>
  <c r="G670" i="18"/>
  <c r="F670" i="18"/>
  <c r="AJ670" i="18" s="1"/>
  <c r="X669" i="18"/>
  <c r="Y669" i="18"/>
  <c r="M669" i="18"/>
  <c r="L669" i="18"/>
  <c r="J669" i="18"/>
  <c r="G669" i="18"/>
  <c r="F669" i="18"/>
  <c r="AF669" i="18" s="1"/>
  <c r="X668" i="18"/>
  <c r="Y668" i="18"/>
  <c r="M668" i="18"/>
  <c r="L668" i="18"/>
  <c r="J668" i="18"/>
  <c r="G668" i="18"/>
  <c r="F668" i="18"/>
  <c r="X667" i="18"/>
  <c r="Y667" i="18"/>
  <c r="M667" i="18"/>
  <c r="L667" i="18"/>
  <c r="J667" i="18"/>
  <c r="G667" i="18"/>
  <c r="F667" i="18"/>
  <c r="AL667" i="18" s="1"/>
  <c r="X666" i="18"/>
  <c r="Y666" i="18"/>
  <c r="M666" i="18"/>
  <c r="L666" i="18"/>
  <c r="J666" i="18"/>
  <c r="G666" i="18"/>
  <c r="F666" i="18"/>
  <c r="AB666" i="18" s="1"/>
  <c r="X665" i="18"/>
  <c r="Y665" i="18"/>
  <c r="M665" i="18"/>
  <c r="L665" i="18"/>
  <c r="J665" i="18"/>
  <c r="G665" i="18"/>
  <c r="F665" i="18"/>
  <c r="AE665" i="18" s="1"/>
  <c r="X664" i="18"/>
  <c r="Y664" i="18"/>
  <c r="M664" i="18"/>
  <c r="L664" i="18"/>
  <c r="J664" i="18"/>
  <c r="G664" i="18"/>
  <c r="F664" i="18"/>
  <c r="AI664" i="18" s="1"/>
  <c r="X663" i="18"/>
  <c r="Y663" i="18"/>
  <c r="M663" i="18"/>
  <c r="L663" i="18"/>
  <c r="J663" i="18"/>
  <c r="G663" i="18"/>
  <c r="F663" i="18"/>
  <c r="AD663" i="18" s="1"/>
  <c r="X662" i="18"/>
  <c r="Y662" i="18"/>
  <c r="M662" i="18"/>
  <c r="L662" i="18"/>
  <c r="J662" i="18"/>
  <c r="G662" i="18"/>
  <c r="F662" i="18"/>
  <c r="X661" i="18"/>
  <c r="Y661" i="18"/>
  <c r="M661" i="18"/>
  <c r="L661" i="18"/>
  <c r="J661" i="18"/>
  <c r="G661" i="18"/>
  <c r="F661" i="18"/>
  <c r="AD661" i="18" s="1"/>
  <c r="X660" i="18"/>
  <c r="Y660" i="18"/>
  <c r="M660" i="18"/>
  <c r="L660" i="18"/>
  <c r="J660" i="18"/>
  <c r="G660" i="18"/>
  <c r="F660" i="18"/>
  <c r="AG660" i="18" s="1"/>
  <c r="X659" i="18"/>
  <c r="Y659" i="18"/>
  <c r="M659" i="18"/>
  <c r="L659" i="18"/>
  <c r="J659" i="18"/>
  <c r="G659" i="18"/>
  <c r="F659" i="18"/>
  <c r="AG659" i="18" s="1"/>
  <c r="X658" i="18"/>
  <c r="Y658" i="18"/>
  <c r="M658" i="18"/>
  <c r="L658" i="18"/>
  <c r="J658" i="18"/>
  <c r="G658" i="18"/>
  <c r="F658" i="18"/>
  <c r="AG658" i="18" s="1"/>
  <c r="X657" i="18"/>
  <c r="Y657" i="18"/>
  <c r="M657" i="18"/>
  <c r="L657" i="18"/>
  <c r="J657" i="18"/>
  <c r="G657" i="18"/>
  <c r="F657" i="18"/>
  <c r="AH657" i="18" s="1"/>
  <c r="X656" i="18"/>
  <c r="Y656" i="18"/>
  <c r="M656" i="18"/>
  <c r="L656" i="18"/>
  <c r="J656" i="18"/>
  <c r="G656" i="18"/>
  <c r="F656" i="18"/>
  <c r="AF656" i="18" s="1"/>
  <c r="X655" i="18"/>
  <c r="Y655" i="18"/>
  <c r="M655" i="18"/>
  <c r="L655" i="18"/>
  <c r="J655" i="18"/>
  <c r="G655" i="18"/>
  <c r="F655" i="18"/>
  <c r="AI655" i="18" s="1"/>
  <c r="X654" i="18"/>
  <c r="Y654" i="18"/>
  <c r="M654" i="18"/>
  <c r="L654" i="18"/>
  <c r="J654" i="18"/>
  <c r="G654" i="18"/>
  <c r="F654" i="18"/>
  <c r="X653" i="18"/>
  <c r="Y653" i="18"/>
  <c r="M653" i="18"/>
  <c r="L653" i="18"/>
  <c r="J653" i="18"/>
  <c r="G653" i="18"/>
  <c r="F653" i="18"/>
  <c r="AE653" i="18" s="1"/>
  <c r="X652" i="18"/>
  <c r="Y652" i="18"/>
  <c r="M652" i="18"/>
  <c r="L652" i="18"/>
  <c r="J652" i="18"/>
  <c r="G652" i="18"/>
  <c r="F652" i="18"/>
  <c r="AI652" i="18" s="1"/>
  <c r="X651" i="18"/>
  <c r="Y651" i="18"/>
  <c r="M651" i="18"/>
  <c r="L651" i="18"/>
  <c r="J651" i="18"/>
  <c r="G651" i="18"/>
  <c r="F651" i="18"/>
  <c r="AA651" i="18" s="1"/>
  <c r="X650" i="18"/>
  <c r="Y650" i="18"/>
  <c r="M650" i="18"/>
  <c r="L650" i="18"/>
  <c r="J650" i="18"/>
  <c r="G650" i="18"/>
  <c r="F650" i="18"/>
  <c r="X649" i="18"/>
  <c r="Y649" i="18"/>
  <c r="M649" i="18"/>
  <c r="L649" i="18"/>
  <c r="J649" i="18"/>
  <c r="G649" i="18"/>
  <c r="F649" i="18"/>
  <c r="AA649" i="18" s="1"/>
  <c r="X648" i="18"/>
  <c r="Y648" i="18"/>
  <c r="M648" i="18"/>
  <c r="L648" i="18"/>
  <c r="J648" i="18"/>
  <c r="G648" i="18"/>
  <c r="F648" i="18"/>
  <c r="AF648" i="18" s="1"/>
  <c r="X647" i="18"/>
  <c r="Y647" i="18"/>
  <c r="M647" i="18"/>
  <c r="L647" i="18"/>
  <c r="J647" i="18"/>
  <c r="G647" i="18"/>
  <c r="F647" i="18"/>
  <c r="AC647" i="18" s="1"/>
  <c r="X646" i="18"/>
  <c r="Y646" i="18"/>
  <c r="M646" i="18"/>
  <c r="L646" i="18"/>
  <c r="J646" i="18"/>
  <c r="G646" i="18"/>
  <c r="F646" i="18"/>
  <c r="X645" i="18"/>
  <c r="Y645" i="18"/>
  <c r="M645" i="18"/>
  <c r="J645" i="18"/>
  <c r="L645" i="18"/>
  <c r="G645" i="18"/>
  <c r="F645" i="18"/>
  <c r="R645" i="18" s="1"/>
  <c r="Y644" i="18"/>
  <c r="X644" i="18"/>
  <c r="M644" i="18"/>
  <c r="J644" i="18"/>
  <c r="L644" i="18"/>
  <c r="G644" i="18"/>
  <c r="F644" i="18"/>
  <c r="R644" i="18" s="1"/>
  <c r="Y643" i="18"/>
  <c r="X643" i="18"/>
  <c r="M643" i="18"/>
  <c r="L643" i="18"/>
  <c r="J643" i="18"/>
  <c r="G643" i="18"/>
  <c r="F643" i="18"/>
  <c r="N643" i="18" s="1"/>
  <c r="X642" i="18"/>
  <c r="Y642" i="18"/>
  <c r="M642" i="18"/>
  <c r="L642" i="18"/>
  <c r="J642" i="18"/>
  <c r="G642" i="18"/>
  <c r="F642" i="18"/>
  <c r="AJ642" i="18" s="1"/>
  <c r="X641" i="18"/>
  <c r="Y641" i="18"/>
  <c r="M641" i="18"/>
  <c r="J641" i="18"/>
  <c r="L641" i="18"/>
  <c r="G641" i="18"/>
  <c r="F641" i="18"/>
  <c r="AC641" i="18" s="1"/>
  <c r="Y640" i="18"/>
  <c r="X640" i="18"/>
  <c r="M640" i="18"/>
  <c r="J640" i="18"/>
  <c r="L640" i="18"/>
  <c r="G640" i="18"/>
  <c r="F640" i="18"/>
  <c r="AF640" i="18" s="1"/>
  <c r="Y639" i="18"/>
  <c r="X639" i="18"/>
  <c r="M639" i="18"/>
  <c r="L639" i="18"/>
  <c r="J639" i="18"/>
  <c r="G639" i="18"/>
  <c r="F639" i="18"/>
  <c r="AJ639" i="18" s="1"/>
  <c r="X638" i="18"/>
  <c r="Y638" i="18"/>
  <c r="M638" i="18"/>
  <c r="L638" i="18"/>
  <c r="J638" i="18"/>
  <c r="G638" i="18"/>
  <c r="F638" i="18"/>
  <c r="X637" i="18"/>
  <c r="Y637" i="18"/>
  <c r="M637" i="18"/>
  <c r="J637" i="18"/>
  <c r="L637" i="18"/>
  <c r="G637" i="18"/>
  <c r="F637" i="18"/>
  <c r="AB637" i="18" s="1"/>
  <c r="Y636" i="18"/>
  <c r="X636" i="18"/>
  <c r="M636" i="18"/>
  <c r="J636" i="18"/>
  <c r="L636" i="18"/>
  <c r="G636" i="18"/>
  <c r="F636" i="18"/>
  <c r="AF636" i="18" s="1"/>
  <c r="Y635" i="18"/>
  <c r="X635" i="18"/>
  <c r="M635" i="18"/>
  <c r="L635" i="18"/>
  <c r="J635" i="18"/>
  <c r="G635" i="18"/>
  <c r="F635" i="18"/>
  <c r="AK635" i="18" s="1"/>
  <c r="X634" i="18"/>
  <c r="Y634" i="18"/>
  <c r="M634" i="18"/>
  <c r="L634" i="18"/>
  <c r="J634" i="18"/>
  <c r="G634" i="18"/>
  <c r="F634" i="18"/>
  <c r="AH634" i="18" s="1"/>
  <c r="X633" i="18"/>
  <c r="Y633" i="18"/>
  <c r="M633" i="18"/>
  <c r="J633" i="18"/>
  <c r="L633" i="18"/>
  <c r="G633" i="18"/>
  <c r="F633" i="18"/>
  <c r="AH633" i="18" s="1"/>
  <c r="Y632" i="18"/>
  <c r="X632" i="18"/>
  <c r="M632" i="18"/>
  <c r="J632" i="18"/>
  <c r="L632" i="18"/>
  <c r="G632" i="18"/>
  <c r="F632" i="18"/>
  <c r="AA632" i="18" s="1"/>
  <c r="Y631" i="18"/>
  <c r="X631" i="18"/>
  <c r="M631" i="18"/>
  <c r="L631" i="18"/>
  <c r="J631" i="18"/>
  <c r="G631" i="18"/>
  <c r="F631" i="18"/>
  <c r="AL631" i="18" s="1"/>
  <c r="X630" i="18"/>
  <c r="Y630" i="18"/>
  <c r="M630" i="18"/>
  <c r="L630" i="18"/>
  <c r="J630" i="18"/>
  <c r="G630" i="18"/>
  <c r="F630" i="18"/>
  <c r="X629" i="18"/>
  <c r="Y629" i="18"/>
  <c r="M629" i="18"/>
  <c r="J629" i="18"/>
  <c r="L629" i="18"/>
  <c r="G629" i="18"/>
  <c r="F629" i="18"/>
  <c r="X628" i="18"/>
  <c r="Y628" i="18"/>
  <c r="M628" i="18"/>
  <c r="L628" i="18"/>
  <c r="J628" i="18"/>
  <c r="G628" i="18"/>
  <c r="F628" i="18"/>
  <c r="AM628" i="18" s="1"/>
  <c r="Y627" i="18"/>
  <c r="X627" i="18"/>
  <c r="M627" i="18"/>
  <c r="J627" i="18"/>
  <c r="L627" i="18"/>
  <c r="G627" i="18"/>
  <c r="F627" i="18"/>
  <c r="AG627" i="18" s="1"/>
  <c r="X626" i="18"/>
  <c r="Y626" i="18"/>
  <c r="M626" i="18"/>
  <c r="L626" i="18"/>
  <c r="J626" i="18"/>
  <c r="G626" i="18"/>
  <c r="F626" i="18"/>
  <c r="Y625" i="18"/>
  <c r="X625" i="18"/>
  <c r="M625" i="18"/>
  <c r="J625" i="18"/>
  <c r="L625" i="18"/>
  <c r="G625" i="18"/>
  <c r="F625" i="18"/>
  <c r="AD625" i="18" s="1"/>
  <c r="X624" i="18"/>
  <c r="Y624" i="18"/>
  <c r="M624" i="18"/>
  <c r="L624" i="18"/>
  <c r="J624" i="18"/>
  <c r="G624" i="18"/>
  <c r="F624" i="18"/>
  <c r="AB624" i="18" s="1"/>
  <c r="Y623" i="18"/>
  <c r="X623" i="18"/>
  <c r="M623" i="18"/>
  <c r="J623" i="18"/>
  <c r="L623" i="18"/>
  <c r="G623" i="18"/>
  <c r="F623" i="18"/>
  <c r="AL623" i="18" s="1"/>
  <c r="X622" i="18"/>
  <c r="Y622" i="18"/>
  <c r="M622" i="18"/>
  <c r="L622" i="18"/>
  <c r="J622" i="18"/>
  <c r="G622" i="18"/>
  <c r="F622" i="18"/>
  <c r="Y621" i="18"/>
  <c r="X621" i="18"/>
  <c r="M621" i="18"/>
  <c r="J621" i="18"/>
  <c r="L621" i="18"/>
  <c r="G621" i="18"/>
  <c r="F621" i="18"/>
  <c r="X620" i="18"/>
  <c r="Y620" i="18"/>
  <c r="M620" i="18"/>
  <c r="L620" i="18"/>
  <c r="J620" i="18"/>
  <c r="G620" i="18"/>
  <c r="F620" i="18"/>
  <c r="N620" i="18" s="1"/>
  <c r="Y619" i="18"/>
  <c r="X619" i="18"/>
  <c r="M619" i="18"/>
  <c r="J619" i="18"/>
  <c r="L619" i="18"/>
  <c r="G619" i="18"/>
  <c r="F619" i="18"/>
  <c r="AE619" i="18" s="1"/>
  <c r="X618" i="18"/>
  <c r="Y618" i="18"/>
  <c r="M618" i="18"/>
  <c r="L618" i="18"/>
  <c r="J618" i="18"/>
  <c r="G618" i="18"/>
  <c r="F618" i="18"/>
  <c r="AK618" i="18" s="1"/>
  <c r="Y617" i="18"/>
  <c r="X617" i="18"/>
  <c r="M617" i="18"/>
  <c r="J617" i="18"/>
  <c r="L617" i="18"/>
  <c r="G617" i="18"/>
  <c r="F617" i="18"/>
  <c r="N617" i="18" s="1"/>
  <c r="X616" i="18"/>
  <c r="Y616" i="18"/>
  <c r="M616" i="18"/>
  <c r="L616" i="18"/>
  <c r="J616" i="18"/>
  <c r="G616" i="18"/>
  <c r="F616" i="18"/>
  <c r="Y615" i="18"/>
  <c r="X615" i="18"/>
  <c r="M615" i="18"/>
  <c r="J615" i="18"/>
  <c r="L615" i="18"/>
  <c r="G615" i="18"/>
  <c r="F615" i="18"/>
  <c r="R615" i="18" s="1"/>
  <c r="X614" i="18"/>
  <c r="Y614" i="18"/>
  <c r="M614" i="18"/>
  <c r="L614" i="18"/>
  <c r="J614" i="18"/>
  <c r="G614" i="18"/>
  <c r="F614" i="18"/>
  <c r="Y613" i="18"/>
  <c r="X613" i="18"/>
  <c r="M613" i="18"/>
  <c r="J613" i="18"/>
  <c r="L613" i="18"/>
  <c r="G613" i="18"/>
  <c r="F613" i="18"/>
  <c r="AH613" i="18" s="1"/>
  <c r="X612" i="18"/>
  <c r="Y612" i="18"/>
  <c r="M612" i="18"/>
  <c r="L612" i="18"/>
  <c r="J612" i="18"/>
  <c r="G612" i="18"/>
  <c r="F612" i="18"/>
  <c r="AH612" i="18" s="1"/>
  <c r="Y611" i="18"/>
  <c r="X611" i="18"/>
  <c r="M611" i="18"/>
  <c r="J611" i="18"/>
  <c r="L611" i="18"/>
  <c r="G611" i="18"/>
  <c r="F611" i="18"/>
  <c r="AA611" i="18" s="1"/>
  <c r="X610" i="18"/>
  <c r="Y610" i="18"/>
  <c r="M610" i="18"/>
  <c r="L610" i="18"/>
  <c r="J610" i="18"/>
  <c r="G610" i="18"/>
  <c r="F610" i="18"/>
  <c r="AA610" i="18" s="1"/>
  <c r="Y609" i="18"/>
  <c r="X609" i="18"/>
  <c r="M609" i="18"/>
  <c r="J609" i="18"/>
  <c r="L609" i="18"/>
  <c r="G609" i="18"/>
  <c r="F609" i="18"/>
  <c r="AF609" i="18" s="1"/>
  <c r="X608" i="18"/>
  <c r="Y608" i="18"/>
  <c r="M608" i="18"/>
  <c r="L608" i="18"/>
  <c r="J608" i="18"/>
  <c r="G608" i="18"/>
  <c r="F608" i="18"/>
  <c r="AM608" i="18" s="1"/>
  <c r="Y607" i="18"/>
  <c r="X607" i="18"/>
  <c r="M607" i="18"/>
  <c r="J607" i="18"/>
  <c r="L607" i="18"/>
  <c r="G607" i="18"/>
  <c r="F607" i="18"/>
  <c r="AD607" i="18" s="1"/>
  <c r="X606" i="18"/>
  <c r="Y606" i="18"/>
  <c r="M606" i="18"/>
  <c r="L606" i="18"/>
  <c r="J606" i="18"/>
  <c r="G606" i="18"/>
  <c r="F606" i="18"/>
  <c r="Y605" i="18"/>
  <c r="X605" i="18"/>
  <c r="M605" i="18"/>
  <c r="J605" i="18"/>
  <c r="L605" i="18"/>
  <c r="G605" i="18"/>
  <c r="F605" i="18"/>
  <c r="AF605" i="18" s="1"/>
  <c r="X604" i="18"/>
  <c r="Y604" i="18"/>
  <c r="M604" i="18"/>
  <c r="L604" i="18"/>
  <c r="J604" i="18"/>
  <c r="G604" i="18"/>
  <c r="F604" i="18"/>
  <c r="R604" i="18" s="1"/>
  <c r="X603" i="18"/>
  <c r="Y603" i="18"/>
  <c r="M603" i="18"/>
  <c r="J603" i="18"/>
  <c r="L603" i="18"/>
  <c r="G603" i="18"/>
  <c r="F603" i="18"/>
  <c r="N603" i="18" s="1"/>
  <c r="X602" i="18"/>
  <c r="Y602" i="18"/>
  <c r="M602" i="18"/>
  <c r="J602" i="18"/>
  <c r="L602" i="18"/>
  <c r="G602" i="18"/>
  <c r="F602" i="18"/>
  <c r="Y601" i="18"/>
  <c r="X601" i="18"/>
  <c r="M601" i="18"/>
  <c r="J601" i="18"/>
  <c r="L601" i="18"/>
  <c r="G601" i="18"/>
  <c r="F601" i="18"/>
  <c r="N601" i="18" s="1"/>
  <c r="X600" i="18"/>
  <c r="Y600" i="18"/>
  <c r="M600" i="18"/>
  <c r="L600" i="18"/>
  <c r="J600" i="18"/>
  <c r="G600" i="18"/>
  <c r="F600" i="18"/>
  <c r="AI600" i="18" s="1"/>
  <c r="X599" i="18"/>
  <c r="Y599" i="18"/>
  <c r="M599" i="18"/>
  <c r="L599" i="18"/>
  <c r="J599" i="18"/>
  <c r="G599" i="18"/>
  <c r="F599" i="18"/>
  <c r="AD599" i="18" s="1"/>
  <c r="X598" i="18"/>
  <c r="Y598" i="18"/>
  <c r="M598" i="18"/>
  <c r="L598" i="18"/>
  <c r="J598" i="18"/>
  <c r="G598" i="18"/>
  <c r="F598" i="18"/>
  <c r="Y597" i="18"/>
  <c r="X597" i="18"/>
  <c r="M597" i="18"/>
  <c r="J597" i="18"/>
  <c r="L597" i="18"/>
  <c r="G597" i="18"/>
  <c r="F597" i="18"/>
  <c r="Y596" i="18"/>
  <c r="X596" i="18"/>
  <c r="M596" i="18"/>
  <c r="L596" i="18"/>
  <c r="J596" i="18"/>
  <c r="G596" i="18"/>
  <c r="F596" i="18"/>
  <c r="AB596" i="18" s="1"/>
  <c r="Y595" i="18"/>
  <c r="X595" i="18"/>
  <c r="M595" i="18"/>
  <c r="L595" i="18"/>
  <c r="J595" i="18"/>
  <c r="G595" i="18"/>
  <c r="F595" i="18"/>
  <c r="AL595" i="18" s="1"/>
  <c r="X594" i="18"/>
  <c r="Y594" i="18"/>
  <c r="M594" i="18"/>
  <c r="J594" i="18"/>
  <c r="L594" i="18"/>
  <c r="G594" i="18"/>
  <c r="F594" i="18"/>
  <c r="AB594" i="18" s="1"/>
  <c r="Y593" i="18"/>
  <c r="X593" i="18"/>
  <c r="M593" i="18"/>
  <c r="J593" i="18"/>
  <c r="L593" i="18"/>
  <c r="G593" i="18"/>
  <c r="F593" i="18"/>
  <c r="AM593" i="18" s="1"/>
  <c r="X592" i="18"/>
  <c r="Y592" i="18"/>
  <c r="M592" i="18"/>
  <c r="L592" i="18"/>
  <c r="J592" i="18"/>
  <c r="G592" i="18"/>
  <c r="F592" i="18"/>
  <c r="AG592" i="18" s="1"/>
  <c r="X591" i="18"/>
  <c r="Y591" i="18"/>
  <c r="M591" i="18"/>
  <c r="L591" i="18"/>
  <c r="J591" i="18"/>
  <c r="G591" i="18"/>
  <c r="F591" i="18"/>
  <c r="AJ591" i="18" s="1"/>
  <c r="X590" i="18"/>
  <c r="Y590" i="18"/>
  <c r="M590" i="18"/>
  <c r="L590" i="18"/>
  <c r="J590" i="18"/>
  <c r="G590" i="18"/>
  <c r="F590" i="18"/>
  <c r="X589" i="18"/>
  <c r="Y589" i="18"/>
  <c r="M589" i="18"/>
  <c r="L589" i="18"/>
  <c r="J589" i="18"/>
  <c r="G589" i="18"/>
  <c r="F589" i="18"/>
  <c r="AM589" i="18" s="1"/>
  <c r="X588" i="18"/>
  <c r="Y588" i="18"/>
  <c r="M588" i="18"/>
  <c r="L588" i="18"/>
  <c r="J588" i="18"/>
  <c r="G588" i="18"/>
  <c r="F588" i="18"/>
  <c r="AB588" i="18" s="1"/>
  <c r="X587" i="18"/>
  <c r="Y587" i="18"/>
  <c r="M587" i="18"/>
  <c r="L587" i="18"/>
  <c r="J587" i="18"/>
  <c r="G587" i="18"/>
  <c r="F587" i="18"/>
  <c r="AK587" i="18" s="1"/>
  <c r="X586" i="18"/>
  <c r="Y586" i="18"/>
  <c r="M586" i="18"/>
  <c r="L586" i="18"/>
  <c r="J586" i="18"/>
  <c r="G586" i="18"/>
  <c r="F586" i="18"/>
  <c r="X585" i="18"/>
  <c r="Y585" i="18"/>
  <c r="M585" i="18"/>
  <c r="L585" i="18"/>
  <c r="J585" i="18"/>
  <c r="G585" i="18"/>
  <c r="F585" i="18"/>
  <c r="AG585" i="18" s="1"/>
  <c r="X584" i="18"/>
  <c r="Y584" i="18"/>
  <c r="M584" i="18"/>
  <c r="L584" i="18"/>
  <c r="J584" i="18"/>
  <c r="G584" i="18"/>
  <c r="F584" i="18"/>
  <c r="R584" i="18" s="1"/>
  <c r="X583" i="18"/>
  <c r="Y583" i="18"/>
  <c r="M583" i="18"/>
  <c r="L583" i="18"/>
  <c r="J583" i="18"/>
  <c r="G583" i="18"/>
  <c r="F583" i="18"/>
  <c r="AF583" i="18" s="1"/>
  <c r="X582" i="18"/>
  <c r="Y582" i="18"/>
  <c r="M582" i="18"/>
  <c r="L582" i="18"/>
  <c r="J582" i="18"/>
  <c r="G582" i="18"/>
  <c r="F582" i="18"/>
  <c r="X581" i="18"/>
  <c r="Y581" i="18"/>
  <c r="M581" i="18"/>
  <c r="L581" i="18"/>
  <c r="J581" i="18"/>
  <c r="G581" i="18"/>
  <c r="F581" i="18"/>
  <c r="X580" i="18"/>
  <c r="Y580" i="18"/>
  <c r="M580" i="18"/>
  <c r="L580" i="18"/>
  <c r="J580" i="18"/>
  <c r="G580" i="18"/>
  <c r="F580" i="18"/>
  <c r="AA580" i="18" s="1"/>
  <c r="X579" i="18"/>
  <c r="Y579" i="18"/>
  <c r="M579" i="18"/>
  <c r="L579" i="18"/>
  <c r="J579" i="18"/>
  <c r="G579" i="18"/>
  <c r="F579" i="18"/>
  <c r="AI579" i="18" s="1"/>
  <c r="X578" i="18"/>
  <c r="Y578" i="18"/>
  <c r="M578" i="18"/>
  <c r="L578" i="18"/>
  <c r="J578" i="18"/>
  <c r="G578" i="18"/>
  <c r="F578" i="18"/>
  <c r="AC578" i="18" s="1"/>
  <c r="X577" i="18"/>
  <c r="Y577" i="18"/>
  <c r="M577" i="18"/>
  <c r="L577" i="18"/>
  <c r="J577" i="18"/>
  <c r="G577" i="18"/>
  <c r="F577" i="18"/>
  <c r="AD577" i="18" s="1"/>
  <c r="X576" i="18"/>
  <c r="Y576" i="18"/>
  <c r="M576" i="18"/>
  <c r="L576" i="18"/>
  <c r="J576" i="18"/>
  <c r="G576" i="18"/>
  <c r="F576" i="18"/>
  <c r="X575" i="18"/>
  <c r="Y575" i="18"/>
  <c r="M575" i="18"/>
  <c r="L575" i="18"/>
  <c r="J575" i="18"/>
  <c r="G575" i="18"/>
  <c r="F575" i="18"/>
  <c r="AK575" i="18" s="1"/>
  <c r="X574" i="18"/>
  <c r="Y574" i="18"/>
  <c r="M574" i="18"/>
  <c r="L574" i="18"/>
  <c r="J574" i="18"/>
  <c r="G574" i="18"/>
  <c r="F574" i="18"/>
  <c r="AI574" i="18" s="1"/>
  <c r="X573" i="18"/>
  <c r="Y573" i="18"/>
  <c r="M573" i="18"/>
  <c r="L573" i="18"/>
  <c r="J573" i="18"/>
  <c r="G573" i="18"/>
  <c r="F573" i="18"/>
  <c r="R573" i="18" s="1"/>
  <c r="X572" i="18"/>
  <c r="Y572" i="18"/>
  <c r="M572" i="18"/>
  <c r="L572" i="18"/>
  <c r="J572" i="18"/>
  <c r="G572" i="18"/>
  <c r="F572" i="18"/>
  <c r="AF572" i="18" s="1"/>
  <c r="X571" i="18"/>
  <c r="Y571" i="18"/>
  <c r="M571" i="18"/>
  <c r="L571" i="18"/>
  <c r="J571" i="18"/>
  <c r="G571" i="18"/>
  <c r="F571" i="18"/>
  <c r="AM571" i="18" s="1"/>
  <c r="X570" i="18"/>
  <c r="Y570" i="18"/>
  <c r="M570" i="18"/>
  <c r="L570" i="18"/>
  <c r="J570" i="18"/>
  <c r="G570" i="18"/>
  <c r="F570" i="18"/>
  <c r="X569" i="18"/>
  <c r="Y569" i="18"/>
  <c r="M569" i="18"/>
  <c r="L569" i="18"/>
  <c r="J569" i="18"/>
  <c r="G569" i="18"/>
  <c r="F569" i="18"/>
  <c r="AC569" i="18" s="1"/>
  <c r="X568" i="18"/>
  <c r="Y568" i="18"/>
  <c r="M568" i="18"/>
  <c r="L568" i="18"/>
  <c r="J568" i="18"/>
  <c r="G568" i="18"/>
  <c r="F568" i="18"/>
  <c r="R568" i="18" s="1"/>
  <c r="X567" i="18"/>
  <c r="Y567" i="18"/>
  <c r="M567" i="18"/>
  <c r="L567" i="18"/>
  <c r="J567" i="18"/>
  <c r="G567" i="18"/>
  <c r="F567" i="18"/>
  <c r="AB567" i="18" s="1"/>
  <c r="X566" i="18"/>
  <c r="Y566" i="18"/>
  <c r="M566" i="18"/>
  <c r="L566" i="18"/>
  <c r="J566" i="18"/>
  <c r="G566" i="18"/>
  <c r="F566" i="18"/>
  <c r="AA566" i="18" s="1"/>
  <c r="X565" i="18"/>
  <c r="Y565" i="18"/>
  <c r="M565" i="18"/>
  <c r="L565" i="18"/>
  <c r="J565" i="18"/>
  <c r="G565" i="18"/>
  <c r="F565" i="18"/>
  <c r="N565" i="18" s="1"/>
  <c r="X564" i="18"/>
  <c r="Y564" i="18"/>
  <c r="M564" i="18"/>
  <c r="L564" i="18"/>
  <c r="J564" i="18"/>
  <c r="G564" i="18"/>
  <c r="F564" i="18"/>
  <c r="AC564" i="18" s="1"/>
  <c r="X563" i="18"/>
  <c r="Y563" i="18"/>
  <c r="M563" i="18"/>
  <c r="L563" i="18"/>
  <c r="J563" i="18"/>
  <c r="G563" i="18"/>
  <c r="F563" i="18"/>
  <c r="AF563" i="18" s="1"/>
  <c r="X562" i="18"/>
  <c r="Y562" i="18"/>
  <c r="M562" i="18"/>
  <c r="J562" i="18"/>
  <c r="L562" i="18"/>
  <c r="G562" i="18"/>
  <c r="F562" i="18"/>
  <c r="AH562" i="18" s="1"/>
  <c r="Y561" i="18"/>
  <c r="X561" i="18"/>
  <c r="M561" i="18"/>
  <c r="L561" i="18"/>
  <c r="J561" i="18"/>
  <c r="G561" i="18"/>
  <c r="F561" i="18"/>
  <c r="AF561" i="18" s="1"/>
  <c r="Y560" i="18"/>
  <c r="X560" i="18"/>
  <c r="M560" i="18"/>
  <c r="J560" i="18"/>
  <c r="L560" i="18"/>
  <c r="G560" i="18"/>
  <c r="F560" i="18"/>
  <c r="AE560" i="18" s="1"/>
  <c r="Y559" i="18"/>
  <c r="X559" i="18"/>
  <c r="M559" i="18"/>
  <c r="L559" i="18"/>
  <c r="J559" i="18"/>
  <c r="G559" i="18"/>
  <c r="F559" i="18"/>
  <c r="Y558" i="18"/>
  <c r="X558" i="18"/>
  <c r="M558" i="18"/>
  <c r="J558" i="18"/>
  <c r="L558" i="18"/>
  <c r="G558" i="18"/>
  <c r="F558" i="18"/>
  <c r="AK558" i="18" s="1"/>
  <c r="Y557" i="18"/>
  <c r="X557" i="18"/>
  <c r="M557" i="18"/>
  <c r="L557" i="18"/>
  <c r="J557" i="18"/>
  <c r="G557" i="18"/>
  <c r="F557" i="18"/>
  <c r="Y556" i="18"/>
  <c r="X556" i="18"/>
  <c r="M556" i="18"/>
  <c r="J556" i="18"/>
  <c r="L556" i="18"/>
  <c r="G556" i="18"/>
  <c r="F556" i="18"/>
  <c r="R556" i="18" s="1"/>
  <c r="Y555" i="18"/>
  <c r="X555" i="18"/>
  <c r="M555" i="18"/>
  <c r="L555" i="18"/>
  <c r="J555" i="18"/>
  <c r="G555" i="18"/>
  <c r="F555" i="18"/>
  <c r="AL555" i="18" s="1"/>
  <c r="Y554" i="18"/>
  <c r="X554" i="18"/>
  <c r="M554" i="18"/>
  <c r="J554" i="18"/>
  <c r="L554" i="18"/>
  <c r="G554" i="18"/>
  <c r="F554" i="18"/>
  <c r="AG554" i="18" s="1"/>
  <c r="Y553" i="18"/>
  <c r="X553" i="18"/>
  <c r="M553" i="18"/>
  <c r="L553" i="18"/>
  <c r="J553" i="18"/>
  <c r="G553" i="18"/>
  <c r="F553" i="18"/>
  <c r="AF553" i="18" s="1"/>
  <c r="Y552" i="18"/>
  <c r="X552" i="18"/>
  <c r="M552" i="18"/>
  <c r="J552" i="18"/>
  <c r="L552" i="18"/>
  <c r="G552" i="18"/>
  <c r="F552" i="18"/>
  <c r="AE552" i="18" s="1"/>
  <c r="Y551" i="18"/>
  <c r="X551" i="18"/>
  <c r="M551" i="18"/>
  <c r="L551" i="18"/>
  <c r="J551" i="18"/>
  <c r="G551" i="18"/>
  <c r="F551" i="18"/>
  <c r="AH551" i="18" s="1"/>
  <c r="Y550" i="18"/>
  <c r="X550" i="18"/>
  <c r="M550" i="18"/>
  <c r="J550" i="18"/>
  <c r="L550" i="18"/>
  <c r="G550" i="18"/>
  <c r="F550" i="18"/>
  <c r="Y549" i="18"/>
  <c r="X549" i="18"/>
  <c r="M549" i="18"/>
  <c r="J549" i="18"/>
  <c r="L549" i="18"/>
  <c r="G549" i="18"/>
  <c r="F549" i="18"/>
  <c r="AH549" i="18" s="1"/>
  <c r="Y548" i="18"/>
  <c r="X548" i="18"/>
  <c r="M548" i="18"/>
  <c r="J548" i="18"/>
  <c r="L548" i="18"/>
  <c r="G548" i="18"/>
  <c r="F548" i="18"/>
  <c r="N548" i="18" s="1"/>
  <c r="Y547" i="18"/>
  <c r="X547" i="18"/>
  <c r="M547" i="18"/>
  <c r="J547" i="18"/>
  <c r="L547" i="18"/>
  <c r="G547" i="18"/>
  <c r="F547" i="18"/>
  <c r="AH547" i="18" s="1"/>
  <c r="Y546" i="18"/>
  <c r="X546" i="18"/>
  <c r="M546" i="18"/>
  <c r="J546" i="18"/>
  <c r="L546" i="18"/>
  <c r="G546" i="18"/>
  <c r="F546" i="18"/>
  <c r="Y545" i="18"/>
  <c r="X545" i="18"/>
  <c r="M545" i="18"/>
  <c r="J545" i="18"/>
  <c r="L545" i="18"/>
  <c r="G545" i="18"/>
  <c r="F545" i="18"/>
  <c r="AC545" i="18" s="1"/>
  <c r="Y544" i="18"/>
  <c r="X544" i="18"/>
  <c r="M544" i="18"/>
  <c r="J544" i="18"/>
  <c r="L544" i="18"/>
  <c r="G544" i="18"/>
  <c r="F544" i="18"/>
  <c r="Y543" i="18"/>
  <c r="X543" i="18"/>
  <c r="M543" i="18"/>
  <c r="J543" i="18"/>
  <c r="L543" i="18"/>
  <c r="G543" i="18"/>
  <c r="F543" i="18"/>
  <c r="R543" i="18" s="1"/>
  <c r="Y542" i="18"/>
  <c r="X542" i="18"/>
  <c r="M542" i="18"/>
  <c r="J542" i="18"/>
  <c r="L542" i="18"/>
  <c r="G542" i="18"/>
  <c r="F542" i="18"/>
  <c r="Y541" i="18"/>
  <c r="X541" i="18"/>
  <c r="M541" i="18"/>
  <c r="J541" i="18"/>
  <c r="L541" i="18"/>
  <c r="G541" i="18"/>
  <c r="F541" i="18"/>
  <c r="AH541" i="18" s="1"/>
  <c r="Y540" i="18"/>
  <c r="X540" i="18"/>
  <c r="M540" i="18"/>
  <c r="J540" i="18"/>
  <c r="L540" i="18"/>
  <c r="G540" i="18"/>
  <c r="F540" i="18"/>
  <c r="AI540" i="18" s="1"/>
  <c r="Y539" i="18"/>
  <c r="X539" i="18"/>
  <c r="M539" i="18"/>
  <c r="J539" i="18"/>
  <c r="L539" i="18"/>
  <c r="G539" i="18"/>
  <c r="F539" i="18"/>
  <c r="AI539" i="18" s="1"/>
  <c r="Y538" i="18"/>
  <c r="X538" i="18"/>
  <c r="M538" i="18"/>
  <c r="J538" i="18"/>
  <c r="L538" i="18"/>
  <c r="G538" i="18"/>
  <c r="F538" i="18"/>
  <c r="Y537" i="18"/>
  <c r="X537" i="18"/>
  <c r="M537" i="18"/>
  <c r="J537" i="18"/>
  <c r="L537" i="18"/>
  <c r="G537" i="18"/>
  <c r="F537" i="18"/>
  <c r="AK537" i="18" s="1"/>
  <c r="Y536" i="18"/>
  <c r="X536" i="18"/>
  <c r="M536" i="18"/>
  <c r="J536" i="18"/>
  <c r="L536" i="18"/>
  <c r="G536" i="18"/>
  <c r="F536" i="18"/>
  <c r="AE536" i="18" s="1"/>
  <c r="Y535" i="18"/>
  <c r="X535" i="18"/>
  <c r="M535" i="18"/>
  <c r="J535" i="18"/>
  <c r="L535" i="18"/>
  <c r="G535" i="18"/>
  <c r="F535" i="18"/>
  <c r="AM535" i="18" s="1"/>
  <c r="Y534" i="18"/>
  <c r="X534" i="18"/>
  <c r="M534" i="18"/>
  <c r="J534" i="18"/>
  <c r="L534" i="18"/>
  <c r="G534" i="18"/>
  <c r="F534" i="18"/>
  <c r="Y533" i="18"/>
  <c r="X533" i="18"/>
  <c r="M533" i="18"/>
  <c r="J533" i="18"/>
  <c r="L533" i="18"/>
  <c r="G533" i="18"/>
  <c r="F533" i="18"/>
  <c r="AM533" i="18" s="1"/>
  <c r="Y532" i="18"/>
  <c r="X532" i="18"/>
  <c r="M532" i="18"/>
  <c r="J532" i="18"/>
  <c r="L532" i="18"/>
  <c r="G532" i="18"/>
  <c r="F532" i="18"/>
  <c r="AL532" i="18" s="1"/>
  <c r="Y531" i="18"/>
  <c r="X531" i="18"/>
  <c r="M531" i="18"/>
  <c r="J531" i="18"/>
  <c r="L531" i="18"/>
  <c r="G531" i="18"/>
  <c r="F531" i="18"/>
  <c r="AE531" i="18" s="1"/>
  <c r="Y530" i="18"/>
  <c r="X530" i="18"/>
  <c r="M530" i="18"/>
  <c r="J530" i="18"/>
  <c r="L530" i="18"/>
  <c r="G530" i="18"/>
  <c r="F530" i="18"/>
  <c r="Y529" i="18"/>
  <c r="X529" i="18"/>
  <c r="M529" i="18"/>
  <c r="J529" i="18"/>
  <c r="L529" i="18"/>
  <c r="G529" i="18"/>
  <c r="F529" i="18"/>
  <c r="R529" i="18" s="1"/>
  <c r="Y528" i="18"/>
  <c r="X528" i="18"/>
  <c r="M528" i="18"/>
  <c r="J528" i="18"/>
  <c r="L528" i="18"/>
  <c r="G528" i="18"/>
  <c r="F528" i="18"/>
  <c r="AL528" i="18" s="1"/>
  <c r="Y527" i="18"/>
  <c r="X527" i="18"/>
  <c r="M527" i="18"/>
  <c r="J527" i="18"/>
  <c r="L527" i="18"/>
  <c r="G527" i="18"/>
  <c r="F527" i="18"/>
  <c r="AF527" i="18" s="1"/>
  <c r="Y526" i="18"/>
  <c r="X526" i="18"/>
  <c r="M526" i="18"/>
  <c r="J526" i="18"/>
  <c r="L526" i="18"/>
  <c r="G526" i="18"/>
  <c r="F526" i="18"/>
  <c r="Y525" i="18"/>
  <c r="X525" i="18"/>
  <c r="M525" i="18"/>
  <c r="J525" i="18"/>
  <c r="L525" i="18"/>
  <c r="G525" i="18"/>
  <c r="F525" i="18"/>
  <c r="Y524" i="18"/>
  <c r="X524" i="18"/>
  <c r="M524" i="18"/>
  <c r="J524" i="18"/>
  <c r="L524" i="18"/>
  <c r="G524" i="18"/>
  <c r="F524" i="18"/>
  <c r="AK524" i="18" s="1"/>
  <c r="Y523" i="18"/>
  <c r="X523" i="18"/>
  <c r="M523" i="18"/>
  <c r="J523" i="18"/>
  <c r="L523" i="18"/>
  <c r="G523" i="18"/>
  <c r="F523" i="18"/>
  <c r="AE523" i="18" s="1"/>
  <c r="Y522" i="18"/>
  <c r="X522" i="18"/>
  <c r="M522" i="18"/>
  <c r="J522" i="18"/>
  <c r="L522" i="18"/>
  <c r="G522" i="18"/>
  <c r="F522" i="18"/>
  <c r="Y521" i="18"/>
  <c r="X521" i="18"/>
  <c r="M521" i="18"/>
  <c r="J521" i="18"/>
  <c r="L521" i="18"/>
  <c r="G521" i="18"/>
  <c r="F521" i="18"/>
  <c r="N521" i="18" s="1"/>
  <c r="Y520" i="18"/>
  <c r="X520" i="18"/>
  <c r="M520" i="18"/>
  <c r="J520" i="18"/>
  <c r="L520" i="18"/>
  <c r="G520" i="18"/>
  <c r="F520" i="18"/>
  <c r="AA520" i="18" s="1"/>
  <c r="Y519" i="18"/>
  <c r="X519" i="18"/>
  <c r="M519" i="18"/>
  <c r="J519" i="18"/>
  <c r="L519" i="18"/>
  <c r="G519" i="18"/>
  <c r="F519" i="18"/>
  <c r="AI519" i="18" s="1"/>
  <c r="Y518" i="18"/>
  <c r="X518" i="18"/>
  <c r="M518" i="18"/>
  <c r="J518" i="18"/>
  <c r="L518" i="18"/>
  <c r="G518" i="18"/>
  <c r="F518" i="18"/>
  <c r="Y517" i="18"/>
  <c r="X517" i="18"/>
  <c r="M517" i="18"/>
  <c r="J517" i="18"/>
  <c r="L517" i="18"/>
  <c r="G517" i="18"/>
  <c r="F517" i="18"/>
  <c r="N517" i="18" s="1"/>
  <c r="Y516" i="18"/>
  <c r="X516" i="18"/>
  <c r="M516" i="18"/>
  <c r="J516" i="18"/>
  <c r="L516" i="18"/>
  <c r="G516" i="18"/>
  <c r="F516" i="18"/>
  <c r="AL516" i="18" s="1"/>
  <c r="Y515" i="18"/>
  <c r="X515" i="18"/>
  <c r="M515" i="18"/>
  <c r="J515" i="18"/>
  <c r="L515" i="18"/>
  <c r="G515" i="18"/>
  <c r="F515" i="18"/>
  <c r="AA515" i="18" s="1"/>
  <c r="Y514" i="18"/>
  <c r="X514" i="18"/>
  <c r="M514" i="18"/>
  <c r="J514" i="18"/>
  <c r="L514" i="18"/>
  <c r="G514" i="18"/>
  <c r="F514" i="18"/>
  <c r="AJ514" i="18" s="1"/>
  <c r="Y513" i="18"/>
  <c r="X513" i="18"/>
  <c r="M513" i="18"/>
  <c r="J513" i="18"/>
  <c r="L513" i="18"/>
  <c r="G513" i="18"/>
  <c r="F513" i="18"/>
  <c r="AL513" i="18" s="1"/>
  <c r="Y512" i="18"/>
  <c r="X512" i="18"/>
  <c r="M512" i="18"/>
  <c r="J512" i="18"/>
  <c r="L512" i="18"/>
  <c r="G512" i="18"/>
  <c r="F512" i="18"/>
  <c r="Y511" i="18"/>
  <c r="X511" i="18"/>
  <c r="M511" i="18"/>
  <c r="J511" i="18"/>
  <c r="L511" i="18"/>
  <c r="G511" i="18"/>
  <c r="F511" i="18"/>
  <c r="AK511" i="18" s="1"/>
  <c r="Y510" i="18"/>
  <c r="X510" i="18"/>
  <c r="M510" i="18"/>
  <c r="J510" i="18"/>
  <c r="L510" i="18"/>
  <c r="G510" i="18"/>
  <c r="F510" i="18"/>
  <c r="R510" i="18" s="1"/>
  <c r="Y509" i="18"/>
  <c r="X509" i="18"/>
  <c r="M509" i="18"/>
  <c r="J509" i="18"/>
  <c r="L509" i="18"/>
  <c r="G509" i="18"/>
  <c r="F509" i="18"/>
  <c r="AH509" i="18" s="1"/>
  <c r="Y508" i="18"/>
  <c r="X508" i="18"/>
  <c r="M508" i="18"/>
  <c r="J508" i="18"/>
  <c r="L508" i="18"/>
  <c r="G508" i="18"/>
  <c r="F508" i="18"/>
  <c r="Y507" i="18"/>
  <c r="X507" i="18"/>
  <c r="M507" i="18"/>
  <c r="J507" i="18"/>
  <c r="L507" i="18"/>
  <c r="G507" i="18"/>
  <c r="F507" i="18"/>
  <c r="AI507" i="18" s="1"/>
  <c r="Y506" i="18"/>
  <c r="X506" i="18"/>
  <c r="M506" i="18"/>
  <c r="J506" i="18"/>
  <c r="L506" i="18"/>
  <c r="G506" i="18"/>
  <c r="F506" i="18"/>
  <c r="Y505" i="18"/>
  <c r="X505" i="18"/>
  <c r="M505" i="18"/>
  <c r="J505" i="18"/>
  <c r="L505" i="18"/>
  <c r="G505" i="18"/>
  <c r="F505" i="18"/>
  <c r="AF505" i="18" s="1"/>
  <c r="Y504" i="18"/>
  <c r="X504" i="18"/>
  <c r="M504" i="18"/>
  <c r="J504" i="18"/>
  <c r="L504" i="18"/>
  <c r="G504" i="18"/>
  <c r="F504" i="18"/>
  <c r="AI504" i="18" s="1"/>
  <c r="Y503" i="18"/>
  <c r="X503" i="18"/>
  <c r="M503" i="18"/>
  <c r="J503" i="18"/>
  <c r="L503" i="18"/>
  <c r="G503" i="18"/>
  <c r="F503" i="18"/>
  <c r="AD503" i="18" s="1"/>
  <c r="Y502" i="18"/>
  <c r="X502" i="18"/>
  <c r="M502" i="18"/>
  <c r="J502" i="18"/>
  <c r="L502" i="18"/>
  <c r="G502" i="18"/>
  <c r="F502" i="18"/>
  <c r="AI502" i="18" s="1"/>
  <c r="Y501" i="18"/>
  <c r="X501" i="18"/>
  <c r="M501" i="18"/>
  <c r="J501" i="18"/>
  <c r="L501" i="18"/>
  <c r="G501" i="18"/>
  <c r="F501" i="18"/>
  <c r="Y500" i="18"/>
  <c r="X500" i="18"/>
  <c r="M500" i="18"/>
  <c r="J500" i="18"/>
  <c r="L500" i="18"/>
  <c r="G500" i="18"/>
  <c r="F500" i="18"/>
  <c r="Y499" i="18"/>
  <c r="X499" i="18"/>
  <c r="M499" i="18"/>
  <c r="J499" i="18"/>
  <c r="L499" i="18"/>
  <c r="G499" i="18"/>
  <c r="F499" i="18"/>
  <c r="AL499" i="18" s="1"/>
  <c r="Y498" i="18"/>
  <c r="X498" i="18"/>
  <c r="M498" i="18"/>
  <c r="J498" i="18"/>
  <c r="L498" i="18"/>
  <c r="G498" i="18"/>
  <c r="F498" i="18"/>
  <c r="AD498" i="18" s="1"/>
  <c r="Y497" i="18"/>
  <c r="X497" i="18"/>
  <c r="M497" i="18"/>
  <c r="J497" i="18"/>
  <c r="L497" i="18"/>
  <c r="G497" i="18"/>
  <c r="F497" i="18"/>
  <c r="R497" i="18" s="1"/>
  <c r="Y496" i="18"/>
  <c r="X496" i="18"/>
  <c r="M496" i="18"/>
  <c r="J496" i="18"/>
  <c r="L496" i="18"/>
  <c r="G496" i="18"/>
  <c r="F496" i="18"/>
  <c r="AL496" i="18" s="1"/>
  <c r="Y495" i="18"/>
  <c r="X495" i="18"/>
  <c r="M495" i="18"/>
  <c r="J495" i="18"/>
  <c r="L495" i="18"/>
  <c r="G495" i="18"/>
  <c r="F495" i="18"/>
  <c r="AC495" i="18" s="1"/>
  <c r="Y494" i="18"/>
  <c r="X494" i="18"/>
  <c r="M494" i="18"/>
  <c r="J494" i="18"/>
  <c r="L494" i="18"/>
  <c r="G494" i="18"/>
  <c r="F494" i="18"/>
  <c r="AF494" i="18" s="1"/>
  <c r="Y493" i="18"/>
  <c r="X493" i="18"/>
  <c r="M493" i="18"/>
  <c r="J493" i="18"/>
  <c r="L493" i="18"/>
  <c r="G493" i="18"/>
  <c r="F493" i="18"/>
  <c r="AE493" i="18" s="1"/>
  <c r="Y492" i="18"/>
  <c r="X492" i="18"/>
  <c r="M492" i="18"/>
  <c r="J492" i="18"/>
  <c r="L492" i="18"/>
  <c r="G492" i="18"/>
  <c r="F492" i="18"/>
  <c r="Y491" i="18"/>
  <c r="X491" i="18"/>
  <c r="M491" i="18"/>
  <c r="J491" i="18"/>
  <c r="L491" i="18"/>
  <c r="G491" i="18"/>
  <c r="F491" i="18"/>
  <c r="N491" i="18" s="1"/>
  <c r="Y490" i="18"/>
  <c r="X490" i="18"/>
  <c r="M490" i="18"/>
  <c r="J490" i="18"/>
  <c r="L490" i="18"/>
  <c r="G490" i="18"/>
  <c r="F490" i="18"/>
  <c r="AA490" i="18" s="1"/>
  <c r="Y489" i="18"/>
  <c r="X489" i="18"/>
  <c r="M489" i="18"/>
  <c r="J489" i="18"/>
  <c r="L489" i="18"/>
  <c r="G489" i="18"/>
  <c r="F489" i="18"/>
  <c r="AG489" i="18" s="1"/>
  <c r="Y488" i="18"/>
  <c r="X488" i="18"/>
  <c r="M488" i="18"/>
  <c r="J488" i="18"/>
  <c r="L488" i="18"/>
  <c r="G488" i="18"/>
  <c r="F488" i="18"/>
  <c r="AM488" i="18" s="1"/>
  <c r="Y487" i="18"/>
  <c r="X487" i="18"/>
  <c r="M487" i="18"/>
  <c r="J487" i="18"/>
  <c r="L487" i="18"/>
  <c r="G487" i="18"/>
  <c r="F487" i="18"/>
  <c r="AB487" i="18" s="1"/>
  <c r="Y486" i="18"/>
  <c r="X486" i="18"/>
  <c r="M486" i="18"/>
  <c r="J486" i="18"/>
  <c r="L486" i="18"/>
  <c r="G486" i="18"/>
  <c r="F486" i="18"/>
  <c r="AB486" i="18" s="1"/>
  <c r="Y485" i="18"/>
  <c r="X485" i="18"/>
  <c r="M485" i="18"/>
  <c r="J485" i="18"/>
  <c r="L485" i="18"/>
  <c r="G485" i="18"/>
  <c r="F485" i="18"/>
  <c r="AD485" i="18" s="1"/>
  <c r="Y484" i="18"/>
  <c r="X484" i="18"/>
  <c r="M484" i="18"/>
  <c r="J484" i="18"/>
  <c r="L484" i="18"/>
  <c r="G484" i="18"/>
  <c r="F484" i="18"/>
  <c r="Y483" i="18"/>
  <c r="X483" i="18"/>
  <c r="M483" i="18"/>
  <c r="J483" i="18"/>
  <c r="L483" i="18"/>
  <c r="G483" i="18"/>
  <c r="F483" i="18"/>
  <c r="AL483" i="18" s="1"/>
  <c r="Y482" i="18"/>
  <c r="X482" i="18"/>
  <c r="M482" i="18"/>
  <c r="J482" i="18"/>
  <c r="L482" i="18"/>
  <c r="G482" i="18"/>
  <c r="F482" i="18"/>
  <c r="Y481" i="18"/>
  <c r="X481" i="18"/>
  <c r="M481" i="18"/>
  <c r="J481" i="18"/>
  <c r="L481" i="18"/>
  <c r="G481" i="18"/>
  <c r="F481" i="18"/>
  <c r="N481" i="18" s="1"/>
  <c r="Y480" i="18"/>
  <c r="X480" i="18"/>
  <c r="M480" i="18"/>
  <c r="J480" i="18"/>
  <c r="L480" i="18"/>
  <c r="G480" i="18"/>
  <c r="F480" i="18"/>
  <c r="AK480" i="18" s="1"/>
  <c r="Y479" i="18"/>
  <c r="X479" i="18"/>
  <c r="M479" i="18"/>
  <c r="J479" i="18"/>
  <c r="L479" i="18"/>
  <c r="G479" i="18"/>
  <c r="F479" i="18"/>
  <c r="AF479" i="18" s="1"/>
  <c r="Y478" i="18"/>
  <c r="X478" i="18"/>
  <c r="M478" i="18"/>
  <c r="J478" i="18"/>
  <c r="L478" i="18"/>
  <c r="G478" i="18"/>
  <c r="F478" i="18"/>
  <c r="AL478" i="18" s="1"/>
  <c r="Y477" i="18"/>
  <c r="X477" i="18"/>
  <c r="M477" i="18"/>
  <c r="J477" i="18"/>
  <c r="L477" i="18"/>
  <c r="G477" i="18"/>
  <c r="F477" i="18"/>
  <c r="N477" i="18" s="1"/>
  <c r="Y476" i="18"/>
  <c r="X476" i="18"/>
  <c r="M476" i="18"/>
  <c r="J476" i="18"/>
  <c r="L476" i="18"/>
  <c r="G476" i="18"/>
  <c r="F476" i="18"/>
  <c r="Y475" i="18"/>
  <c r="X475" i="18"/>
  <c r="M475" i="18"/>
  <c r="J475" i="18"/>
  <c r="L475" i="18"/>
  <c r="G475" i="18"/>
  <c r="F475" i="18"/>
  <c r="AD475" i="18" s="1"/>
  <c r="Y474" i="18"/>
  <c r="X474" i="18"/>
  <c r="M474" i="18"/>
  <c r="J474" i="18"/>
  <c r="L474" i="18"/>
  <c r="G474" i="18"/>
  <c r="F474" i="18"/>
  <c r="Y473" i="18"/>
  <c r="X473" i="18"/>
  <c r="M473" i="18"/>
  <c r="J473" i="18"/>
  <c r="L473" i="18"/>
  <c r="G473" i="18"/>
  <c r="F473" i="18"/>
  <c r="AB473" i="18" s="1"/>
  <c r="Y472" i="18"/>
  <c r="X472" i="18"/>
  <c r="M472" i="18"/>
  <c r="J472" i="18"/>
  <c r="L472" i="18"/>
  <c r="G472" i="18"/>
  <c r="F472" i="18"/>
  <c r="R472" i="18" s="1"/>
  <c r="Y471" i="18"/>
  <c r="X471" i="18"/>
  <c r="M471" i="18"/>
  <c r="J471" i="18"/>
  <c r="L471" i="18"/>
  <c r="G471" i="18"/>
  <c r="F471" i="18"/>
  <c r="AB471" i="18" s="1"/>
  <c r="Y470" i="18"/>
  <c r="X470" i="18"/>
  <c r="M470" i="18"/>
  <c r="J470" i="18"/>
  <c r="L470" i="18"/>
  <c r="G470" i="18"/>
  <c r="F470" i="18"/>
  <c r="AK470" i="18" s="1"/>
  <c r="Y469" i="18"/>
  <c r="X469" i="18"/>
  <c r="M469" i="18"/>
  <c r="J469" i="18"/>
  <c r="L469" i="18"/>
  <c r="G469" i="18"/>
  <c r="F469" i="18"/>
  <c r="AK469" i="18" s="1"/>
  <c r="Y468" i="18"/>
  <c r="X468" i="18"/>
  <c r="M468" i="18"/>
  <c r="J468" i="18"/>
  <c r="L468" i="18"/>
  <c r="G468" i="18"/>
  <c r="F468" i="18"/>
  <c r="Y467" i="18"/>
  <c r="X467" i="18"/>
  <c r="M467" i="18"/>
  <c r="J467" i="18"/>
  <c r="L467" i="18"/>
  <c r="G467" i="18"/>
  <c r="F467" i="18"/>
  <c r="AF467" i="18" s="1"/>
  <c r="Y466" i="18"/>
  <c r="X466" i="18"/>
  <c r="M466" i="18"/>
  <c r="J466" i="18"/>
  <c r="L466" i="18"/>
  <c r="G466" i="18"/>
  <c r="F466" i="18"/>
  <c r="Y465" i="18"/>
  <c r="X465" i="18"/>
  <c r="M465" i="18"/>
  <c r="J465" i="18"/>
  <c r="L465" i="18"/>
  <c r="G465" i="18"/>
  <c r="F465" i="18"/>
  <c r="R465" i="18" s="1"/>
  <c r="Y464" i="18"/>
  <c r="X464" i="18"/>
  <c r="M464" i="18"/>
  <c r="J464" i="18"/>
  <c r="L464" i="18"/>
  <c r="G464" i="18"/>
  <c r="F464" i="18"/>
  <c r="Y463" i="18"/>
  <c r="X463" i="18"/>
  <c r="M463" i="18"/>
  <c r="J463" i="18"/>
  <c r="L463" i="18"/>
  <c r="G463" i="18"/>
  <c r="F463" i="18"/>
  <c r="N463" i="18" s="1"/>
  <c r="Y462" i="18"/>
  <c r="X462" i="18"/>
  <c r="M462" i="18"/>
  <c r="J462" i="18"/>
  <c r="L462" i="18"/>
  <c r="G462" i="18"/>
  <c r="F462" i="18"/>
  <c r="AL462" i="18" s="1"/>
  <c r="Y461" i="18"/>
  <c r="X461" i="18"/>
  <c r="M461" i="18"/>
  <c r="L461" i="18"/>
  <c r="J461" i="18"/>
  <c r="G461" i="18"/>
  <c r="F461" i="18"/>
  <c r="AL461" i="18" s="1"/>
  <c r="Y460" i="18"/>
  <c r="X460" i="18"/>
  <c r="M460" i="18"/>
  <c r="J460" i="18"/>
  <c r="L460" i="18"/>
  <c r="G460" i="18"/>
  <c r="F460" i="18"/>
  <c r="Y459" i="18"/>
  <c r="X459" i="18"/>
  <c r="M459" i="18"/>
  <c r="J459" i="18"/>
  <c r="L459" i="18"/>
  <c r="G459" i="18"/>
  <c r="F459" i="18"/>
  <c r="AF459" i="18" s="1"/>
  <c r="Y458" i="18"/>
  <c r="X458" i="18"/>
  <c r="M458" i="18"/>
  <c r="J458" i="18"/>
  <c r="L458" i="18"/>
  <c r="G458" i="18"/>
  <c r="F458" i="18"/>
  <c r="Y457" i="18"/>
  <c r="X457" i="18"/>
  <c r="M457" i="18"/>
  <c r="L457" i="18"/>
  <c r="J457" i="18"/>
  <c r="G457" i="18"/>
  <c r="F457" i="18"/>
  <c r="AH457" i="18" s="1"/>
  <c r="Y456" i="18"/>
  <c r="X456" i="18"/>
  <c r="M456" i="18"/>
  <c r="J456" i="18"/>
  <c r="L456" i="18"/>
  <c r="G456" i="18"/>
  <c r="F456" i="18"/>
  <c r="Y455" i="18"/>
  <c r="X455" i="18"/>
  <c r="M455" i="18"/>
  <c r="J455" i="18"/>
  <c r="L455" i="18"/>
  <c r="G455" i="18"/>
  <c r="F455" i="18"/>
  <c r="AG455" i="18" s="1"/>
  <c r="Y454" i="18"/>
  <c r="X454" i="18"/>
  <c r="M454" i="18"/>
  <c r="J454" i="18"/>
  <c r="L454" i="18"/>
  <c r="G454" i="18"/>
  <c r="AJ454" i="18"/>
  <c r="Y453" i="18"/>
  <c r="X453" i="18"/>
  <c r="M453" i="18"/>
  <c r="L453" i="18"/>
  <c r="J453" i="18"/>
  <c r="G453" i="18"/>
  <c r="AI453" i="18"/>
  <c r="Y452" i="18"/>
  <c r="X452" i="18"/>
  <c r="M452" i="18"/>
  <c r="J452" i="18"/>
  <c r="L452" i="18"/>
  <c r="G452" i="18"/>
  <c r="Y451" i="18"/>
  <c r="X451" i="18"/>
  <c r="M451" i="18"/>
  <c r="J451" i="18"/>
  <c r="L451" i="18"/>
  <c r="G451" i="18"/>
  <c r="AI451" i="18"/>
  <c r="Y450" i="18"/>
  <c r="X450" i="18"/>
  <c r="M450" i="18"/>
  <c r="J450" i="18"/>
  <c r="L450" i="18"/>
  <c r="G450" i="18"/>
  <c r="AE450" i="18"/>
  <c r="Y449" i="18"/>
  <c r="X449" i="18"/>
  <c r="M449" i="18"/>
  <c r="L449" i="18"/>
  <c r="J449" i="18"/>
  <c r="G449" i="18"/>
  <c r="AD449" i="18"/>
  <c r="Y448" i="18"/>
  <c r="X448" i="18"/>
  <c r="M448" i="18"/>
  <c r="J448" i="18"/>
  <c r="L448" i="18"/>
  <c r="G448" i="18"/>
  <c r="AD448" i="18"/>
  <c r="Y447" i="18"/>
  <c r="X447" i="18"/>
  <c r="M447" i="18"/>
  <c r="J447" i="18"/>
  <c r="L447" i="18"/>
  <c r="G447" i="18"/>
  <c r="AL447" i="18"/>
  <c r="Y446" i="18"/>
  <c r="X446" i="18"/>
  <c r="M446" i="18"/>
  <c r="J446" i="18"/>
  <c r="L446" i="18"/>
  <c r="G446" i="18"/>
  <c r="AJ446" i="18"/>
  <c r="Y445" i="18"/>
  <c r="X445" i="18"/>
  <c r="M445" i="18"/>
  <c r="L445" i="18"/>
  <c r="J445" i="18"/>
  <c r="G445" i="18"/>
  <c r="AI445" i="18"/>
  <c r="Y444" i="18"/>
  <c r="X444" i="18"/>
  <c r="M444" i="18"/>
  <c r="J444" i="18"/>
  <c r="L444" i="18"/>
  <c r="G444" i="18"/>
  <c r="AH444" i="18"/>
  <c r="Y443" i="18"/>
  <c r="X443" i="18"/>
  <c r="M443" i="18"/>
  <c r="J443" i="18"/>
  <c r="L443" i="18"/>
  <c r="G443" i="18"/>
  <c r="AI443" i="18"/>
  <c r="Y442" i="18"/>
  <c r="X442" i="18"/>
  <c r="M442" i="18"/>
  <c r="J442" i="18"/>
  <c r="L442" i="18"/>
  <c r="G442" i="18"/>
  <c r="AE442" i="18"/>
  <c r="Y441" i="18"/>
  <c r="X441" i="18"/>
  <c r="M441" i="18"/>
  <c r="L441" i="18"/>
  <c r="J441" i="18"/>
  <c r="G441" i="18"/>
  <c r="AD441" i="18"/>
  <c r="Y440" i="18"/>
  <c r="X440" i="18"/>
  <c r="M440" i="18"/>
  <c r="J440" i="18"/>
  <c r="L440" i="18"/>
  <c r="G440" i="18"/>
  <c r="AD440" i="18"/>
  <c r="Y439" i="18"/>
  <c r="X439" i="18"/>
  <c r="M439" i="18"/>
  <c r="J439" i="18"/>
  <c r="L439" i="18"/>
  <c r="G439" i="18"/>
  <c r="AL439" i="18"/>
  <c r="Y438" i="18"/>
  <c r="X438" i="18"/>
  <c r="M438" i="18"/>
  <c r="J438" i="18"/>
  <c r="L438" i="18"/>
  <c r="G438" i="18"/>
  <c r="AJ438" i="18"/>
  <c r="Y437" i="18"/>
  <c r="X437" i="18"/>
  <c r="M437" i="18"/>
  <c r="L437" i="18"/>
  <c r="J437" i="18"/>
  <c r="G437" i="18"/>
  <c r="AI437" i="18"/>
  <c r="Y436" i="18"/>
  <c r="X436" i="18"/>
  <c r="M436" i="18"/>
  <c r="J436" i="18"/>
  <c r="L436" i="18"/>
  <c r="G436" i="18"/>
  <c r="AM436" i="18"/>
  <c r="Y435" i="18"/>
  <c r="X435" i="18"/>
  <c r="M435" i="18"/>
  <c r="J435" i="18"/>
  <c r="L435" i="18"/>
  <c r="G435" i="18"/>
  <c r="AI435" i="18"/>
  <c r="Y434" i="18"/>
  <c r="X434" i="18"/>
  <c r="M434" i="18"/>
  <c r="J434" i="18"/>
  <c r="L434" i="18"/>
  <c r="G434" i="18"/>
  <c r="AE434" i="18"/>
  <c r="Y433" i="18"/>
  <c r="X433" i="18"/>
  <c r="M433" i="18"/>
  <c r="L433" i="18"/>
  <c r="J433" i="18"/>
  <c r="G433" i="18"/>
  <c r="AD433" i="18"/>
  <c r="Y432" i="18"/>
  <c r="X432" i="18"/>
  <c r="M432" i="18"/>
  <c r="J432" i="18"/>
  <c r="L432" i="18"/>
  <c r="G432" i="18"/>
  <c r="Y431" i="18"/>
  <c r="X431" i="18"/>
  <c r="M431" i="18"/>
  <c r="J431" i="18"/>
  <c r="L431" i="18"/>
  <c r="G431" i="18"/>
  <c r="Y430" i="18"/>
  <c r="X430" i="18"/>
  <c r="M430" i="18"/>
  <c r="J430" i="18"/>
  <c r="L430" i="18"/>
  <c r="G430" i="18"/>
  <c r="AJ430" i="18"/>
  <c r="Y429" i="18"/>
  <c r="X429" i="18"/>
  <c r="M429" i="18"/>
  <c r="L429" i="18"/>
  <c r="J429" i="18"/>
  <c r="G429" i="18"/>
  <c r="Y428" i="18"/>
  <c r="X428" i="18"/>
  <c r="M428" i="18"/>
  <c r="J428" i="18"/>
  <c r="L428" i="18"/>
  <c r="G428" i="18"/>
  <c r="AD428" i="18"/>
  <c r="Y427" i="18"/>
  <c r="X427" i="18"/>
  <c r="M427" i="18"/>
  <c r="J427" i="18"/>
  <c r="L427" i="18"/>
  <c r="G427" i="18"/>
  <c r="AA427" i="18"/>
  <c r="Y426" i="18"/>
  <c r="X426" i="18"/>
  <c r="M426" i="18"/>
  <c r="J426" i="18"/>
  <c r="L426" i="18"/>
  <c r="G426" i="18"/>
  <c r="AE426" i="18"/>
  <c r="Y425" i="18"/>
  <c r="X425" i="18"/>
  <c r="M425" i="18"/>
  <c r="L425" i="18"/>
  <c r="J425" i="18"/>
  <c r="G425" i="18"/>
  <c r="AD425" i="18"/>
  <c r="Y424" i="18"/>
  <c r="X424" i="18"/>
  <c r="M424" i="18"/>
  <c r="J424" i="18"/>
  <c r="L424" i="18"/>
  <c r="G424" i="18"/>
  <c r="Y423" i="18"/>
  <c r="X423" i="18"/>
  <c r="M423" i="18"/>
  <c r="J423" i="18"/>
  <c r="L423" i="18"/>
  <c r="G423" i="18"/>
  <c r="AH423" i="18"/>
  <c r="Y422" i="18"/>
  <c r="X422" i="18"/>
  <c r="M422" i="18"/>
  <c r="J422" i="18"/>
  <c r="L422" i="18"/>
  <c r="G422" i="18"/>
  <c r="AJ422" i="18"/>
  <c r="Y421" i="18"/>
  <c r="X421" i="18"/>
  <c r="M421" i="18"/>
  <c r="L421" i="18"/>
  <c r="J421" i="18"/>
  <c r="G421" i="18"/>
  <c r="AI421" i="18"/>
  <c r="Y420" i="18"/>
  <c r="X420" i="18"/>
  <c r="M420" i="18"/>
  <c r="J420" i="18"/>
  <c r="L420" i="18"/>
  <c r="G420" i="18"/>
  <c r="AM420" i="18"/>
  <c r="Y419" i="18"/>
  <c r="X419" i="18"/>
  <c r="M419" i="18"/>
  <c r="L419" i="18"/>
  <c r="J419" i="18"/>
  <c r="G419" i="18"/>
  <c r="AM419" i="18"/>
  <c r="Y418" i="18"/>
  <c r="X418" i="18"/>
  <c r="M418" i="18"/>
  <c r="J418" i="18"/>
  <c r="L418" i="18"/>
  <c r="G418" i="18"/>
  <c r="AJ418" i="18"/>
  <c r="Y417" i="18"/>
  <c r="X417" i="18"/>
  <c r="M417" i="18"/>
  <c r="L417" i="18"/>
  <c r="J417" i="18"/>
  <c r="G417" i="18"/>
  <c r="AA417" i="18"/>
  <c r="Y416" i="18"/>
  <c r="X416" i="18"/>
  <c r="M416" i="18"/>
  <c r="J416" i="18"/>
  <c r="L416" i="18"/>
  <c r="G416" i="18"/>
  <c r="AM416" i="18"/>
  <c r="Y415" i="18"/>
  <c r="X415" i="18"/>
  <c r="M415" i="18"/>
  <c r="L415" i="18"/>
  <c r="J415" i="18"/>
  <c r="G415" i="18"/>
  <c r="AH415" i="18"/>
  <c r="Y414" i="18"/>
  <c r="X414" i="18"/>
  <c r="M414" i="18"/>
  <c r="J414" i="18"/>
  <c r="L414" i="18"/>
  <c r="G414" i="18"/>
  <c r="AE414" i="18"/>
  <c r="Y413" i="18"/>
  <c r="X413" i="18"/>
  <c r="M413" i="18"/>
  <c r="L413" i="18"/>
  <c r="J413" i="18"/>
  <c r="G413" i="18"/>
  <c r="AL413" i="18"/>
  <c r="Y412" i="18"/>
  <c r="X412" i="18"/>
  <c r="M412" i="18"/>
  <c r="J412" i="18"/>
  <c r="L412" i="18"/>
  <c r="G412" i="18"/>
  <c r="AI412" i="18"/>
  <c r="Y411" i="18"/>
  <c r="X411" i="18"/>
  <c r="M411" i="18"/>
  <c r="J411" i="18"/>
  <c r="L411" i="18"/>
  <c r="G411" i="18"/>
  <c r="AK411" i="18"/>
  <c r="Y410" i="18"/>
  <c r="X410" i="18"/>
  <c r="M410" i="18"/>
  <c r="J410" i="18"/>
  <c r="L410" i="18"/>
  <c r="G410" i="18"/>
  <c r="AH410" i="18"/>
  <c r="Y409" i="18"/>
  <c r="X409" i="18"/>
  <c r="M409" i="18"/>
  <c r="J409" i="18"/>
  <c r="L409" i="18"/>
  <c r="G409" i="18"/>
  <c r="AL409" i="18"/>
  <c r="Y408" i="18"/>
  <c r="X408" i="18"/>
  <c r="M408" i="18"/>
  <c r="J408" i="18"/>
  <c r="L408" i="18"/>
  <c r="G408" i="18"/>
  <c r="Y407" i="18"/>
  <c r="X407" i="18"/>
  <c r="M407" i="18"/>
  <c r="J407" i="18"/>
  <c r="L407" i="18"/>
  <c r="G407" i="18"/>
  <c r="Y406" i="18"/>
  <c r="X406" i="18"/>
  <c r="M406" i="18"/>
  <c r="J406" i="18"/>
  <c r="L406" i="18"/>
  <c r="G406" i="18"/>
  <c r="AL406" i="18"/>
  <c r="Y405" i="18"/>
  <c r="X405" i="18"/>
  <c r="M405" i="18"/>
  <c r="J405" i="18"/>
  <c r="L405" i="18"/>
  <c r="G405" i="18"/>
  <c r="AL405" i="18"/>
  <c r="Y404" i="18"/>
  <c r="X404" i="18"/>
  <c r="M404" i="18"/>
  <c r="J404" i="18"/>
  <c r="L404" i="18"/>
  <c r="G404" i="18"/>
  <c r="Y403" i="18"/>
  <c r="X403" i="18"/>
  <c r="M403" i="18"/>
  <c r="J403" i="18"/>
  <c r="L403" i="18"/>
  <c r="G403" i="18"/>
  <c r="Y402" i="18"/>
  <c r="X402" i="18"/>
  <c r="M402" i="18"/>
  <c r="J402" i="18"/>
  <c r="L402" i="18"/>
  <c r="G402" i="18"/>
  <c r="AH402" i="18"/>
  <c r="Y401" i="18"/>
  <c r="X401" i="18"/>
  <c r="M401" i="18"/>
  <c r="J401" i="18"/>
  <c r="L401" i="18"/>
  <c r="G401" i="18"/>
  <c r="AL401" i="18"/>
  <c r="Y400" i="18"/>
  <c r="X400" i="18"/>
  <c r="M400" i="18"/>
  <c r="J400" i="18"/>
  <c r="L400" i="18"/>
  <c r="G400" i="18"/>
  <c r="AK400" i="18"/>
  <c r="Y399" i="18"/>
  <c r="X399" i="18"/>
  <c r="M399" i="18"/>
  <c r="J399" i="18"/>
  <c r="L399" i="18"/>
  <c r="G399" i="18"/>
  <c r="AK399" i="18"/>
  <c r="Y398" i="18"/>
  <c r="X398" i="18"/>
  <c r="M398" i="18"/>
  <c r="J398" i="18"/>
  <c r="L398" i="18"/>
  <c r="G398" i="18"/>
  <c r="Y397" i="18"/>
  <c r="X397" i="18"/>
  <c r="M397" i="18"/>
  <c r="J397" i="18"/>
  <c r="L397" i="18"/>
  <c r="G397" i="18"/>
  <c r="AL397" i="18"/>
  <c r="Y396" i="18"/>
  <c r="X396" i="18"/>
  <c r="M396" i="18"/>
  <c r="J396" i="18"/>
  <c r="L396" i="18"/>
  <c r="G396" i="18"/>
  <c r="AK396" i="18"/>
  <c r="Y395" i="18"/>
  <c r="X395" i="18"/>
  <c r="M395" i="18"/>
  <c r="J395" i="18"/>
  <c r="L395" i="18"/>
  <c r="G395" i="18"/>
  <c r="AK395" i="18"/>
  <c r="Y394" i="18"/>
  <c r="X394" i="18"/>
  <c r="M394" i="18"/>
  <c r="J394" i="18"/>
  <c r="L394" i="18"/>
  <c r="G394" i="18"/>
  <c r="Y393" i="18"/>
  <c r="X393" i="18"/>
  <c r="M393" i="18"/>
  <c r="J393" i="18"/>
  <c r="L393" i="18"/>
  <c r="G393" i="18"/>
  <c r="AL393" i="18"/>
  <c r="Y392" i="18"/>
  <c r="X392" i="18"/>
  <c r="M392" i="18"/>
  <c r="J392" i="18"/>
  <c r="L392" i="18"/>
  <c r="G392" i="18"/>
  <c r="AK392" i="18"/>
  <c r="Y391" i="18"/>
  <c r="X391" i="18"/>
  <c r="M391" i="18"/>
  <c r="J391" i="18"/>
  <c r="L391" i="18"/>
  <c r="G391" i="18"/>
  <c r="AK391" i="18"/>
  <c r="Y390" i="18"/>
  <c r="X390" i="18"/>
  <c r="M390" i="18"/>
  <c r="J390" i="18"/>
  <c r="L390" i="18"/>
  <c r="G390" i="18"/>
  <c r="AL390" i="18"/>
  <c r="Y389" i="18"/>
  <c r="X389" i="18"/>
  <c r="M389" i="18"/>
  <c r="J389" i="18"/>
  <c r="L389" i="18"/>
  <c r="G389" i="18"/>
  <c r="AD389" i="18"/>
  <c r="Y388" i="18"/>
  <c r="X388" i="18"/>
  <c r="M388" i="18"/>
  <c r="J388" i="18"/>
  <c r="L388" i="18"/>
  <c r="G388" i="18"/>
  <c r="AJ388" i="18"/>
  <c r="Y387" i="18"/>
  <c r="X387" i="18"/>
  <c r="M387" i="18"/>
  <c r="J387" i="18"/>
  <c r="L387" i="18"/>
  <c r="G387" i="18"/>
  <c r="AD387" i="18"/>
  <c r="Y386" i="18"/>
  <c r="X386" i="18"/>
  <c r="M386" i="18"/>
  <c r="J386" i="18"/>
  <c r="L386" i="18"/>
  <c r="G386" i="18"/>
  <c r="AJ386" i="18"/>
  <c r="Y385" i="18"/>
  <c r="X385" i="18"/>
  <c r="M385" i="18"/>
  <c r="J385" i="18"/>
  <c r="L385" i="18"/>
  <c r="G385" i="18"/>
  <c r="AD385" i="18"/>
  <c r="Y384" i="18"/>
  <c r="X384" i="18"/>
  <c r="M384" i="18"/>
  <c r="J384" i="18"/>
  <c r="L384" i="18"/>
  <c r="G384" i="18"/>
  <c r="Y383" i="18"/>
  <c r="X383" i="18"/>
  <c r="M383" i="18"/>
  <c r="J383" i="18"/>
  <c r="L383" i="18"/>
  <c r="G383" i="18"/>
  <c r="AD383" i="18"/>
  <c r="Y382" i="18"/>
  <c r="X382" i="18"/>
  <c r="M382" i="18"/>
  <c r="J382" i="18"/>
  <c r="L382" i="18"/>
  <c r="G382" i="18"/>
  <c r="AJ382" i="18"/>
  <c r="Y381" i="18"/>
  <c r="X381" i="18"/>
  <c r="M381" i="18"/>
  <c r="J381" i="18"/>
  <c r="L381" i="18"/>
  <c r="G381" i="18"/>
  <c r="AD381" i="18"/>
  <c r="Y380" i="18"/>
  <c r="X380" i="18"/>
  <c r="M380" i="18"/>
  <c r="J380" i="18"/>
  <c r="L380" i="18"/>
  <c r="G380" i="18"/>
  <c r="AJ380" i="18"/>
  <c r="Y379" i="18"/>
  <c r="X379" i="18"/>
  <c r="M379" i="18"/>
  <c r="J379" i="18"/>
  <c r="L379" i="18"/>
  <c r="G379" i="18"/>
  <c r="AD379" i="18"/>
  <c r="Y378" i="18"/>
  <c r="X378" i="18"/>
  <c r="M378" i="18"/>
  <c r="J378" i="18"/>
  <c r="L378" i="18"/>
  <c r="G378" i="18"/>
  <c r="AJ378" i="18"/>
  <c r="Y377" i="18"/>
  <c r="X377" i="18"/>
  <c r="M377" i="18"/>
  <c r="J377" i="18"/>
  <c r="L377" i="18"/>
  <c r="G377" i="18"/>
  <c r="AD377" i="18"/>
  <c r="Y376" i="18"/>
  <c r="X376" i="18"/>
  <c r="M376" i="18"/>
  <c r="J376" i="18"/>
  <c r="L376" i="18"/>
  <c r="G376" i="18"/>
  <c r="Y375" i="18"/>
  <c r="X375" i="18"/>
  <c r="M375" i="18"/>
  <c r="J375" i="18"/>
  <c r="L375" i="18"/>
  <c r="G375" i="18"/>
  <c r="AD375" i="18"/>
  <c r="Y374" i="18"/>
  <c r="X374" i="18"/>
  <c r="M374" i="18"/>
  <c r="J374" i="18"/>
  <c r="L374" i="18"/>
  <c r="G374" i="18"/>
  <c r="AJ374" i="18"/>
  <c r="Y373" i="18"/>
  <c r="X373" i="18"/>
  <c r="M373" i="18"/>
  <c r="J373" i="18"/>
  <c r="L373" i="18"/>
  <c r="G373" i="18"/>
  <c r="AD373" i="18"/>
  <c r="Y372" i="18"/>
  <c r="X372" i="18"/>
  <c r="M372" i="18"/>
  <c r="J372" i="18"/>
  <c r="L372" i="18"/>
  <c r="G372" i="18"/>
  <c r="AJ372" i="18"/>
  <c r="Y371" i="18"/>
  <c r="X371" i="18"/>
  <c r="M371" i="18"/>
  <c r="J371" i="18"/>
  <c r="L371" i="18"/>
  <c r="G371" i="18"/>
  <c r="AD371" i="18"/>
  <c r="Y370" i="18"/>
  <c r="X370" i="18"/>
  <c r="M370" i="18"/>
  <c r="J370" i="18"/>
  <c r="L370" i="18"/>
  <c r="G370" i="18"/>
  <c r="AJ370" i="18"/>
  <c r="Y369" i="18"/>
  <c r="X369" i="18"/>
  <c r="M369" i="18"/>
  <c r="J369" i="18"/>
  <c r="L369" i="18"/>
  <c r="G369" i="18"/>
  <c r="AD369" i="18"/>
  <c r="Y368" i="18"/>
  <c r="X368" i="18"/>
  <c r="M368" i="18"/>
  <c r="J368" i="18"/>
  <c r="L368" i="18"/>
  <c r="G368" i="18"/>
  <c r="Y367" i="18"/>
  <c r="X367" i="18"/>
  <c r="M367" i="18"/>
  <c r="J367" i="18"/>
  <c r="L367" i="18"/>
  <c r="G367" i="18"/>
  <c r="AD367" i="18"/>
  <c r="Y366" i="18"/>
  <c r="X366" i="18"/>
  <c r="M366" i="18"/>
  <c r="J366" i="18"/>
  <c r="L366" i="18"/>
  <c r="G366" i="18"/>
  <c r="AH366" i="18"/>
  <c r="Y365" i="18"/>
  <c r="X365" i="18"/>
  <c r="M365" i="18"/>
  <c r="L365" i="18"/>
  <c r="J365" i="18"/>
  <c r="G365" i="18"/>
  <c r="AB365" i="18"/>
  <c r="Y364" i="18"/>
  <c r="X364" i="18"/>
  <c r="M364" i="18"/>
  <c r="J364" i="18"/>
  <c r="L364" i="18"/>
  <c r="G364" i="18"/>
  <c r="Y363" i="18"/>
  <c r="X363" i="18"/>
  <c r="M363" i="18"/>
  <c r="L363" i="18"/>
  <c r="J363" i="18"/>
  <c r="G363" i="18"/>
  <c r="Y362" i="18"/>
  <c r="X362" i="18"/>
  <c r="M362" i="18"/>
  <c r="J362" i="18"/>
  <c r="L362" i="18"/>
  <c r="G362" i="18"/>
  <c r="AE362" i="18"/>
  <c r="Y361" i="18"/>
  <c r="X361" i="18"/>
  <c r="M361" i="18"/>
  <c r="L361" i="18"/>
  <c r="J361" i="18"/>
  <c r="G361" i="18"/>
  <c r="AI361" i="18"/>
  <c r="Y360" i="18"/>
  <c r="X360" i="18"/>
  <c r="M360" i="18"/>
  <c r="J360" i="18"/>
  <c r="L360" i="18"/>
  <c r="G360" i="18"/>
  <c r="AM360" i="18"/>
  <c r="Y359" i="18"/>
  <c r="X359" i="18"/>
  <c r="M359" i="18"/>
  <c r="L359" i="18"/>
  <c r="J359" i="18"/>
  <c r="G359" i="18"/>
  <c r="AL359" i="18"/>
  <c r="Y358" i="18"/>
  <c r="X358" i="18"/>
  <c r="M358" i="18"/>
  <c r="J358" i="18"/>
  <c r="L358" i="18"/>
  <c r="G358" i="18"/>
  <c r="AE358" i="18"/>
  <c r="Y357" i="18"/>
  <c r="X357" i="18"/>
  <c r="M357" i="18"/>
  <c r="L357" i="18"/>
  <c r="J357" i="18"/>
  <c r="G357" i="18"/>
  <c r="AH357" i="18"/>
  <c r="Y356" i="18"/>
  <c r="X356" i="18"/>
  <c r="M356" i="18"/>
  <c r="J356" i="18"/>
  <c r="L356" i="18"/>
  <c r="G356" i="18"/>
  <c r="AI356" i="18"/>
  <c r="Y355" i="18"/>
  <c r="X355" i="18"/>
  <c r="M355" i="18"/>
  <c r="L355" i="18"/>
  <c r="J355" i="18"/>
  <c r="G355" i="18"/>
  <c r="AM355" i="18"/>
  <c r="Y354" i="18"/>
  <c r="X354" i="18"/>
  <c r="M354" i="18"/>
  <c r="J354" i="18"/>
  <c r="L354" i="18"/>
  <c r="G354" i="18"/>
  <c r="AE354" i="18"/>
  <c r="Y353" i="18"/>
  <c r="X353" i="18"/>
  <c r="M353" i="18"/>
  <c r="L353" i="18"/>
  <c r="J353" i="18"/>
  <c r="G353" i="18"/>
  <c r="AH353" i="18"/>
  <c r="Y352" i="18"/>
  <c r="X352" i="18"/>
  <c r="M352" i="18"/>
  <c r="J352" i="18"/>
  <c r="L352" i="18"/>
  <c r="G352" i="18"/>
  <c r="AI352" i="18"/>
  <c r="Y351" i="18"/>
  <c r="X351" i="18"/>
  <c r="M351" i="18"/>
  <c r="L351" i="18"/>
  <c r="J351" i="18"/>
  <c r="G351" i="18"/>
  <c r="AM351" i="18"/>
  <c r="Y350" i="18"/>
  <c r="X350" i="18"/>
  <c r="M350" i="18"/>
  <c r="J350" i="18"/>
  <c r="L350" i="18"/>
  <c r="G350" i="18"/>
  <c r="AE350" i="18"/>
  <c r="X349" i="18"/>
  <c r="Y349" i="18"/>
  <c r="M349" i="18"/>
  <c r="L349" i="18"/>
  <c r="J349" i="18"/>
  <c r="G349" i="18"/>
  <c r="AK349" i="18"/>
  <c r="X348" i="18"/>
  <c r="Y348" i="18"/>
  <c r="M348" i="18"/>
  <c r="L348" i="18"/>
  <c r="J348" i="18"/>
  <c r="G348" i="18"/>
  <c r="AJ348" i="18"/>
  <c r="X347" i="18"/>
  <c r="Y347" i="18"/>
  <c r="M347" i="18"/>
  <c r="L347" i="18"/>
  <c r="J347" i="18"/>
  <c r="G347" i="18"/>
  <c r="AJ347" i="18"/>
  <c r="X346" i="18"/>
  <c r="Y346" i="18"/>
  <c r="M346" i="18"/>
  <c r="L346" i="18"/>
  <c r="J346" i="18"/>
  <c r="G346" i="18"/>
  <c r="X345" i="18"/>
  <c r="Y345" i="18"/>
  <c r="M345" i="18"/>
  <c r="L345" i="18"/>
  <c r="J345" i="18"/>
  <c r="G345" i="18"/>
  <c r="AJ345" i="18"/>
  <c r="X344" i="18"/>
  <c r="Y344" i="18"/>
  <c r="M344" i="18"/>
  <c r="L344" i="18"/>
  <c r="J344" i="18"/>
  <c r="G344" i="18"/>
  <c r="AJ344" i="18"/>
  <c r="X343" i="18"/>
  <c r="Y343" i="18"/>
  <c r="M343" i="18"/>
  <c r="L343" i="18"/>
  <c r="J343" i="18"/>
  <c r="G343" i="18"/>
  <c r="AI343" i="18"/>
  <c r="X342" i="18"/>
  <c r="Y342" i="18"/>
  <c r="M342" i="18"/>
  <c r="L342" i="18"/>
  <c r="J342" i="18"/>
  <c r="G342" i="18"/>
  <c r="AJ342" i="18"/>
  <c r="X341" i="18"/>
  <c r="Y341" i="18"/>
  <c r="M341" i="18"/>
  <c r="L341" i="18"/>
  <c r="J341" i="18"/>
  <c r="G341" i="18"/>
  <c r="X340" i="18"/>
  <c r="Y340" i="18"/>
  <c r="M340" i="18"/>
  <c r="L340" i="18"/>
  <c r="J340" i="18"/>
  <c r="G340" i="18"/>
  <c r="AJ340" i="18"/>
  <c r="X339" i="18"/>
  <c r="Y339" i="18"/>
  <c r="M339" i="18"/>
  <c r="L339" i="18"/>
  <c r="J339" i="18"/>
  <c r="G339" i="18"/>
  <c r="AJ339" i="18"/>
  <c r="X338" i="18"/>
  <c r="Y338" i="18"/>
  <c r="M338" i="18"/>
  <c r="L338" i="18"/>
  <c r="J338" i="18"/>
  <c r="G338" i="18"/>
  <c r="AJ338" i="18"/>
  <c r="X337" i="18"/>
  <c r="Y337" i="18"/>
  <c r="M337" i="18"/>
  <c r="L337" i="18"/>
  <c r="J337" i="18"/>
  <c r="G337" i="18"/>
  <c r="AJ337" i="18"/>
  <c r="X336" i="18"/>
  <c r="Y336" i="18"/>
  <c r="M336" i="18"/>
  <c r="L336" i="18"/>
  <c r="J336" i="18"/>
  <c r="G336" i="18"/>
  <c r="AJ336" i="18"/>
  <c r="X335" i="18"/>
  <c r="Y335" i="18"/>
  <c r="M335" i="18"/>
  <c r="L335" i="18"/>
  <c r="J335" i="18"/>
  <c r="G335" i="18"/>
  <c r="X334" i="18"/>
  <c r="Y334" i="18"/>
  <c r="M334" i="18"/>
  <c r="L334" i="18"/>
  <c r="J334" i="18"/>
  <c r="G334" i="18"/>
  <c r="AJ334" i="18"/>
  <c r="X333" i="18"/>
  <c r="Y333" i="18"/>
  <c r="M333" i="18"/>
  <c r="L333" i="18"/>
  <c r="J333" i="18"/>
  <c r="G333" i="18"/>
  <c r="AJ333" i="18"/>
  <c r="X332" i="18"/>
  <c r="Y332" i="18"/>
  <c r="M332" i="18"/>
  <c r="L332" i="18"/>
  <c r="J332" i="18"/>
  <c r="G332" i="18"/>
  <c r="AJ332" i="18"/>
  <c r="X331" i="18"/>
  <c r="Y331" i="18"/>
  <c r="M331" i="18"/>
  <c r="L331" i="18"/>
  <c r="J331" i="18"/>
  <c r="G331" i="18"/>
  <c r="AJ331" i="18"/>
  <c r="X330" i="18"/>
  <c r="Y330" i="18"/>
  <c r="M330" i="18"/>
  <c r="L330" i="18"/>
  <c r="J330" i="18"/>
  <c r="G330" i="18"/>
  <c r="AE330" i="18"/>
  <c r="X329" i="18"/>
  <c r="Y329" i="18"/>
  <c r="M329" i="18"/>
  <c r="L329" i="18"/>
  <c r="J329" i="18"/>
  <c r="G329" i="18"/>
  <c r="AJ329" i="18"/>
  <c r="X328" i="18"/>
  <c r="Y328" i="18"/>
  <c r="M328" i="18"/>
  <c r="L328" i="18"/>
  <c r="J328" i="18"/>
  <c r="G328" i="18"/>
  <c r="AJ328" i="18"/>
  <c r="X327" i="18"/>
  <c r="Y327" i="18"/>
  <c r="M327" i="18"/>
  <c r="L327" i="18"/>
  <c r="J327" i="18"/>
  <c r="G327" i="18"/>
  <c r="AJ327" i="18"/>
  <c r="X326" i="18"/>
  <c r="Y326" i="18"/>
  <c r="M326" i="18"/>
  <c r="L326" i="18"/>
  <c r="J326" i="18"/>
  <c r="G326" i="18"/>
  <c r="AJ326" i="18"/>
  <c r="X325" i="18"/>
  <c r="Y325" i="18"/>
  <c r="M325" i="18"/>
  <c r="L325" i="18"/>
  <c r="J325" i="18"/>
  <c r="G325" i="18"/>
  <c r="AG325" i="18"/>
  <c r="X324" i="18"/>
  <c r="Y324" i="18"/>
  <c r="M324" i="18"/>
  <c r="L324" i="18"/>
  <c r="J324" i="18"/>
  <c r="G324" i="18"/>
  <c r="AJ324" i="18"/>
  <c r="X323" i="18"/>
  <c r="Y323" i="18"/>
  <c r="M323" i="18"/>
  <c r="L323" i="18"/>
  <c r="J323" i="18"/>
  <c r="G323" i="18"/>
  <c r="AJ323" i="18"/>
  <c r="X322" i="18"/>
  <c r="Y322" i="18"/>
  <c r="M322" i="18"/>
  <c r="L322" i="18"/>
  <c r="J322" i="18"/>
  <c r="G322" i="18"/>
  <c r="AJ322" i="18"/>
  <c r="X321" i="18"/>
  <c r="Y321" i="18"/>
  <c r="M321" i="18"/>
  <c r="L321" i="18"/>
  <c r="J321" i="18"/>
  <c r="G321" i="18"/>
  <c r="AJ321" i="18"/>
  <c r="X320" i="18"/>
  <c r="Y320" i="18"/>
  <c r="M320" i="18"/>
  <c r="L320" i="18"/>
  <c r="J320" i="18"/>
  <c r="G320" i="18"/>
  <c r="AJ320" i="18"/>
  <c r="X319" i="18"/>
  <c r="Y319" i="18"/>
  <c r="M319" i="18"/>
  <c r="L319" i="18"/>
  <c r="J319" i="18"/>
  <c r="G319" i="18"/>
  <c r="X318" i="18"/>
  <c r="Y318" i="18"/>
  <c r="M318" i="18"/>
  <c r="L318" i="18"/>
  <c r="J318" i="18"/>
  <c r="G318" i="18"/>
  <c r="AJ318" i="18"/>
  <c r="X317" i="18"/>
  <c r="Y317" i="18"/>
  <c r="M317" i="18"/>
  <c r="L317" i="18"/>
  <c r="J317" i="18"/>
  <c r="G317" i="18"/>
  <c r="AD317" i="18"/>
  <c r="X316" i="18"/>
  <c r="Y316" i="18"/>
  <c r="M316" i="18"/>
  <c r="L316" i="18"/>
  <c r="J316" i="18"/>
  <c r="G316" i="18"/>
  <c r="AJ316" i="18"/>
  <c r="X315" i="18"/>
  <c r="Y315" i="18"/>
  <c r="M315" i="18"/>
  <c r="L315" i="18"/>
  <c r="J315" i="18"/>
  <c r="G315" i="18"/>
  <c r="AJ315" i="18"/>
  <c r="X314" i="18"/>
  <c r="Y314" i="18"/>
  <c r="M314" i="18"/>
  <c r="L314" i="18"/>
  <c r="J314" i="18"/>
  <c r="G314" i="18"/>
  <c r="AJ314" i="18"/>
  <c r="X313" i="18"/>
  <c r="Y313" i="18"/>
  <c r="M313" i="18"/>
  <c r="L313" i="18"/>
  <c r="J313" i="18"/>
  <c r="G313" i="18"/>
  <c r="AJ313" i="18"/>
  <c r="X312" i="18"/>
  <c r="Y312" i="18"/>
  <c r="M312" i="18"/>
  <c r="L312" i="18"/>
  <c r="J312" i="18"/>
  <c r="G312" i="18"/>
  <c r="AJ312" i="18"/>
  <c r="X311" i="18"/>
  <c r="Y311" i="18"/>
  <c r="M311" i="18"/>
  <c r="L311" i="18"/>
  <c r="J311" i="18"/>
  <c r="G311" i="18"/>
  <c r="AJ311" i="18"/>
  <c r="X310" i="18"/>
  <c r="Y310" i="18"/>
  <c r="M310" i="18"/>
  <c r="L310" i="18"/>
  <c r="J310" i="18"/>
  <c r="G310" i="18"/>
  <c r="AJ310" i="18"/>
  <c r="X309" i="18"/>
  <c r="Y309" i="18"/>
  <c r="M309" i="18"/>
  <c r="L309" i="18"/>
  <c r="J309" i="18"/>
  <c r="G309" i="18"/>
  <c r="AJ309" i="18"/>
  <c r="X308" i="18"/>
  <c r="Y308" i="18"/>
  <c r="M308" i="18"/>
  <c r="L308" i="18"/>
  <c r="J308" i="18"/>
  <c r="G308" i="18"/>
  <c r="AJ308" i="18"/>
  <c r="X307" i="18"/>
  <c r="Y307" i="18"/>
  <c r="M307" i="18"/>
  <c r="L307" i="18"/>
  <c r="J307" i="18"/>
  <c r="G307" i="18"/>
  <c r="AJ307" i="18"/>
  <c r="X306" i="18"/>
  <c r="Y306" i="18"/>
  <c r="M306" i="18"/>
  <c r="L306" i="18"/>
  <c r="J306" i="18"/>
  <c r="G306" i="18"/>
  <c r="AE306" i="18"/>
  <c r="X305" i="18"/>
  <c r="Y305" i="18"/>
  <c r="M305" i="18"/>
  <c r="L305" i="18"/>
  <c r="J305" i="18"/>
  <c r="G305" i="18"/>
  <c r="AJ305" i="18"/>
  <c r="X304" i="18"/>
  <c r="Y304" i="18"/>
  <c r="M304" i="18"/>
  <c r="L304" i="18"/>
  <c r="J304" i="18"/>
  <c r="G304" i="18"/>
  <c r="AJ304" i="18"/>
  <c r="X303" i="18"/>
  <c r="Y303" i="18"/>
  <c r="M303" i="18"/>
  <c r="L303" i="18"/>
  <c r="J303" i="18"/>
  <c r="G303" i="18"/>
  <c r="X302" i="18"/>
  <c r="Y302" i="18"/>
  <c r="M302" i="18"/>
  <c r="L302" i="18"/>
  <c r="J302" i="18"/>
  <c r="G302" i="18"/>
  <c r="AJ302" i="18"/>
  <c r="X301" i="18"/>
  <c r="Y301" i="18"/>
  <c r="M301" i="18"/>
  <c r="L301" i="18"/>
  <c r="J301" i="18"/>
  <c r="G301" i="18"/>
  <c r="AJ301" i="18"/>
  <c r="X300" i="18"/>
  <c r="Y300" i="18"/>
  <c r="M300" i="18"/>
  <c r="L300" i="18"/>
  <c r="J300" i="18"/>
  <c r="G300" i="18"/>
  <c r="AJ300" i="18"/>
  <c r="X299" i="18"/>
  <c r="Y299" i="18"/>
  <c r="M299" i="18"/>
  <c r="L299" i="18"/>
  <c r="J299" i="18"/>
  <c r="G299" i="18"/>
  <c r="AJ299" i="18"/>
  <c r="X298" i="18"/>
  <c r="Y298" i="18"/>
  <c r="M298" i="18"/>
  <c r="L298" i="18"/>
  <c r="J298" i="18"/>
  <c r="G298" i="18"/>
  <c r="AE298" i="18"/>
  <c r="X297" i="18"/>
  <c r="Y297" i="18"/>
  <c r="M297" i="18"/>
  <c r="L297" i="18"/>
  <c r="J297" i="18"/>
  <c r="G297" i="18"/>
  <c r="AJ297" i="18"/>
  <c r="X296" i="18"/>
  <c r="Y296" i="18"/>
  <c r="M296" i="18"/>
  <c r="L296" i="18"/>
  <c r="J296" i="18"/>
  <c r="G296" i="18"/>
  <c r="AJ296" i="18"/>
  <c r="X295" i="18"/>
  <c r="Y295" i="18"/>
  <c r="M295" i="18"/>
  <c r="L295" i="18"/>
  <c r="J295" i="18"/>
  <c r="G295" i="18"/>
  <c r="AJ295" i="18"/>
  <c r="X294" i="18"/>
  <c r="Y294" i="18"/>
  <c r="M294" i="18"/>
  <c r="L294" i="18"/>
  <c r="J294" i="18"/>
  <c r="G294" i="18"/>
  <c r="AJ294" i="18"/>
  <c r="X293" i="18"/>
  <c r="Y293" i="18"/>
  <c r="M293" i="18"/>
  <c r="L293" i="18"/>
  <c r="J293" i="18"/>
  <c r="G293" i="18"/>
  <c r="AJ293" i="18"/>
  <c r="X292" i="18"/>
  <c r="Y292" i="18"/>
  <c r="M292" i="18"/>
  <c r="L292" i="18"/>
  <c r="J292" i="18"/>
  <c r="G292" i="18"/>
  <c r="AJ292" i="18"/>
  <c r="X291" i="18"/>
  <c r="Y291" i="18"/>
  <c r="M291" i="18"/>
  <c r="L291" i="18"/>
  <c r="J291" i="18"/>
  <c r="G291" i="18"/>
  <c r="AJ291" i="18"/>
  <c r="X290" i="18"/>
  <c r="Y290" i="18"/>
  <c r="M290" i="18"/>
  <c r="L290" i="18"/>
  <c r="J290" i="18"/>
  <c r="G290" i="18"/>
  <c r="X289" i="18"/>
  <c r="Y289" i="18"/>
  <c r="M289" i="18"/>
  <c r="L289" i="18"/>
  <c r="J289" i="18"/>
  <c r="G289" i="18"/>
  <c r="AE289" i="18"/>
  <c r="X288" i="18"/>
  <c r="Y288" i="18"/>
  <c r="M288" i="18"/>
  <c r="L288" i="18"/>
  <c r="J288" i="18"/>
  <c r="G288" i="18"/>
  <c r="AJ288" i="18"/>
  <c r="X287" i="18"/>
  <c r="Y287" i="18"/>
  <c r="M287" i="18"/>
  <c r="L287" i="18"/>
  <c r="J287" i="18"/>
  <c r="G287" i="18"/>
  <c r="AJ287" i="18"/>
  <c r="X286" i="18"/>
  <c r="Y286" i="18"/>
  <c r="M286" i="18"/>
  <c r="L286" i="18"/>
  <c r="J286" i="18"/>
  <c r="G286" i="18"/>
  <c r="AJ286" i="18"/>
  <c r="X285" i="18"/>
  <c r="Y285" i="18"/>
  <c r="M285" i="18"/>
  <c r="L285" i="18"/>
  <c r="J285" i="18"/>
  <c r="G285" i="18"/>
  <c r="AJ285" i="18"/>
  <c r="X284" i="18"/>
  <c r="Y284" i="18"/>
  <c r="M284" i="18"/>
  <c r="L284" i="18"/>
  <c r="J284" i="18"/>
  <c r="G284" i="18"/>
  <c r="AJ284" i="18"/>
  <c r="X283" i="18"/>
  <c r="Y283" i="18"/>
  <c r="M283" i="18"/>
  <c r="L283" i="18"/>
  <c r="J283" i="18"/>
  <c r="G283" i="18"/>
  <c r="AJ283" i="18"/>
  <c r="X282" i="18"/>
  <c r="Y282" i="18"/>
  <c r="M282" i="18"/>
  <c r="L282" i="18"/>
  <c r="J282" i="18"/>
  <c r="G282" i="18"/>
  <c r="X281" i="18"/>
  <c r="Y281" i="18"/>
  <c r="M281" i="18"/>
  <c r="L281" i="18"/>
  <c r="J281" i="18"/>
  <c r="G281" i="18"/>
  <c r="AJ281" i="18"/>
  <c r="X280" i="18"/>
  <c r="Y280" i="18"/>
  <c r="M280" i="18"/>
  <c r="L280" i="18"/>
  <c r="J280" i="18"/>
  <c r="G280" i="18"/>
  <c r="AJ280" i="18"/>
  <c r="X279" i="18"/>
  <c r="Y279" i="18"/>
  <c r="M279" i="18"/>
  <c r="L279" i="18"/>
  <c r="J279" i="18"/>
  <c r="G279" i="18"/>
  <c r="AI279" i="18"/>
  <c r="X278" i="18"/>
  <c r="Y278" i="18"/>
  <c r="M278" i="18"/>
  <c r="L278" i="18"/>
  <c r="J278" i="18"/>
  <c r="G278" i="18"/>
  <c r="AJ278" i="18"/>
  <c r="X277" i="18"/>
  <c r="Y277" i="18"/>
  <c r="M277" i="18"/>
  <c r="L277" i="18"/>
  <c r="J277" i="18"/>
  <c r="G277" i="18"/>
  <c r="AJ277" i="18"/>
  <c r="X276" i="18"/>
  <c r="Y276" i="18"/>
  <c r="M276" i="18"/>
  <c r="L276" i="18"/>
  <c r="J276" i="18"/>
  <c r="G276" i="18"/>
  <c r="AJ276" i="18"/>
  <c r="X275" i="18"/>
  <c r="Y275" i="18"/>
  <c r="M275" i="18"/>
  <c r="L275" i="18"/>
  <c r="J275" i="18"/>
  <c r="G275" i="18"/>
  <c r="AJ275" i="18"/>
  <c r="X274" i="18"/>
  <c r="Y274" i="18"/>
  <c r="M274" i="18"/>
  <c r="L274" i="18"/>
  <c r="J274" i="18"/>
  <c r="G274" i="18"/>
  <c r="X273" i="18"/>
  <c r="Y273" i="18"/>
  <c r="M273" i="18"/>
  <c r="L273" i="18"/>
  <c r="J273" i="18"/>
  <c r="G273" i="18"/>
  <c r="AE273" i="18"/>
  <c r="X272" i="18"/>
  <c r="Y272" i="18"/>
  <c r="M272" i="18"/>
  <c r="L272" i="18"/>
  <c r="J272" i="18"/>
  <c r="G272" i="18"/>
  <c r="AH272" i="18"/>
  <c r="X271" i="18"/>
  <c r="Y271" i="18"/>
  <c r="M271" i="18"/>
  <c r="L271" i="18"/>
  <c r="J271" i="18"/>
  <c r="G271" i="18"/>
  <c r="X270" i="18"/>
  <c r="Y270" i="18"/>
  <c r="M270" i="18"/>
  <c r="L270" i="18"/>
  <c r="J270" i="18"/>
  <c r="G270" i="18"/>
  <c r="AJ270" i="18"/>
  <c r="X269" i="18"/>
  <c r="Y269" i="18"/>
  <c r="M269" i="18"/>
  <c r="L269" i="18"/>
  <c r="J269" i="18"/>
  <c r="G269" i="18"/>
  <c r="AJ269" i="18"/>
  <c r="X268" i="18"/>
  <c r="Y268" i="18"/>
  <c r="M268" i="18"/>
  <c r="L268" i="18"/>
  <c r="J268" i="18"/>
  <c r="G268" i="18"/>
  <c r="AM268" i="18"/>
  <c r="X267" i="18"/>
  <c r="Y267" i="18"/>
  <c r="M267" i="18"/>
  <c r="L267" i="18"/>
  <c r="J267" i="18"/>
  <c r="G267" i="18"/>
  <c r="AM267" i="18"/>
  <c r="X266" i="18"/>
  <c r="Y266" i="18"/>
  <c r="M266" i="18"/>
  <c r="L266" i="18"/>
  <c r="J266" i="18"/>
  <c r="G266" i="18"/>
  <c r="X265" i="18"/>
  <c r="Y265" i="18"/>
  <c r="M265" i="18"/>
  <c r="L265" i="18"/>
  <c r="J265" i="18"/>
  <c r="G265" i="18"/>
  <c r="AE265" i="18"/>
  <c r="X264" i="18"/>
  <c r="Y264" i="18"/>
  <c r="M264" i="18"/>
  <c r="L264" i="18"/>
  <c r="J264" i="18"/>
  <c r="G264" i="18"/>
  <c r="X263" i="18"/>
  <c r="Y263" i="18"/>
  <c r="M263" i="18"/>
  <c r="L263" i="18"/>
  <c r="J263" i="18"/>
  <c r="G263" i="18"/>
  <c r="AD263" i="18"/>
  <c r="X262" i="18"/>
  <c r="Y262" i="18"/>
  <c r="M262" i="18"/>
  <c r="L262" i="18"/>
  <c r="J262" i="18"/>
  <c r="G262" i="18"/>
  <c r="AE262" i="18"/>
  <c r="X261" i="18"/>
  <c r="Y261" i="18"/>
  <c r="M261" i="18"/>
  <c r="L261" i="18"/>
  <c r="J261" i="18"/>
  <c r="G261" i="18"/>
  <c r="AJ261" i="18"/>
  <c r="X260" i="18"/>
  <c r="Y260" i="18"/>
  <c r="M260" i="18"/>
  <c r="L260" i="18"/>
  <c r="J260" i="18"/>
  <c r="G260" i="18"/>
  <c r="X259" i="18"/>
  <c r="Y259" i="18"/>
  <c r="M259" i="18"/>
  <c r="L259" i="18"/>
  <c r="J259" i="18"/>
  <c r="G259" i="18"/>
  <c r="AM259" i="18"/>
  <c r="X258" i="18"/>
  <c r="Y258" i="18"/>
  <c r="M258" i="18"/>
  <c r="L258" i="18"/>
  <c r="J258" i="18"/>
  <c r="G258" i="18"/>
  <c r="X257" i="18"/>
  <c r="Y257" i="18"/>
  <c r="M257" i="18"/>
  <c r="L257" i="18"/>
  <c r="J257" i="18"/>
  <c r="G257" i="18"/>
  <c r="AJ257" i="18"/>
  <c r="X256" i="18"/>
  <c r="Y256" i="18"/>
  <c r="M256" i="18"/>
  <c r="L256" i="18"/>
  <c r="J256" i="18"/>
  <c r="G256" i="18"/>
  <c r="X255" i="18"/>
  <c r="Y255" i="18"/>
  <c r="M255" i="18"/>
  <c r="L255" i="18"/>
  <c r="J255" i="18"/>
  <c r="G255" i="18"/>
  <c r="AD255" i="18"/>
  <c r="X254" i="18"/>
  <c r="Y254" i="18"/>
  <c r="M254" i="18"/>
  <c r="L254" i="18"/>
  <c r="J254" i="18"/>
  <c r="G254" i="18"/>
  <c r="AJ254" i="18"/>
  <c r="X253" i="18"/>
  <c r="Y253" i="18"/>
  <c r="M253" i="18"/>
  <c r="L253" i="18"/>
  <c r="J253" i="18"/>
  <c r="G253" i="18"/>
  <c r="AJ253" i="18"/>
  <c r="X252" i="18"/>
  <c r="Y252" i="18"/>
  <c r="M252" i="18"/>
  <c r="L252" i="18"/>
  <c r="J252" i="18"/>
  <c r="G252" i="18"/>
  <c r="AM252" i="18"/>
  <c r="X251" i="18"/>
  <c r="Y251" i="18"/>
  <c r="M251" i="18"/>
  <c r="L251" i="18"/>
  <c r="J251" i="18"/>
  <c r="G251" i="18"/>
  <c r="AI251" i="18"/>
  <c r="X250" i="18"/>
  <c r="Y250" i="18"/>
  <c r="M250" i="18"/>
  <c r="L250" i="18"/>
  <c r="J250" i="18"/>
  <c r="G250" i="18"/>
  <c r="AJ250" i="18"/>
  <c r="X249" i="18"/>
  <c r="Y249" i="18"/>
  <c r="M249" i="18"/>
  <c r="L249" i="18"/>
  <c r="J249" i="18"/>
  <c r="G249" i="18"/>
  <c r="AJ249" i="18"/>
  <c r="X248" i="18"/>
  <c r="Y248" i="18"/>
  <c r="M248" i="18"/>
  <c r="L248" i="18"/>
  <c r="J248" i="18"/>
  <c r="G248" i="18"/>
  <c r="X247" i="18"/>
  <c r="Y247" i="18"/>
  <c r="M247" i="18"/>
  <c r="L247" i="18"/>
  <c r="J247" i="18"/>
  <c r="G247" i="18"/>
  <c r="AD247" i="18"/>
  <c r="X246" i="18"/>
  <c r="Y246" i="18"/>
  <c r="M246" i="18"/>
  <c r="L246" i="18"/>
  <c r="J246" i="18"/>
  <c r="G246" i="18"/>
  <c r="AK246" i="18"/>
  <c r="X245" i="18"/>
  <c r="Y245" i="18"/>
  <c r="M245" i="18"/>
  <c r="L245" i="18"/>
  <c r="J245" i="18"/>
  <c r="G245" i="18"/>
  <c r="AJ245" i="18"/>
  <c r="X244" i="18"/>
  <c r="Y244" i="18"/>
  <c r="M244" i="18"/>
  <c r="L244" i="18"/>
  <c r="J244" i="18"/>
  <c r="G244" i="18"/>
  <c r="AG244" i="18"/>
  <c r="X243" i="18"/>
  <c r="Y243" i="18"/>
  <c r="M243" i="18"/>
  <c r="L243" i="18"/>
  <c r="J243" i="18"/>
  <c r="G243" i="18"/>
  <c r="AD243" i="18"/>
  <c r="X242" i="18"/>
  <c r="Y242" i="18"/>
  <c r="M242" i="18"/>
  <c r="L242" i="18"/>
  <c r="J242" i="18"/>
  <c r="G242" i="18"/>
  <c r="AJ242" i="18"/>
  <c r="X241" i="18"/>
  <c r="Y241" i="18"/>
  <c r="M241" i="18"/>
  <c r="L241" i="18"/>
  <c r="J241" i="18"/>
  <c r="G241" i="18"/>
  <c r="X240" i="18"/>
  <c r="Y240" i="18"/>
  <c r="M240" i="18"/>
  <c r="L240" i="18"/>
  <c r="J240" i="18"/>
  <c r="G240" i="18"/>
  <c r="X239" i="18"/>
  <c r="Y239" i="18"/>
  <c r="M239" i="18"/>
  <c r="L239" i="18"/>
  <c r="J239" i="18"/>
  <c r="G239" i="18"/>
  <c r="AD239" i="18"/>
  <c r="X238" i="18"/>
  <c r="Y238" i="18"/>
  <c r="M238" i="18"/>
  <c r="L238" i="18"/>
  <c r="J238" i="18"/>
  <c r="G238" i="18"/>
  <c r="AE238" i="18"/>
  <c r="X237" i="18"/>
  <c r="Y237" i="18"/>
  <c r="M237" i="18"/>
  <c r="L237" i="18"/>
  <c r="J237" i="18"/>
  <c r="G237" i="18"/>
  <c r="AG237" i="18"/>
  <c r="X236" i="18"/>
  <c r="Y236" i="18"/>
  <c r="M236" i="18"/>
  <c r="L236" i="18"/>
  <c r="J236" i="18"/>
  <c r="G236" i="18"/>
  <c r="AM236" i="18"/>
  <c r="X235" i="18"/>
  <c r="Y235" i="18"/>
  <c r="M235" i="18"/>
  <c r="L235" i="18"/>
  <c r="J235" i="18"/>
  <c r="G235" i="18"/>
  <c r="X234" i="18"/>
  <c r="Y234" i="18"/>
  <c r="M234" i="18"/>
  <c r="L234" i="18"/>
  <c r="J234" i="18"/>
  <c r="G234" i="18"/>
  <c r="AM234" i="18"/>
  <c r="X233" i="18"/>
  <c r="Y233" i="18"/>
  <c r="M233" i="18"/>
  <c r="L233" i="18"/>
  <c r="J233" i="18"/>
  <c r="G233" i="18"/>
  <c r="AJ233" i="18"/>
  <c r="X232" i="18"/>
  <c r="Y232" i="18"/>
  <c r="M232" i="18"/>
  <c r="L232" i="18"/>
  <c r="J232" i="18"/>
  <c r="G232" i="18"/>
  <c r="AC232" i="18"/>
  <c r="X231" i="18"/>
  <c r="Y231" i="18"/>
  <c r="M231" i="18"/>
  <c r="L231" i="18"/>
  <c r="J231" i="18"/>
  <c r="AI231" i="18"/>
  <c r="X230" i="18"/>
  <c r="Y230" i="18"/>
  <c r="M230" i="18"/>
  <c r="L230" i="18"/>
  <c r="J230" i="18"/>
  <c r="AJ230" i="18"/>
  <c r="X229" i="18"/>
  <c r="Y229" i="18"/>
  <c r="M229" i="18"/>
  <c r="L229" i="18"/>
  <c r="J229" i="18"/>
  <c r="AJ229" i="18"/>
  <c r="X228" i="18"/>
  <c r="Y228" i="18"/>
  <c r="M228" i="18"/>
  <c r="L228" i="18"/>
  <c r="J228" i="18"/>
  <c r="AH228" i="18"/>
  <c r="X227" i="18"/>
  <c r="Y227" i="18"/>
  <c r="M227" i="18"/>
  <c r="L227" i="18"/>
  <c r="J227" i="18"/>
  <c r="X226" i="18"/>
  <c r="Y226" i="18"/>
  <c r="M226" i="18"/>
  <c r="L226" i="18"/>
  <c r="J226" i="18"/>
  <c r="AJ226" i="18"/>
  <c r="X225" i="18"/>
  <c r="Y225" i="18"/>
  <c r="M225" i="18"/>
  <c r="L225" i="18"/>
  <c r="J225" i="18"/>
  <c r="AJ225" i="18"/>
  <c r="X224" i="18"/>
  <c r="Y224" i="18"/>
  <c r="M224" i="18"/>
  <c r="L224" i="18"/>
  <c r="J224" i="18"/>
  <c r="AM224" i="18"/>
  <c r="X223" i="18"/>
  <c r="Y223" i="18"/>
  <c r="M223" i="18"/>
  <c r="L223" i="18"/>
  <c r="J223" i="18"/>
  <c r="AI223" i="18"/>
  <c r="X222" i="18"/>
  <c r="Y222" i="18"/>
  <c r="M222" i="18"/>
  <c r="L222" i="18"/>
  <c r="J222" i="18"/>
  <c r="AJ222" i="18"/>
  <c r="X221" i="18"/>
  <c r="Y221" i="18"/>
  <c r="M221" i="18"/>
  <c r="L221" i="18"/>
  <c r="J221" i="18"/>
  <c r="X220" i="18"/>
  <c r="Y220" i="18"/>
  <c r="M220" i="18"/>
  <c r="L220" i="18"/>
  <c r="J220" i="18"/>
  <c r="AM220" i="18"/>
  <c r="X219" i="18"/>
  <c r="Y219" i="18"/>
  <c r="M219" i="18"/>
  <c r="L219" i="18"/>
  <c r="J219" i="18"/>
  <c r="AI219" i="18"/>
  <c r="X218" i="18"/>
  <c r="Y218" i="18"/>
  <c r="M218" i="18"/>
  <c r="L218" i="18"/>
  <c r="J218" i="18"/>
  <c r="AJ218" i="18"/>
  <c r="X217" i="18"/>
  <c r="Y217" i="18"/>
  <c r="M217" i="18"/>
  <c r="L217" i="18"/>
  <c r="J217" i="18"/>
  <c r="AJ217" i="18"/>
  <c r="X216" i="18"/>
  <c r="Y216" i="18"/>
  <c r="M216" i="18"/>
  <c r="L216" i="18"/>
  <c r="J216" i="18"/>
  <c r="AH216" i="18"/>
  <c r="X215" i="18"/>
  <c r="Y215" i="18"/>
  <c r="M215" i="18"/>
  <c r="L215" i="18"/>
  <c r="J215" i="18"/>
  <c r="X214" i="18"/>
  <c r="Y214" i="18"/>
  <c r="M214" i="18"/>
  <c r="L214" i="18"/>
  <c r="J214" i="18"/>
  <c r="AJ214" i="18"/>
  <c r="X213" i="18"/>
  <c r="Y213" i="18"/>
  <c r="M213" i="18"/>
  <c r="L213" i="18"/>
  <c r="J213" i="18"/>
  <c r="AJ213" i="18"/>
  <c r="X212" i="18"/>
  <c r="Y212" i="18"/>
  <c r="M212" i="18"/>
  <c r="L212" i="18"/>
  <c r="J212" i="18"/>
  <c r="AM212" i="18"/>
  <c r="X211" i="18"/>
  <c r="Y211" i="18"/>
  <c r="M211" i="18"/>
  <c r="L211" i="18"/>
  <c r="J211" i="18"/>
  <c r="X210" i="18"/>
  <c r="Y210" i="18"/>
  <c r="M210" i="18"/>
  <c r="L210" i="18"/>
  <c r="J210" i="18"/>
  <c r="AJ210" i="18"/>
  <c r="X209" i="18"/>
  <c r="Y209" i="18"/>
  <c r="M209" i="18"/>
  <c r="L209" i="18"/>
  <c r="J209" i="18"/>
  <c r="AJ209" i="18"/>
  <c r="X208" i="18"/>
  <c r="Y208" i="18"/>
  <c r="M208" i="18"/>
  <c r="L208" i="18"/>
  <c r="J208" i="18"/>
  <c r="AG208" i="18"/>
  <c r="X207" i="18"/>
  <c r="Y207" i="18"/>
  <c r="M207" i="18"/>
  <c r="L207" i="18"/>
  <c r="J207" i="18"/>
  <c r="AD207" i="18"/>
  <c r="X206" i="18"/>
  <c r="Y206" i="18"/>
  <c r="M206" i="18"/>
  <c r="L206" i="18"/>
  <c r="J206" i="18"/>
  <c r="AJ206" i="18"/>
  <c r="X205" i="18"/>
  <c r="Y205" i="18"/>
  <c r="M205" i="18"/>
  <c r="L205" i="18"/>
  <c r="J205" i="18"/>
  <c r="AJ205" i="18"/>
  <c r="X204" i="18"/>
  <c r="Y204" i="18"/>
  <c r="M204" i="18"/>
  <c r="L204" i="18"/>
  <c r="J204" i="18"/>
  <c r="AL204" i="18"/>
  <c r="X203" i="18"/>
  <c r="Y203" i="18"/>
  <c r="M203" i="18"/>
  <c r="L203" i="18"/>
  <c r="J203" i="18"/>
  <c r="AI203" i="18"/>
  <c r="X202" i="18"/>
  <c r="Y202" i="18"/>
  <c r="M202" i="18"/>
  <c r="L202" i="18"/>
  <c r="J202" i="18"/>
  <c r="AJ202" i="18"/>
  <c r="X201" i="18"/>
  <c r="Y201" i="18"/>
  <c r="M201" i="18"/>
  <c r="L201" i="18"/>
  <c r="J201" i="18"/>
  <c r="AG201" i="18"/>
  <c r="X200" i="18"/>
  <c r="Y200" i="18"/>
  <c r="M200" i="18"/>
  <c r="L200" i="18"/>
  <c r="J200" i="18"/>
  <c r="AM200" i="18"/>
  <c r="X199" i="18"/>
  <c r="Y199" i="18"/>
  <c r="M199" i="18"/>
  <c r="L199" i="18"/>
  <c r="J199" i="18"/>
  <c r="AM199" i="18"/>
  <c r="X198" i="18"/>
  <c r="Y198" i="18"/>
  <c r="M198" i="18"/>
  <c r="L198" i="18"/>
  <c r="J198" i="18"/>
  <c r="X197" i="18"/>
  <c r="Y197" i="18"/>
  <c r="M197" i="18"/>
  <c r="L197" i="18"/>
  <c r="J197" i="18"/>
  <c r="X196" i="18"/>
  <c r="Y196" i="18"/>
  <c r="M196" i="18"/>
  <c r="L196" i="18"/>
  <c r="J196" i="18"/>
  <c r="AG196" i="18"/>
  <c r="X195" i="18"/>
  <c r="Y195" i="18"/>
  <c r="M195" i="18"/>
  <c r="L195" i="18"/>
  <c r="J195" i="18"/>
  <c r="AD195" i="18"/>
  <c r="X194" i="18"/>
  <c r="Y194" i="18"/>
  <c r="M194" i="18"/>
  <c r="L194" i="18"/>
  <c r="J194" i="18"/>
  <c r="X193" i="18"/>
  <c r="Y193" i="18"/>
  <c r="M193" i="18"/>
  <c r="L193" i="18"/>
  <c r="J193" i="18"/>
  <c r="AJ193" i="18"/>
  <c r="X192" i="18"/>
  <c r="Y192" i="18"/>
  <c r="M192" i="18"/>
  <c r="L192" i="18"/>
  <c r="J192" i="18"/>
  <c r="X191" i="18"/>
  <c r="Y191" i="18"/>
  <c r="M191" i="18"/>
  <c r="L191" i="18"/>
  <c r="J191" i="18"/>
  <c r="AD191" i="18"/>
  <c r="X190" i="18"/>
  <c r="Y190" i="18"/>
  <c r="M190" i="18"/>
  <c r="L190" i="18"/>
  <c r="J190" i="18"/>
  <c r="AJ190" i="18"/>
  <c r="X189" i="18"/>
  <c r="Y189" i="18"/>
  <c r="M189" i="18"/>
  <c r="L189" i="18"/>
  <c r="J189" i="18"/>
  <c r="AG189" i="18"/>
  <c r="X188" i="18"/>
  <c r="Y188" i="18"/>
  <c r="M188" i="18"/>
  <c r="L188" i="18"/>
  <c r="J188" i="18"/>
  <c r="AG188" i="18"/>
  <c r="X187" i="18"/>
  <c r="Y187" i="18"/>
  <c r="M187" i="18"/>
  <c r="L187" i="18"/>
  <c r="J187" i="18"/>
  <c r="AD187" i="18"/>
  <c r="X186" i="18"/>
  <c r="Y186" i="18"/>
  <c r="M186" i="18"/>
  <c r="L186" i="18"/>
  <c r="J186" i="18"/>
  <c r="AK186" i="18"/>
  <c r="X185" i="18"/>
  <c r="Y185" i="18"/>
  <c r="M185" i="18"/>
  <c r="L185" i="18"/>
  <c r="J185" i="18"/>
  <c r="AK185" i="18"/>
  <c r="X184" i="18"/>
  <c r="Y184" i="18"/>
  <c r="M184" i="18"/>
  <c r="L184" i="18"/>
  <c r="J184" i="18"/>
  <c r="X183" i="18"/>
  <c r="Y183" i="18"/>
  <c r="M183" i="18"/>
  <c r="L183" i="18"/>
  <c r="J183" i="18"/>
  <c r="AD183" i="18"/>
  <c r="X182" i="18"/>
  <c r="Y182" i="18"/>
  <c r="M182" i="18"/>
  <c r="L182" i="18"/>
  <c r="J182" i="18"/>
  <c r="AJ182" i="18"/>
  <c r="X181" i="18"/>
  <c r="Y181" i="18"/>
  <c r="M181" i="18"/>
  <c r="L181" i="18"/>
  <c r="J181" i="18"/>
  <c r="AJ181" i="18"/>
  <c r="X180" i="18"/>
  <c r="Y180" i="18"/>
  <c r="M180" i="18"/>
  <c r="L180" i="18"/>
  <c r="J180" i="18"/>
  <c r="AM180" i="18"/>
  <c r="X179" i="18"/>
  <c r="Y179" i="18"/>
  <c r="M179" i="18"/>
  <c r="L179" i="18"/>
  <c r="J179" i="18"/>
  <c r="AM179" i="18"/>
  <c r="X178" i="18"/>
  <c r="Y178" i="18"/>
  <c r="M178" i="18"/>
  <c r="L178" i="18"/>
  <c r="J178" i="18"/>
  <c r="AJ178" i="18"/>
  <c r="X177" i="18"/>
  <c r="Y177" i="18"/>
  <c r="M177" i="18"/>
  <c r="L177" i="18"/>
  <c r="J177" i="18"/>
  <c r="AJ177" i="18"/>
  <c r="X176" i="18"/>
  <c r="Y176" i="18"/>
  <c r="M176" i="18"/>
  <c r="L176" i="18"/>
  <c r="J176" i="18"/>
  <c r="AH176" i="18"/>
  <c r="X175" i="18"/>
  <c r="Y175" i="18"/>
  <c r="M175" i="18"/>
  <c r="L175" i="18"/>
  <c r="J175" i="18"/>
  <c r="AJ175" i="18"/>
  <c r="X174" i="18"/>
  <c r="Y174" i="18"/>
  <c r="M174" i="18"/>
  <c r="L174" i="18"/>
  <c r="J174" i="18"/>
  <c r="AH174" i="18"/>
  <c r="X173" i="18"/>
  <c r="Y173" i="18"/>
  <c r="M173" i="18"/>
  <c r="L173" i="18"/>
  <c r="J173" i="18"/>
  <c r="AJ173" i="18"/>
  <c r="X172" i="18"/>
  <c r="Y172" i="18"/>
  <c r="M172" i="18"/>
  <c r="L172" i="18"/>
  <c r="J172" i="18"/>
  <c r="AJ172" i="18"/>
  <c r="X171" i="18"/>
  <c r="Y171" i="18"/>
  <c r="M171" i="18"/>
  <c r="J171" i="18"/>
  <c r="L171" i="18"/>
  <c r="AJ171" i="18"/>
  <c r="Y170" i="18"/>
  <c r="X170" i="18"/>
  <c r="M170" i="18"/>
  <c r="J170" i="18"/>
  <c r="L170" i="18"/>
  <c r="AJ170" i="18"/>
  <c r="Y169" i="18"/>
  <c r="X169" i="18"/>
  <c r="M169" i="18"/>
  <c r="L169" i="18"/>
  <c r="J169" i="18"/>
  <c r="AJ169" i="18"/>
  <c r="X168" i="18"/>
  <c r="Y168" i="18"/>
  <c r="M168" i="18"/>
  <c r="L168" i="18"/>
  <c r="J168" i="18"/>
  <c r="AJ168" i="18"/>
  <c r="X167" i="18"/>
  <c r="Y167" i="18"/>
  <c r="M167" i="18"/>
  <c r="J167" i="18"/>
  <c r="L167" i="18"/>
  <c r="AJ167" i="18"/>
  <c r="Y166" i="18"/>
  <c r="X166" i="18"/>
  <c r="M166" i="18"/>
  <c r="J166" i="18"/>
  <c r="L166" i="18"/>
  <c r="AJ166" i="18"/>
  <c r="Y165" i="18"/>
  <c r="X165" i="18"/>
  <c r="M165" i="18"/>
  <c r="L165" i="18"/>
  <c r="J165" i="18"/>
  <c r="AJ165" i="18"/>
  <c r="X164" i="18"/>
  <c r="Y164" i="18"/>
  <c r="M164" i="18"/>
  <c r="L164" i="18"/>
  <c r="J164" i="18"/>
  <c r="AJ164" i="18"/>
  <c r="X163" i="18"/>
  <c r="Y163" i="18"/>
  <c r="M163" i="18"/>
  <c r="J163" i="18"/>
  <c r="L163" i="18"/>
  <c r="AJ163" i="18"/>
  <c r="Y162" i="18"/>
  <c r="X162" i="18"/>
  <c r="M162" i="18"/>
  <c r="J162" i="18"/>
  <c r="L162" i="18"/>
  <c r="AJ162" i="18"/>
  <c r="Y161" i="18"/>
  <c r="X161" i="18"/>
  <c r="M161" i="18"/>
  <c r="L161" i="18"/>
  <c r="J161" i="18"/>
  <c r="AJ161" i="18"/>
  <c r="X160" i="18"/>
  <c r="Y160" i="18"/>
  <c r="M160" i="18"/>
  <c r="L160" i="18"/>
  <c r="J160" i="18"/>
  <c r="AJ160" i="18"/>
  <c r="X159" i="18"/>
  <c r="Y159" i="18"/>
  <c r="M159" i="18"/>
  <c r="J159" i="18"/>
  <c r="L159" i="18"/>
  <c r="AJ159" i="18"/>
  <c r="Y158" i="18"/>
  <c r="X158" i="18"/>
  <c r="M158" i="18"/>
  <c r="J158" i="18"/>
  <c r="L158" i="18"/>
  <c r="AJ158" i="18"/>
  <c r="Y157" i="18"/>
  <c r="X157" i="18"/>
  <c r="M157" i="18"/>
  <c r="L157" i="18"/>
  <c r="J157" i="18"/>
  <c r="AJ157" i="18"/>
  <c r="X156" i="18"/>
  <c r="Y156" i="18"/>
  <c r="M156" i="18"/>
  <c r="L156" i="18"/>
  <c r="J156" i="18"/>
  <c r="AJ156" i="18"/>
  <c r="X155" i="18"/>
  <c r="Y155" i="18"/>
  <c r="M155" i="18"/>
  <c r="J155" i="18"/>
  <c r="L155" i="18"/>
  <c r="AJ155" i="18"/>
  <c r="X154" i="18"/>
  <c r="Y154" i="18"/>
  <c r="M154" i="18"/>
  <c r="J154" i="18"/>
  <c r="L154" i="18"/>
  <c r="AJ154" i="18"/>
  <c r="Y153" i="18"/>
  <c r="X153" i="18"/>
  <c r="M153" i="18"/>
  <c r="J153" i="18"/>
  <c r="L153" i="18"/>
  <c r="AJ153" i="18"/>
  <c r="X152" i="18"/>
  <c r="Y152" i="18"/>
  <c r="M152" i="18"/>
  <c r="L152" i="18"/>
  <c r="J152" i="18"/>
  <c r="X151" i="18"/>
  <c r="Y151" i="18"/>
  <c r="M151" i="18"/>
  <c r="J151" i="18"/>
  <c r="L151" i="18"/>
  <c r="X150" i="18"/>
  <c r="Y150" i="18"/>
  <c r="M150" i="18"/>
  <c r="J150" i="18"/>
  <c r="L150" i="18"/>
  <c r="Y149" i="18"/>
  <c r="X149" i="18"/>
  <c r="M149" i="18"/>
  <c r="J149" i="18"/>
  <c r="L149" i="18"/>
  <c r="AJ149" i="18"/>
  <c r="X148" i="18"/>
  <c r="Y148" i="18"/>
  <c r="M148" i="18"/>
  <c r="L148" i="18"/>
  <c r="J148" i="18"/>
  <c r="AJ148" i="18"/>
  <c r="X147" i="18"/>
  <c r="Y147" i="18"/>
  <c r="M147" i="18"/>
  <c r="J147" i="18"/>
  <c r="L147" i="18"/>
  <c r="AJ147" i="18"/>
  <c r="X146" i="18"/>
  <c r="Y146" i="18"/>
  <c r="M146" i="18"/>
  <c r="J146" i="18"/>
  <c r="L146" i="18"/>
  <c r="AJ146" i="18"/>
  <c r="Y145" i="18"/>
  <c r="X145" i="18"/>
  <c r="M145" i="18"/>
  <c r="J145" i="18"/>
  <c r="L145" i="18"/>
  <c r="AJ145" i="18"/>
  <c r="X144" i="18"/>
  <c r="Y144" i="18"/>
  <c r="M144" i="18"/>
  <c r="L144" i="18"/>
  <c r="J144" i="18"/>
  <c r="AH144" i="18"/>
  <c r="X143" i="18"/>
  <c r="Y143" i="18"/>
  <c r="M143" i="18"/>
  <c r="J143" i="18"/>
  <c r="L143" i="18"/>
  <c r="AI143" i="18"/>
  <c r="X142" i="18"/>
  <c r="Y142" i="18"/>
  <c r="M142" i="18"/>
  <c r="J142" i="18"/>
  <c r="L142" i="18"/>
  <c r="AI142" i="18"/>
  <c r="Y141" i="18"/>
  <c r="X141" i="18"/>
  <c r="M141" i="18"/>
  <c r="J141" i="18"/>
  <c r="L141" i="18"/>
  <c r="AJ141" i="18"/>
  <c r="X140" i="18"/>
  <c r="Y140" i="18"/>
  <c r="M140" i="18"/>
  <c r="L140" i="18"/>
  <c r="J140" i="18"/>
  <c r="AJ140" i="18"/>
  <c r="X139" i="18"/>
  <c r="Y139" i="18"/>
  <c r="M139" i="18"/>
  <c r="J139" i="18"/>
  <c r="L139" i="18"/>
  <c r="AJ139" i="18"/>
  <c r="Y138" i="18"/>
  <c r="X138" i="18"/>
  <c r="M138" i="18"/>
  <c r="J138" i="18"/>
  <c r="L138" i="18"/>
  <c r="AJ138" i="18"/>
  <c r="Y137" i="18"/>
  <c r="X137" i="18"/>
  <c r="M137" i="18"/>
  <c r="J137" i="18"/>
  <c r="L137" i="18"/>
  <c r="AC137" i="18"/>
  <c r="X136" i="18"/>
  <c r="Y136" i="18"/>
  <c r="M136" i="18"/>
  <c r="L136" i="18"/>
  <c r="J136" i="18"/>
  <c r="AJ136" i="18"/>
  <c r="X135" i="18"/>
  <c r="Y135" i="18"/>
  <c r="M135" i="18"/>
  <c r="J135" i="18"/>
  <c r="L135" i="18"/>
  <c r="AJ135" i="18"/>
  <c r="Y134" i="18"/>
  <c r="X134" i="18"/>
  <c r="M134" i="18"/>
  <c r="J134" i="18"/>
  <c r="L134" i="18"/>
  <c r="AJ134" i="18"/>
  <c r="Y133" i="18"/>
  <c r="X133" i="18"/>
  <c r="M133" i="18"/>
  <c r="J133" i="18"/>
  <c r="L133" i="18"/>
  <c r="AJ133" i="18"/>
  <c r="X132" i="18"/>
  <c r="Y132" i="18"/>
  <c r="M132" i="18"/>
  <c r="L132" i="18"/>
  <c r="J132" i="18"/>
  <c r="AC132" i="18"/>
  <c r="X131" i="18"/>
  <c r="Y131" i="18"/>
  <c r="M131" i="18"/>
  <c r="J131" i="18"/>
  <c r="L131" i="18"/>
  <c r="AD131" i="18"/>
  <c r="X130" i="18"/>
  <c r="Y130" i="18"/>
  <c r="M130" i="18"/>
  <c r="J130" i="18"/>
  <c r="L130" i="18"/>
  <c r="AI130" i="18"/>
  <c r="Y129" i="18"/>
  <c r="X129" i="18"/>
  <c r="M129" i="18"/>
  <c r="J129" i="18"/>
  <c r="L129" i="18"/>
  <c r="AJ129" i="18"/>
  <c r="X128" i="18"/>
  <c r="Y128" i="18"/>
  <c r="M128" i="18"/>
  <c r="L128" i="18"/>
  <c r="J128" i="18"/>
  <c r="AJ128" i="18"/>
  <c r="X127" i="18"/>
  <c r="Y127" i="18"/>
  <c r="M127" i="18"/>
  <c r="J127" i="18"/>
  <c r="L127" i="18"/>
  <c r="AJ127" i="18"/>
  <c r="X126" i="18"/>
  <c r="Y126" i="18"/>
  <c r="M126" i="18"/>
  <c r="J126" i="18"/>
  <c r="L126" i="18"/>
  <c r="AI126" i="18"/>
  <c r="X125" i="18"/>
  <c r="Y125" i="18"/>
  <c r="M125" i="18"/>
  <c r="J125" i="18"/>
  <c r="L125" i="18"/>
  <c r="AJ125" i="18"/>
  <c r="X124" i="18"/>
  <c r="Y124" i="18"/>
  <c r="M124" i="18"/>
  <c r="J124" i="18"/>
  <c r="L124" i="18"/>
  <c r="AJ124" i="18"/>
  <c r="X123" i="18"/>
  <c r="Y123" i="18"/>
  <c r="M123" i="18"/>
  <c r="J123" i="18"/>
  <c r="L123" i="18"/>
  <c r="AJ123" i="18"/>
  <c r="X122" i="18"/>
  <c r="Y122" i="18"/>
  <c r="M122" i="18"/>
  <c r="J122" i="18"/>
  <c r="L122" i="18"/>
  <c r="AJ122" i="18"/>
  <c r="X121" i="18"/>
  <c r="Y121" i="18"/>
  <c r="M121" i="18"/>
  <c r="J121" i="18"/>
  <c r="L121" i="18"/>
  <c r="AJ121" i="18"/>
  <c r="X120" i="18"/>
  <c r="Y120" i="18"/>
  <c r="M120" i="18"/>
  <c r="J120" i="18"/>
  <c r="L120" i="18"/>
  <c r="AJ120" i="18"/>
  <c r="X119" i="18"/>
  <c r="Y119" i="18"/>
  <c r="M119" i="18"/>
  <c r="J119" i="18"/>
  <c r="L119" i="18"/>
  <c r="AJ119" i="18"/>
  <c r="X118" i="18"/>
  <c r="Y118" i="18"/>
  <c r="M118" i="18"/>
  <c r="J118" i="18"/>
  <c r="L118" i="18"/>
  <c r="AJ118" i="18"/>
  <c r="X117" i="18"/>
  <c r="Y117" i="18"/>
  <c r="M117" i="18"/>
  <c r="J117" i="18"/>
  <c r="L117" i="18"/>
  <c r="AJ117" i="18"/>
  <c r="X116" i="18"/>
  <c r="Y116" i="18"/>
  <c r="M116" i="18"/>
  <c r="J116" i="18"/>
  <c r="L116" i="18"/>
  <c r="AJ116" i="18"/>
  <c r="X115" i="18"/>
  <c r="Y115" i="18"/>
  <c r="M115" i="18"/>
  <c r="J115" i="18"/>
  <c r="L115" i="18"/>
  <c r="AJ115" i="18"/>
  <c r="X114" i="18"/>
  <c r="Y114" i="18"/>
  <c r="M114" i="18"/>
  <c r="J114" i="18"/>
  <c r="L114" i="18"/>
  <c r="AJ114" i="18"/>
  <c r="X113" i="18"/>
  <c r="Y113" i="18"/>
  <c r="M113" i="18"/>
  <c r="J113" i="18"/>
  <c r="L113" i="18"/>
  <c r="AJ113" i="18"/>
  <c r="X112" i="18"/>
  <c r="Y112" i="18"/>
  <c r="M112" i="18"/>
  <c r="J112" i="18"/>
  <c r="L112" i="18"/>
  <c r="AJ112" i="18"/>
  <c r="X111" i="18"/>
  <c r="Y111" i="18"/>
  <c r="M111" i="18"/>
  <c r="J111" i="18"/>
  <c r="L111" i="18"/>
  <c r="AJ111" i="18"/>
  <c r="X110" i="18"/>
  <c r="Y110" i="18"/>
  <c r="M110" i="18"/>
  <c r="J110" i="18"/>
  <c r="L110" i="18"/>
  <c r="AJ110" i="18"/>
  <c r="X109" i="18"/>
  <c r="Y109" i="18"/>
  <c r="M109" i="18"/>
  <c r="J109" i="18"/>
  <c r="L109" i="18"/>
  <c r="AJ109" i="18"/>
  <c r="X108" i="18"/>
  <c r="Y108" i="18"/>
  <c r="M108" i="18"/>
  <c r="J108" i="18"/>
  <c r="L108" i="18"/>
  <c r="AJ108" i="18"/>
  <c r="X107" i="18"/>
  <c r="Y107" i="18"/>
  <c r="M107" i="18"/>
  <c r="J107" i="18"/>
  <c r="L107" i="18"/>
  <c r="AJ107" i="18"/>
  <c r="X106" i="18"/>
  <c r="Y106" i="18"/>
  <c r="M106" i="18"/>
  <c r="J106" i="18"/>
  <c r="L106" i="18"/>
  <c r="AJ106" i="18"/>
  <c r="X105" i="18"/>
  <c r="Y105" i="18"/>
  <c r="M105" i="18"/>
  <c r="J105" i="18"/>
  <c r="L105" i="18"/>
  <c r="AJ105" i="18"/>
  <c r="X104" i="18"/>
  <c r="Y104" i="18"/>
  <c r="M104" i="18"/>
  <c r="J104" i="18"/>
  <c r="L104" i="18"/>
  <c r="AJ104" i="18"/>
  <c r="X103" i="18"/>
  <c r="Y103" i="18"/>
  <c r="M103" i="18"/>
  <c r="J103" i="18"/>
  <c r="L103" i="18"/>
  <c r="AJ103" i="18"/>
  <c r="X102" i="18"/>
  <c r="Y102" i="18"/>
  <c r="M102" i="18"/>
  <c r="J102" i="18"/>
  <c r="L102" i="18"/>
  <c r="AJ102" i="18"/>
  <c r="X101" i="18"/>
  <c r="Y101" i="18"/>
  <c r="M101" i="18"/>
  <c r="J101" i="18"/>
  <c r="L101" i="18"/>
  <c r="AJ101" i="18"/>
  <c r="X100" i="18"/>
  <c r="Y100" i="18"/>
  <c r="M100" i="18"/>
  <c r="J100" i="18"/>
  <c r="L100" i="18"/>
  <c r="AJ100" i="18"/>
  <c r="X99" i="18"/>
  <c r="Y99" i="18"/>
  <c r="M99" i="18"/>
  <c r="J99" i="18"/>
  <c r="L99" i="18"/>
  <c r="AJ99" i="18"/>
  <c r="X98" i="18"/>
  <c r="Y98" i="18"/>
  <c r="M98" i="18"/>
  <c r="J98" i="18"/>
  <c r="L98" i="18"/>
  <c r="AJ98" i="18"/>
  <c r="X97" i="18"/>
  <c r="Y97" i="18"/>
  <c r="M97" i="18"/>
  <c r="J97" i="18"/>
  <c r="L97" i="18"/>
  <c r="AJ97" i="18"/>
  <c r="X96" i="18"/>
  <c r="Y96" i="18"/>
  <c r="M96" i="18"/>
  <c r="J96" i="18"/>
  <c r="L96" i="18"/>
  <c r="AJ96" i="18"/>
  <c r="X95" i="18"/>
  <c r="Y95" i="18"/>
  <c r="M95" i="18"/>
  <c r="J95" i="18"/>
  <c r="L95" i="18"/>
  <c r="AJ95" i="18"/>
  <c r="X94" i="18"/>
  <c r="Y94" i="18"/>
  <c r="M94" i="18"/>
  <c r="J94" i="18"/>
  <c r="L94" i="18"/>
  <c r="AJ94" i="18"/>
  <c r="X93" i="18"/>
  <c r="Y93" i="18"/>
  <c r="M93" i="18"/>
  <c r="J93" i="18"/>
  <c r="L93" i="18"/>
  <c r="AJ93" i="18"/>
  <c r="X92" i="18"/>
  <c r="Y92" i="18"/>
  <c r="M92" i="18"/>
  <c r="J92" i="18"/>
  <c r="L92" i="18"/>
  <c r="AJ92" i="18"/>
  <c r="X91" i="18"/>
  <c r="Y91" i="18"/>
  <c r="M91" i="18"/>
  <c r="J91" i="18"/>
  <c r="L91" i="18"/>
  <c r="AJ91" i="18"/>
  <c r="X90" i="18"/>
  <c r="Y90" i="18"/>
  <c r="M90" i="18"/>
  <c r="J90" i="18"/>
  <c r="L90" i="18"/>
  <c r="AJ90" i="18"/>
  <c r="X89" i="18"/>
  <c r="Y89" i="18"/>
  <c r="M89" i="18"/>
  <c r="J89" i="18"/>
  <c r="L89" i="18"/>
  <c r="X88" i="18"/>
  <c r="Y88" i="18"/>
  <c r="M88" i="18"/>
  <c r="J88" i="18"/>
  <c r="L88" i="18"/>
  <c r="X87" i="18"/>
  <c r="Y87" i="18"/>
  <c r="M87" i="18"/>
  <c r="J87" i="18"/>
  <c r="L87" i="18"/>
  <c r="X86" i="18"/>
  <c r="Y86" i="18"/>
  <c r="M86" i="18"/>
  <c r="J86" i="18"/>
  <c r="L86" i="18"/>
  <c r="X85" i="18"/>
  <c r="Y85" i="18"/>
  <c r="M85" i="18"/>
  <c r="J85" i="18"/>
  <c r="L85" i="18"/>
  <c r="X84" i="18"/>
  <c r="Y84" i="18"/>
  <c r="M84" i="18"/>
  <c r="J84" i="18"/>
  <c r="L84" i="18"/>
  <c r="X83" i="18"/>
  <c r="Y83" i="18"/>
  <c r="M83" i="18"/>
  <c r="J83" i="18"/>
  <c r="L83" i="18"/>
  <c r="X82" i="18"/>
  <c r="Y82" i="18"/>
  <c r="M82" i="18"/>
  <c r="J82" i="18"/>
  <c r="L82" i="18"/>
  <c r="X81" i="18"/>
  <c r="Y81" i="18"/>
  <c r="M81" i="18"/>
  <c r="J81" i="18"/>
  <c r="L81" i="18"/>
  <c r="X80" i="18"/>
  <c r="Y80" i="18"/>
  <c r="M80" i="18"/>
  <c r="J80" i="18"/>
  <c r="L80" i="18"/>
  <c r="X79" i="18"/>
  <c r="Y79" i="18"/>
  <c r="M79" i="18"/>
  <c r="J79" i="18"/>
  <c r="L79" i="18"/>
  <c r="X78" i="18"/>
  <c r="Y78" i="18"/>
  <c r="M78" i="18"/>
  <c r="J78" i="18"/>
  <c r="L78" i="18"/>
  <c r="X77" i="18"/>
  <c r="Y77" i="18"/>
  <c r="M77" i="18"/>
  <c r="J77" i="18"/>
  <c r="L77" i="18"/>
  <c r="X76" i="18"/>
  <c r="Y76" i="18"/>
  <c r="M76" i="18"/>
  <c r="J76" i="18"/>
  <c r="L76" i="18"/>
  <c r="X75" i="18"/>
  <c r="Y75" i="18"/>
  <c r="M75" i="18"/>
  <c r="J75" i="18"/>
  <c r="L75" i="18"/>
  <c r="X74" i="18"/>
  <c r="Y74" i="18"/>
  <c r="M74" i="18"/>
  <c r="J74" i="18"/>
  <c r="L74" i="18"/>
  <c r="X73" i="18"/>
  <c r="Y73" i="18"/>
  <c r="M73" i="18"/>
  <c r="J73" i="18"/>
  <c r="L73" i="18"/>
  <c r="X72" i="18"/>
  <c r="Y72" i="18"/>
  <c r="M72" i="18"/>
  <c r="J72" i="18"/>
  <c r="L72" i="18"/>
  <c r="X71" i="18"/>
  <c r="Y71" i="18"/>
  <c r="M71" i="18"/>
  <c r="J71" i="18"/>
  <c r="L71" i="18"/>
  <c r="X70" i="18"/>
  <c r="Y70" i="18"/>
  <c r="M70" i="18"/>
  <c r="J70" i="18"/>
  <c r="L70" i="18"/>
  <c r="X69" i="18"/>
  <c r="Y69" i="18"/>
  <c r="M69" i="18"/>
  <c r="J69" i="18"/>
  <c r="L69" i="18"/>
  <c r="X68" i="18"/>
  <c r="Y68" i="18"/>
  <c r="M68" i="18"/>
  <c r="J68" i="18"/>
  <c r="L68" i="18"/>
  <c r="X67" i="18"/>
  <c r="Y67" i="18"/>
  <c r="M67" i="18"/>
  <c r="J67" i="18"/>
  <c r="L67" i="18"/>
  <c r="X66" i="18"/>
  <c r="Y66" i="18"/>
  <c r="M66" i="18"/>
  <c r="J66" i="18"/>
  <c r="L66" i="18"/>
  <c r="X65" i="18"/>
  <c r="Y65" i="18"/>
  <c r="M65" i="18"/>
  <c r="J65" i="18"/>
  <c r="L65" i="18"/>
  <c r="X64" i="18"/>
  <c r="Y64" i="18"/>
  <c r="M64" i="18"/>
  <c r="J64" i="18"/>
  <c r="L64" i="18"/>
  <c r="X63" i="18"/>
  <c r="Y63" i="18"/>
  <c r="M63" i="18"/>
  <c r="J63" i="18"/>
  <c r="L63" i="18"/>
  <c r="X62" i="18"/>
  <c r="Y62" i="18"/>
  <c r="M62" i="18"/>
  <c r="J62" i="18"/>
  <c r="L62" i="18"/>
  <c r="X61" i="18"/>
  <c r="Y61" i="18"/>
  <c r="M61" i="18"/>
  <c r="J61" i="18"/>
  <c r="L61" i="18"/>
  <c r="X60" i="18"/>
  <c r="Y60" i="18"/>
  <c r="M60" i="18"/>
  <c r="J60" i="18"/>
  <c r="L60" i="18"/>
  <c r="X59" i="18"/>
  <c r="Y59" i="18"/>
  <c r="M59" i="18"/>
  <c r="J59" i="18"/>
  <c r="L59" i="18"/>
  <c r="AH59" i="18"/>
  <c r="X58" i="18"/>
  <c r="Y58" i="18"/>
  <c r="M58" i="18"/>
  <c r="J58" i="18"/>
  <c r="L58" i="18"/>
  <c r="AH58" i="18"/>
  <c r="X57" i="18"/>
  <c r="Y57" i="18"/>
  <c r="M57" i="18"/>
  <c r="J57" i="18"/>
  <c r="L57" i="18"/>
  <c r="AH57" i="18"/>
  <c r="X56" i="18"/>
  <c r="Y56" i="18"/>
  <c r="M56" i="18"/>
  <c r="J56" i="18"/>
  <c r="L56" i="18"/>
  <c r="AC56" i="18"/>
  <c r="X55" i="18"/>
  <c r="Y55" i="18"/>
  <c r="M55" i="18"/>
  <c r="J55" i="18"/>
  <c r="L55" i="18"/>
  <c r="AC55" i="18"/>
  <c r="X54" i="18"/>
  <c r="Y54" i="18"/>
  <c r="M54" i="18"/>
  <c r="J54" i="18"/>
  <c r="L54" i="18"/>
  <c r="AC54" i="18"/>
  <c r="X53" i="18"/>
  <c r="Y53" i="18"/>
  <c r="M53" i="18"/>
  <c r="J53" i="18"/>
  <c r="L53" i="18"/>
  <c r="AH53" i="18"/>
  <c r="X52" i="18"/>
  <c r="Y52" i="18"/>
  <c r="M52" i="18"/>
  <c r="J52" i="18"/>
  <c r="L52" i="18"/>
  <c r="AC52" i="18"/>
  <c r="X51" i="18"/>
  <c r="Y51" i="18"/>
  <c r="M51" i="18"/>
  <c r="J51" i="18"/>
  <c r="L51" i="18"/>
  <c r="AC51" i="18"/>
  <c r="X50" i="18"/>
  <c r="Y50" i="18"/>
  <c r="M50" i="18"/>
  <c r="J50" i="18"/>
  <c r="L50" i="18"/>
  <c r="AC50" i="18"/>
  <c r="X49" i="18"/>
  <c r="Y49" i="18"/>
  <c r="M49" i="18"/>
  <c r="J49" i="18"/>
  <c r="L49" i="18"/>
  <c r="AH49" i="18"/>
  <c r="X48" i="18"/>
  <c r="Y48" i="18"/>
  <c r="M48" i="18"/>
  <c r="J48" i="18"/>
  <c r="L48" i="18"/>
  <c r="AC48" i="18"/>
  <c r="X47" i="18"/>
  <c r="Y47" i="18"/>
  <c r="M47" i="18"/>
  <c r="J47" i="18"/>
  <c r="L47" i="18"/>
  <c r="AC47" i="18"/>
  <c r="X46" i="18"/>
  <c r="Y46" i="18"/>
  <c r="M46" i="18"/>
  <c r="J46" i="18"/>
  <c r="L46" i="18"/>
  <c r="X45" i="18"/>
  <c r="Y45" i="18"/>
  <c r="M45" i="18"/>
  <c r="J45" i="18"/>
  <c r="L45" i="18"/>
  <c r="AH45" i="18"/>
  <c r="X44" i="18"/>
  <c r="Y44" i="18"/>
  <c r="M44" i="18"/>
  <c r="J44" i="18"/>
  <c r="L44" i="18"/>
  <c r="AC44" i="18"/>
  <c r="X43" i="18"/>
  <c r="Y43" i="18"/>
  <c r="M43" i="18"/>
  <c r="J43" i="18"/>
  <c r="L43" i="18"/>
  <c r="AC43" i="18"/>
  <c r="X42" i="18"/>
  <c r="Y42" i="18"/>
  <c r="M42" i="18"/>
  <c r="J42" i="18"/>
  <c r="L42" i="18"/>
  <c r="X41" i="18"/>
  <c r="Y41" i="18"/>
  <c r="M41" i="18"/>
  <c r="J41" i="18"/>
  <c r="L41" i="18"/>
  <c r="AH41" i="18"/>
  <c r="X40" i="18"/>
  <c r="Y40" i="18"/>
  <c r="M40" i="18"/>
  <c r="J40" i="18"/>
  <c r="L40" i="18"/>
  <c r="AH40" i="18"/>
  <c r="X39" i="18"/>
  <c r="Y39" i="18"/>
  <c r="M39" i="18"/>
  <c r="J39" i="18"/>
  <c r="L39" i="18"/>
  <c r="AC39" i="18"/>
  <c r="X38" i="18"/>
  <c r="Y38" i="18"/>
  <c r="M38" i="18"/>
  <c r="J38" i="18"/>
  <c r="L38" i="18"/>
  <c r="AC38" i="18"/>
  <c r="X37" i="18"/>
  <c r="Y37" i="18"/>
  <c r="M37" i="18"/>
  <c r="J37" i="18"/>
  <c r="L37" i="18"/>
  <c r="AH37" i="18"/>
  <c r="X36" i="18"/>
  <c r="Y36" i="18"/>
  <c r="M36" i="18"/>
  <c r="J36" i="18"/>
  <c r="L36" i="18"/>
  <c r="AC36" i="18"/>
  <c r="X35" i="18"/>
  <c r="Y35" i="18"/>
  <c r="M35" i="18"/>
  <c r="J35" i="18"/>
  <c r="L35" i="18"/>
  <c r="AC35" i="18"/>
  <c r="X34" i="18"/>
  <c r="Y34" i="18"/>
  <c r="M34" i="18"/>
  <c r="J34" i="18"/>
  <c r="L34" i="18"/>
  <c r="AC34" i="18"/>
  <c r="X33" i="18"/>
  <c r="Y33" i="18"/>
  <c r="M33" i="18"/>
  <c r="J33" i="18"/>
  <c r="L33" i="18"/>
  <c r="AK33" i="18"/>
  <c r="X32" i="18"/>
  <c r="Y32" i="18"/>
  <c r="M32" i="18"/>
  <c r="J32" i="18"/>
  <c r="L32" i="18"/>
  <c r="X31" i="18"/>
  <c r="Y31" i="18"/>
  <c r="M31" i="18"/>
  <c r="J31" i="18"/>
  <c r="L31" i="18"/>
  <c r="AG31" i="18"/>
  <c r="X30" i="18"/>
  <c r="Y30" i="18"/>
  <c r="M30" i="18"/>
  <c r="J30" i="18"/>
  <c r="L30" i="18"/>
  <c r="X29" i="18"/>
  <c r="Y29" i="18"/>
  <c r="M29" i="18"/>
  <c r="J29" i="18"/>
  <c r="L29" i="18"/>
  <c r="AC29" i="18"/>
  <c r="X28" i="18"/>
  <c r="Y28" i="18"/>
  <c r="M28" i="18"/>
  <c r="J28" i="18"/>
  <c r="L28" i="18"/>
  <c r="X27" i="18"/>
  <c r="Y27" i="18"/>
  <c r="M27" i="18"/>
  <c r="J27" i="18"/>
  <c r="L27" i="18"/>
  <c r="X26" i="18"/>
  <c r="Y26" i="18"/>
  <c r="M26" i="18"/>
  <c r="J26" i="18"/>
  <c r="L26" i="18"/>
  <c r="X25" i="18"/>
  <c r="Y25" i="18"/>
  <c r="M25" i="18"/>
  <c r="J25" i="18"/>
  <c r="L25" i="18"/>
  <c r="AK25" i="18"/>
  <c r="X24" i="18"/>
  <c r="Y24" i="18"/>
  <c r="M24" i="18"/>
  <c r="J24" i="18"/>
  <c r="L24" i="18"/>
  <c r="X23" i="18"/>
  <c r="Y23" i="18"/>
  <c r="M23" i="18"/>
  <c r="J23" i="18"/>
  <c r="L23" i="18"/>
  <c r="AG23" i="18"/>
  <c r="X22" i="18"/>
  <c r="Y22" i="18"/>
  <c r="M22" i="18"/>
  <c r="J22" i="18"/>
  <c r="L22" i="18"/>
  <c r="X21" i="18"/>
  <c r="Y21" i="18"/>
  <c r="M21" i="18"/>
  <c r="J21" i="18"/>
  <c r="L21" i="18"/>
  <c r="AG21" i="18"/>
  <c r="X20" i="18"/>
  <c r="Y20" i="18"/>
  <c r="M20" i="18"/>
  <c r="J20" i="18"/>
  <c r="L20" i="18"/>
  <c r="X19" i="18"/>
  <c r="Y19" i="18"/>
  <c r="M19" i="18"/>
  <c r="J19" i="18"/>
  <c r="L19" i="18"/>
  <c r="AG19" i="18"/>
  <c r="X18" i="18"/>
  <c r="Y18" i="18"/>
  <c r="M18" i="18"/>
  <c r="J18" i="18"/>
  <c r="L18" i="18"/>
  <c r="AK18" i="18"/>
  <c r="X17" i="18"/>
  <c r="Y17" i="18"/>
  <c r="M17" i="18"/>
  <c r="J17" i="18"/>
  <c r="L17" i="18"/>
  <c r="AK17" i="18"/>
  <c r="X16" i="18"/>
  <c r="Y16" i="18"/>
  <c r="M16" i="18"/>
  <c r="J16" i="18"/>
  <c r="L16" i="18"/>
  <c r="X15" i="18"/>
  <c r="Y15" i="18"/>
  <c r="M15" i="18"/>
  <c r="J15" i="18"/>
  <c r="L15" i="18"/>
  <c r="AC15" i="18"/>
  <c r="X14" i="18"/>
  <c r="Y14" i="18"/>
  <c r="M14" i="18"/>
  <c r="J14" i="18"/>
  <c r="L14" i="18"/>
  <c r="X13" i="18"/>
  <c r="Y13" i="18"/>
  <c r="M13" i="18"/>
  <c r="J13" i="18"/>
  <c r="L13" i="18"/>
  <c r="AG13" i="18"/>
  <c r="X12" i="18"/>
  <c r="Y12" i="18"/>
  <c r="M12" i="18"/>
  <c r="J12" i="18"/>
  <c r="L12" i="18"/>
  <c r="AK12" i="18"/>
  <c r="X11" i="18"/>
  <c r="Y11" i="18"/>
  <c r="M11" i="18"/>
  <c r="J11" i="18"/>
  <c r="L11" i="18"/>
  <c r="AG11" i="18"/>
  <c r="X10" i="18"/>
  <c r="Y10" i="18"/>
  <c r="M10" i="18"/>
  <c r="J10" i="18"/>
  <c r="L10" i="18"/>
  <c r="AK10" i="18"/>
  <c r="X9" i="18"/>
  <c r="Y9" i="18"/>
  <c r="M9" i="18"/>
  <c r="J9" i="18"/>
  <c r="L9" i="18"/>
  <c r="AK9" i="18"/>
  <c r="X8" i="18"/>
  <c r="Y8" i="18"/>
  <c r="M8" i="18"/>
  <c r="J8" i="18"/>
  <c r="L8" i="18"/>
  <c r="AK8" i="18"/>
  <c r="X7" i="18"/>
  <c r="Y7" i="18"/>
  <c r="M7" i="18"/>
  <c r="L7" i="18"/>
  <c r="AG7" i="18"/>
  <c r="X6" i="18"/>
  <c r="Y6" i="18"/>
  <c r="M6" i="18"/>
  <c r="L6" i="18"/>
  <c r="AK6" i="18"/>
  <c r="X5" i="18"/>
  <c r="Y5" i="18"/>
  <c r="M5" i="18"/>
  <c r="L5" i="18"/>
  <c r="AC5" i="18"/>
  <c r="X4" i="18"/>
  <c r="Y4" i="18"/>
  <c r="M4" i="18"/>
  <c r="L4" i="18"/>
  <c r="AK4" i="18"/>
  <c r="X3" i="18"/>
  <c r="Y3" i="18"/>
  <c r="M3" i="18"/>
  <c r="L3" i="18"/>
  <c r="AK3" i="18"/>
  <c r="X2" i="18"/>
  <c r="Y2" i="18"/>
  <c r="M2" i="18"/>
  <c r="L2" i="18"/>
  <c r="AK2" i="18"/>
  <c r="AE329" i="18"/>
  <c r="AD170" i="18"/>
  <c r="AH236" i="18"/>
  <c r="AK135" i="18"/>
  <c r="N331" i="18"/>
  <c r="AH56" i="18"/>
  <c r="AH118" i="18"/>
  <c r="AA225" i="18"/>
  <c r="AH126" i="18"/>
  <c r="AM169" i="18"/>
  <c r="N199" i="18"/>
  <c r="AD218" i="18"/>
  <c r="AD326" i="18"/>
  <c r="AH36" i="18"/>
  <c r="AH120" i="18"/>
  <c r="AD315" i="18"/>
  <c r="AC23" i="18"/>
  <c r="AH124" i="18"/>
  <c r="AD162" i="18"/>
  <c r="N226" i="18"/>
  <c r="AD310" i="18"/>
  <c r="AL333" i="18"/>
  <c r="AG9" i="18"/>
  <c r="AC31" i="18"/>
  <c r="AC41" i="18"/>
  <c r="AH52" i="18"/>
  <c r="AH122" i="18"/>
  <c r="AD136" i="18"/>
  <c r="AG153" i="18"/>
  <c r="N160" i="18"/>
  <c r="AG309" i="18"/>
  <c r="N326" i="18"/>
  <c r="AM349" i="18"/>
  <c r="R351" i="18"/>
  <c r="AF353" i="18"/>
  <c r="N209" i="18"/>
  <c r="N233" i="18"/>
  <c r="AD278" i="18"/>
  <c r="AA281" i="18"/>
  <c r="AD294" i="18"/>
  <c r="AD299" i="18"/>
  <c r="AD334" i="18"/>
  <c r="AA345" i="18"/>
  <c r="AI357" i="18"/>
  <c r="AH35" i="18"/>
  <c r="AC37" i="18"/>
  <c r="N185" i="18"/>
  <c r="AA209" i="18"/>
  <c r="AD222" i="18"/>
  <c r="AH232" i="18"/>
  <c r="AA233" i="18"/>
  <c r="N278" i="18"/>
  <c r="N281" i="18"/>
  <c r="N294" i="18"/>
  <c r="N299" i="18"/>
  <c r="N334" i="18"/>
  <c r="N345" i="18"/>
  <c r="AG17" i="18"/>
  <c r="AH51" i="18"/>
  <c r="AC53" i="18"/>
  <c r="AH119" i="18"/>
  <c r="AH121" i="18"/>
  <c r="AH123" i="18"/>
  <c r="AH125" i="18"/>
  <c r="AE127" i="18"/>
  <c r="N136" i="18"/>
  <c r="AD160" i="18"/>
  <c r="AG167" i="18"/>
  <c r="AI229" i="18"/>
  <c r="N310" i="18"/>
  <c r="N315" i="18"/>
  <c r="AD331" i="18"/>
  <c r="AD237" i="18"/>
  <c r="AD242" i="18"/>
  <c r="AL249" i="18"/>
  <c r="AD250" i="18"/>
  <c r="AK257" i="18"/>
  <c r="N259" i="18"/>
  <c r="AL269" i="18"/>
  <c r="AD270" i="18"/>
  <c r="AD275" i="18"/>
  <c r="AD283" i="18"/>
  <c r="AK286" i="18"/>
  <c r="AD287" i="18"/>
  <c r="AE297" i="18"/>
  <c r="AL301" i="18"/>
  <c r="AD302" i="18"/>
  <c r="AK321" i="18"/>
  <c r="AA333" i="18"/>
  <c r="N339" i="18"/>
  <c r="N342" i="18"/>
  <c r="AK345" i="18"/>
  <c r="N347" i="18"/>
  <c r="AL388" i="18"/>
  <c r="AH399" i="18"/>
  <c r="AL410" i="18"/>
  <c r="AM435" i="18"/>
  <c r="AL217" i="18"/>
  <c r="AG33" i="18"/>
  <c r="AH43" i="18"/>
  <c r="AC45" i="18"/>
  <c r="AH48" i="18"/>
  <c r="AE139" i="18"/>
  <c r="AD153" i="18"/>
  <c r="AE155" i="18"/>
  <c r="N157" i="18"/>
  <c r="AG162" i="18"/>
  <c r="AA170" i="18"/>
  <c r="AE171" i="18"/>
  <c r="N173" i="18"/>
  <c r="N178" i="18"/>
  <c r="AD182" i="18"/>
  <c r="AD189" i="18"/>
  <c r="N193" i="18"/>
  <c r="N210" i="18"/>
  <c r="N217" i="18"/>
  <c r="AK218" i="18"/>
  <c r="AG225" i="18"/>
  <c r="AL277" i="18"/>
  <c r="AK285" i="18"/>
  <c r="AG293" i="18"/>
  <c r="AK133" i="18"/>
  <c r="AI149" i="18"/>
  <c r="AA185" i="18"/>
  <c r="AE186" i="18"/>
  <c r="AH199" i="18"/>
  <c r="AC204" i="18"/>
  <c r="N218" i="18"/>
  <c r="N222" i="18"/>
  <c r="N225" i="18"/>
  <c r="AL225" i="18"/>
  <c r="AD226" i="18"/>
  <c r="AI233" i="18"/>
  <c r="N242" i="18"/>
  <c r="N250" i="18"/>
  <c r="AH259" i="18"/>
  <c r="N270" i="18"/>
  <c r="N275" i="18"/>
  <c r="AK281" i="18"/>
  <c r="N283" i="18"/>
  <c r="N287" i="18"/>
  <c r="N302" i="18"/>
  <c r="AK338" i="18"/>
  <c r="AD339" i="18"/>
  <c r="AD342" i="18"/>
  <c r="AD347" i="18"/>
  <c r="AM439" i="18"/>
  <c r="AK193" i="18"/>
  <c r="AC7" i="18"/>
  <c r="AG25" i="18"/>
  <c r="AH44" i="18"/>
  <c r="AC49" i="18"/>
  <c r="AI129" i="18"/>
  <c r="AD138" i="18"/>
  <c r="AA167" i="18"/>
  <c r="AK170" i="18"/>
  <c r="AD173" i="18"/>
  <c r="AD178" i="18"/>
  <c r="N182" i="18"/>
  <c r="AG185" i="18"/>
  <c r="AA193" i="18"/>
  <c r="AM203" i="18"/>
  <c r="AL209" i="18"/>
  <c r="AD210" i="18"/>
  <c r="AA217" i="18"/>
  <c r="AK261" i="18"/>
  <c r="AB356" i="18"/>
  <c r="AL380" i="18"/>
  <c r="AD391" i="18"/>
  <c r="AH411" i="18"/>
  <c r="AH448" i="18"/>
  <c r="AC3" i="18"/>
  <c r="AK7" i="18"/>
  <c r="AK11" i="18"/>
  <c r="AG15" i="18"/>
  <c r="AK15" i="18"/>
  <c r="AH39" i="18"/>
  <c r="AH55" i="18"/>
  <c r="AG3" i="18"/>
  <c r="AK27" i="18"/>
  <c r="AC27" i="18"/>
  <c r="AC11" i="18"/>
  <c r="AC19" i="18"/>
  <c r="AK19" i="18"/>
  <c r="AG27" i="18"/>
  <c r="AH47" i="18"/>
  <c r="AK31" i="18"/>
  <c r="AD130" i="18"/>
  <c r="AE133" i="18"/>
  <c r="AM137" i="18"/>
  <c r="AG138" i="18"/>
  <c r="AI141" i="18"/>
  <c r="AG145" i="18"/>
  <c r="AE147" i="18"/>
  <c r="AH157" i="18"/>
  <c r="AI158" i="18"/>
  <c r="AG159" i="18"/>
  <c r="N165" i="18"/>
  <c r="AE167" i="18"/>
  <c r="N168" i="18"/>
  <c r="AG170" i="18"/>
  <c r="AE185" i="18"/>
  <c r="N190" i="18"/>
  <c r="AE193" i="18"/>
  <c r="AA201" i="18"/>
  <c r="AD202" i="18"/>
  <c r="AA204" i="18"/>
  <c r="N205" i="18"/>
  <c r="AL205" i="18"/>
  <c r="AD206" i="18"/>
  <c r="AI210" i="18"/>
  <c r="AA213" i="18"/>
  <c r="N214" i="18"/>
  <c r="AG217" i="18"/>
  <c r="AI222" i="18"/>
  <c r="AI225" i="18"/>
  <c r="N229" i="18"/>
  <c r="AG229" i="18"/>
  <c r="N230" i="18"/>
  <c r="AL233" i="18"/>
  <c r="AD234" i="18"/>
  <c r="AK238" i="18"/>
  <c r="AI242" i="18"/>
  <c r="AA245" i="18"/>
  <c r="AA249" i="18"/>
  <c r="AH252" i="18"/>
  <c r="AL253" i="18"/>
  <c r="AD254" i="18"/>
  <c r="AE257" i="18"/>
  <c r="AE261" i="18"/>
  <c r="AH267" i="18"/>
  <c r="AI270" i="18"/>
  <c r="AI278" i="18"/>
  <c r="AD291" i="18"/>
  <c r="AI302" i="18"/>
  <c r="AA305" i="18"/>
  <c r="AD307" i="18"/>
  <c r="N313" i="18"/>
  <c r="AK313" i="18"/>
  <c r="AL317" i="18"/>
  <c r="AD318" i="18"/>
  <c r="AE321" i="18"/>
  <c r="AK322" i="18"/>
  <c r="AD323" i="18"/>
  <c r="AI334" i="18"/>
  <c r="AE337" i="18"/>
  <c r="AE345" i="18"/>
  <c r="AA349" i="18"/>
  <c r="AL372" i="18"/>
  <c r="AD392" i="18"/>
  <c r="AH395" i="18"/>
  <c r="AI415" i="18"/>
  <c r="AA419" i="18"/>
  <c r="AI427" i="18"/>
  <c r="AD435" i="18"/>
  <c r="AA439" i="18"/>
  <c r="R449" i="18"/>
  <c r="AF451" i="18"/>
  <c r="AH132" i="18"/>
  <c r="AK138" i="18"/>
  <c r="AK145" i="18"/>
  <c r="AL159" i="18"/>
  <c r="AI202" i="18"/>
  <c r="AI206" i="18"/>
  <c r="AG213" i="18"/>
  <c r="AI234" i="18"/>
  <c r="AE245" i="18"/>
  <c r="AI254" i="18"/>
  <c r="AE305" i="18"/>
  <c r="AI318" i="18"/>
  <c r="AK337" i="18"/>
  <c r="AF361" i="18"/>
  <c r="AK23" i="18"/>
  <c r="AI131" i="18"/>
  <c r="AK153" i="18"/>
  <c r="AA159" i="18"/>
  <c r="AI160" i="18"/>
  <c r="AK162" i="18"/>
  <c r="AK164" i="18"/>
  <c r="AL167" i="18"/>
  <c r="AD168" i="18"/>
  <c r="AI178" i="18"/>
  <c r="AI182" i="18"/>
  <c r="AD190" i="18"/>
  <c r="N202" i="18"/>
  <c r="AK202" i="18"/>
  <c r="AM204" i="18"/>
  <c r="AA205" i="18"/>
  <c r="N206" i="18"/>
  <c r="AG209" i="18"/>
  <c r="N213" i="18"/>
  <c r="AL213" i="18"/>
  <c r="AD214" i="18"/>
  <c r="AI218" i="18"/>
  <c r="AE225" i="18"/>
  <c r="AI226" i="18"/>
  <c r="AA229" i="18"/>
  <c r="AL229" i="18"/>
  <c r="AD230" i="18"/>
  <c r="AE233" i="18"/>
  <c r="N234" i="18"/>
  <c r="N245" i="18"/>
  <c r="AK245" i="18"/>
  <c r="AI250" i="18"/>
  <c r="N254" i="18"/>
  <c r="N267" i="18"/>
  <c r="AA269" i="18"/>
  <c r="AA277" i="18"/>
  <c r="AE281" i="18"/>
  <c r="N291" i="18"/>
  <c r="AI294" i="18"/>
  <c r="AK297" i="18"/>
  <c r="AA301" i="18"/>
  <c r="N305" i="18"/>
  <c r="AK305" i="18"/>
  <c r="N307" i="18"/>
  <c r="AI310" i="18"/>
  <c r="AA313" i="18"/>
  <c r="N318" i="18"/>
  <c r="N323" i="18"/>
  <c r="AI326" i="18"/>
  <c r="AK329" i="18"/>
  <c r="AL337" i="18"/>
  <c r="AI342" i="18"/>
  <c r="R361" i="18"/>
  <c r="AM361" i="18"/>
  <c r="AD145" i="18"/>
  <c r="AA158" i="18"/>
  <c r="AE159" i="18"/>
  <c r="AH165" i="18"/>
  <c r="AI168" i="18"/>
  <c r="AH180" i="18"/>
  <c r="AI190" i="18"/>
  <c r="AG205" i="18"/>
  <c r="AI214" i="18"/>
  <c r="AE229" i="18"/>
  <c r="AI230" i="18"/>
  <c r="AA253" i="18"/>
  <c r="AH268" i="18"/>
  <c r="AE313" i="18"/>
  <c r="AK314" i="18"/>
  <c r="AA337" i="18"/>
  <c r="AH427" i="18"/>
  <c r="AD451" i="18"/>
  <c r="AJ42" i="18"/>
  <c r="AK42" i="18"/>
  <c r="AJ46" i="18"/>
  <c r="AK46" i="18"/>
  <c r="AJ65" i="18"/>
  <c r="AC65" i="18"/>
  <c r="AK65" i="18"/>
  <c r="AH65" i="18"/>
  <c r="AJ73" i="18"/>
  <c r="AC73" i="18"/>
  <c r="AK73" i="18"/>
  <c r="AH73" i="18"/>
  <c r="AJ81" i="18"/>
  <c r="AC81" i="18"/>
  <c r="AK81" i="18"/>
  <c r="AH81" i="18"/>
  <c r="AJ89" i="18"/>
  <c r="AC89" i="18"/>
  <c r="AK89" i="18"/>
  <c r="AH89" i="18"/>
  <c r="AG5" i="18"/>
  <c r="AG29" i="18"/>
  <c r="AJ40" i="18"/>
  <c r="AK40" i="18"/>
  <c r="AH42" i="18"/>
  <c r="AH46" i="18"/>
  <c r="AK5" i="18"/>
  <c r="AC9" i="18"/>
  <c r="AK13" i="18"/>
  <c r="AC17" i="18"/>
  <c r="AK21" i="18"/>
  <c r="AC25" i="18"/>
  <c r="AK29" i="18"/>
  <c r="AC33" i="18"/>
  <c r="AJ35" i="18"/>
  <c r="AK35" i="18"/>
  <c r="AJ39" i="18"/>
  <c r="AK39" i="18"/>
  <c r="AC40" i="18"/>
  <c r="AJ43" i="18"/>
  <c r="AK43" i="18"/>
  <c r="AJ47" i="18"/>
  <c r="AK47" i="18"/>
  <c r="AJ51" i="18"/>
  <c r="AK51" i="18"/>
  <c r="AJ55" i="18"/>
  <c r="AK55" i="18"/>
  <c r="AJ58" i="18"/>
  <c r="AC58" i="18"/>
  <c r="AK58" i="18"/>
  <c r="AJ60" i="18"/>
  <c r="AC60" i="18"/>
  <c r="AK60" i="18"/>
  <c r="AH60" i="18"/>
  <c r="AJ64" i="18"/>
  <c r="AC64" i="18"/>
  <c r="AK64" i="18"/>
  <c r="AH64" i="18"/>
  <c r="AJ68" i="18"/>
  <c r="AC68" i="18"/>
  <c r="AK68" i="18"/>
  <c r="AH68" i="18"/>
  <c r="AJ72" i="18"/>
  <c r="AC72" i="18"/>
  <c r="AK72" i="18"/>
  <c r="AH72" i="18"/>
  <c r="AJ76" i="18"/>
  <c r="AC76" i="18"/>
  <c r="AK76" i="18"/>
  <c r="AH76" i="18"/>
  <c r="AJ80" i="18"/>
  <c r="AC80" i="18"/>
  <c r="AK80" i="18"/>
  <c r="AH80" i="18"/>
  <c r="AJ84" i="18"/>
  <c r="AC84" i="18"/>
  <c r="AK84" i="18"/>
  <c r="AH84" i="18"/>
  <c r="AJ88" i="18"/>
  <c r="AC88" i="18"/>
  <c r="AK88" i="18"/>
  <c r="AH88" i="18"/>
  <c r="AC13" i="18"/>
  <c r="AC21" i="18"/>
  <c r="AJ37" i="18"/>
  <c r="AK37" i="18"/>
  <c r="AJ41" i="18"/>
  <c r="AK41" i="18"/>
  <c r="AC42" i="18"/>
  <c r="AJ45" i="18"/>
  <c r="AK45" i="18"/>
  <c r="AC46" i="18"/>
  <c r="AJ49" i="18"/>
  <c r="AK49" i="18"/>
  <c r="AJ53" i="18"/>
  <c r="AK53" i="18"/>
  <c r="AJ57" i="18"/>
  <c r="AC57" i="18"/>
  <c r="AK57" i="18"/>
  <c r="AJ59" i="18"/>
  <c r="AC59" i="18"/>
  <c r="AK59" i="18"/>
  <c r="AJ62" i="18"/>
  <c r="AC62" i="18"/>
  <c r="AK62" i="18"/>
  <c r="AH62" i="18"/>
  <c r="AJ66" i="18"/>
  <c r="AC66" i="18"/>
  <c r="AK66" i="18"/>
  <c r="AH66" i="18"/>
  <c r="AJ70" i="18"/>
  <c r="AC70" i="18"/>
  <c r="AK70" i="18"/>
  <c r="AH70" i="18"/>
  <c r="AJ74" i="18"/>
  <c r="AC74" i="18"/>
  <c r="AK74" i="18"/>
  <c r="AH74" i="18"/>
  <c r="AJ78" i="18"/>
  <c r="AC78" i="18"/>
  <c r="AK78" i="18"/>
  <c r="AH78" i="18"/>
  <c r="AJ82" i="18"/>
  <c r="AC82" i="18"/>
  <c r="AK82" i="18"/>
  <c r="AH82" i="18"/>
  <c r="AJ86" i="18"/>
  <c r="AC86" i="18"/>
  <c r="AK86" i="18"/>
  <c r="AH86" i="18"/>
  <c r="AJ38" i="18"/>
  <c r="AK38" i="18"/>
  <c r="AJ50" i="18"/>
  <c r="AK50" i="18"/>
  <c r="AJ54" i="18"/>
  <c r="AK54" i="18"/>
  <c r="AJ61" i="18"/>
  <c r="AC61" i="18"/>
  <c r="AK61" i="18"/>
  <c r="AH61" i="18"/>
  <c r="AJ69" i="18"/>
  <c r="AC69" i="18"/>
  <c r="AK69" i="18"/>
  <c r="AH69" i="18"/>
  <c r="AJ77" i="18"/>
  <c r="AC77" i="18"/>
  <c r="AK77" i="18"/>
  <c r="AH77" i="18"/>
  <c r="AJ85" i="18"/>
  <c r="AC85" i="18"/>
  <c r="AK85" i="18"/>
  <c r="AH85" i="18"/>
  <c r="AJ36" i="18"/>
  <c r="AK36" i="18"/>
  <c r="AH38" i="18"/>
  <c r="AJ44" i="18"/>
  <c r="AK44" i="18"/>
  <c r="AJ48" i="18"/>
  <c r="AK48" i="18"/>
  <c r="AH50" i="18"/>
  <c r="AJ52" i="18"/>
  <c r="AK52" i="18"/>
  <c r="AH54" i="18"/>
  <c r="AJ56" i="18"/>
  <c r="AK56" i="18"/>
  <c r="AJ63" i="18"/>
  <c r="AC63" i="18"/>
  <c r="AK63" i="18"/>
  <c r="AH63" i="18"/>
  <c r="AJ67" i="18"/>
  <c r="AC67" i="18"/>
  <c r="AK67" i="18"/>
  <c r="AH67" i="18"/>
  <c r="AJ71" i="18"/>
  <c r="AC71" i="18"/>
  <c r="AK71" i="18"/>
  <c r="AH71" i="18"/>
  <c r="AJ75" i="18"/>
  <c r="AC75" i="18"/>
  <c r="AK75" i="18"/>
  <c r="AH75" i="18"/>
  <c r="AJ79" i="18"/>
  <c r="AC79" i="18"/>
  <c r="AK79" i="18"/>
  <c r="AH79" i="18"/>
  <c r="AJ83" i="18"/>
  <c r="AC83" i="18"/>
  <c r="AK83" i="18"/>
  <c r="AH83" i="18"/>
  <c r="AJ87" i="18"/>
  <c r="AC87" i="18"/>
  <c r="AK87" i="18"/>
  <c r="AH87" i="18"/>
  <c r="AH90" i="18"/>
  <c r="AH91" i="18"/>
  <c r="AH92" i="18"/>
  <c r="AH93" i="18"/>
  <c r="AH94" i="18"/>
  <c r="AH95" i="18"/>
  <c r="AH96" i="18"/>
  <c r="AH97" i="18"/>
  <c r="AH98" i="18"/>
  <c r="AH99" i="18"/>
  <c r="AH100" i="18"/>
  <c r="AH101" i="18"/>
  <c r="AH102" i="18"/>
  <c r="AH103" i="18"/>
  <c r="AH104" i="18"/>
  <c r="AH105" i="18"/>
  <c r="AH106" i="18"/>
  <c r="AH107" i="18"/>
  <c r="AH108" i="18"/>
  <c r="AH109" i="18"/>
  <c r="AH110" i="18"/>
  <c r="AH111" i="18"/>
  <c r="AH112" i="18"/>
  <c r="AH113" i="18"/>
  <c r="AH114" i="18"/>
  <c r="AH115" i="18"/>
  <c r="AH116" i="18"/>
  <c r="AH117" i="18"/>
  <c r="AE128" i="18"/>
  <c r="AI134" i="18"/>
  <c r="AE140" i="18"/>
  <c r="AK146" i="18"/>
  <c r="AE148" i="18"/>
  <c r="AK154" i="18"/>
  <c r="AE156" i="18"/>
  <c r="AC161" i="18"/>
  <c r="AK163" i="18"/>
  <c r="AE166" i="18"/>
  <c r="AL166" i="18"/>
  <c r="AE172" i="18"/>
  <c r="AD175" i="18"/>
  <c r="AK175" i="18"/>
  <c r="AG177" i="18"/>
  <c r="AG181" i="18"/>
  <c r="AJ194" i="18"/>
  <c r="AD194" i="18"/>
  <c r="AI194" i="18"/>
  <c r="N194" i="18"/>
  <c r="AJ197" i="18"/>
  <c r="AL197" i="18"/>
  <c r="AA197" i="18"/>
  <c r="AG197" i="18"/>
  <c r="N197" i="18"/>
  <c r="AJ198" i="18"/>
  <c r="AD198" i="18"/>
  <c r="AI198" i="18"/>
  <c r="N198" i="18"/>
  <c r="AJ221" i="18"/>
  <c r="AK221" i="18"/>
  <c r="AE221" i="18"/>
  <c r="AL221" i="18"/>
  <c r="AJ227" i="18"/>
  <c r="AD227" i="18"/>
  <c r="N227" i="18"/>
  <c r="AI235" i="18"/>
  <c r="N235" i="18"/>
  <c r="AD235" i="18"/>
  <c r="AJ241" i="18"/>
  <c r="AK241" i="18"/>
  <c r="AA241" i="18"/>
  <c r="AE241" i="18"/>
  <c r="N241" i="18"/>
  <c r="AL241" i="18"/>
  <c r="AM260" i="18"/>
  <c r="AH260" i="18"/>
  <c r="AA260" i="18"/>
  <c r="AJ271" i="18"/>
  <c r="AD271" i="18"/>
  <c r="N271" i="18"/>
  <c r="AJ274" i="18"/>
  <c r="AD274" i="18"/>
  <c r="AK274" i="18"/>
  <c r="AI274" i="18"/>
  <c r="N274" i="18"/>
  <c r="AJ303" i="18"/>
  <c r="AD303" i="18"/>
  <c r="N303" i="18"/>
  <c r="AJ319" i="18"/>
  <c r="AD319" i="18"/>
  <c r="N319" i="18"/>
  <c r="AJ335" i="18"/>
  <c r="AD335" i="18"/>
  <c r="N335" i="18"/>
  <c r="AJ341" i="18"/>
  <c r="AK341" i="18"/>
  <c r="AA341" i="18"/>
  <c r="AG341" i="18"/>
  <c r="AE341" i="18"/>
  <c r="N341" i="18"/>
  <c r="AJ346" i="18"/>
  <c r="AD346" i="18"/>
  <c r="AK346" i="18"/>
  <c r="AI346" i="18"/>
  <c r="N346" i="18"/>
  <c r="AA363" i="18"/>
  <c r="AL363" i="18"/>
  <c r="AL398" i="18"/>
  <c r="AH398" i="18"/>
  <c r="AK403" i="18"/>
  <c r="AH403" i="18"/>
  <c r="AD403" i="18"/>
  <c r="AK407" i="18"/>
  <c r="AH407" i="18"/>
  <c r="AD407" i="18"/>
  <c r="AD429" i="18"/>
  <c r="R429" i="18"/>
  <c r="AI429" i="18"/>
  <c r="AK90" i="18"/>
  <c r="AK91" i="18"/>
  <c r="AK92" i="18"/>
  <c r="AK93" i="18"/>
  <c r="AK94" i="18"/>
  <c r="AK95" i="18"/>
  <c r="AK96" i="18"/>
  <c r="AK97" i="18"/>
  <c r="AK98" i="18"/>
  <c r="AK99" i="18"/>
  <c r="AK100" i="18"/>
  <c r="AK101" i="18"/>
  <c r="AK102" i="18"/>
  <c r="AK103" i="18"/>
  <c r="AK104" i="18"/>
  <c r="AK105" i="18"/>
  <c r="AK106" i="18"/>
  <c r="AK107" i="18"/>
  <c r="AK108" i="18"/>
  <c r="AK109" i="18"/>
  <c r="AK110" i="18"/>
  <c r="AK111" i="18"/>
  <c r="AK112" i="18"/>
  <c r="AK113" i="18"/>
  <c r="AK114" i="18"/>
  <c r="AK115" i="18"/>
  <c r="AK116" i="18"/>
  <c r="AK117" i="18"/>
  <c r="AK118" i="18"/>
  <c r="AK119" i="18"/>
  <c r="AK120" i="18"/>
  <c r="AK121" i="18"/>
  <c r="AK122" i="18"/>
  <c r="AK123" i="18"/>
  <c r="AK124" i="18"/>
  <c r="AK125" i="18"/>
  <c r="AL126" i="18"/>
  <c r="AG127" i="18"/>
  <c r="N128" i="18"/>
  <c r="AI128" i="18"/>
  <c r="AD129" i="18"/>
  <c r="AG133" i="18"/>
  <c r="AK134" i="18"/>
  <c r="AI136" i="18"/>
  <c r="AE138" i="18"/>
  <c r="AL138" i="18"/>
  <c r="AG139" i="18"/>
  <c r="N140" i="18"/>
  <c r="AI140" i="18"/>
  <c r="AD141" i="18"/>
  <c r="AA145" i="18"/>
  <c r="AI145" i="18"/>
  <c r="AA146" i="18"/>
  <c r="AL146" i="18"/>
  <c r="AG147" i="18"/>
  <c r="N148" i="18"/>
  <c r="AI148" i="18"/>
  <c r="AD149" i="18"/>
  <c r="AA153" i="18"/>
  <c r="AI153" i="18"/>
  <c r="AA154" i="18"/>
  <c r="AL154" i="18"/>
  <c r="AG155" i="18"/>
  <c r="N156" i="18"/>
  <c r="AI156" i="18"/>
  <c r="AM157" i="18"/>
  <c r="AD158" i="18"/>
  <c r="AK158" i="18"/>
  <c r="AE160" i="18"/>
  <c r="N161" i="18"/>
  <c r="AH161" i="18"/>
  <c r="AA162" i="18"/>
  <c r="AI162" i="18"/>
  <c r="AA163" i="18"/>
  <c r="AL163" i="18"/>
  <c r="AD164" i="18"/>
  <c r="AC165" i="18"/>
  <c r="AG166" i="18"/>
  <c r="AK167" i="18"/>
  <c r="AK168" i="18"/>
  <c r="AE170" i="18"/>
  <c r="AL170" i="18"/>
  <c r="AG171" i="18"/>
  <c r="N172" i="18"/>
  <c r="AI172" i="18"/>
  <c r="N175" i="18"/>
  <c r="AE175" i="18"/>
  <c r="AL175" i="18"/>
  <c r="AE176" i="18"/>
  <c r="AK177" i="18"/>
  <c r="AK178" i="18"/>
  <c r="AH179" i="18"/>
  <c r="AA180" i="18"/>
  <c r="AK181" i="18"/>
  <c r="AK182" i="18"/>
  <c r="AM211" i="18"/>
  <c r="N211" i="18"/>
  <c r="AH211" i="18"/>
  <c r="AH212" i="18"/>
  <c r="AJ215" i="18"/>
  <c r="AD215" i="18"/>
  <c r="N215" i="18"/>
  <c r="AJ246" i="18"/>
  <c r="AI246" i="18"/>
  <c r="N246" i="18"/>
  <c r="AD246" i="18"/>
  <c r="AJ258" i="18"/>
  <c r="AD258" i="18"/>
  <c r="AK258" i="18"/>
  <c r="AI258" i="18"/>
  <c r="N258" i="18"/>
  <c r="AJ266" i="18"/>
  <c r="AD266" i="18"/>
  <c r="AK266" i="18"/>
  <c r="AI266" i="18"/>
  <c r="N266" i="18"/>
  <c r="AJ273" i="18"/>
  <c r="AL273" i="18"/>
  <c r="AA273" i="18"/>
  <c r="AK273" i="18"/>
  <c r="AG273" i="18"/>
  <c r="N273" i="18"/>
  <c r="AJ282" i="18"/>
  <c r="AD282" i="18"/>
  <c r="AK282" i="18"/>
  <c r="AI282" i="18"/>
  <c r="N282" i="18"/>
  <c r="AJ290" i="18"/>
  <c r="AD290" i="18"/>
  <c r="AK290" i="18"/>
  <c r="AI290" i="18"/>
  <c r="N290" i="18"/>
  <c r="AJ343" i="18"/>
  <c r="AD343" i="18"/>
  <c r="N343" i="18"/>
  <c r="AH365" i="18"/>
  <c r="AL365" i="18"/>
  <c r="AI365" i="18"/>
  <c r="AD365" i="18"/>
  <c r="R365" i="18"/>
  <c r="AJ368" i="18"/>
  <c r="AL368" i="18"/>
  <c r="AK127" i="18"/>
  <c r="AK128" i="18"/>
  <c r="AD134" i="18"/>
  <c r="AK139" i="18"/>
  <c r="AK140" i="18"/>
  <c r="AE146" i="18"/>
  <c r="AK147" i="18"/>
  <c r="AK148" i="18"/>
  <c r="AE154" i="18"/>
  <c r="AK155" i="18"/>
  <c r="AK156" i="18"/>
  <c r="AE158" i="18"/>
  <c r="AL158" i="18"/>
  <c r="AM161" i="18"/>
  <c r="AE163" i="18"/>
  <c r="AE164" i="18"/>
  <c r="AA166" i="18"/>
  <c r="AI166" i="18"/>
  <c r="AC169" i="18"/>
  <c r="AK171" i="18"/>
  <c r="AK172" i="18"/>
  <c r="AC174" i="18"/>
  <c r="AG175" i="18"/>
  <c r="AG176" i="18"/>
  <c r="AA177" i="18"/>
  <c r="AL177" i="18"/>
  <c r="AI179" i="18"/>
  <c r="AA181" i="18"/>
  <c r="AL181" i="18"/>
  <c r="AE194" i="18"/>
  <c r="AE197" i="18"/>
  <c r="AE198" i="18"/>
  <c r="AJ201" i="18"/>
  <c r="AK201" i="18"/>
  <c r="AE201" i="18"/>
  <c r="AL201" i="18"/>
  <c r="AJ219" i="18"/>
  <c r="N219" i="18"/>
  <c r="AD219" i="18"/>
  <c r="AA221" i="18"/>
  <c r="AJ223" i="18"/>
  <c r="AD223" i="18"/>
  <c r="N223" i="18"/>
  <c r="AI227" i="18"/>
  <c r="AJ231" i="18"/>
  <c r="AD231" i="18"/>
  <c r="N231" i="18"/>
  <c r="AH235" i="18"/>
  <c r="AJ237" i="18"/>
  <c r="AL237" i="18"/>
  <c r="AE237" i="18"/>
  <c r="N237" i="18"/>
  <c r="AI237" i="18"/>
  <c r="AA237" i="18"/>
  <c r="AK237" i="18"/>
  <c r="AD241" i="18"/>
  <c r="AM251" i="18"/>
  <c r="AH251" i="18"/>
  <c r="N251" i="18"/>
  <c r="AL260" i="18"/>
  <c r="AJ265" i="18"/>
  <c r="AL265" i="18"/>
  <c r="AA265" i="18"/>
  <c r="AK265" i="18"/>
  <c r="AG265" i="18"/>
  <c r="N265" i="18"/>
  <c r="AI271" i="18"/>
  <c r="AE274" i="18"/>
  <c r="AJ279" i="18"/>
  <c r="AD279" i="18"/>
  <c r="N279" i="18"/>
  <c r="AJ289" i="18"/>
  <c r="AL289" i="18"/>
  <c r="AA289" i="18"/>
  <c r="AK289" i="18"/>
  <c r="AG289" i="18"/>
  <c r="N289" i="18"/>
  <c r="AJ298" i="18"/>
  <c r="AD298" i="18"/>
  <c r="AK298" i="18"/>
  <c r="AI298" i="18"/>
  <c r="N298" i="18"/>
  <c r="AI303" i="18"/>
  <c r="AI319" i="18"/>
  <c r="AJ325" i="18"/>
  <c r="AE325" i="18"/>
  <c r="AL325" i="18"/>
  <c r="AA325" i="18"/>
  <c r="AK325" i="18"/>
  <c r="AJ330" i="18"/>
  <c r="AD330" i="18"/>
  <c r="AK330" i="18"/>
  <c r="AI330" i="18"/>
  <c r="N330" i="18"/>
  <c r="AI335" i="18"/>
  <c r="AD341" i="18"/>
  <c r="AE346" i="18"/>
  <c r="AJ376" i="18"/>
  <c r="AL376" i="18"/>
  <c r="AK404" i="18"/>
  <c r="AD404" i="18"/>
  <c r="AK408" i="18"/>
  <c r="AD408" i="18"/>
  <c r="AC90" i="18"/>
  <c r="AC91" i="18"/>
  <c r="AC92" i="18"/>
  <c r="AC93" i="18"/>
  <c r="AC94" i="18"/>
  <c r="AC95" i="18"/>
  <c r="AC96" i="18"/>
  <c r="AC97" i="18"/>
  <c r="AC98" i="18"/>
  <c r="AC99" i="18"/>
  <c r="AC100" i="18"/>
  <c r="AC101" i="18"/>
  <c r="AC102" i="18"/>
  <c r="AC103" i="18"/>
  <c r="AC104" i="18"/>
  <c r="AC105" i="18"/>
  <c r="AC106" i="18"/>
  <c r="AC107" i="18"/>
  <c r="AC108" i="18"/>
  <c r="AC109" i="18"/>
  <c r="AC110" i="18"/>
  <c r="AC111" i="18"/>
  <c r="AC112" i="18"/>
  <c r="AC113" i="18"/>
  <c r="AC114" i="18"/>
  <c r="AC115" i="18"/>
  <c r="AC116" i="18"/>
  <c r="AC117" i="18"/>
  <c r="AC118" i="18"/>
  <c r="AC119" i="18"/>
  <c r="AC120" i="18"/>
  <c r="AC121" i="18"/>
  <c r="AC122" i="18"/>
  <c r="AC123" i="18"/>
  <c r="AC124" i="18"/>
  <c r="AC125" i="18"/>
  <c r="AA126" i="18"/>
  <c r="AA127" i="18"/>
  <c r="AL127" i="18"/>
  <c r="AD128" i="18"/>
  <c r="AA133" i="18"/>
  <c r="AL133" i="18"/>
  <c r="AE134" i="18"/>
  <c r="AE135" i="18"/>
  <c r="AA138" i="18"/>
  <c r="AI138" i="18"/>
  <c r="AA139" i="18"/>
  <c r="AL139" i="18"/>
  <c r="AD140" i="18"/>
  <c r="AE145" i="18"/>
  <c r="AL145" i="18"/>
  <c r="AG146" i="18"/>
  <c r="AA147" i="18"/>
  <c r="AL147" i="18"/>
  <c r="AD148" i="18"/>
  <c r="AE153" i="18"/>
  <c r="AL153" i="18"/>
  <c r="AG154" i="18"/>
  <c r="AA155" i="18"/>
  <c r="AL155" i="18"/>
  <c r="AD156" i="18"/>
  <c r="AC157" i="18"/>
  <c r="AG158" i="18"/>
  <c r="AK159" i="18"/>
  <c r="AK160" i="18"/>
  <c r="AE162" i="18"/>
  <c r="AL162" i="18"/>
  <c r="AG163" i="18"/>
  <c r="N164" i="18"/>
  <c r="AI164" i="18"/>
  <c r="AM165" i="18"/>
  <c r="AD166" i="18"/>
  <c r="AK166" i="18"/>
  <c r="AE168" i="18"/>
  <c r="N169" i="18"/>
  <c r="AH169" i="18"/>
  <c r="AI170" i="18"/>
  <c r="AA171" i="18"/>
  <c r="AL171" i="18"/>
  <c r="AD172" i="18"/>
  <c r="AI173" i="18"/>
  <c r="AA175" i="18"/>
  <c r="AI175" i="18"/>
  <c r="N176" i="18"/>
  <c r="AM176" i="18"/>
  <c r="AE177" i="18"/>
  <c r="AE178" i="18"/>
  <c r="N179" i="18"/>
  <c r="AL180" i="18"/>
  <c r="AE181" i="18"/>
  <c r="AE182" i="18"/>
  <c r="AJ185" i="18"/>
  <c r="AL185" i="18"/>
  <c r="AD185" i="18"/>
  <c r="AJ186" i="18"/>
  <c r="AI186" i="18"/>
  <c r="N186" i="18"/>
  <c r="AD186" i="18"/>
  <c r="AJ189" i="18"/>
  <c r="AE189" i="18"/>
  <c r="N189" i="18"/>
  <c r="AK189" i="18"/>
  <c r="AA189" i="18"/>
  <c r="AL189" i="18"/>
  <c r="AK194" i="18"/>
  <c r="AK197" i="18"/>
  <c r="AK198" i="18"/>
  <c r="AC203" i="18"/>
  <c r="AI215" i="18"/>
  <c r="AG221" i="18"/>
  <c r="AJ238" i="18"/>
  <c r="AD238" i="18"/>
  <c r="AI238" i="18"/>
  <c r="N238" i="18"/>
  <c r="AG241" i="18"/>
  <c r="AE246" i="18"/>
  <c r="AE258" i="18"/>
  <c r="AJ262" i="18"/>
  <c r="AD262" i="18"/>
  <c r="AK262" i="18"/>
  <c r="AI262" i="18"/>
  <c r="N262" i="18"/>
  <c r="AE266" i="18"/>
  <c r="AE282" i="18"/>
  <c r="AE290" i="18"/>
  <c r="AJ306" i="18"/>
  <c r="AD306" i="18"/>
  <c r="AK306" i="18"/>
  <c r="AI306" i="18"/>
  <c r="N306" i="18"/>
  <c r="AJ317" i="18"/>
  <c r="AK317" i="18"/>
  <c r="AA317" i="18"/>
  <c r="AG317" i="18"/>
  <c r="AE317" i="18"/>
  <c r="N317" i="18"/>
  <c r="AL341" i="18"/>
  <c r="AI364" i="18"/>
  <c r="AH364" i="18"/>
  <c r="AB364" i="18"/>
  <c r="AJ384" i="18"/>
  <c r="AL384" i="18"/>
  <c r="AH394" i="18"/>
  <c r="AL394" i="18"/>
  <c r="AL423" i="18"/>
  <c r="AF423" i="18"/>
  <c r="AA423" i="18"/>
  <c r="AM423" i="18"/>
  <c r="AD432" i="18"/>
  <c r="AI432" i="18"/>
  <c r="AH432" i="18"/>
  <c r="AK190" i="18"/>
  <c r="AG193" i="18"/>
  <c r="AH200" i="18"/>
  <c r="AE202" i="18"/>
  <c r="AK205" i="18"/>
  <c r="AK206" i="18"/>
  <c r="AK209" i="18"/>
  <c r="AK210" i="18"/>
  <c r="AE213" i="18"/>
  <c r="AE214" i="18"/>
  <c r="AK217" i="18"/>
  <c r="AE222" i="18"/>
  <c r="AE226" i="18"/>
  <c r="AE230" i="18"/>
  <c r="AD233" i="18"/>
  <c r="AK233" i="18"/>
  <c r="AK234" i="18"/>
  <c r="AE242" i="18"/>
  <c r="AD245" i="18"/>
  <c r="AL245" i="18"/>
  <c r="AE249" i="18"/>
  <c r="AE250" i="18"/>
  <c r="AL252" i="18"/>
  <c r="AE253" i="18"/>
  <c r="AE254" i="18"/>
  <c r="AG257" i="18"/>
  <c r="AG261" i="18"/>
  <c r="AE269" i="18"/>
  <c r="AE270" i="18"/>
  <c r="AE277" i="18"/>
  <c r="AE278" i="18"/>
  <c r="AG281" i="18"/>
  <c r="AA285" i="18"/>
  <c r="AL285" i="18"/>
  <c r="AD286" i="18"/>
  <c r="AI287" i="18"/>
  <c r="AA293" i="18"/>
  <c r="AK293" i="18"/>
  <c r="AK294" i="18"/>
  <c r="AD295" i="18"/>
  <c r="AG297" i="18"/>
  <c r="AE301" i="18"/>
  <c r="AE302" i="18"/>
  <c r="AG305" i="18"/>
  <c r="AA309" i="18"/>
  <c r="AK309" i="18"/>
  <c r="AK310" i="18"/>
  <c r="AD311" i="18"/>
  <c r="AD313" i="18"/>
  <c r="AL313" i="18"/>
  <c r="AD314" i="18"/>
  <c r="AI315" i="18"/>
  <c r="AE318" i="18"/>
  <c r="AA321" i="18"/>
  <c r="AL321" i="18"/>
  <c r="AD322" i="18"/>
  <c r="AI323" i="18"/>
  <c r="AK326" i="18"/>
  <c r="AD327" i="18"/>
  <c r="AG329" i="18"/>
  <c r="AE333" i="18"/>
  <c r="AE334" i="18"/>
  <c r="AD338" i="18"/>
  <c r="AI339" i="18"/>
  <c r="AE342" i="18"/>
  <c r="AG345" i="18"/>
  <c r="AE349" i="18"/>
  <c r="AI353" i="18"/>
  <c r="AH356" i="18"/>
  <c r="AL357" i="18"/>
  <c r="AD361" i="18"/>
  <c r="AL374" i="18"/>
  <c r="AL382" i="18"/>
  <c r="AH390" i="18"/>
  <c r="AH391" i="18"/>
  <c r="AD395" i="18"/>
  <c r="AD396" i="18"/>
  <c r="AD399" i="18"/>
  <c r="AD400" i="18"/>
  <c r="AH436" i="18"/>
  <c r="AB436" i="18"/>
  <c r="AH452" i="18"/>
  <c r="AI452" i="18"/>
  <c r="AB452" i="18"/>
  <c r="AG249" i="18"/>
  <c r="AG253" i="18"/>
  <c r="AG269" i="18"/>
  <c r="AG277" i="18"/>
  <c r="AE285" i="18"/>
  <c r="AE286" i="18"/>
  <c r="AD293" i="18"/>
  <c r="AL293" i="18"/>
  <c r="AI295" i="18"/>
  <c r="AG301" i="18"/>
  <c r="AD309" i="18"/>
  <c r="AL309" i="18"/>
  <c r="AI311" i="18"/>
  <c r="AE314" i="18"/>
  <c r="AE322" i="18"/>
  <c r="AI327" i="18"/>
  <c r="AG333" i="18"/>
  <c r="AE338" i="18"/>
  <c r="AG349" i="18"/>
  <c r="AB353" i="18"/>
  <c r="AL353" i="18"/>
  <c r="AB357" i="18"/>
  <c r="AB424" i="18"/>
  <c r="AM424" i="18"/>
  <c r="AB431" i="18"/>
  <c r="AL431" i="18"/>
  <c r="AI431" i="18"/>
  <c r="AI433" i="18"/>
  <c r="AE190" i="18"/>
  <c r="AD193" i="18"/>
  <c r="AL193" i="18"/>
  <c r="AE205" i="18"/>
  <c r="AE206" i="18"/>
  <c r="AE209" i="18"/>
  <c r="AE210" i="18"/>
  <c r="AK213" i="18"/>
  <c r="AK214" i="18"/>
  <c r="AE217" i="18"/>
  <c r="AE218" i="18"/>
  <c r="AK222" i="18"/>
  <c r="AD225" i="18"/>
  <c r="AK225" i="18"/>
  <c r="AK226" i="18"/>
  <c r="AD229" i="18"/>
  <c r="AK229" i="18"/>
  <c r="AK230" i="18"/>
  <c r="AG233" i="18"/>
  <c r="AE234" i="18"/>
  <c r="AK242" i="18"/>
  <c r="AG245" i="18"/>
  <c r="AK249" i="18"/>
  <c r="AK250" i="18"/>
  <c r="AA252" i="18"/>
  <c r="AK253" i="18"/>
  <c r="AK254" i="18"/>
  <c r="AA257" i="18"/>
  <c r="AL257" i="18"/>
  <c r="AI259" i="18"/>
  <c r="AA261" i="18"/>
  <c r="AL261" i="18"/>
  <c r="AK269" i="18"/>
  <c r="AK270" i="18"/>
  <c r="AC272" i="18"/>
  <c r="AI275" i="18"/>
  <c r="AK277" i="18"/>
  <c r="AK278" i="18"/>
  <c r="AD281" i="18"/>
  <c r="AL281" i="18"/>
  <c r="AI283" i="18"/>
  <c r="N285" i="18"/>
  <c r="AG285" i="18"/>
  <c r="N286" i="18"/>
  <c r="AI286" i="18"/>
  <c r="AI291" i="18"/>
  <c r="N293" i="18"/>
  <c r="AE293" i="18"/>
  <c r="AE294" i="18"/>
  <c r="N295" i="18"/>
  <c r="AA297" i="18"/>
  <c r="AL297" i="18"/>
  <c r="AI299" i="18"/>
  <c r="AK301" i="18"/>
  <c r="AK302" i="18"/>
  <c r="AD305" i="18"/>
  <c r="AL305" i="18"/>
  <c r="AI307" i="18"/>
  <c r="N309" i="18"/>
  <c r="AE309" i="18"/>
  <c r="AE310" i="18"/>
  <c r="N311" i="18"/>
  <c r="AG313" i="18"/>
  <c r="N314" i="18"/>
  <c r="AI314" i="18"/>
  <c r="AK318" i="18"/>
  <c r="AG321" i="18"/>
  <c r="N322" i="18"/>
  <c r="AI322" i="18"/>
  <c r="AE326" i="18"/>
  <c r="N327" i="18"/>
  <c r="AA329" i="18"/>
  <c r="AL329" i="18"/>
  <c r="AI331" i="18"/>
  <c r="AK333" i="18"/>
  <c r="AK334" i="18"/>
  <c r="AG337" i="18"/>
  <c r="N338" i="18"/>
  <c r="AI338" i="18"/>
  <c r="AK342" i="18"/>
  <c r="AD345" i="18"/>
  <c r="AL345" i="18"/>
  <c r="AI347" i="18"/>
  <c r="AL349" i="18"/>
  <c r="AD351" i="18"/>
  <c r="R353" i="18"/>
  <c r="AD353" i="18"/>
  <c r="AM353" i="18"/>
  <c r="R357" i="18"/>
  <c r="AD357" i="18"/>
  <c r="AL361" i="18"/>
  <c r="AL370" i="18"/>
  <c r="AL378" i="18"/>
  <c r="AL386" i="18"/>
  <c r="AL402" i="18"/>
  <c r="AH406" i="18"/>
  <c r="AD411" i="18"/>
  <c r="AB412" i="18"/>
  <c r="R433" i="18"/>
  <c r="AI436" i="18"/>
  <c r="AM452" i="18"/>
  <c r="AF435" i="18"/>
  <c r="AF439" i="18"/>
  <c r="AI448" i="18"/>
  <c r="AL451" i="18"/>
  <c r="AL435" i="18"/>
  <c r="AH439" i="18"/>
  <c r="AI449" i="18"/>
  <c r="AM451" i="18"/>
  <c r="N2" i="18"/>
  <c r="N4" i="18"/>
  <c r="N6" i="18"/>
  <c r="N8" i="18"/>
  <c r="N10" i="18"/>
  <c r="N12" i="18"/>
  <c r="AJ14" i="18"/>
  <c r="AL14" i="18"/>
  <c r="AD14" i="18"/>
  <c r="AH14" i="18"/>
  <c r="AJ16" i="18"/>
  <c r="AL16" i="18"/>
  <c r="AD16" i="18"/>
  <c r="AH16" i="18"/>
  <c r="AH18" i="18"/>
  <c r="AJ20" i="18"/>
  <c r="AL20" i="18"/>
  <c r="AD20" i="18"/>
  <c r="AH20" i="18"/>
  <c r="AJ22" i="18"/>
  <c r="AL22" i="18"/>
  <c r="AD22" i="18"/>
  <c r="AH22" i="18"/>
  <c r="AJ24" i="18"/>
  <c r="AL24" i="18"/>
  <c r="AD24" i="18"/>
  <c r="AH24" i="18"/>
  <c r="AJ26" i="18"/>
  <c r="AL26" i="18"/>
  <c r="AD26" i="18"/>
  <c r="AH26" i="18"/>
  <c r="AJ28" i="18"/>
  <c r="AL28" i="18"/>
  <c r="AD28" i="18"/>
  <c r="AH28" i="18"/>
  <c r="AJ30" i="18"/>
  <c r="AL30" i="18"/>
  <c r="AD30" i="18"/>
  <c r="AH30" i="18"/>
  <c r="AJ32" i="18"/>
  <c r="AL32" i="18"/>
  <c r="AD32" i="18"/>
  <c r="AH32" i="18"/>
  <c r="AJ151" i="18"/>
  <c r="AM151" i="18"/>
  <c r="AH151" i="18"/>
  <c r="AC151" i="18"/>
  <c r="AL151" i="18"/>
  <c r="AG151" i="18"/>
  <c r="AA151" i="18"/>
  <c r="AK151" i="18"/>
  <c r="AE151" i="18"/>
  <c r="AJ152" i="18"/>
  <c r="AL152" i="18"/>
  <c r="AG152" i="18"/>
  <c r="AA152" i="18"/>
  <c r="AK152" i="18"/>
  <c r="AE152" i="18"/>
  <c r="AI152" i="18"/>
  <c r="AD152" i="18"/>
  <c r="N152" i="18"/>
  <c r="AJ184" i="18"/>
  <c r="AK184" i="18"/>
  <c r="AE184" i="18"/>
  <c r="AI184" i="18"/>
  <c r="AD184" i="18"/>
  <c r="N184" i="18"/>
  <c r="AM184" i="18"/>
  <c r="AC184" i="18"/>
  <c r="AL184" i="18"/>
  <c r="AA184" i="18"/>
  <c r="AH184" i="18"/>
  <c r="AJ192" i="18"/>
  <c r="AK192" i="18"/>
  <c r="AE192" i="18"/>
  <c r="AI192" i="18"/>
  <c r="AD192" i="18"/>
  <c r="N192" i="18"/>
  <c r="AM192" i="18"/>
  <c r="AC192" i="18"/>
  <c r="AL192" i="18"/>
  <c r="AA192" i="18"/>
  <c r="AH192" i="18"/>
  <c r="AK14" i="18"/>
  <c r="AK16" i="18"/>
  <c r="AK20" i="18"/>
  <c r="AK22" i="18"/>
  <c r="AK24" i="18"/>
  <c r="AK26" i="18"/>
  <c r="AK28" i="18"/>
  <c r="AK30" i="18"/>
  <c r="AK32" i="18"/>
  <c r="AJ130" i="18"/>
  <c r="AM130" i="18"/>
  <c r="AH130" i="18"/>
  <c r="AC130" i="18"/>
  <c r="AL130" i="18"/>
  <c r="AG130" i="18"/>
  <c r="AA130" i="18"/>
  <c r="AK130" i="18"/>
  <c r="AE130" i="18"/>
  <c r="N130" i="18"/>
  <c r="AJ131" i="18"/>
  <c r="AM131" i="18"/>
  <c r="AH131" i="18"/>
  <c r="AC131" i="18"/>
  <c r="AL131" i="18"/>
  <c r="AG131" i="18"/>
  <c r="AA131" i="18"/>
  <c r="AK131" i="18"/>
  <c r="AE131" i="18"/>
  <c r="N131" i="18"/>
  <c r="AJ132" i="18"/>
  <c r="AL132" i="18"/>
  <c r="AG132" i="18"/>
  <c r="AA132" i="18"/>
  <c r="AK132" i="18"/>
  <c r="AE132" i="18"/>
  <c r="AI132" i="18"/>
  <c r="AD132" i="18"/>
  <c r="N132" i="18"/>
  <c r="AM132" i="18"/>
  <c r="AD142" i="18"/>
  <c r="AD143" i="18"/>
  <c r="AC144" i="18"/>
  <c r="AJ183" i="18"/>
  <c r="AL183" i="18"/>
  <c r="AG183" i="18"/>
  <c r="AA183" i="18"/>
  <c r="AK183" i="18"/>
  <c r="AE183" i="18"/>
  <c r="AM183" i="18"/>
  <c r="AC183" i="18"/>
  <c r="AI183" i="18"/>
  <c r="AH183" i="18"/>
  <c r="N183" i="18"/>
  <c r="AJ191" i="18"/>
  <c r="AL191" i="18"/>
  <c r="AG191" i="18"/>
  <c r="AA191" i="18"/>
  <c r="AK191" i="18"/>
  <c r="AE191" i="18"/>
  <c r="AM191" i="18"/>
  <c r="AC191" i="18"/>
  <c r="AI191" i="18"/>
  <c r="AH191" i="18"/>
  <c r="N191" i="18"/>
  <c r="AJ220" i="18"/>
  <c r="AL220" i="18"/>
  <c r="AG220" i="18"/>
  <c r="AA220" i="18"/>
  <c r="AK220" i="18"/>
  <c r="AE220" i="18"/>
  <c r="AI220" i="18"/>
  <c r="AD220" i="18"/>
  <c r="N220" i="18"/>
  <c r="AH220" i="18"/>
  <c r="AC220" i="18"/>
  <c r="AJ240" i="18"/>
  <c r="AK240" i="18"/>
  <c r="AE240" i="18"/>
  <c r="AI240" i="18"/>
  <c r="AD240" i="18"/>
  <c r="N240" i="18"/>
  <c r="AM240" i="18"/>
  <c r="AC240" i="18"/>
  <c r="AL240" i="18"/>
  <c r="AA240" i="18"/>
  <c r="AH240" i="18"/>
  <c r="AG240" i="18"/>
  <c r="AJ264" i="18"/>
  <c r="AK264" i="18"/>
  <c r="AE264" i="18"/>
  <c r="AI264" i="18"/>
  <c r="AD264" i="18"/>
  <c r="N264" i="18"/>
  <c r="AM264" i="18"/>
  <c r="AC264" i="18"/>
  <c r="AL264" i="18"/>
  <c r="AA264" i="18"/>
  <c r="AH264" i="18"/>
  <c r="AG264" i="18"/>
  <c r="AJ2" i="18"/>
  <c r="AL2" i="18"/>
  <c r="AD2" i="18"/>
  <c r="AH2" i="18"/>
  <c r="AJ4" i="18"/>
  <c r="AL4" i="18"/>
  <c r="AD4" i="18"/>
  <c r="AH4" i="18"/>
  <c r="AJ6" i="18"/>
  <c r="AL6" i="18"/>
  <c r="AD6" i="18"/>
  <c r="AH6" i="18"/>
  <c r="AJ8" i="18"/>
  <c r="AL8" i="18"/>
  <c r="AD8" i="18"/>
  <c r="AH8" i="18"/>
  <c r="AJ10" i="18"/>
  <c r="AL10" i="18"/>
  <c r="AD10" i="18"/>
  <c r="AH10" i="18"/>
  <c r="AJ12" i="18"/>
  <c r="AL12" i="18"/>
  <c r="AD12" i="18"/>
  <c r="AH12" i="18"/>
  <c r="N14" i="18"/>
  <c r="N16" i="18"/>
  <c r="AJ18" i="18"/>
  <c r="AL18" i="18"/>
  <c r="AD18" i="18"/>
  <c r="N18" i="18"/>
  <c r="N20" i="18"/>
  <c r="N22" i="18"/>
  <c r="N24" i="18"/>
  <c r="N26" i="18"/>
  <c r="N28" i="18"/>
  <c r="N30" i="18"/>
  <c r="N32" i="18"/>
  <c r="AJ34" i="18"/>
  <c r="AG34" i="18"/>
  <c r="N34" i="18"/>
  <c r="AL34" i="18"/>
  <c r="AD34" i="18"/>
  <c r="AJ150" i="18"/>
  <c r="AM150" i="18"/>
  <c r="AH150" i="18"/>
  <c r="AC150" i="18"/>
  <c r="AL150" i="18"/>
  <c r="AG150" i="18"/>
  <c r="AA150" i="18"/>
  <c r="AK150" i="18"/>
  <c r="AE150" i="18"/>
  <c r="N150" i="18"/>
  <c r="N151" i="18"/>
  <c r="AM152" i="18"/>
  <c r="AC2" i="18"/>
  <c r="AJ3" i="18"/>
  <c r="AL3" i="18"/>
  <c r="AD3" i="18"/>
  <c r="N3" i="18"/>
  <c r="AH3" i="18"/>
  <c r="AC4" i="18"/>
  <c r="AJ5" i="18"/>
  <c r="AL5" i="18"/>
  <c r="AD5" i="18"/>
  <c r="N5" i="18"/>
  <c r="AH5" i="18"/>
  <c r="AC6" i="18"/>
  <c r="AJ7" i="18"/>
  <c r="AL7" i="18"/>
  <c r="AD7" i="18"/>
  <c r="N7" i="18"/>
  <c r="AH7" i="18"/>
  <c r="AC8" i="18"/>
  <c r="AJ9" i="18"/>
  <c r="AL9" i="18"/>
  <c r="AD9" i="18"/>
  <c r="N9" i="18"/>
  <c r="AH9" i="18"/>
  <c r="AC10" i="18"/>
  <c r="AJ11" i="18"/>
  <c r="AL11" i="18"/>
  <c r="AD11" i="18"/>
  <c r="N11" i="18"/>
  <c r="AH11" i="18"/>
  <c r="AC12" i="18"/>
  <c r="AJ13" i="18"/>
  <c r="AL13" i="18"/>
  <c r="AD13" i="18"/>
  <c r="N13" i="18"/>
  <c r="AH13" i="18"/>
  <c r="AC14" i="18"/>
  <c r="AJ15" i="18"/>
  <c r="AL15" i="18"/>
  <c r="AD15" i="18"/>
  <c r="N15" i="18"/>
  <c r="AH15" i="18"/>
  <c r="AC16" i="18"/>
  <c r="AJ17" i="18"/>
  <c r="AL17" i="18"/>
  <c r="AD17" i="18"/>
  <c r="N17" i="18"/>
  <c r="AH17" i="18"/>
  <c r="AC18" i="18"/>
  <c r="AJ19" i="18"/>
  <c r="AL19" i="18"/>
  <c r="AD19" i="18"/>
  <c r="N19" i="18"/>
  <c r="AH19" i="18"/>
  <c r="AC20" i="18"/>
  <c r="AJ21" i="18"/>
  <c r="AL21" i="18"/>
  <c r="AD21" i="18"/>
  <c r="N21" i="18"/>
  <c r="AH21" i="18"/>
  <c r="AC22" i="18"/>
  <c r="AJ23" i="18"/>
  <c r="AL23" i="18"/>
  <c r="AD23" i="18"/>
  <c r="N23" i="18"/>
  <c r="AH23" i="18"/>
  <c r="AC24" i="18"/>
  <c r="AJ25" i="18"/>
  <c r="AL25" i="18"/>
  <c r="AD25" i="18"/>
  <c r="N25" i="18"/>
  <c r="AH25" i="18"/>
  <c r="AC26" i="18"/>
  <c r="AJ27" i="18"/>
  <c r="AL27" i="18"/>
  <c r="AD27" i="18"/>
  <c r="N27" i="18"/>
  <c r="AH27" i="18"/>
  <c r="AC28" i="18"/>
  <c r="AJ29" i="18"/>
  <c r="AL29" i="18"/>
  <c r="AD29" i="18"/>
  <c r="N29" i="18"/>
  <c r="AH29" i="18"/>
  <c r="AC30" i="18"/>
  <c r="AJ31" i="18"/>
  <c r="AL31" i="18"/>
  <c r="AD31" i="18"/>
  <c r="N31" i="18"/>
  <c r="AH31" i="18"/>
  <c r="AC32" i="18"/>
  <c r="AJ33" i="18"/>
  <c r="AL33" i="18"/>
  <c r="AD33" i="18"/>
  <c r="N33" i="18"/>
  <c r="AH33" i="18"/>
  <c r="AH34" i="18"/>
  <c r="AD150" i="18"/>
  <c r="AD151" i="18"/>
  <c r="AC152" i="18"/>
  <c r="AJ174" i="18"/>
  <c r="AL174" i="18"/>
  <c r="AG174" i="18"/>
  <c r="AA174" i="18"/>
  <c r="AK174" i="18"/>
  <c r="AE174" i="18"/>
  <c r="AI174" i="18"/>
  <c r="AD174" i="18"/>
  <c r="N174" i="18"/>
  <c r="AM174" i="18"/>
  <c r="AG184" i="18"/>
  <c r="AJ188" i="18"/>
  <c r="AK188" i="18"/>
  <c r="AE188" i="18"/>
  <c r="AI188" i="18"/>
  <c r="AD188" i="18"/>
  <c r="N188" i="18"/>
  <c r="AM188" i="18"/>
  <c r="AC188" i="18"/>
  <c r="AL188" i="18"/>
  <c r="AA188" i="18"/>
  <c r="AH188" i="18"/>
  <c r="AG192" i="18"/>
  <c r="AJ196" i="18"/>
  <c r="AK196" i="18"/>
  <c r="AE196" i="18"/>
  <c r="AI196" i="18"/>
  <c r="AD196" i="18"/>
  <c r="N196" i="18"/>
  <c r="AM196" i="18"/>
  <c r="AC196" i="18"/>
  <c r="AL196" i="18"/>
  <c r="AA196" i="18"/>
  <c r="AH196" i="18"/>
  <c r="AJ208" i="18"/>
  <c r="AK208" i="18"/>
  <c r="AE208" i="18"/>
  <c r="AI208" i="18"/>
  <c r="AD208" i="18"/>
  <c r="N208" i="18"/>
  <c r="AM208" i="18"/>
  <c r="AC208" i="18"/>
  <c r="AL208" i="18"/>
  <c r="AA208" i="18"/>
  <c r="AH208" i="18"/>
  <c r="AJ256" i="18"/>
  <c r="AK256" i="18"/>
  <c r="AE256" i="18"/>
  <c r="AI256" i="18"/>
  <c r="AD256" i="18"/>
  <c r="N256" i="18"/>
  <c r="AM256" i="18"/>
  <c r="AC256" i="18"/>
  <c r="AL256" i="18"/>
  <c r="AA256" i="18"/>
  <c r="AH256" i="18"/>
  <c r="AG256" i="18"/>
  <c r="AG2" i="18"/>
  <c r="AG4" i="18"/>
  <c r="AG6" i="18"/>
  <c r="AG8" i="18"/>
  <c r="AG10" i="18"/>
  <c r="AG12" i="18"/>
  <c r="AG14" i="18"/>
  <c r="AG16" i="18"/>
  <c r="AG18" i="18"/>
  <c r="AG20" i="18"/>
  <c r="AG22" i="18"/>
  <c r="AG24" i="18"/>
  <c r="AG26" i="18"/>
  <c r="AG28" i="18"/>
  <c r="AG30" i="18"/>
  <c r="AG32" i="18"/>
  <c r="AK34" i="18"/>
  <c r="AJ137" i="18"/>
  <c r="AL137" i="18"/>
  <c r="AG137" i="18"/>
  <c r="AA137" i="18"/>
  <c r="AK137" i="18"/>
  <c r="AE137" i="18"/>
  <c r="AI137" i="18"/>
  <c r="AD137" i="18"/>
  <c r="N137" i="18"/>
  <c r="AH137" i="18"/>
  <c r="AJ142" i="18"/>
  <c r="AM142" i="18"/>
  <c r="AH142" i="18"/>
  <c r="AC142" i="18"/>
  <c r="AL142" i="18"/>
  <c r="AG142" i="18"/>
  <c r="AA142" i="18"/>
  <c r="AK142" i="18"/>
  <c r="AE142" i="18"/>
  <c r="N142" i="18"/>
  <c r="AJ143" i="18"/>
  <c r="AM143" i="18"/>
  <c r="AH143" i="18"/>
  <c r="AC143" i="18"/>
  <c r="AL143" i="18"/>
  <c r="AG143" i="18"/>
  <c r="AA143" i="18"/>
  <c r="AK143" i="18"/>
  <c r="AE143" i="18"/>
  <c r="N143" i="18"/>
  <c r="AJ144" i="18"/>
  <c r="AL144" i="18"/>
  <c r="AG144" i="18"/>
  <c r="AA144" i="18"/>
  <c r="AK144" i="18"/>
  <c r="AE144" i="18"/>
  <c r="AI144" i="18"/>
  <c r="AD144" i="18"/>
  <c r="N144" i="18"/>
  <c r="AM144" i="18"/>
  <c r="AI150" i="18"/>
  <c r="AI151" i="18"/>
  <c r="AH152" i="18"/>
  <c r="AJ187" i="18"/>
  <c r="AL187" i="18"/>
  <c r="AG187" i="18"/>
  <c r="AA187" i="18"/>
  <c r="AK187" i="18"/>
  <c r="AE187" i="18"/>
  <c r="AM187" i="18"/>
  <c r="AC187" i="18"/>
  <c r="AI187" i="18"/>
  <c r="AH187" i="18"/>
  <c r="N187" i="18"/>
  <c r="AJ195" i="18"/>
  <c r="AL195" i="18"/>
  <c r="AG195" i="18"/>
  <c r="AA195" i="18"/>
  <c r="AK195" i="18"/>
  <c r="AE195" i="18"/>
  <c r="AM195" i="18"/>
  <c r="AC195" i="18"/>
  <c r="AI195" i="18"/>
  <c r="AH195" i="18"/>
  <c r="N195" i="18"/>
  <c r="AJ207" i="18"/>
  <c r="AL207" i="18"/>
  <c r="AG207" i="18"/>
  <c r="AA207" i="18"/>
  <c r="AK207" i="18"/>
  <c r="AE207" i="18"/>
  <c r="AM207" i="18"/>
  <c r="AC207" i="18"/>
  <c r="AI207" i="18"/>
  <c r="AH207" i="18"/>
  <c r="N207" i="18"/>
  <c r="AJ224" i="18"/>
  <c r="AL224" i="18"/>
  <c r="AG224" i="18"/>
  <c r="AA224" i="18"/>
  <c r="AK224" i="18"/>
  <c r="AE224" i="18"/>
  <c r="AI224" i="18"/>
  <c r="AD224" i="18"/>
  <c r="N224" i="18"/>
  <c r="AH224" i="18"/>
  <c r="AC224" i="18"/>
  <c r="AJ248" i="18"/>
  <c r="AK248" i="18"/>
  <c r="AE248" i="18"/>
  <c r="AI248" i="18"/>
  <c r="AD248" i="18"/>
  <c r="N248" i="18"/>
  <c r="AM248" i="18"/>
  <c r="AC248" i="18"/>
  <c r="AL248" i="18"/>
  <c r="AA248" i="18"/>
  <c r="AH248" i="18"/>
  <c r="AG248" i="18"/>
  <c r="AD35" i="18"/>
  <c r="AL35" i="18"/>
  <c r="AD36" i="18"/>
  <c r="AL36" i="18"/>
  <c r="AD37" i="18"/>
  <c r="AL37" i="18"/>
  <c r="AD38" i="18"/>
  <c r="AL38" i="18"/>
  <c r="AD39" i="18"/>
  <c r="AL39" i="18"/>
  <c r="AD40" i="18"/>
  <c r="AL40" i="18"/>
  <c r="AD41" i="18"/>
  <c r="AL41" i="18"/>
  <c r="AD42" i="18"/>
  <c r="AL42" i="18"/>
  <c r="AD43" i="18"/>
  <c r="AL43" i="18"/>
  <c r="AD44" i="18"/>
  <c r="AL44" i="18"/>
  <c r="AD45" i="18"/>
  <c r="AL45" i="18"/>
  <c r="AD46" i="18"/>
  <c r="AL46" i="18"/>
  <c r="AD47" i="18"/>
  <c r="AL47" i="18"/>
  <c r="AD48" i="18"/>
  <c r="AL48" i="18"/>
  <c r="AD49" i="18"/>
  <c r="AL49" i="18"/>
  <c r="AD50" i="18"/>
  <c r="AL50" i="18"/>
  <c r="AD51" i="18"/>
  <c r="AL51" i="18"/>
  <c r="AD52" i="18"/>
  <c r="AL52" i="18"/>
  <c r="AD53" i="18"/>
  <c r="AL53" i="18"/>
  <c r="AD54" i="18"/>
  <c r="AL54" i="18"/>
  <c r="AD55" i="18"/>
  <c r="AL55" i="18"/>
  <c r="AD56" i="18"/>
  <c r="AL56" i="18"/>
  <c r="AD57" i="18"/>
  <c r="AL57" i="18"/>
  <c r="AD58" i="18"/>
  <c r="AL58" i="18"/>
  <c r="AD59" i="18"/>
  <c r="AL59" i="18"/>
  <c r="AD60" i="18"/>
  <c r="AL60" i="18"/>
  <c r="AD61" i="18"/>
  <c r="AL61" i="18"/>
  <c r="AD62" i="18"/>
  <c r="AL62" i="18"/>
  <c r="AD63" i="18"/>
  <c r="AL63" i="18"/>
  <c r="AD64" i="18"/>
  <c r="AL64" i="18"/>
  <c r="AD65" i="18"/>
  <c r="AL65" i="18"/>
  <c r="AD66" i="18"/>
  <c r="AL66" i="18"/>
  <c r="AD67" i="18"/>
  <c r="AL67" i="18"/>
  <c r="AD68" i="18"/>
  <c r="AL68" i="18"/>
  <c r="AD69" i="18"/>
  <c r="AL69" i="18"/>
  <c r="AD70" i="18"/>
  <c r="AL70" i="18"/>
  <c r="AD71" i="18"/>
  <c r="AL71" i="18"/>
  <c r="AD72" i="18"/>
  <c r="AL72" i="18"/>
  <c r="AD73" i="18"/>
  <c r="AL73" i="18"/>
  <c r="AD74" i="18"/>
  <c r="AL74" i="18"/>
  <c r="AD75" i="18"/>
  <c r="AL75" i="18"/>
  <c r="AD76" i="18"/>
  <c r="AL76" i="18"/>
  <c r="AD77" i="18"/>
  <c r="AL77" i="18"/>
  <c r="AD78" i="18"/>
  <c r="AL78" i="18"/>
  <c r="AD79" i="18"/>
  <c r="AL79" i="18"/>
  <c r="AD80" i="18"/>
  <c r="AL80" i="18"/>
  <c r="AD81" i="18"/>
  <c r="AL81" i="18"/>
  <c r="AD82" i="18"/>
  <c r="AL82" i="18"/>
  <c r="AD83" i="18"/>
  <c r="AL83" i="18"/>
  <c r="AD84" i="18"/>
  <c r="AL84" i="18"/>
  <c r="AD85" i="18"/>
  <c r="AL85" i="18"/>
  <c r="AD86" i="18"/>
  <c r="AL86" i="18"/>
  <c r="AD87" i="18"/>
  <c r="AL87" i="18"/>
  <c r="AD88" i="18"/>
  <c r="AL88" i="18"/>
  <c r="AD89" i="18"/>
  <c r="AL89" i="18"/>
  <c r="AD90" i="18"/>
  <c r="AL90" i="18"/>
  <c r="AD91" i="18"/>
  <c r="AL91" i="18"/>
  <c r="AD92" i="18"/>
  <c r="AL92" i="18"/>
  <c r="AD93" i="18"/>
  <c r="AL93" i="18"/>
  <c r="AD94" i="18"/>
  <c r="AL94" i="18"/>
  <c r="AD95" i="18"/>
  <c r="AL95" i="18"/>
  <c r="AD96" i="18"/>
  <c r="AL96" i="18"/>
  <c r="AD97" i="18"/>
  <c r="AL97" i="18"/>
  <c r="AD98" i="18"/>
  <c r="AL98" i="18"/>
  <c r="AD99" i="18"/>
  <c r="AL99" i="18"/>
  <c r="AD100" i="18"/>
  <c r="AL100" i="18"/>
  <c r="AD101" i="18"/>
  <c r="AL101" i="18"/>
  <c r="AD102" i="18"/>
  <c r="AL102" i="18"/>
  <c r="AD103" i="18"/>
  <c r="AL103" i="18"/>
  <c r="AD104" i="18"/>
  <c r="AL104" i="18"/>
  <c r="AD105" i="18"/>
  <c r="AL105" i="18"/>
  <c r="AD106" i="18"/>
  <c r="AL106" i="18"/>
  <c r="AD107" i="18"/>
  <c r="AL107" i="18"/>
  <c r="AD108" i="18"/>
  <c r="AL108" i="18"/>
  <c r="AD109" i="18"/>
  <c r="AL109" i="18"/>
  <c r="AD110" i="18"/>
  <c r="AL110" i="18"/>
  <c r="AD111" i="18"/>
  <c r="AL111" i="18"/>
  <c r="AD112" i="18"/>
  <c r="AL112" i="18"/>
  <c r="AD113" i="18"/>
  <c r="AL113" i="18"/>
  <c r="AD114" i="18"/>
  <c r="AL114" i="18"/>
  <c r="AD115" i="18"/>
  <c r="AL115" i="18"/>
  <c r="AD116" i="18"/>
  <c r="AL116" i="18"/>
  <c r="AD117" i="18"/>
  <c r="AL117" i="18"/>
  <c r="AD118" i="18"/>
  <c r="AL118" i="18"/>
  <c r="AD119" i="18"/>
  <c r="AL119" i="18"/>
  <c r="AD120" i="18"/>
  <c r="AL120" i="18"/>
  <c r="AD121" i="18"/>
  <c r="AL121" i="18"/>
  <c r="AD122" i="18"/>
  <c r="AL122" i="18"/>
  <c r="AD123" i="18"/>
  <c r="AL123" i="18"/>
  <c r="AD124" i="18"/>
  <c r="AL124" i="18"/>
  <c r="AD125" i="18"/>
  <c r="AL125" i="18"/>
  <c r="AC126" i="18"/>
  <c r="AM126" i="18"/>
  <c r="AC127" i="18"/>
  <c r="AH127" i="18"/>
  <c r="AM127" i="18"/>
  <c r="AA128" i="18"/>
  <c r="AG128" i="18"/>
  <c r="AL128" i="18"/>
  <c r="AE129" i="18"/>
  <c r="AK129" i="18"/>
  <c r="N133" i="18"/>
  <c r="AC133" i="18"/>
  <c r="AH133" i="18"/>
  <c r="AM133" i="18"/>
  <c r="AA134" i="18"/>
  <c r="AG134" i="18"/>
  <c r="AL134" i="18"/>
  <c r="AA135" i="18"/>
  <c r="AG135" i="18"/>
  <c r="AL135" i="18"/>
  <c r="AE136" i="18"/>
  <c r="AK136" i="18"/>
  <c r="N138" i="18"/>
  <c r="AC138" i="18"/>
  <c r="AH138" i="18"/>
  <c r="AM138" i="18"/>
  <c r="AC139" i="18"/>
  <c r="AH139" i="18"/>
  <c r="AM139" i="18"/>
  <c r="AA140" i="18"/>
  <c r="AG140" i="18"/>
  <c r="AL140" i="18"/>
  <c r="AE141" i="18"/>
  <c r="AK141" i="18"/>
  <c r="N145" i="18"/>
  <c r="AC145" i="18"/>
  <c r="AH145" i="18"/>
  <c r="AM145" i="18"/>
  <c r="AC146" i="18"/>
  <c r="AH146" i="18"/>
  <c r="AM146" i="18"/>
  <c r="AC147" i="18"/>
  <c r="AH147" i="18"/>
  <c r="AM147" i="18"/>
  <c r="AA148" i="18"/>
  <c r="AG148" i="18"/>
  <c r="AL148" i="18"/>
  <c r="AE149" i="18"/>
  <c r="AK149" i="18"/>
  <c r="N153" i="18"/>
  <c r="AC153" i="18"/>
  <c r="AH153" i="18"/>
  <c r="AM153" i="18"/>
  <c r="AC154" i="18"/>
  <c r="AH154" i="18"/>
  <c r="AM154" i="18"/>
  <c r="AC155" i="18"/>
  <c r="AH155" i="18"/>
  <c r="AM155" i="18"/>
  <c r="AA156" i="18"/>
  <c r="AG156" i="18"/>
  <c r="AL156" i="18"/>
  <c r="AD157" i="18"/>
  <c r="AI157" i="18"/>
  <c r="N158" i="18"/>
  <c r="AC158" i="18"/>
  <c r="AH158" i="18"/>
  <c r="AM158" i="18"/>
  <c r="AC159" i="18"/>
  <c r="AH159" i="18"/>
  <c r="AM159" i="18"/>
  <c r="AA160" i="18"/>
  <c r="AG160" i="18"/>
  <c r="AL160" i="18"/>
  <c r="AD161" i="18"/>
  <c r="AI161" i="18"/>
  <c r="N162" i="18"/>
  <c r="AC162" i="18"/>
  <c r="AH162" i="18"/>
  <c r="AM162" i="18"/>
  <c r="AC163" i="18"/>
  <c r="AH163" i="18"/>
  <c r="AM163" i="18"/>
  <c r="AA164" i="18"/>
  <c r="AG164" i="18"/>
  <c r="AL164" i="18"/>
  <c r="AD165" i="18"/>
  <c r="AI165" i="18"/>
  <c r="N166" i="18"/>
  <c r="AC166" i="18"/>
  <c r="AH166" i="18"/>
  <c r="AM166" i="18"/>
  <c r="AC167" i="18"/>
  <c r="AH167" i="18"/>
  <c r="AM167" i="18"/>
  <c r="AA168" i="18"/>
  <c r="AG168" i="18"/>
  <c r="AL168" i="18"/>
  <c r="AD169" i="18"/>
  <c r="AI169" i="18"/>
  <c r="N170" i="18"/>
  <c r="AC170" i="18"/>
  <c r="AH170" i="18"/>
  <c r="AM170" i="18"/>
  <c r="AC171" i="18"/>
  <c r="AH171" i="18"/>
  <c r="AM171" i="18"/>
  <c r="AA172" i="18"/>
  <c r="AG172" i="18"/>
  <c r="AL172" i="18"/>
  <c r="AE173" i="18"/>
  <c r="AK173" i="18"/>
  <c r="AC175" i="18"/>
  <c r="AH175" i="18"/>
  <c r="AM175" i="18"/>
  <c r="AA176" i="18"/>
  <c r="AC179" i="18"/>
  <c r="AC180" i="18"/>
  <c r="AI199" i="18"/>
  <c r="AA200" i="18"/>
  <c r="AL200" i="18"/>
  <c r="AJ203" i="18"/>
  <c r="AL203" i="18"/>
  <c r="AG203" i="18"/>
  <c r="AA203" i="18"/>
  <c r="AK203" i="18"/>
  <c r="AE203" i="18"/>
  <c r="AD203" i="18"/>
  <c r="AJ204" i="18"/>
  <c r="AK204" i="18"/>
  <c r="AE204" i="18"/>
  <c r="AI204" i="18"/>
  <c r="AD204" i="18"/>
  <c r="N204" i="18"/>
  <c r="AG204" i="18"/>
  <c r="AI211" i="18"/>
  <c r="AA212" i="18"/>
  <c r="AL212" i="18"/>
  <c r="AC216" i="18"/>
  <c r="AC228" i="18"/>
  <c r="AJ239" i="18"/>
  <c r="AL239" i="18"/>
  <c r="AG239" i="18"/>
  <c r="AA239" i="18"/>
  <c r="AK239" i="18"/>
  <c r="AE239" i="18"/>
  <c r="AM239" i="18"/>
  <c r="AC239" i="18"/>
  <c r="AI239" i="18"/>
  <c r="AH239" i="18"/>
  <c r="N239" i="18"/>
  <c r="AJ247" i="18"/>
  <c r="AL247" i="18"/>
  <c r="AG247" i="18"/>
  <c r="AA247" i="18"/>
  <c r="AK247" i="18"/>
  <c r="AE247" i="18"/>
  <c r="AM247" i="18"/>
  <c r="AC247" i="18"/>
  <c r="AI247" i="18"/>
  <c r="AH247" i="18"/>
  <c r="N247" i="18"/>
  <c r="AJ255" i="18"/>
  <c r="AL255" i="18"/>
  <c r="AG255" i="18"/>
  <c r="AA255" i="18"/>
  <c r="AK255" i="18"/>
  <c r="AE255" i="18"/>
  <c r="AM255" i="18"/>
  <c r="AC255" i="18"/>
  <c r="AI255" i="18"/>
  <c r="AH255" i="18"/>
  <c r="N255" i="18"/>
  <c r="AJ263" i="18"/>
  <c r="AL263" i="18"/>
  <c r="AG263" i="18"/>
  <c r="AA263" i="18"/>
  <c r="AK263" i="18"/>
  <c r="AE263" i="18"/>
  <c r="AM263" i="18"/>
  <c r="AC263" i="18"/>
  <c r="AI263" i="18"/>
  <c r="AH263" i="18"/>
  <c r="N263" i="18"/>
  <c r="N35" i="18"/>
  <c r="AG35" i="18"/>
  <c r="N36" i="18"/>
  <c r="AG36" i="18"/>
  <c r="N37" i="18"/>
  <c r="AG37" i="18"/>
  <c r="N38" i="18"/>
  <c r="AG38" i="18"/>
  <c r="N39" i="18"/>
  <c r="AG39" i="18"/>
  <c r="N40" i="18"/>
  <c r="AG40" i="18"/>
  <c r="N41" i="18"/>
  <c r="AG41" i="18"/>
  <c r="N42" i="18"/>
  <c r="AG42" i="18"/>
  <c r="N43" i="18"/>
  <c r="AG43" i="18"/>
  <c r="N44" i="18"/>
  <c r="AG44" i="18"/>
  <c r="N45" i="18"/>
  <c r="AG45" i="18"/>
  <c r="N46" i="18"/>
  <c r="AG46" i="18"/>
  <c r="N47" i="18"/>
  <c r="AG47" i="18"/>
  <c r="N48" i="18"/>
  <c r="AG48" i="18"/>
  <c r="N49" i="18"/>
  <c r="AG49" i="18"/>
  <c r="N50" i="18"/>
  <c r="AG50" i="18"/>
  <c r="N51" i="18"/>
  <c r="AG51" i="18"/>
  <c r="N52" i="18"/>
  <c r="AG52" i="18"/>
  <c r="N53" i="18"/>
  <c r="AG53" i="18"/>
  <c r="N54" i="18"/>
  <c r="AG54" i="18"/>
  <c r="N55" i="18"/>
  <c r="AG55" i="18"/>
  <c r="N56" i="18"/>
  <c r="AG56" i="18"/>
  <c r="N57" i="18"/>
  <c r="AG57" i="18"/>
  <c r="N58" i="18"/>
  <c r="AG58" i="18"/>
  <c r="N59" i="18"/>
  <c r="AG59" i="18"/>
  <c r="N60" i="18"/>
  <c r="AG60" i="18"/>
  <c r="N61" i="18"/>
  <c r="AG61" i="18"/>
  <c r="N62" i="18"/>
  <c r="AG62" i="18"/>
  <c r="N63" i="18"/>
  <c r="AG63" i="18"/>
  <c r="N64" i="18"/>
  <c r="AG64" i="18"/>
  <c r="N65" i="18"/>
  <c r="AG65" i="18"/>
  <c r="N66" i="18"/>
  <c r="AG66" i="18"/>
  <c r="N67" i="18"/>
  <c r="AG67" i="18"/>
  <c r="N68" i="18"/>
  <c r="AG68" i="18"/>
  <c r="N69" i="18"/>
  <c r="AG69" i="18"/>
  <c r="N70" i="18"/>
  <c r="AG70" i="18"/>
  <c r="N71" i="18"/>
  <c r="AG71" i="18"/>
  <c r="N72" i="18"/>
  <c r="AG72" i="18"/>
  <c r="N73" i="18"/>
  <c r="AG73" i="18"/>
  <c r="N74" i="18"/>
  <c r="AG74" i="18"/>
  <c r="N75" i="18"/>
  <c r="AG75" i="18"/>
  <c r="N76" i="18"/>
  <c r="AG76" i="18"/>
  <c r="N77" i="18"/>
  <c r="AG77" i="18"/>
  <c r="N78" i="18"/>
  <c r="AG78" i="18"/>
  <c r="N79" i="18"/>
  <c r="AG79" i="18"/>
  <c r="N80" i="18"/>
  <c r="AG80" i="18"/>
  <c r="N81" i="18"/>
  <c r="AG81" i="18"/>
  <c r="N82" i="18"/>
  <c r="AG82" i="18"/>
  <c r="N83" i="18"/>
  <c r="AG83" i="18"/>
  <c r="N84" i="18"/>
  <c r="AG84" i="18"/>
  <c r="N85" i="18"/>
  <c r="AG85" i="18"/>
  <c r="N86" i="18"/>
  <c r="AG86" i="18"/>
  <c r="N87" i="18"/>
  <c r="AG87" i="18"/>
  <c r="N88" i="18"/>
  <c r="AG88" i="18"/>
  <c r="N89" i="18"/>
  <c r="AG89" i="18"/>
  <c r="N90" i="18"/>
  <c r="AG90" i="18"/>
  <c r="N91" i="18"/>
  <c r="AG91" i="18"/>
  <c r="N92" i="18"/>
  <c r="AG92" i="18"/>
  <c r="N93" i="18"/>
  <c r="AG93" i="18"/>
  <c r="N94" i="18"/>
  <c r="AG94" i="18"/>
  <c r="N95" i="18"/>
  <c r="AG95" i="18"/>
  <c r="N96" i="18"/>
  <c r="AG96" i="18"/>
  <c r="N97" i="18"/>
  <c r="AG97" i="18"/>
  <c r="N98" i="18"/>
  <c r="AG98" i="18"/>
  <c r="N99" i="18"/>
  <c r="AG99" i="18"/>
  <c r="N100" i="18"/>
  <c r="AG100" i="18"/>
  <c r="N101" i="18"/>
  <c r="AG101" i="18"/>
  <c r="N102" i="18"/>
  <c r="AG102" i="18"/>
  <c r="N103" i="18"/>
  <c r="AG103" i="18"/>
  <c r="N104" i="18"/>
  <c r="AG104" i="18"/>
  <c r="N105" i="18"/>
  <c r="AG105" i="18"/>
  <c r="N106" i="18"/>
  <c r="AG106" i="18"/>
  <c r="N107" i="18"/>
  <c r="AG107" i="18"/>
  <c r="N108" i="18"/>
  <c r="AG108" i="18"/>
  <c r="N109" i="18"/>
  <c r="AG109" i="18"/>
  <c r="N110" i="18"/>
  <c r="AG110" i="18"/>
  <c r="N111" i="18"/>
  <c r="AG111" i="18"/>
  <c r="N112" i="18"/>
  <c r="AG112" i="18"/>
  <c r="N113" i="18"/>
  <c r="AG113" i="18"/>
  <c r="N114" i="18"/>
  <c r="AG114" i="18"/>
  <c r="N115" i="18"/>
  <c r="AG115" i="18"/>
  <c r="N116" i="18"/>
  <c r="AG116" i="18"/>
  <c r="N117" i="18"/>
  <c r="AG117" i="18"/>
  <c r="N118" i="18"/>
  <c r="AG118" i="18"/>
  <c r="N119" i="18"/>
  <c r="AG119" i="18"/>
  <c r="N120" i="18"/>
  <c r="AG120" i="18"/>
  <c r="N121" i="18"/>
  <c r="AG121" i="18"/>
  <c r="N122" i="18"/>
  <c r="AG122" i="18"/>
  <c r="N123" i="18"/>
  <c r="AG123" i="18"/>
  <c r="N124" i="18"/>
  <c r="AG124" i="18"/>
  <c r="N125" i="18"/>
  <c r="AG125" i="18"/>
  <c r="N126" i="18"/>
  <c r="AG126" i="18"/>
  <c r="N127" i="18"/>
  <c r="AD127" i="18"/>
  <c r="AI127" i="18"/>
  <c r="AC128" i="18"/>
  <c r="AH128" i="18"/>
  <c r="AM128" i="18"/>
  <c r="AA129" i="18"/>
  <c r="AG129" i="18"/>
  <c r="AL129" i="18"/>
  <c r="AD133" i="18"/>
  <c r="AI133" i="18"/>
  <c r="N134" i="18"/>
  <c r="AC134" i="18"/>
  <c r="AH134" i="18"/>
  <c r="AM134" i="18"/>
  <c r="AC135" i="18"/>
  <c r="AH135" i="18"/>
  <c r="AM135" i="18"/>
  <c r="AA136" i="18"/>
  <c r="AG136" i="18"/>
  <c r="AL136" i="18"/>
  <c r="N139" i="18"/>
  <c r="AD139" i="18"/>
  <c r="AI139" i="18"/>
  <c r="AC140" i="18"/>
  <c r="AH140" i="18"/>
  <c r="AM140" i="18"/>
  <c r="AA141" i="18"/>
  <c r="AG141" i="18"/>
  <c r="AL141" i="18"/>
  <c r="N146" i="18"/>
  <c r="AD146" i="18"/>
  <c r="AI146" i="18"/>
  <c r="N147" i="18"/>
  <c r="AD147" i="18"/>
  <c r="AI147" i="18"/>
  <c r="AC148" i="18"/>
  <c r="AH148" i="18"/>
  <c r="AM148" i="18"/>
  <c r="AA149" i="18"/>
  <c r="AG149" i="18"/>
  <c r="AL149" i="18"/>
  <c r="N154" i="18"/>
  <c r="AD154" i="18"/>
  <c r="AI154" i="18"/>
  <c r="N155" i="18"/>
  <c r="AD155" i="18"/>
  <c r="AI155" i="18"/>
  <c r="AC156" i="18"/>
  <c r="AH156" i="18"/>
  <c r="AM156" i="18"/>
  <c r="AE157" i="18"/>
  <c r="AK157" i="18"/>
  <c r="N159" i="18"/>
  <c r="AD159" i="18"/>
  <c r="AI159" i="18"/>
  <c r="AC160" i="18"/>
  <c r="AH160" i="18"/>
  <c r="AM160" i="18"/>
  <c r="AE161" i="18"/>
  <c r="AK161" i="18"/>
  <c r="N163" i="18"/>
  <c r="AD163" i="18"/>
  <c r="AI163" i="18"/>
  <c r="AC164" i="18"/>
  <c r="AH164" i="18"/>
  <c r="AM164" i="18"/>
  <c r="AE165" i="18"/>
  <c r="AK165" i="18"/>
  <c r="N167" i="18"/>
  <c r="AD167" i="18"/>
  <c r="AI167" i="18"/>
  <c r="AC168" i="18"/>
  <c r="AH168" i="18"/>
  <c r="AM168" i="18"/>
  <c r="AE169" i="18"/>
  <c r="AK169" i="18"/>
  <c r="N171" i="18"/>
  <c r="AD171" i="18"/>
  <c r="AI171" i="18"/>
  <c r="AC172" i="18"/>
  <c r="AH172" i="18"/>
  <c r="AM172" i="18"/>
  <c r="AA173" i="18"/>
  <c r="AG173" i="18"/>
  <c r="AL173" i="18"/>
  <c r="AJ176" i="18"/>
  <c r="AK176" i="18"/>
  <c r="AI176" i="18"/>
  <c r="AD176" i="18"/>
  <c r="AC176" i="18"/>
  <c r="AL176" i="18"/>
  <c r="AJ179" i="18"/>
  <c r="AL179" i="18"/>
  <c r="AG179" i="18"/>
  <c r="AA179" i="18"/>
  <c r="AK179" i="18"/>
  <c r="AE179" i="18"/>
  <c r="AD179" i="18"/>
  <c r="AJ180" i="18"/>
  <c r="AK180" i="18"/>
  <c r="AE180" i="18"/>
  <c r="AI180" i="18"/>
  <c r="AD180" i="18"/>
  <c r="N180" i="18"/>
  <c r="AG180" i="18"/>
  <c r="AC199" i="18"/>
  <c r="AC200" i="18"/>
  <c r="N203" i="18"/>
  <c r="AH203" i="18"/>
  <c r="AH204" i="18"/>
  <c r="AC211" i="18"/>
  <c r="AC212" i="18"/>
  <c r="AJ232" i="18"/>
  <c r="AL232" i="18"/>
  <c r="AG232" i="18"/>
  <c r="AA232" i="18"/>
  <c r="AK232" i="18"/>
  <c r="AE232" i="18"/>
  <c r="AI232" i="18"/>
  <c r="AD232" i="18"/>
  <c r="N232" i="18"/>
  <c r="AM232" i="18"/>
  <c r="AJ244" i="18"/>
  <c r="AK244" i="18"/>
  <c r="AE244" i="18"/>
  <c r="AI244" i="18"/>
  <c r="AD244" i="18"/>
  <c r="N244" i="18"/>
  <c r="AM244" i="18"/>
  <c r="AC244" i="18"/>
  <c r="AL244" i="18"/>
  <c r="AA244" i="18"/>
  <c r="AH244" i="18"/>
  <c r="N129" i="18"/>
  <c r="AC129" i="18"/>
  <c r="AH129" i="18"/>
  <c r="AM129" i="18"/>
  <c r="N135" i="18"/>
  <c r="AD135" i="18"/>
  <c r="AI135" i="18"/>
  <c r="AC136" i="18"/>
  <c r="AH136" i="18"/>
  <c r="AM136" i="18"/>
  <c r="N141" i="18"/>
  <c r="AC141" i="18"/>
  <c r="AH141" i="18"/>
  <c r="AM141" i="18"/>
  <c r="N149" i="18"/>
  <c r="AC149" i="18"/>
  <c r="AH149" i="18"/>
  <c r="AM149" i="18"/>
  <c r="AA157" i="18"/>
  <c r="AG157" i="18"/>
  <c r="AL157" i="18"/>
  <c r="AA161" i="18"/>
  <c r="AG161" i="18"/>
  <c r="AL161" i="18"/>
  <c r="AA165" i="18"/>
  <c r="AG165" i="18"/>
  <c r="AL165" i="18"/>
  <c r="AA169" i="18"/>
  <c r="AG169" i="18"/>
  <c r="AL169" i="18"/>
  <c r="AC173" i="18"/>
  <c r="AH173" i="18"/>
  <c r="AM173" i="18"/>
  <c r="AJ199" i="18"/>
  <c r="AL199" i="18"/>
  <c r="AG199" i="18"/>
  <c r="AA199" i="18"/>
  <c r="AK199" i="18"/>
  <c r="AE199" i="18"/>
  <c r="AD199" i="18"/>
  <c r="AJ200" i="18"/>
  <c r="AK200" i="18"/>
  <c r="AE200" i="18"/>
  <c r="AI200" i="18"/>
  <c r="AD200" i="18"/>
  <c r="N200" i="18"/>
  <c r="AG200" i="18"/>
  <c r="AJ211" i="18"/>
  <c r="AL211" i="18"/>
  <c r="AG211" i="18"/>
  <c r="AA211" i="18"/>
  <c r="AK211" i="18"/>
  <c r="AE211" i="18"/>
  <c r="AD211" i="18"/>
  <c r="AJ212" i="18"/>
  <c r="AK212" i="18"/>
  <c r="AE212" i="18"/>
  <c r="AI212" i="18"/>
  <c r="AD212" i="18"/>
  <c r="N212" i="18"/>
  <c r="AG212" i="18"/>
  <c r="AJ216" i="18"/>
  <c r="AL216" i="18"/>
  <c r="AG216" i="18"/>
  <c r="AA216" i="18"/>
  <c r="AK216" i="18"/>
  <c r="AE216" i="18"/>
  <c r="AI216" i="18"/>
  <c r="AD216" i="18"/>
  <c r="N216" i="18"/>
  <c r="AM216" i="18"/>
  <c r="AJ228" i="18"/>
  <c r="AL228" i="18"/>
  <c r="AG228" i="18"/>
  <c r="AA228" i="18"/>
  <c r="AK228" i="18"/>
  <c r="AE228" i="18"/>
  <c r="AI228" i="18"/>
  <c r="AD228" i="18"/>
  <c r="N228" i="18"/>
  <c r="AM228" i="18"/>
  <c r="AJ243" i="18"/>
  <c r="AL243" i="18"/>
  <c r="AG243" i="18"/>
  <c r="AA243" i="18"/>
  <c r="AK243" i="18"/>
  <c r="AE243" i="18"/>
  <c r="AM243" i="18"/>
  <c r="AC243" i="18"/>
  <c r="AI243" i="18"/>
  <c r="AH243" i="18"/>
  <c r="N243" i="18"/>
  <c r="AC177" i="18"/>
  <c r="AH177" i="18"/>
  <c r="AM177" i="18"/>
  <c r="AA178" i="18"/>
  <c r="AG178" i="18"/>
  <c r="AL178" i="18"/>
  <c r="AC181" i="18"/>
  <c r="AH181" i="18"/>
  <c r="AM181" i="18"/>
  <c r="AA182" i="18"/>
  <c r="AG182" i="18"/>
  <c r="AL182" i="18"/>
  <c r="AC185" i="18"/>
  <c r="AH185" i="18"/>
  <c r="AM185" i="18"/>
  <c r="AA186" i="18"/>
  <c r="AG186" i="18"/>
  <c r="AL186" i="18"/>
  <c r="AC189" i="18"/>
  <c r="AH189" i="18"/>
  <c r="AM189" i="18"/>
  <c r="AA190" i="18"/>
  <c r="AG190" i="18"/>
  <c r="AL190" i="18"/>
  <c r="AC193" i="18"/>
  <c r="AH193" i="18"/>
  <c r="AM193" i="18"/>
  <c r="AA194" i="18"/>
  <c r="AG194" i="18"/>
  <c r="AL194" i="18"/>
  <c r="AC197" i="18"/>
  <c r="AH197" i="18"/>
  <c r="AM197" i="18"/>
  <c r="AA198" i="18"/>
  <c r="AG198" i="18"/>
  <c r="AL198" i="18"/>
  <c r="AC201" i="18"/>
  <c r="AH201" i="18"/>
  <c r="AM201" i="18"/>
  <c r="AA202" i="18"/>
  <c r="AG202" i="18"/>
  <c r="AL202" i="18"/>
  <c r="AC205" i="18"/>
  <c r="AH205" i="18"/>
  <c r="AM205" i="18"/>
  <c r="AA206" i="18"/>
  <c r="AG206" i="18"/>
  <c r="AL206" i="18"/>
  <c r="AC209" i="18"/>
  <c r="AH209" i="18"/>
  <c r="AM209" i="18"/>
  <c r="AA210" i="18"/>
  <c r="AG210" i="18"/>
  <c r="AL210" i="18"/>
  <c r="AC213" i="18"/>
  <c r="AH213" i="18"/>
  <c r="AM213" i="18"/>
  <c r="AA214" i="18"/>
  <c r="AG214" i="18"/>
  <c r="AL214" i="18"/>
  <c r="AE215" i="18"/>
  <c r="AK215" i="18"/>
  <c r="AC217" i="18"/>
  <c r="AH217" i="18"/>
  <c r="AM217" i="18"/>
  <c r="AA218" i="18"/>
  <c r="AG218" i="18"/>
  <c r="AL218" i="18"/>
  <c r="AE219" i="18"/>
  <c r="AK219" i="18"/>
  <c r="AC221" i="18"/>
  <c r="AH221" i="18"/>
  <c r="AM221" i="18"/>
  <c r="AA222" i="18"/>
  <c r="AG222" i="18"/>
  <c r="AL222" i="18"/>
  <c r="AE223" i="18"/>
  <c r="AK223" i="18"/>
  <c r="AC225" i="18"/>
  <c r="AH225" i="18"/>
  <c r="AM225" i="18"/>
  <c r="AA226" i="18"/>
  <c r="AG226" i="18"/>
  <c r="AL226" i="18"/>
  <c r="AE227" i="18"/>
  <c r="AK227" i="18"/>
  <c r="AC229" i="18"/>
  <c r="AH229" i="18"/>
  <c r="AM229" i="18"/>
  <c r="AA230" i="18"/>
  <c r="AG230" i="18"/>
  <c r="AL230" i="18"/>
  <c r="AE231" i="18"/>
  <c r="AK231" i="18"/>
  <c r="AC233" i="18"/>
  <c r="AH233" i="18"/>
  <c r="AM233" i="18"/>
  <c r="AA234" i="18"/>
  <c r="AG234" i="18"/>
  <c r="AA235" i="18"/>
  <c r="AA236" i="18"/>
  <c r="AL236" i="18"/>
  <c r="AC251" i="18"/>
  <c r="AC252" i="18"/>
  <c r="AC259" i="18"/>
  <c r="AC260" i="18"/>
  <c r="AI267" i="18"/>
  <c r="AA268" i="18"/>
  <c r="AL268" i="18"/>
  <c r="N177" i="18"/>
  <c r="AD177" i="18"/>
  <c r="AI177" i="18"/>
  <c r="AC178" i="18"/>
  <c r="AH178" i="18"/>
  <c r="AM178" i="18"/>
  <c r="N181" i="18"/>
  <c r="AD181" i="18"/>
  <c r="AI181" i="18"/>
  <c r="AC182" i="18"/>
  <c r="AH182" i="18"/>
  <c r="AM182" i="18"/>
  <c r="AI185" i="18"/>
  <c r="AC186" i="18"/>
  <c r="AH186" i="18"/>
  <c r="AM186" i="18"/>
  <c r="AI189" i="18"/>
  <c r="AC190" i="18"/>
  <c r="AH190" i="18"/>
  <c r="AM190" i="18"/>
  <c r="AI193" i="18"/>
  <c r="AC194" i="18"/>
  <c r="AH194" i="18"/>
  <c r="AM194" i="18"/>
  <c r="AD197" i="18"/>
  <c r="AI197" i="18"/>
  <c r="AC198" i="18"/>
  <c r="AH198" i="18"/>
  <c r="AM198" i="18"/>
  <c r="N201" i="18"/>
  <c r="AD201" i="18"/>
  <c r="AI201" i="18"/>
  <c r="AC202" i="18"/>
  <c r="AH202" i="18"/>
  <c r="AM202" i="18"/>
  <c r="AD205" i="18"/>
  <c r="AI205" i="18"/>
  <c r="AC206" i="18"/>
  <c r="AH206" i="18"/>
  <c r="AM206" i="18"/>
  <c r="AD209" i="18"/>
  <c r="AI209" i="18"/>
  <c r="AC210" i="18"/>
  <c r="AH210" i="18"/>
  <c r="AM210" i="18"/>
  <c r="AD213" i="18"/>
  <c r="AI213" i="18"/>
  <c r="AC214" i="18"/>
  <c r="AH214" i="18"/>
  <c r="AM214" i="18"/>
  <c r="AA215" i="18"/>
  <c r="AG215" i="18"/>
  <c r="AL215" i="18"/>
  <c r="AD217" i="18"/>
  <c r="AI217" i="18"/>
  <c r="AC218" i="18"/>
  <c r="AH218" i="18"/>
  <c r="AM218" i="18"/>
  <c r="AA219" i="18"/>
  <c r="AG219" i="18"/>
  <c r="AL219" i="18"/>
  <c r="N221" i="18"/>
  <c r="AD221" i="18"/>
  <c r="AI221" i="18"/>
  <c r="AC222" i="18"/>
  <c r="AH222" i="18"/>
  <c r="AM222" i="18"/>
  <c r="AA223" i="18"/>
  <c r="AG223" i="18"/>
  <c r="AL223" i="18"/>
  <c r="AC226" i="18"/>
  <c r="AH226" i="18"/>
  <c r="AM226" i="18"/>
  <c r="AA227" i="18"/>
  <c r="AG227" i="18"/>
  <c r="AL227" i="18"/>
  <c r="AC230" i="18"/>
  <c r="AH230" i="18"/>
  <c r="AM230" i="18"/>
  <c r="AA231" i="18"/>
  <c r="AG231" i="18"/>
  <c r="AL231" i="18"/>
  <c r="AJ234" i="18"/>
  <c r="AL234" i="18"/>
  <c r="AC234" i="18"/>
  <c r="AH234" i="18"/>
  <c r="AJ235" i="18"/>
  <c r="AL235" i="18"/>
  <c r="AG235" i="18"/>
  <c r="AK235" i="18"/>
  <c r="AE235" i="18"/>
  <c r="AC235" i="18"/>
  <c r="AM235" i="18"/>
  <c r="AC236" i="18"/>
  <c r="AJ251" i="18"/>
  <c r="AL251" i="18"/>
  <c r="AG251" i="18"/>
  <c r="AA251" i="18"/>
  <c r="AK251" i="18"/>
  <c r="AE251" i="18"/>
  <c r="AD251" i="18"/>
  <c r="AJ252" i="18"/>
  <c r="AK252" i="18"/>
  <c r="AE252" i="18"/>
  <c r="AI252" i="18"/>
  <c r="AD252" i="18"/>
  <c r="N252" i="18"/>
  <c r="AG252" i="18"/>
  <c r="AJ259" i="18"/>
  <c r="AL259" i="18"/>
  <c r="AG259" i="18"/>
  <c r="AA259" i="18"/>
  <c r="AK259" i="18"/>
  <c r="AE259" i="18"/>
  <c r="AD259" i="18"/>
  <c r="AJ260" i="18"/>
  <c r="AK260" i="18"/>
  <c r="AE260" i="18"/>
  <c r="AI260" i="18"/>
  <c r="AD260" i="18"/>
  <c r="N260" i="18"/>
  <c r="AG260" i="18"/>
  <c r="AC267" i="18"/>
  <c r="AC268" i="18"/>
  <c r="AJ272" i="18"/>
  <c r="AL272" i="18"/>
  <c r="AG272" i="18"/>
  <c r="AA272" i="18"/>
  <c r="AK272" i="18"/>
  <c r="AE272" i="18"/>
  <c r="AI272" i="18"/>
  <c r="AD272" i="18"/>
  <c r="N272" i="18"/>
  <c r="AM272" i="18"/>
  <c r="AC215" i="18"/>
  <c r="AH215" i="18"/>
  <c r="AM215" i="18"/>
  <c r="AC219" i="18"/>
  <c r="AH219" i="18"/>
  <c r="AM219" i="18"/>
  <c r="AC223" i="18"/>
  <c r="AH223" i="18"/>
  <c r="AM223" i="18"/>
  <c r="AC227" i="18"/>
  <c r="AH227" i="18"/>
  <c r="AM227" i="18"/>
  <c r="AC231" i="18"/>
  <c r="AH231" i="18"/>
  <c r="AM231" i="18"/>
  <c r="AJ236" i="18"/>
  <c r="AK236" i="18"/>
  <c r="AE236" i="18"/>
  <c r="AI236" i="18"/>
  <c r="AD236" i="18"/>
  <c r="N236" i="18"/>
  <c r="AG236" i="18"/>
  <c r="AJ267" i="18"/>
  <c r="AL267" i="18"/>
  <c r="AG267" i="18"/>
  <c r="AA267" i="18"/>
  <c r="AK267" i="18"/>
  <c r="AE267" i="18"/>
  <c r="AD267" i="18"/>
  <c r="AJ268" i="18"/>
  <c r="AK268" i="18"/>
  <c r="AE268" i="18"/>
  <c r="AI268" i="18"/>
  <c r="AD268" i="18"/>
  <c r="N268" i="18"/>
  <c r="AG268" i="18"/>
  <c r="AC237" i="18"/>
  <c r="AH237" i="18"/>
  <c r="AM237" i="18"/>
  <c r="AA238" i="18"/>
  <c r="AG238" i="18"/>
  <c r="AL238" i="18"/>
  <c r="AC241" i="18"/>
  <c r="AH241" i="18"/>
  <c r="AM241" i="18"/>
  <c r="AA242" i="18"/>
  <c r="AG242" i="18"/>
  <c r="AL242" i="18"/>
  <c r="AC245" i="18"/>
  <c r="AH245" i="18"/>
  <c r="AM245" i="18"/>
  <c r="AA246" i="18"/>
  <c r="AG246" i="18"/>
  <c r="AL246" i="18"/>
  <c r="AC249" i="18"/>
  <c r="AH249" i="18"/>
  <c r="AM249" i="18"/>
  <c r="AA250" i="18"/>
  <c r="AG250" i="18"/>
  <c r="AL250" i="18"/>
  <c r="AC253" i="18"/>
  <c r="AH253" i="18"/>
  <c r="AM253" i="18"/>
  <c r="AA254" i="18"/>
  <c r="AG254" i="18"/>
  <c r="AL254" i="18"/>
  <c r="AC257" i="18"/>
  <c r="AH257" i="18"/>
  <c r="AM257" i="18"/>
  <c r="AA258" i="18"/>
  <c r="AG258" i="18"/>
  <c r="AL258" i="18"/>
  <c r="AC261" i="18"/>
  <c r="AH261" i="18"/>
  <c r="AM261" i="18"/>
  <c r="AA262" i="18"/>
  <c r="AG262" i="18"/>
  <c r="AL262" i="18"/>
  <c r="AC265" i="18"/>
  <c r="AH265" i="18"/>
  <c r="AM265" i="18"/>
  <c r="AA266" i="18"/>
  <c r="AG266" i="18"/>
  <c r="AL266" i="18"/>
  <c r="AC269" i="18"/>
  <c r="AH269" i="18"/>
  <c r="AM269" i="18"/>
  <c r="AA270" i="18"/>
  <c r="AG270" i="18"/>
  <c r="AL270" i="18"/>
  <c r="AE271" i="18"/>
  <c r="AK271" i="18"/>
  <c r="AC273" i="18"/>
  <c r="AH273" i="18"/>
  <c r="AM273" i="18"/>
  <c r="AA274" i="18"/>
  <c r="AG274" i="18"/>
  <c r="AL274" i="18"/>
  <c r="AE275" i="18"/>
  <c r="AK275" i="18"/>
  <c r="N276" i="18"/>
  <c r="AD276" i="18"/>
  <c r="AI276" i="18"/>
  <c r="AC277" i="18"/>
  <c r="AH277" i="18"/>
  <c r="AM277" i="18"/>
  <c r="AA278" i="18"/>
  <c r="AG278" i="18"/>
  <c r="AL278" i="18"/>
  <c r="AE279" i="18"/>
  <c r="AK279" i="18"/>
  <c r="N280" i="18"/>
  <c r="AD280" i="18"/>
  <c r="AI280" i="18"/>
  <c r="AC281" i="18"/>
  <c r="AH281" i="18"/>
  <c r="AM281" i="18"/>
  <c r="AA282" i="18"/>
  <c r="AG282" i="18"/>
  <c r="AL282" i="18"/>
  <c r="AE283" i="18"/>
  <c r="AK283" i="18"/>
  <c r="N284" i="18"/>
  <c r="AD284" i="18"/>
  <c r="AI284" i="18"/>
  <c r="AC285" i="18"/>
  <c r="AH285" i="18"/>
  <c r="AM285" i="18"/>
  <c r="AA286" i="18"/>
  <c r="AG286" i="18"/>
  <c r="AL286" i="18"/>
  <c r="AE287" i="18"/>
  <c r="AK287" i="18"/>
  <c r="N288" i="18"/>
  <c r="AD288" i="18"/>
  <c r="AI288" i="18"/>
  <c r="AC289" i="18"/>
  <c r="AH289" i="18"/>
  <c r="AM289" i="18"/>
  <c r="AA290" i="18"/>
  <c r="AG290" i="18"/>
  <c r="AL290" i="18"/>
  <c r="AE291" i="18"/>
  <c r="AK291" i="18"/>
  <c r="N292" i="18"/>
  <c r="AD292" i="18"/>
  <c r="AI292" i="18"/>
  <c r="AC293" i="18"/>
  <c r="AH293" i="18"/>
  <c r="AM293" i="18"/>
  <c r="AA294" i="18"/>
  <c r="AG294" i="18"/>
  <c r="AL294" i="18"/>
  <c r="AE295" i="18"/>
  <c r="AK295" i="18"/>
  <c r="N296" i="18"/>
  <c r="AD296" i="18"/>
  <c r="AI296" i="18"/>
  <c r="AC297" i="18"/>
  <c r="AH297" i="18"/>
  <c r="AM297" i="18"/>
  <c r="AA298" i="18"/>
  <c r="AG298" i="18"/>
  <c r="AL298" i="18"/>
  <c r="AE299" i="18"/>
  <c r="AK299" i="18"/>
  <c r="N300" i="18"/>
  <c r="AD300" i="18"/>
  <c r="AI300" i="18"/>
  <c r="AC301" i="18"/>
  <c r="AH301" i="18"/>
  <c r="AM301" i="18"/>
  <c r="AA302" i="18"/>
  <c r="AG302" i="18"/>
  <c r="AL302" i="18"/>
  <c r="AE303" i="18"/>
  <c r="AK303" i="18"/>
  <c r="N304" i="18"/>
  <c r="AD304" i="18"/>
  <c r="AI304" i="18"/>
  <c r="AC305" i="18"/>
  <c r="AH305" i="18"/>
  <c r="AM305" i="18"/>
  <c r="AA306" i="18"/>
  <c r="AG306" i="18"/>
  <c r="AL306" i="18"/>
  <c r="AE307" i="18"/>
  <c r="AK307" i="18"/>
  <c r="N308" i="18"/>
  <c r="AD308" i="18"/>
  <c r="AI308" i="18"/>
  <c r="AC309" i="18"/>
  <c r="AH309" i="18"/>
  <c r="AM309" i="18"/>
  <c r="AA310" i="18"/>
  <c r="AG310" i="18"/>
  <c r="AL310" i="18"/>
  <c r="AE311" i="18"/>
  <c r="AK311" i="18"/>
  <c r="N312" i="18"/>
  <c r="AD312" i="18"/>
  <c r="AI312" i="18"/>
  <c r="AC313" i="18"/>
  <c r="AH313" i="18"/>
  <c r="AM313" i="18"/>
  <c r="AA314" i="18"/>
  <c r="AG314" i="18"/>
  <c r="AL314" i="18"/>
  <c r="AE315" i="18"/>
  <c r="AK315" i="18"/>
  <c r="N316" i="18"/>
  <c r="AD316" i="18"/>
  <c r="AI316" i="18"/>
  <c r="AC317" i="18"/>
  <c r="AH317" i="18"/>
  <c r="AM317" i="18"/>
  <c r="AA318" i="18"/>
  <c r="AG318" i="18"/>
  <c r="AL318" i="18"/>
  <c r="AE319" i="18"/>
  <c r="AK319" i="18"/>
  <c r="N320" i="18"/>
  <c r="AD320" i="18"/>
  <c r="AI320" i="18"/>
  <c r="AC321" i="18"/>
  <c r="AH321" i="18"/>
  <c r="AM321" i="18"/>
  <c r="AA322" i="18"/>
  <c r="AG322" i="18"/>
  <c r="AL322" i="18"/>
  <c r="AE323" i="18"/>
  <c r="AK323" i="18"/>
  <c r="N324" i="18"/>
  <c r="AD324" i="18"/>
  <c r="AI324" i="18"/>
  <c r="AC325" i="18"/>
  <c r="AH325" i="18"/>
  <c r="AM325" i="18"/>
  <c r="AA326" i="18"/>
  <c r="AG326" i="18"/>
  <c r="AL326" i="18"/>
  <c r="AE327" i="18"/>
  <c r="AK327" i="18"/>
  <c r="N328" i="18"/>
  <c r="AD328" i="18"/>
  <c r="AI328" i="18"/>
  <c r="AC329" i="18"/>
  <c r="AH329" i="18"/>
  <c r="AM329" i="18"/>
  <c r="AA330" i="18"/>
  <c r="AG330" i="18"/>
  <c r="AL330" i="18"/>
  <c r="AE331" i="18"/>
  <c r="AK331" i="18"/>
  <c r="N332" i="18"/>
  <c r="AD332" i="18"/>
  <c r="AI332" i="18"/>
  <c r="AC333" i="18"/>
  <c r="AH333" i="18"/>
  <c r="AM333" i="18"/>
  <c r="AA334" i="18"/>
  <c r="AG334" i="18"/>
  <c r="AL334" i="18"/>
  <c r="AE335" i="18"/>
  <c r="AK335" i="18"/>
  <c r="N336" i="18"/>
  <c r="AD336" i="18"/>
  <c r="AI336" i="18"/>
  <c r="AC337" i="18"/>
  <c r="AH337" i="18"/>
  <c r="AM337" i="18"/>
  <c r="AA338" i="18"/>
  <c r="AG338" i="18"/>
  <c r="AL338" i="18"/>
  <c r="AE339" i="18"/>
  <c r="AK339" i="18"/>
  <c r="N340" i="18"/>
  <c r="AD340" i="18"/>
  <c r="AI340" i="18"/>
  <c r="AC341" i="18"/>
  <c r="AH341" i="18"/>
  <c r="AM341" i="18"/>
  <c r="AA342" i="18"/>
  <c r="AG342" i="18"/>
  <c r="AL342" i="18"/>
  <c r="AE343" i="18"/>
  <c r="AK343" i="18"/>
  <c r="N344" i="18"/>
  <c r="AD344" i="18"/>
  <c r="AI344" i="18"/>
  <c r="AC345" i="18"/>
  <c r="AH345" i="18"/>
  <c r="AM345" i="18"/>
  <c r="AA346" i="18"/>
  <c r="AG346" i="18"/>
  <c r="AL346" i="18"/>
  <c r="AE347" i="18"/>
  <c r="AK347" i="18"/>
  <c r="N348" i="18"/>
  <c r="AD348" i="18"/>
  <c r="AI348" i="18"/>
  <c r="AC349" i="18"/>
  <c r="AH349" i="18"/>
  <c r="AF351" i="18"/>
  <c r="AA353" i="18"/>
  <c r="R355" i="18"/>
  <c r="AD355" i="18"/>
  <c r="AM356" i="18"/>
  <c r="AF357" i="18"/>
  <c r="AM357" i="18"/>
  <c r="R359" i="18"/>
  <c r="AD359" i="18"/>
  <c r="AH360" i="18"/>
  <c r="AK393" i="18"/>
  <c r="AH393" i="18"/>
  <c r="AD393" i="18"/>
  <c r="AK401" i="18"/>
  <c r="AH401" i="18"/>
  <c r="AD401" i="18"/>
  <c r="AK409" i="18"/>
  <c r="AH409" i="18"/>
  <c r="AD409" i="18"/>
  <c r="R415" i="18"/>
  <c r="AB415" i="18"/>
  <c r="AH419" i="18"/>
  <c r="AH420" i="18"/>
  <c r="AM428" i="18"/>
  <c r="AB428" i="18"/>
  <c r="AI428" i="18"/>
  <c r="R428" i="18"/>
  <c r="AH428" i="18"/>
  <c r="AC238" i="18"/>
  <c r="AH238" i="18"/>
  <c r="AM238" i="18"/>
  <c r="AI241" i="18"/>
  <c r="AC242" i="18"/>
  <c r="AH242" i="18"/>
  <c r="AM242" i="18"/>
  <c r="AI245" i="18"/>
  <c r="AC246" i="18"/>
  <c r="AH246" i="18"/>
  <c r="AM246" i="18"/>
  <c r="N249" i="18"/>
  <c r="AD249" i="18"/>
  <c r="AI249" i="18"/>
  <c r="AC250" i="18"/>
  <c r="AH250" i="18"/>
  <c r="AM250" i="18"/>
  <c r="N253" i="18"/>
  <c r="AD253" i="18"/>
  <c r="AI253" i="18"/>
  <c r="AC254" i="18"/>
  <c r="AH254" i="18"/>
  <c r="AM254" i="18"/>
  <c r="N257" i="18"/>
  <c r="AD257" i="18"/>
  <c r="AI257" i="18"/>
  <c r="AC258" i="18"/>
  <c r="AH258" i="18"/>
  <c r="AM258" i="18"/>
  <c r="N261" i="18"/>
  <c r="AD261" i="18"/>
  <c r="AI261" i="18"/>
  <c r="AC262" i="18"/>
  <c r="AH262" i="18"/>
  <c r="AM262" i="18"/>
  <c r="AD265" i="18"/>
  <c r="AI265" i="18"/>
  <c r="AC266" i="18"/>
  <c r="AH266" i="18"/>
  <c r="AM266" i="18"/>
  <c r="N269" i="18"/>
  <c r="AD269" i="18"/>
  <c r="AI269" i="18"/>
  <c r="AC270" i="18"/>
  <c r="AH270" i="18"/>
  <c r="AM270" i="18"/>
  <c r="AA271" i="18"/>
  <c r="AG271" i="18"/>
  <c r="AL271" i="18"/>
  <c r="AD273" i="18"/>
  <c r="AI273" i="18"/>
  <c r="AC274" i="18"/>
  <c r="AH274" i="18"/>
  <c r="AM274" i="18"/>
  <c r="AA275" i="18"/>
  <c r="AG275" i="18"/>
  <c r="AL275" i="18"/>
  <c r="AE276" i="18"/>
  <c r="AK276" i="18"/>
  <c r="N277" i="18"/>
  <c r="AD277" i="18"/>
  <c r="AI277" i="18"/>
  <c r="AC278" i="18"/>
  <c r="AH278" i="18"/>
  <c r="AM278" i="18"/>
  <c r="AA279" i="18"/>
  <c r="AG279" i="18"/>
  <c r="AL279" i="18"/>
  <c r="AE280" i="18"/>
  <c r="AK280" i="18"/>
  <c r="AI281" i="18"/>
  <c r="AC282" i="18"/>
  <c r="AH282" i="18"/>
  <c r="AM282" i="18"/>
  <c r="AA283" i="18"/>
  <c r="AG283" i="18"/>
  <c r="AL283" i="18"/>
  <c r="AE284" i="18"/>
  <c r="AK284" i="18"/>
  <c r="AD285" i="18"/>
  <c r="AI285" i="18"/>
  <c r="AC286" i="18"/>
  <c r="AH286" i="18"/>
  <c r="AM286" i="18"/>
  <c r="AA287" i="18"/>
  <c r="AG287" i="18"/>
  <c r="AL287" i="18"/>
  <c r="AE288" i="18"/>
  <c r="AK288" i="18"/>
  <c r="AD289" i="18"/>
  <c r="AI289" i="18"/>
  <c r="AC290" i="18"/>
  <c r="AH290" i="18"/>
  <c r="AM290" i="18"/>
  <c r="AA291" i="18"/>
  <c r="AG291" i="18"/>
  <c r="AL291" i="18"/>
  <c r="AE292" i="18"/>
  <c r="AK292" i="18"/>
  <c r="AI293" i="18"/>
  <c r="AC294" i="18"/>
  <c r="AH294" i="18"/>
  <c r="AM294" i="18"/>
  <c r="AA295" i="18"/>
  <c r="AG295" i="18"/>
  <c r="AL295" i="18"/>
  <c r="AE296" i="18"/>
  <c r="AK296" i="18"/>
  <c r="N297" i="18"/>
  <c r="AD297" i="18"/>
  <c r="AI297" i="18"/>
  <c r="AC298" i="18"/>
  <c r="AH298" i="18"/>
  <c r="AM298" i="18"/>
  <c r="AA299" i="18"/>
  <c r="AG299" i="18"/>
  <c r="AL299" i="18"/>
  <c r="AE300" i="18"/>
  <c r="AK300" i="18"/>
  <c r="N301" i="18"/>
  <c r="AD301" i="18"/>
  <c r="AI301" i="18"/>
  <c r="AC302" i="18"/>
  <c r="AH302" i="18"/>
  <c r="AM302" i="18"/>
  <c r="AA303" i="18"/>
  <c r="AG303" i="18"/>
  <c r="AL303" i="18"/>
  <c r="AE304" i="18"/>
  <c r="AK304" i="18"/>
  <c r="AI305" i="18"/>
  <c r="AC306" i="18"/>
  <c r="AH306" i="18"/>
  <c r="AM306" i="18"/>
  <c r="AA307" i="18"/>
  <c r="AG307" i="18"/>
  <c r="AL307" i="18"/>
  <c r="AE308" i="18"/>
  <c r="AK308" i="18"/>
  <c r="AI309" i="18"/>
  <c r="AC310" i="18"/>
  <c r="AH310" i="18"/>
  <c r="AM310" i="18"/>
  <c r="AA311" i="18"/>
  <c r="AG311" i="18"/>
  <c r="AL311" i="18"/>
  <c r="AE312" i="18"/>
  <c r="AK312" i="18"/>
  <c r="AI313" i="18"/>
  <c r="AC314" i="18"/>
  <c r="AH314" i="18"/>
  <c r="AM314" i="18"/>
  <c r="AA315" i="18"/>
  <c r="AG315" i="18"/>
  <c r="AL315" i="18"/>
  <c r="AE316" i="18"/>
  <c r="AK316" i="18"/>
  <c r="AI317" i="18"/>
  <c r="AC318" i="18"/>
  <c r="AH318" i="18"/>
  <c r="AM318" i="18"/>
  <c r="AA319" i="18"/>
  <c r="AG319" i="18"/>
  <c r="AL319" i="18"/>
  <c r="AE320" i="18"/>
  <c r="AK320" i="18"/>
  <c r="N321" i="18"/>
  <c r="AD321" i="18"/>
  <c r="AI321" i="18"/>
  <c r="AC322" i="18"/>
  <c r="AH322" i="18"/>
  <c r="AM322" i="18"/>
  <c r="AA323" i="18"/>
  <c r="AG323" i="18"/>
  <c r="AL323" i="18"/>
  <c r="AE324" i="18"/>
  <c r="AK324" i="18"/>
  <c r="N325" i="18"/>
  <c r="AD325" i="18"/>
  <c r="AI325" i="18"/>
  <c r="AC326" i="18"/>
  <c r="AH326" i="18"/>
  <c r="AM326" i="18"/>
  <c r="AA327" i="18"/>
  <c r="AG327" i="18"/>
  <c r="AL327" i="18"/>
  <c r="AE328" i="18"/>
  <c r="AK328" i="18"/>
  <c r="N329" i="18"/>
  <c r="AD329" i="18"/>
  <c r="AI329" i="18"/>
  <c r="AC330" i="18"/>
  <c r="AH330" i="18"/>
  <c r="AM330" i="18"/>
  <c r="AA331" i="18"/>
  <c r="AG331" i="18"/>
  <c r="AL331" i="18"/>
  <c r="AE332" i="18"/>
  <c r="AK332" i="18"/>
  <c r="N333" i="18"/>
  <c r="AD333" i="18"/>
  <c r="AI333" i="18"/>
  <c r="AC334" i="18"/>
  <c r="AH334" i="18"/>
  <c r="AM334" i="18"/>
  <c r="AA335" i="18"/>
  <c r="AG335" i="18"/>
  <c r="AL335" i="18"/>
  <c r="AE336" i="18"/>
  <c r="AK336" i="18"/>
  <c r="N337" i="18"/>
  <c r="AD337" i="18"/>
  <c r="AI337" i="18"/>
  <c r="AC338" i="18"/>
  <c r="AH338" i="18"/>
  <c r="AM338" i="18"/>
  <c r="AA339" i="18"/>
  <c r="AG339" i="18"/>
  <c r="AL339" i="18"/>
  <c r="AE340" i="18"/>
  <c r="AK340" i="18"/>
  <c r="AI341" i="18"/>
  <c r="AC342" i="18"/>
  <c r="AH342" i="18"/>
  <c r="AM342" i="18"/>
  <c r="AA343" i="18"/>
  <c r="AG343" i="18"/>
  <c r="AL343" i="18"/>
  <c r="AE344" i="18"/>
  <c r="AK344" i="18"/>
  <c r="AI345" i="18"/>
  <c r="AC346" i="18"/>
  <c r="AH346" i="18"/>
  <c r="AM346" i="18"/>
  <c r="AA347" i="18"/>
  <c r="AG347" i="18"/>
  <c r="AL347" i="18"/>
  <c r="AE348" i="18"/>
  <c r="AK348" i="18"/>
  <c r="N349" i="18"/>
  <c r="AD349" i="18"/>
  <c r="AI349" i="18"/>
  <c r="AI351" i="18"/>
  <c r="AB352" i="18"/>
  <c r="AF355" i="18"/>
  <c r="AA357" i="18"/>
  <c r="AM363" i="18"/>
  <c r="AF363" i="18"/>
  <c r="AD363" i="18"/>
  <c r="R363" i="18"/>
  <c r="AI363" i="18"/>
  <c r="AJ367" i="18"/>
  <c r="AL367" i="18"/>
  <c r="R367" i="18"/>
  <c r="AH367" i="18"/>
  <c r="AJ369" i="18"/>
  <c r="AL369" i="18"/>
  <c r="R369" i="18"/>
  <c r="AH369" i="18"/>
  <c r="AJ371" i="18"/>
  <c r="AL371" i="18"/>
  <c r="R371" i="18"/>
  <c r="AH371" i="18"/>
  <c r="AJ373" i="18"/>
  <c r="AL373" i="18"/>
  <c r="R373" i="18"/>
  <c r="AH373" i="18"/>
  <c r="AJ375" i="18"/>
  <c r="AL375" i="18"/>
  <c r="R375" i="18"/>
  <c r="AH375" i="18"/>
  <c r="AJ377" i="18"/>
  <c r="AL377" i="18"/>
  <c r="R377" i="18"/>
  <c r="AH377" i="18"/>
  <c r="AJ379" i="18"/>
  <c r="AL379" i="18"/>
  <c r="R379" i="18"/>
  <c r="AH379" i="18"/>
  <c r="AJ381" i="18"/>
  <c r="AL381" i="18"/>
  <c r="R381" i="18"/>
  <c r="AH381" i="18"/>
  <c r="AJ383" i="18"/>
  <c r="AL383" i="18"/>
  <c r="R383" i="18"/>
  <c r="AH383" i="18"/>
  <c r="AJ385" i="18"/>
  <c r="AL385" i="18"/>
  <c r="R385" i="18"/>
  <c r="AH385" i="18"/>
  <c r="AJ387" i="18"/>
  <c r="AL387" i="18"/>
  <c r="R387" i="18"/>
  <c r="AH387" i="18"/>
  <c r="AJ389" i="18"/>
  <c r="AL389" i="18"/>
  <c r="R389" i="18"/>
  <c r="AH389" i="18"/>
  <c r="AK398" i="18"/>
  <c r="AD398" i="18"/>
  <c r="AK406" i="18"/>
  <c r="AD406" i="18"/>
  <c r="AI424" i="18"/>
  <c r="AH424" i="18"/>
  <c r="R424" i="18"/>
  <c r="AD424" i="18"/>
  <c r="AM427" i="18"/>
  <c r="AF427" i="18"/>
  <c r="AL427" i="18"/>
  <c r="AD427" i="18"/>
  <c r="R427" i="18"/>
  <c r="AB427" i="18"/>
  <c r="AH431" i="18"/>
  <c r="AA431" i="18"/>
  <c r="AM431" i="18"/>
  <c r="AF431" i="18"/>
  <c r="R431" i="18"/>
  <c r="AD431" i="18"/>
  <c r="AC271" i="18"/>
  <c r="AH271" i="18"/>
  <c r="AM271" i="18"/>
  <c r="AC275" i="18"/>
  <c r="AH275" i="18"/>
  <c r="AM275" i="18"/>
  <c r="AA276" i="18"/>
  <c r="AG276" i="18"/>
  <c r="AL276" i="18"/>
  <c r="AC279" i="18"/>
  <c r="AH279" i="18"/>
  <c r="AM279" i="18"/>
  <c r="AA280" i="18"/>
  <c r="AG280" i="18"/>
  <c r="AL280" i="18"/>
  <c r="AC283" i="18"/>
  <c r="AH283" i="18"/>
  <c r="AM283" i="18"/>
  <c r="AA284" i="18"/>
  <c r="AG284" i="18"/>
  <c r="AL284" i="18"/>
  <c r="AC287" i="18"/>
  <c r="AH287" i="18"/>
  <c r="AM287" i="18"/>
  <c r="AA288" i="18"/>
  <c r="AG288" i="18"/>
  <c r="AL288" i="18"/>
  <c r="AC291" i="18"/>
  <c r="AH291" i="18"/>
  <c r="AM291" i="18"/>
  <c r="AA292" i="18"/>
  <c r="AG292" i="18"/>
  <c r="AL292" i="18"/>
  <c r="AC295" i="18"/>
  <c r="AH295" i="18"/>
  <c r="AM295" i="18"/>
  <c r="AA296" i="18"/>
  <c r="AG296" i="18"/>
  <c r="AL296" i="18"/>
  <c r="AC299" i="18"/>
  <c r="AH299" i="18"/>
  <c r="AM299" i="18"/>
  <c r="AA300" i="18"/>
  <c r="AG300" i="18"/>
  <c r="AL300" i="18"/>
  <c r="AC303" i="18"/>
  <c r="AH303" i="18"/>
  <c r="AM303" i="18"/>
  <c r="AA304" i="18"/>
  <c r="AG304" i="18"/>
  <c r="AL304" i="18"/>
  <c r="AC307" i="18"/>
  <c r="AH307" i="18"/>
  <c r="AM307" i="18"/>
  <c r="AA308" i="18"/>
  <c r="AG308" i="18"/>
  <c r="AL308" i="18"/>
  <c r="AC311" i="18"/>
  <c r="AH311" i="18"/>
  <c r="AM311" i="18"/>
  <c r="AA312" i="18"/>
  <c r="AG312" i="18"/>
  <c r="AL312" i="18"/>
  <c r="AC315" i="18"/>
  <c r="AH315" i="18"/>
  <c r="AM315" i="18"/>
  <c r="AA316" i="18"/>
  <c r="AG316" i="18"/>
  <c r="AL316" i="18"/>
  <c r="AC319" i="18"/>
  <c r="AH319" i="18"/>
  <c r="AM319" i="18"/>
  <c r="AA320" i="18"/>
  <c r="AG320" i="18"/>
  <c r="AL320" i="18"/>
  <c r="AC323" i="18"/>
  <c r="AH323" i="18"/>
  <c r="AM323" i="18"/>
  <c r="AA324" i="18"/>
  <c r="AG324" i="18"/>
  <c r="AL324" i="18"/>
  <c r="AC327" i="18"/>
  <c r="AH327" i="18"/>
  <c r="AM327" i="18"/>
  <c r="AA328" i="18"/>
  <c r="AG328" i="18"/>
  <c r="AL328" i="18"/>
  <c r="AC331" i="18"/>
  <c r="AH331" i="18"/>
  <c r="AM331" i="18"/>
  <c r="AA332" i="18"/>
  <c r="AG332" i="18"/>
  <c r="AL332" i="18"/>
  <c r="AC335" i="18"/>
  <c r="AH335" i="18"/>
  <c r="AM335" i="18"/>
  <c r="AA336" i="18"/>
  <c r="AG336" i="18"/>
  <c r="AL336" i="18"/>
  <c r="AC339" i="18"/>
  <c r="AH339" i="18"/>
  <c r="AM339" i="18"/>
  <c r="AA340" i="18"/>
  <c r="AG340" i="18"/>
  <c r="AL340" i="18"/>
  <c r="AC343" i="18"/>
  <c r="AH343" i="18"/>
  <c r="AM343" i="18"/>
  <c r="AA344" i="18"/>
  <c r="AG344" i="18"/>
  <c r="AL344" i="18"/>
  <c r="AC347" i="18"/>
  <c r="AH347" i="18"/>
  <c r="AM347" i="18"/>
  <c r="AA348" i="18"/>
  <c r="AG348" i="18"/>
  <c r="AL348" i="18"/>
  <c r="AA351" i="18"/>
  <c r="AL351" i="18"/>
  <c r="AH352" i="18"/>
  <c r="AI355" i="18"/>
  <c r="AI360" i="18"/>
  <c r="AB360" i="18"/>
  <c r="AK397" i="18"/>
  <c r="AH397" i="18"/>
  <c r="AD397" i="18"/>
  <c r="AK405" i="18"/>
  <c r="AH405" i="18"/>
  <c r="AD405" i="18"/>
  <c r="AI413" i="18"/>
  <c r="AF413" i="18"/>
  <c r="AA413" i="18"/>
  <c r="AF417" i="18"/>
  <c r="AD417" i="18"/>
  <c r="R417" i="18"/>
  <c r="AI417" i="18"/>
  <c r="AI420" i="18"/>
  <c r="AB420" i="18"/>
  <c r="AC276" i="18"/>
  <c r="AH276" i="18"/>
  <c r="AM276" i="18"/>
  <c r="AC280" i="18"/>
  <c r="AH280" i="18"/>
  <c r="AM280" i="18"/>
  <c r="AC284" i="18"/>
  <c r="AH284" i="18"/>
  <c r="AM284" i="18"/>
  <c r="AC288" i="18"/>
  <c r="AH288" i="18"/>
  <c r="AM288" i="18"/>
  <c r="AC292" i="18"/>
  <c r="AH292" i="18"/>
  <c r="AM292" i="18"/>
  <c r="AC296" i="18"/>
  <c r="AH296" i="18"/>
  <c r="AM296" i="18"/>
  <c r="AC300" i="18"/>
  <c r="AH300" i="18"/>
  <c r="AM300" i="18"/>
  <c r="AC304" i="18"/>
  <c r="AH304" i="18"/>
  <c r="AM304" i="18"/>
  <c r="AC308" i="18"/>
  <c r="AH308" i="18"/>
  <c r="AM308" i="18"/>
  <c r="AC312" i="18"/>
  <c r="AH312" i="18"/>
  <c r="AM312" i="18"/>
  <c r="AC316" i="18"/>
  <c r="AH316" i="18"/>
  <c r="AM316" i="18"/>
  <c r="AC320" i="18"/>
  <c r="AH320" i="18"/>
  <c r="AM320" i="18"/>
  <c r="AC324" i="18"/>
  <c r="AH324" i="18"/>
  <c r="AM324" i="18"/>
  <c r="AC328" i="18"/>
  <c r="AH328" i="18"/>
  <c r="AM328" i="18"/>
  <c r="AC332" i="18"/>
  <c r="AH332" i="18"/>
  <c r="AM332" i="18"/>
  <c r="AC336" i="18"/>
  <c r="AH336" i="18"/>
  <c r="AM336" i="18"/>
  <c r="AC340" i="18"/>
  <c r="AH340" i="18"/>
  <c r="AM340" i="18"/>
  <c r="AC344" i="18"/>
  <c r="AH344" i="18"/>
  <c r="AM344" i="18"/>
  <c r="AC348" i="18"/>
  <c r="AH348" i="18"/>
  <c r="AM348" i="18"/>
  <c r="AM352" i="18"/>
  <c r="AA355" i="18"/>
  <c r="AL355" i="18"/>
  <c r="AM359" i="18"/>
  <c r="AI359" i="18"/>
  <c r="AF359" i="18"/>
  <c r="AA359" i="18"/>
  <c r="AK394" i="18"/>
  <c r="AD394" i="18"/>
  <c r="AK402" i="18"/>
  <c r="AD402" i="18"/>
  <c r="AK410" i="18"/>
  <c r="AD410" i="18"/>
  <c r="R413" i="18"/>
  <c r="AD413" i="18"/>
  <c r="AM415" i="18"/>
  <c r="AF415" i="18"/>
  <c r="AL415" i="18"/>
  <c r="AD415" i="18"/>
  <c r="AA415" i="18"/>
  <c r="AI416" i="18"/>
  <c r="AH416" i="18"/>
  <c r="AB416" i="18"/>
  <c r="AL417" i="18"/>
  <c r="AL419" i="18"/>
  <c r="AD419" i="18"/>
  <c r="AI419" i="18"/>
  <c r="AB419" i="18"/>
  <c r="R419" i="18"/>
  <c r="AF419" i="18"/>
  <c r="AI425" i="18"/>
  <c r="R425" i="18"/>
  <c r="AA361" i="18"/>
  <c r="AH361" i="18"/>
  <c r="AM364" i="18"/>
  <c r="AF365" i="18"/>
  <c r="AM365" i="18"/>
  <c r="AD368" i="18"/>
  <c r="AD370" i="18"/>
  <c r="AD372" i="18"/>
  <c r="AD374" i="18"/>
  <c r="AD376" i="18"/>
  <c r="AD378" i="18"/>
  <c r="AD380" i="18"/>
  <c r="AD382" i="18"/>
  <c r="AD384" i="18"/>
  <c r="AD386" i="18"/>
  <c r="AD388" i="18"/>
  <c r="AL391" i="18"/>
  <c r="AH392" i="18"/>
  <c r="AL395" i="18"/>
  <c r="AH396" i="18"/>
  <c r="AL399" i="18"/>
  <c r="AH400" i="18"/>
  <c r="AL403" i="18"/>
  <c r="AH404" i="18"/>
  <c r="AL407" i="18"/>
  <c r="AH408" i="18"/>
  <c r="AL411" i="18"/>
  <c r="AH412" i="18"/>
  <c r="AD421" i="18"/>
  <c r="R423" i="18"/>
  <c r="AB423" i="18"/>
  <c r="AI423" i="18"/>
  <c r="AB432" i="18"/>
  <c r="AM432" i="18"/>
  <c r="AA435" i="18"/>
  <c r="AH435" i="18"/>
  <c r="R436" i="18"/>
  <c r="AD436" i="18"/>
  <c r="AD437" i="18"/>
  <c r="R439" i="18"/>
  <c r="AB439" i="18"/>
  <c r="AI439" i="18"/>
  <c r="AH440" i="18"/>
  <c r="R441" i="18"/>
  <c r="AI441" i="18"/>
  <c r="AD443" i="18"/>
  <c r="AL443" i="18"/>
  <c r="AI444" i="18"/>
  <c r="AF447" i="18"/>
  <c r="AM447" i="18"/>
  <c r="AB448" i="18"/>
  <c r="AM448" i="18"/>
  <c r="AA451" i="18"/>
  <c r="AH451" i="18"/>
  <c r="R452" i="18"/>
  <c r="AD452" i="18"/>
  <c r="AD453" i="18"/>
  <c r="AB361" i="18"/>
  <c r="AA365" i="18"/>
  <c r="R368" i="18"/>
  <c r="AH368" i="18"/>
  <c r="R370" i="18"/>
  <c r="AH370" i="18"/>
  <c r="R372" i="18"/>
  <c r="AH372" i="18"/>
  <c r="R374" i="18"/>
  <c r="AH374" i="18"/>
  <c r="R376" i="18"/>
  <c r="AH376" i="18"/>
  <c r="R378" i="18"/>
  <c r="AH378" i="18"/>
  <c r="R380" i="18"/>
  <c r="AH380" i="18"/>
  <c r="R382" i="18"/>
  <c r="AH382" i="18"/>
  <c r="R384" i="18"/>
  <c r="AH384" i="18"/>
  <c r="R386" i="18"/>
  <c r="AH386" i="18"/>
  <c r="R388" i="18"/>
  <c r="AH388" i="18"/>
  <c r="AL392" i="18"/>
  <c r="AL396" i="18"/>
  <c r="AL400" i="18"/>
  <c r="AL404" i="18"/>
  <c r="AL408" i="18"/>
  <c r="AM412" i="18"/>
  <c r="R421" i="18"/>
  <c r="AD423" i="18"/>
  <c r="R432" i="18"/>
  <c r="R435" i="18"/>
  <c r="AB435" i="18"/>
  <c r="R437" i="18"/>
  <c r="AD439" i="18"/>
  <c r="AI440" i="18"/>
  <c r="AF443" i="18"/>
  <c r="AM443" i="18"/>
  <c r="AB444" i="18"/>
  <c r="AM444" i="18"/>
  <c r="AA447" i="18"/>
  <c r="AH447" i="18"/>
  <c r="R448" i="18"/>
  <c r="R451" i="18"/>
  <c r="AB451" i="18"/>
  <c r="R453" i="18"/>
  <c r="AB440" i="18"/>
  <c r="AM440" i="18"/>
  <c r="AA443" i="18"/>
  <c r="AH443" i="18"/>
  <c r="R444" i="18"/>
  <c r="AD444" i="18"/>
  <c r="AD445" i="18"/>
  <c r="R447" i="18"/>
  <c r="AB447" i="18"/>
  <c r="AI447" i="18"/>
  <c r="R440" i="18"/>
  <c r="R443" i="18"/>
  <c r="AB443" i="18"/>
  <c r="R445" i="18"/>
  <c r="AD447" i="18"/>
  <c r="AA2" i="18"/>
  <c r="AE2" i="18"/>
  <c r="AI2" i="18"/>
  <c r="AM2" i="18"/>
  <c r="AA3" i="18"/>
  <c r="AE3" i="18"/>
  <c r="AI3" i="18"/>
  <c r="AM3" i="18"/>
  <c r="AA4" i="18"/>
  <c r="AE4" i="18"/>
  <c r="AI4" i="18"/>
  <c r="AM4" i="18"/>
  <c r="AA5" i="18"/>
  <c r="AE5" i="18"/>
  <c r="AI5" i="18"/>
  <c r="AM5" i="18"/>
  <c r="AA6" i="18"/>
  <c r="AE6" i="18"/>
  <c r="AI6" i="18"/>
  <c r="AM6" i="18"/>
  <c r="AA7" i="18"/>
  <c r="AE7" i="18"/>
  <c r="AI7" i="18"/>
  <c r="AM7" i="18"/>
  <c r="AA8" i="18"/>
  <c r="AE8" i="18"/>
  <c r="AI8" i="18"/>
  <c r="AM8" i="18"/>
  <c r="AA9" i="18"/>
  <c r="AE9" i="18"/>
  <c r="AI9" i="18"/>
  <c r="AM9" i="18"/>
  <c r="AA10" i="18"/>
  <c r="AE10" i="18"/>
  <c r="AI10" i="18"/>
  <c r="AM10" i="18"/>
  <c r="AA11" i="18"/>
  <c r="AE11" i="18"/>
  <c r="AI11" i="18"/>
  <c r="AM11" i="18"/>
  <c r="AA12" i="18"/>
  <c r="AE12" i="18"/>
  <c r="AI12" i="18"/>
  <c r="AM12" i="18"/>
  <c r="AA13" i="18"/>
  <c r="AE13" i="18"/>
  <c r="AI13" i="18"/>
  <c r="AM13" i="18"/>
  <c r="AA14" i="18"/>
  <c r="AE14" i="18"/>
  <c r="AI14" i="18"/>
  <c r="AM14" i="18"/>
  <c r="AA15" i="18"/>
  <c r="AE15" i="18"/>
  <c r="AI15" i="18"/>
  <c r="AM15" i="18"/>
  <c r="AA16" i="18"/>
  <c r="AE16" i="18"/>
  <c r="AI16" i="18"/>
  <c r="AM16" i="18"/>
  <c r="AA17" i="18"/>
  <c r="AE17" i="18"/>
  <c r="AI17" i="18"/>
  <c r="AM17" i="18"/>
  <c r="AA18" i="18"/>
  <c r="AE18" i="18"/>
  <c r="AI18" i="18"/>
  <c r="AM18" i="18"/>
  <c r="AA19" i="18"/>
  <c r="AE19" i="18"/>
  <c r="AI19" i="18"/>
  <c r="AM19" i="18"/>
  <c r="AA20" i="18"/>
  <c r="AE20" i="18"/>
  <c r="AI20" i="18"/>
  <c r="AM20" i="18"/>
  <c r="AA21" i="18"/>
  <c r="AE21" i="18"/>
  <c r="AI21" i="18"/>
  <c r="AM21" i="18"/>
  <c r="AA22" i="18"/>
  <c r="AE22" i="18"/>
  <c r="AI22" i="18"/>
  <c r="AM22" i="18"/>
  <c r="AA23" i="18"/>
  <c r="AE23" i="18"/>
  <c r="AI23" i="18"/>
  <c r="AM23" i="18"/>
  <c r="AA24" i="18"/>
  <c r="AE24" i="18"/>
  <c r="AI24" i="18"/>
  <c r="AM24" i="18"/>
  <c r="AA25" i="18"/>
  <c r="AE25" i="18"/>
  <c r="AI25" i="18"/>
  <c r="AM25" i="18"/>
  <c r="AA26" i="18"/>
  <c r="AE26" i="18"/>
  <c r="AI26" i="18"/>
  <c r="AM26" i="18"/>
  <c r="AA27" i="18"/>
  <c r="AE27" i="18"/>
  <c r="AI27" i="18"/>
  <c r="AM27" i="18"/>
  <c r="AA28" i="18"/>
  <c r="AE28" i="18"/>
  <c r="AI28" i="18"/>
  <c r="AM28" i="18"/>
  <c r="AA29" i="18"/>
  <c r="AE29" i="18"/>
  <c r="AI29" i="18"/>
  <c r="AM29" i="18"/>
  <c r="AA30" i="18"/>
  <c r="AE30" i="18"/>
  <c r="AI30" i="18"/>
  <c r="AM30" i="18"/>
  <c r="AA31" i="18"/>
  <c r="AE31" i="18"/>
  <c r="AI31" i="18"/>
  <c r="AM31" i="18"/>
  <c r="AA32" i="18"/>
  <c r="AE32" i="18"/>
  <c r="AI32" i="18"/>
  <c r="AM32" i="18"/>
  <c r="AA33" i="18"/>
  <c r="AE33" i="18"/>
  <c r="AI33" i="18"/>
  <c r="AM33" i="18"/>
  <c r="AA34" i="18"/>
  <c r="AE34" i="18"/>
  <c r="AI34" i="18"/>
  <c r="AM34" i="18"/>
  <c r="AA35" i="18"/>
  <c r="AE35" i="18"/>
  <c r="AI35" i="18"/>
  <c r="AM35" i="18"/>
  <c r="AA36" i="18"/>
  <c r="AE36" i="18"/>
  <c r="AI36" i="18"/>
  <c r="AM36" i="18"/>
  <c r="AA37" i="18"/>
  <c r="AE37" i="18"/>
  <c r="AI37" i="18"/>
  <c r="AM37" i="18"/>
  <c r="AA38" i="18"/>
  <c r="AE38" i="18"/>
  <c r="AI38" i="18"/>
  <c r="AM38" i="18"/>
  <c r="AA39" i="18"/>
  <c r="AE39" i="18"/>
  <c r="AI39" i="18"/>
  <c r="AM39" i="18"/>
  <c r="AA40" i="18"/>
  <c r="AE40" i="18"/>
  <c r="AI40" i="18"/>
  <c r="AM40" i="18"/>
  <c r="AA41" i="18"/>
  <c r="AE41" i="18"/>
  <c r="AI41" i="18"/>
  <c r="AM41" i="18"/>
  <c r="AA42" i="18"/>
  <c r="AE42" i="18"/>
  <c r="AI42" i="18"/>
  <c r="AM42" i="18"/>
  <c r="AA43" i="18"/>
  <c r="AE43" i="18"/>
  <c r="AI43" i="18"/>
  <c r="AM43" i="18"/>
  <c r="AA44" i="18"/>
  <c r="AE44" i="18"/>
  <c r="AI44" i="18"/>
  <c r="AM44" i="18"/>
  <c r="AA45" i="18"/>
  <c r="AE45" i="18"/>
  <c r="AI45" i="18"/>
  <c r="AM45" i="18"/>
  <c r="AA46" i="18"/>
  <c r="AE46" i="18"/>
  <c r="AI46" i="18"/>
  <c r="AM46" i="18"/>
  <c r="AA47" i="18"/>
  <c r="AE47" i="18"/>
  <c r="AI47" i="18"/>
  <c r="AM47" i="18"/>
  <c r="AA48" i="18"/>
  <c r="AE48" i="18"/>
  <c r="AI48" i="18"/>
  <c r="AM48" i="18"/>
  <c r="AA49" i="18"/>
  <c r="AE49" i="18"/>
  <c r="AI49" i="18"/>
  <c r="AM49" i="18"/>
  <c r="AA50" i="18"/>
  <c r="AE50" i="18"/>
  <c r="AI50" i="18"/>
  <c r="AM50" i="18"/>
  <c r="AA51" i="18"/>
  <c r="AE51" i="18"/>
  <c r="AI51" i="18"/>
  <c r="AM51" i="18"/>
  <c r="AA52" i="18"/>
  <c r="AE52" i="18"/>
  <c r="AI52" i="18"/>
  <c r="AM52" i="18"/>
  <c r="AA53" i="18"/>
  <c r="AE53" i="18"/>
  <c r="AI53" i="18"/>
  <c r="AM53" i="18"/>
  <c r="AA54" i="18"/>
  <c r="AE54" i="18"/>
  <c r="AI54" i="18"/>
  <c r="AM54" i="18"/>
  <c r="AA55" i="18"/>
  <c r="AE55" i="18"/>
  <c r="AI55" i="18"/>
  <c r="AM55" i="18"/>
  <c r="AA56" i="18"/>
  <c r="AE56" i="18"/>
  <c r="AI56" i="18"/>
  <c r="AM56" i="18"/>
  <c r="AA57" i="18"/>
  <c r="AE57" i="18"/>
  <c r="AI57" i="18"/>
  <c r="AM57" i="18"/>
  <c r="AA58" i="18"/>
  <c r="AE58" i="18"/>
  <c r="AI58" i="18"/>
  <c r="AM58" i="18"/>
  <c r="AA59" i="18"/>
  <c r="AE59" i="18"/>
  <c r="AI59" i="18"/>
  <c r="AM59" i="18"/>
  <c r="AA60" i="18"/>
  <c r="AE60" i="18"/>
  <c r="AI60" i="18"/>
  <c r="AM60" i="18"/>
  <c r="AA61" i="18"/>
  <c r="AE61" i="18"/>
  <c r="AI61" i="18"/>
  <c r="AM61" i="18"/>
  <c r="AA62" i="18"/>
  <c r="AE62" i="18"/>
  <c r="AI62" i="18"/>
  <c r="AM62" i="18"/>
  <c r="AA63" i="18"/>
  <c r="AE63" i="18"/>
  <c r="AI63" i="18"/>
  <c r="AM63" i="18"/>
  <c r="AA64" i="18"/>
  <c r="AE64" i="18"/>
  <c r="AI64" i="18"/>
  <c r="AM64" i="18"/>
  <c r="AA65" i="18"/>
  <c r="AE65" i="18"/>
  <c r="AI65" i="18"/>
  <c r="AM65" i="18"/>
  <c r="AA66" i="18"/>
  <c r="AE66" i="18"/>
  <c r="AI66" i="18"/>
  <c r="AM66" i="18"/>
  <c r="AA67" i="18"/>
  <c r="AE67" i="18"/>
  <c r="AI67" i="18"/>
  <c r="AM67" i="18"/>
  <c r="AA68" i="18"/>
  <c r="AE68" i="18"/>
  <c r="AI68" i="18"/>
  <c r="AM68" i="18"/>
  <c r="AA69" i="18"/>
  <c r="AE69" i="18"/>
  <c r="AI69" i="18"/>
  <c r="AM69" i="18"/>
  <c r="AA70" i="18"/>
  <c r="AE70" i="18"/>
  <c r="AI70" i="18"/>
  <c r="AM70" i="18"/>
  <c r="AA71" i="18"/>
  <c r="AE71" i="18"/>
  <c r="AI71" i="18"/>
  <c r="AM71" i="18"/>
  <c r="AA72" i="18"/>
  <c r="AE72" i="18"/>
  <c r="AI72" i="18"/>
  <c r="AM72" i="18"/>
  <c r="AA73" i="18"/>
  <c r="AE73" i="18"/>
  <c r="AI73" i="18"/>
  <c r="AM73" i="18"/>
  <c r="AA74" i="18"/>
  <c r="AE74" i="18"/>
  <c r="AI74" i="18"/>
  <c r="AM74" i="18"/>
  <c r="AA75" i="18"/>
  <c r="AE75" i="18"/>
  <c r="AI75" i="18"/>
  <c r="AM75" i="18"/>
  <c r="AA76" i="18"/>
  <c r="AE76" i="18"/>
  <c r="AI76" i="18"/>
  <c r="AM76" i="18"/>
  <c r="AA77" i="18"/>
  <c r="AE77" i="18"/>
  <c r="AI77" i="18"/>
  <c r="AM77" i="18"/>
  <c r="AA78" i="18"/>
  <c r="AE78" i="18"/>
  <c r="AI78" i="18"/>
  <c r="AM78" i="18"/>
  <c r="AA79" i="18"/>
  <c r="AE79" i="18"/>
  <c r="AI79" i="18"/>
  <c r="AM79" i="18"/>
  <c r="AA80" i="18"/>
  <c r="AE80" i="18"/>
  <c r="AI80" i="18"/>
  <c r="AM80" i="18"/>
  <c r="AA81" i="18"/>
  <c r="AE81" i="18"/>
  <c r="AI81" i="18"/>
  <c r="AM81" i="18"/>
  <c r="AA82" i="18"/>
  <c r="AE82" i="18"/>
  <c r="AI82" i="18"/>
  <c r="AM82" i="18"/>
  <c r="AA83" i="18"/>
  <c r="AE83" i="18"/>
  <c r="AI83" i="18"/>
  <c r="AM83" i="18"/>
  <c r="AA84" i="18"/>
  <c r="AE84" i="18"/>
  <c r="AI84" i="18"/>
  <c r="AM84" i="18"/>
  <c r="AA85" i="18"/>
  <c r="AE85" i="18"/>
  <c r="AI85" i="18"/>
  <c r="AM85" i="18"/>
  <c r="AA86" i="18"/>
  <c r="AE86" i="18"/>
  <c r="AI86" i="18"/>
  <c r="AM86" i="18"/>
  <c r="AA87" i="18"/>
  <c r="AE87" i="18"/>
  <c r="AI87" i="18"/>
  <c r="AM87" i="18"/>
  <c r="AA88" i="18"/>
  <c r="AE88" i="18"/>
  <c r="AI88" i="18"/>
  <c r="AM88" i="18"/>
  <c r="AA89" i="18"/>
  <c r="AE89" i="18"/>
  <c r="AI89" i="18"/>
  <c r="AM89" i="18"/>
  <c r="AA90" i="18"/>
  <c r="AE90" i="18"/>
  <c r="AI90" i="18"/>
  <c r="AM90" i="18"/>
  <c r="AA91" i="18"/>
  <c r="AE91" i="18"/>
  <c r="AI91" i="18"/>
  <c r="AM91" i="18"/>
  <c r="AA92" i="18"/>
  <c r="AE92" i="18"/>
  <c r="AI92" i="18"/>
  <c r="AM92" i="18"/>
  <c r="AA93" i="18"/>
  <c r="AE93" i="18"/>
  <c r="AI93" i="18"/>
  <c r="AM93" i="18"/>
  <c r="AA94" i="18"/>
  <c r="AE94" i="18"/>
  <c r="AI94" i="18"/>
  <c r="AM94" i="18"/>
  <c r="AA95" i="18"/>
  <c r="AE95" i="18"/>
  <c r="AI95" i="18"/>
  <c r="AM95" i="18"/>
  <c r="AA96" i="18"/>
  <c r="AE96" i="18"/>
  <c r="AI96" i="18"/>
  <c r="AM96" i="18"/>
  <c r="AA97" i="18"/>
  <c r="AE97" i="18"/>
  <c r="AI97" i="18"/>
  <c r="AM97" i="18"/>
  <c r="AA98" i="18"/>
  <c r="AE98" i="18"/>
  <c r="AI98" i="18"/>
  <c r="AM98" i="18"/>
  <c r="AA99" i="18"/>
  <c r="AE99" i="18"/>
  <c r="AI99" i="18"/>
  <c r="AM99" i="18"/>
  <c r="AA100" i="18"/>
  <c r="AE100" i="18"/>
  <c r="AI100" i="18"/>
  <c r="AM100" i="18"/>
  <c r="AA101" i="18"/>
  <c r="AE101" i="18"/>
  <c r="AI101" i="18"/>
  <c r="AM101" i="18"/>
  <c r="AA102" i="18"/>
  <c r="AE102" i="18"/>
  <c r="AI102" i="18"/>
  <c r="AM102" i="18"/>
  <c r="AA103" i="18"/>
  <c r="AE103" i="18"/>
  <c r="AI103" i="18"/>
  <c r="AM103" i="18"/>
  <c r="AA104" i="18"/>
  <c r="AE104" i="18"/>
  <c r="AI104" i="18"/>
  <c r="AM104" i="18"/>
  <c r="AA105" i="18"/>
  <c r="AE105" i="18"/>
  <c r="AI105" i="18"/>
  <c r="AM105" i="18"/>
  <c r="AA106" i="18"/>
  <c r="AE106" i="18"/>
  <c r="AI106" i="18"/>
  <c r="AM106" i="18"/>
  <c r="AA107" i="18"/>
  <c r="AE107" i="18"/>
  <c r="AI107" i="18"/>
  <c r="AM107" i="18"/>
  <c r="AA108" i="18"/>
  <c r="AE108" i="18"/>
  <c r="AI108" i="18"/>
  <c r="AM108" i="18"/>
  <c r="AA109" i="18"/>
  <c r="AE109" i="18"/>
  <c r="AI109" i="18"/>
  <c r="AM109" i="18"/>
  <c r="AA110" i="18"/>
  <c r="AE110" i="18"/>
  <c r="AI110" i="18"/>
  <c r="AM110" i="18"/>
  <c r="AA111" i="18"/>
  <c r="AE111" i="18"/>
  <c r="AI111" i="18"/>
  <c r="AM111" i="18"/>
  <c r="AA112" i="18"/>
  <c r="AE112" i="18"/>
  <c r="AI112" i="18"/>
  <c r="AM112" i="18"/>
  <c r="AA113" i="18"/>
  <c r="AE113" i="18"/>
  <c r="AI113" i="18"/>
  <c r="AM113" i="18"/>
  <c r="AA114" i="18"/>
  <c r="AE114" i="18"/>
  <c r="AI114" i="18"/>
  <c r="AM114" i="18"/>
  <c r="AA115" i="18"/>
  <c r="AE115" i="18"/>
  <c r="AI115" i="18"/>
  <c r="AM115" i="18"/>
  <c r="AA116" i="18"/>
  <c r="AE116" i="18"/>
  <c r="AI116" i="18"/>
  <c r="AM116" i="18"/>
  <c r="AA117" i="18"/>
  <c r="AE117" i="18"/>
  <c r="AI117" i="18"/>
  <c r="AM117" i="18"/>
  <c r="AA118" i="18"/>
  <c r="AE118" i="18"/>
  <c r="AI118" i="18"/>
  <c r="AM118" i="18"/>
  <c r="AA119" i="18"/>
  <c r="AE119" i="18"/>
  <c r="AI119" i="18"/>
  <c r="AM119" i="18"/>
  <c r="AA120" i="18"/>
  <c r="AE120" i="18"/>
  <c r="AI120" i="18"/>
  <c r="AM120" i="18"/>
  <c r="AA121" i="18"/>
  <c r="AE121" i="18"/>
  <c r="AI121" i="18"/>
  <c r="AM121" i="18"/>
  <c r="AA122" i="18"/>
  <c r="AE122" i="18"/>
  <c r="AI122" i="18"/>
  <c r="AM122" i="18"/>
  <c r="AA123" i="18"/>
  <c r="AE123" i="18"/>
  <c r="AI123" i="18"/>
  <c r="AM123" i="18"/>
  <c r="AA124" i="18"/>
  <c r="AE124" i="18"/>
  <c r="AI124" i="18"/>
  <c r="AM124" i="18"/>
  <c r="AA125" i="18"/>
  <c r="AE125" i="18"/>
  <c r="AI125" i="18"/>
  <c r="AM125" i="18"/>
  <c r="AD126" i="18"/>
  <c r="R2" i="18"/>
  <c r="AB2" i="18"/>
  <c r="AF2" i="18"/>
  <c r="R3" i="18"/>
  <c r="AB3" i="18"/>
  <c r="AF3" i="18"/>
  <c r="R4" i="18"/>
  <c r="AB4" i="18"/>
  <c r="AF4" i="18"/>
  <c r="R5" i="18"/>
  <c r="AB5" i="18"/>
  <c r="AF5" i="18"/>
  <c r="R6" i="18"/>
  <c r="AB6" i="18"/>
  <c r="AF6" i="18"/>
  <c r="R7" i="18"/>
  <c r="AB7" i="18"/>
  <c r="AF7" i="18"/>
  <c r="R8" i="18"/>
  <c r="AB8" i="18"/>
  <c r="AF8" i="18"/>
  <c r="R9" i="18"/>
  <c r="AB9" i="18"/>
  <c r="AF9" i="18"/>
  <c r="R10" i="18"/>
  <c r="AB10" i="18"/>
  <c r="AF10" i="18"/>
  <c r="R11" i="18"/>
  <c r="AB11" i="18"/>
  <c r="AF11" i="18"/>
  <c r="R12" i="18"/>
  <c r="AB12" i="18"/>
  <c r="AF12" i="18"/>
  <c r="R13" i="18"/>
  <c r="AB13" i="18"/>
  <c r="AF13" i="18"/>
  <c r="R14" i="18"/>
  <c r="AB14" i="18"/>
  <c r="AF14" i="18"/>
  <c r="R15" i="18"/>
  <c r="AB15" i="18"/>
  <c r="AF15" i="18"/>
  <c r="R16" i="18"/>
  <c r="AB16" i="18"/>
  <c r="AF16" i="18"/>
  <c r="R17" i="18"/>
  <c r="AB17" i="18"/>
  <c r="AF17" i="18"/>
  <c r="R18" i="18"/>
  <c r="AB18" i="18"/>
  <c r="AF18" i="18"/>
  <c r="R19" i="18"/>
  <c r="AB19" i="18"/>
  <c r="AF19" i="18"/>
  <c r="R20" i="18"/>
  <c r="AB20" i="18"/>
  <c r="AF20" i="18"/>
  <c r="R21" i="18"/>
  <c r="AB21" i="18"/>
  <c r="AF21" i="18"/>
  <c r="R22" i="18"/>
  <c r="AB22" i="18"/>
  <c r="AF22" i="18"/>
  <c r="R23" i="18"/>
  <c r="AB23" i="18"/>
  <c r="AF23" i="18"/>
  <c r="R24" i="18"/>
  <c r="AB24" i="18"/>
  <c r="AF24" i="18"/>
  <c r="R25" i="18"/>
  <c r="AB25" i="18"/>
  <c r="AF25" i="18"/>
  <c r="R26" i="18"/>
  <c r="AB26" i="18"/>
  <c r="AF26" i="18"/>
  <c r="R27" i="18"/>
  <c r="AB27" i="18"/>
  <c r="AF27" i="18"/>
  <c r="R28" i="18"/>
  <c r="AB28" i="18"/>
  <c r="AF28" i="18"/>
  <c r="R29" i="18"/>
  <c r="AB29" i="18"/>
  <c r="AF29" i="18"/>
  <c r="R30" i="18"/>
  <c r="AB30" i="18"/>
  <c r="AF30" i="18"/>
  <c r="R31" i="18"/>
  <c r="AB31" i="18"/>
  <c r="AF31" i="18"/>
  <c r="R32" i="18"/>
  <c r="AB32" i="18"/>
  <c r="AF32" i="18"/>
  <c r="R33" i="18"/>
  <c r="AB33" i="18"/>
  <c r="AF33" i="18"/>
  <c r="R34" i="18"/>
  <c r="AB34" i="18"/>
  <c r="AF34" i="18"/>
  <c r="R35" i="18"/>
  <c r="AB35" i="18"/>
  <c r="AF35" i="18"/>
  <c r="R36" i="18"/>
  <c r="AB36" i="18"/>
  <c r="AF36" i="18"/>
  <c r="R37" i="18"/>
  <c r="AB37" i="18"/>
  <c r="AF37" i="18"/>
  <c r="R38" i="18"/>
  <c r="AB38" i="18"/>
  <c r="AF38" i="18"/>
  <c r="R39" i="18"/>
  <c r="AB39" i="18"/>
  <c r="AF39" i="18"/>
  <c r="R40" i="18"/>
  <c r="AB40" i="18"/>
  <c r="AF40" i="18"/>
  <c r="R41" i="18"/>
  <c r="AB41" i="18"/>
  <c r="AF41" i="18"/>
  <c r="R42" i="18"/>
  <c r="AB42" i="18"/>
  <c r="AF42" i="18"/>
  <c r="R43" i="18"/>
  <c r="AB43" i="18"/>
  <c r="AF43" i="18"/>
  <c r="R44" i="18"/>
  <c r="AB44" i="18"/>
  <c r="AF44" i="18"/>
  <c r="R45" i="18"/>
  <c r="AB45" i="18"/>
  <c r="AF45" i="18"/>
  <c r="R46" i="18"/>
  <c r="AB46" i="18"/>
  <c r="AF46" i="18"/>
  <c r="R47" i="18"/>
  <c r="AB47" i="18"/>
  <c r="AF47" i="18"/>
  <c r="R48" i="18"/>
  <c r="AB48" i="18"/>
  <c r="AF48" i="18"/>
  <c r="R49" i="18"/>
  <c r="AB49" i="18"/>
  <c r="AF49" i="18"/>
  <c r="R50" i="18"/>
  <c r="AB50" i="18"/>
  <c r="AF50" i="18"/>
  <c r="R51" i="18"/>
  <c r="AB51" i="18"/>
  <c r="AF51" i="18"/>
  <c r="R52" i="18"/>
  <c r="AB52" i="18"/>
  <c r="AF52" i="18"/>
  <c r="R53" i="18"/>
  <c r="AB53" i="18"/>
  <c r="AF53" i="18"/>
  <c r="R54" i="18"/>
  <c r="AB54" i="18"/>
  <c r="AF54" i="18"/>
  <c r="R55" i="18"/>
  <c r="AB55" i="18"/>
  <c r="AF55" i="18"/>
  <c r="R56" i="18"/>
  <c r="AB56" i="18"/>
  <c r="AF56" i="18"/>
  <c r="R57" i="18"/>
  <c r="AB57" i="18"/>
  <c r="AF57" i="18"/>
  <c r="R58" i="18"/>
  <c r="AB58" i="18"/>
  <c r="AF58" i="18"/>
  <c r="R59" i="18"/>
  <c r="AB59" i="18"/>
  <c r="AF59" i="18"/>
  <c r="R60" i="18"/>
  <c r="AB60" i="18"/>
  <c r="AF60" i="18"/>
  <c r="R61" i="18"/>
  <c r="AB61" i="18"/>
  <c r="AF61" i="18"/>
  <c r="R62" i="18"/>
  <c r="AB62" i="18"/>
  <c r="AF62" i="18"/>
  <c r="R63" i="18"/>
  <c r="AB63" i="18"/>
  <c r="AF63" i="18"/>
  <c r="R64" i="18"/>
  <c r="AB64" i="18"/>
  <c r="AF64" i="18"/>
  <c r="R65" i="18"/>
  <c r="AB65" i="18"/>
  <c r="AF65" i="18"/>
  <c r="R66" i="18"/>
  <c r="AB66" i="18"/>
  <c r="AF66" i="18"/>
  <c r="R67" i="18"/>
  <c r="AB67" i="18"/>
  <c r="AF67" i="18"/>
  <c r="R68" i="18"/>
  <c r="AB68" i="18"/>
  <c r="AF68" i="18"/>
  <c r="R69" i="18"/>
  <c r="AB69" i="18"/>
  <c r="AF69" i="18"/>
  <c r="R70" i="18"/>
  <c r="AB70" i="18"/>
  <c r="AF70" i="18"/>
  <c r="R71" i="18"/>
  <c r="AB71" i="18"/>
  <c r="AF71" i="18"/>
  <c r="R72" i="18"/>
  <c r="AB72" i="18"/>
  <c r="AF72" i="18"/>
  <c r="R73" i="18"/>
  <c r="AB73" i="18"/>
  <c r="AF73" i="18"/>
  <c r="R74" i="18"/>
  <c r="AB74" i="18"/>
  <c r="AF74" i="18"/>
  <c r="R75" i="18"/>
  <c r="AB75" i="18"/>
  <c r="AF75" i="18"/>
  <c r="R76" i="18"/>
  <c r="AB76" i="18"/>
  <c r="AF76" i="18"/>
  <c r="R77" i="18"/>
  <c r="AB77" i="18"/>
  <c r="AF77" i="18"/>
  <c r="R78" i="18"/>
  <c r="AB78" i="18"/>
  <c r="AF78" i="18"/>
  <c r="R79" i="18"/>
  <c r="AB79" i="18"/>
  <c r="AF79" i="18"/>
  <c r="R80" i="18"/>
  <c r="AB80" i="18"/>
  <c r="AF80" i="18"/>
  <c r="R81" i="18"/>
  <c r="AB81" i="18"/>
  <c r="AF81" i="18"/>
  <c r="R82" i="18"/>
  <c r="AB82" i="18"/>
  <c r="AF82" i="18"/>
  <c r="R83" i="18"/>
  <c r="AB83" i="18"/>
  <c r="AF83" i="18"/>
  <c r="R84" i="18"/>
  <c r="AB84" i="18"/>
  <c r="AF84" i="18"/>
  <c r="R85" i="18"/>
  <c r="AB85" i="18"/>
  <c r="AF85" i="18"/>
  <c r="R86" i="18"/>
  <c r="AB86" i="18"/>
  <c r="AF86" i="18"/>
  <c r="R87" i="18"/>
  <c r="AB87" i="18"/>
  <c r="AF87" i="18"/>
  <c r="R88" i="18"/>
  <c r="AB88" i="18"/>
  <c r="AF88" i="18"/>
  <c r="R89" i="18"/>
  <c r="AB89" i="18"/>
  <c r="AF89" i="18"/>
  <c r="R90" i="18"/>
  <c r="AB90" i="18"/>
  <c r="AF90" i="18"/>
  <c r="R91" i="18"/>
  <c r="AB91" i="18"/>
  <c r="AF91" i="18"/>
  <c r="R92" i="18"/>
  <c r="AB92" i="18"/>
  <c r="AF92" i="18"/>
  <c r="R93" i="18"/>
  <c r="AB93" i="18"/>
  <c r="AF93" i="18"/>
  <c r="R94" i="18"/>
  <c r="AB94" i="18"/>
  <c r="AF94" i="18"/>
  <c r="R95" i="18"/>
  <c r="AB95" i="18"/>
  <c r="AF95" i="18"/>
  <c r="R96" i="18"/>
  <c r="AB96" i="18"/>
  <c r="AF96" i="18"/>
  <c r="R97" i="18"/>
  <c r="AB97" i="18"/>
  <c r="AF97" i="18"/>
  <c r="R98" i="18"/>
  <c r="AB98" i="18"/>
  <c r="AF98" i="18"/>
  <c r="R99" i="18"/>
  <c r="AB99" i="18"/>
  <c r="AF99" i="18"/>
  <c r="R100" i="18"/>
  <c r="AB100" i="18"/>
  <c r="AF100" i="18"/>
  <c r="R101" i="18"/>
  <c r="AB101" i="18"/>
  <c r="AF101" i="18"/>
  <c r="R102" i="18"/>
  <c r="AB102" i="18"/>
  <c r="AF102" i="18"/>
  <c r="R103" i="18"/>
  <c r="AB103" i="18"/>
  <c r="AF103" i="18"/>
  <c r="R104" i="18"/>
  <c r="AB104" i="18"/>
  <c r="AF104" i="18"/>
  <c r="R105" i="18"/>
  <c r="AB105" i="18"/>
  <c r="AF105" i="18"/>
  <c r="R106" i="18"/>
  <c r="AB106" i="18"/>
  <c r="AF106" i="18"/>
  <c r="R107" i="18"/>
  <c r="AB107" i="18"/>
  <c r="AF107" i="18"/>
  <c r="R108" i="18"/>
  <c r="AB108" i="18"/>
  <c r="AF108" i="18"/>
  <c r="R109" i="18"/>
  <c r="AB109" i="18"/>
  <c r="AF109" i="18"/>
  <c r="R110" i="18"/>
  <c r="AB110" i="18"/>
  <c r="AF110" i="18"/>
  <c r="R111" i="18"/>
  <c r="AB111" i="18"/>
  <c r="AF111" i="18"/>
  <c r="R112" i="18"/>
  <c r="AB112" i="18"/>
  <c r="AF112" i="18"/>
  <c r="R113" i="18"/>
  <c r="AB113" i="18"/>
  <c r="AF113" i="18"/>
  <c r="R114" i="18"/>
  <c r="AB114" i="18"/>
  <c r="AF114" i="18"/>
  <c r="R115" i="18"/>
  <c r="AB115" i="18"/>
  <c r="AF115" i="18"/>
  <c r="R116" i="18"/>
  <c r="AB116" i="18"/>
  <c r="AF116" i="18"/>
  <c r="R117" i="18"/>
  <c r="AB117" i="18"/>
  <c r="AF117" i="18"/>
  <c r="R118" i="18"/>
  <c r="AB118" i="18"/>
  <c r="AF118" i="18"/>
  <c r="R119" i="18"/>
  <c r="AB119" i="18"/>
  <c r="AF119" i="18"/>
  <c r="R120" i="18"/>
  <c r="AB120" i="18"/>
  <c r="AF120" i="18"/>
  <c r="R121" i="18"/>
  <c r="AB121" i="18"/>
  <c r="AF121" i="18"/>
  <c r="R122" i="18"/>
  <c r="AB122" i="18"/>
  <c r="AF122" i="18"/>
  <c r="R123" i="18"/>
  <c r="AB123" i="18"/>
  <c r="AF123" i="18"/>
  <c r="R124" i="18"/>
  <c r="AB124" i="18"/>
  <c r="AF124" i="18"/>
  <c r="R125" i="18"/>
  <c r="AB125" i="18"/>
  <c r="AF125" i="18"/>
  <c r="AJ126" i="18"/>
  <c r="AF126" i="18"/>
  <c r="AB126" i="18"/>
  <c r="R126" i="18"/>
  <c r="AE126" i="18"/>
  <c r="AK126" i="18"/>
  <c r="AK362" i="18"/>
  <c r="AG362" i="18"/>
  <c r="AC362" i="18"/>
  <c r="N362" i="18"/>
  <c r="AI362" i="18"/>
  <c r="AD362" i="18"/>
  <c r="R362" i="18"/>
  <c r="AM362" i="18"/>
  <c r="AH362" i="18"/>
  <c r="AB362" i="18"/>
  <c r="AL362" i="18"/>
  <c r="AF362" i="18"/>
  <c r="AA362" i="18"/>
  <c r="AJ362" i="18"/>
  <c r="AK418" i="18"/>
  <c r="AG418" i="18"/>
  <c r="AC418" i="18"/>
  <c r="N418" i="18"/>
  <c r="AI418" i="18"/>
  <c r="AD418" i="18"/>
  <c r="R418" i="18"/>
  <c r="AM418" i="18"/>
  <c r="AH418" i="18"/>
  <c r="AB418" i="18"/>
  <c r="AL418" i="18"/>
  <c r="AF418" i="18"/>
  <c r="AA418" i="18"/>
  <c r="AE418" i="18"/>
  <c r="AK358" i="18"/>
  <c r="AG358" i="18"/>
  <c r="AC358" i="18"/>
  <c r="N358" i="18"/>
  <c r="AI358" i="18"/>
  <c r="AD358" i="18"/>
  <c r="R358" i="18"/>
  <c r="AM358" i="18"/>
  <c r="AH358" i="18"/>
  <c r="AB358" i="18"/>
  <c r="AL358" i="18"/>
  <c r="AF358" i="18"/>
  <c r="AA358" i="18"/>
  <c r="AJ358" i="18"/>
  <c r="AK422" i="18"/>
  <c r="AG422" i="18"/>
  <c r="AC422" i="18"/>
  <c r="N422" i="18"/>
  <c r="AI422" i="18"/>
  <c r="AD422" i="18"/>
  <c r="R422" i="18"/>
  <c r="AM422" i="18"/>
  <c r="AH422" i="18"/>
  <c r="AB422" i="18"/>
  <c r="AL422" i="18"/>
  <c r="AF422" i="18"/>
  <c r="AA422" i="18"/>
  <c r="AE422" i="18"/>
  <c r="AK438" i="18"/>
  <c r="AG438" i="18"/>
  <c r="AC438" i="18"/>
  <c r="N438" i="18"/>
  <c r="AI438" i="18"/>
  <c r="AD438" i="18"/>
  <c r="R438" i="18"/>
  <c r="AM438" i="18"/>
  <c r="AH438" i="18"/>
  <c r="AB438" i="18"/>
  <c r="AL438" i="18"/>
  <c r="AF438" i="18"/>
  <c r="AA438" i="18"/>
  <c r="AE438" i="18"/>
  <c r="AK454" i="18"/>
  <c r="AG454" i="18"/>
  <c r="AC454" i="18"/>
  <c r="N454" i="18"/>
  <c r="AI454" i="18"/>
  <c r="AD454" i="18"/>
  <c r="R454" i="18"/>
  <c r="AM454" i="18"/>
  <c r="AH454" i="18"/>
  <c r="AB454" i="18"/>
  <c r="AL454" i="18"/>
  <c r="AF454" i="18"/>
  <c r="AA454" i="18"/>
  <c r="AE454" i="18"/>
  <c r="AK354" i="18"/>
  <c r="AG354" i="18"/>
  <c r="AC354" i="18"/>
  <c r="N354" i="18"/>
  <c r="AI354" i="18"/>
  <c r="AD354" i="18"/>
  <c r="R354" i="18"/>
  <c r="AM354" i="18"/>
  <c r="AH354" i="18"/>
  <c r="AB354" i="18"/>
  <c r="AL354" i="18"/>
  <c r="AF354" i="18"/>
  <c r="AA354" i="18"/>
  <c r="AJ354" i="18"/>
  <c r="AK350" i="18"/>
  <c r="AG350" i="18"/>
  <c r="AC350" i="18"/>
  <c r="N350" i="18"/>
  <c r="AI350" i="18"/>
  <c r="AD350" i="18"/>
  <c r="R350" i="18"/>
  <c r="AM350" i="18"/>
  <c r="AH350" i="18"/>
  <c r="AB350" i="18"/>
  <c r="AL350" i="18"/>
  <c r="AF350" i="18"/>
  <c r="AA350" i="18"/>
  <c r="AJ350" i="18"/>
  <c r="AK366" i="18"/>
  <c r="AG366" i="18"/>
  <c r="AC366" i="18"/>
  <c r="N366" i="18"/>
  <c r="AM366" i="18"/>
  <c r="AI366" i="18"/>
  <c r="AE366" i="18"/>
  <c r="AA366" i="18"/>
  <c r="AF366" i="18"/>
  <c r="R366" i="18"/>
  <c r="AL366" i="18"/>
  <c r="AD366" i="18"/>
  <c r="AJ366" i="18"/>
  <c r="AB366" i="18"/>
  <c r="AK430" i="18"/>
  <c r="AG430" i="18"/>
  <c r="AC430" i="18"/>
  <c r="N430" i="18"/>
  <c r="AI430" i="18"/>
  <c r="AD430" i="18"/>
  <c r="R430" i="18"/>
  <c r="AM430" i="18"/>
  <c r="AH430" i="18"/>
  <c r="AB430" i="18"/>
  <c r="AL430" i="18"/>
  <c r="AF430" i="18"/>
  <c r="AA430" i="18"/>
  <c r="AE430" i="18"/>
  <c r="AK446" i="18"/>
  <c r="AG446" i="18"/>
  <c r="AC446" i="18"/>
  <c r="N446" i="18"/>
  <c r="AI446" i="18"/>
  <c r="AD446" i="18"/>
  <c r="R446" i="18"/>
  <c r="AM446" i="18"/>
  <c r="AH446" i="18"/>
  <c r="AB446" i="18"/>
  <c r="AL446" i="18"/>
  <c r="AF446" i="18"/>
  <c r="AA446" i="18"/>
  <c r="AE446" i="18"/>
  <c r="R127" i="18"/>
  <c r="AB127" i="18"/>
  <c r="AF127" i="18"/>
  <c r="R128" i="18"/>
  <c r="AB128" i="18"/>
  <c r="AF128" i="18"/>
  <c r="R129" i="18"/>
  <c r="AB129" i="18"/>
  <c r="AF129" i="18"/>
  <c r="R130" i="18"/>
  <c r="AB130" i="18"/>
  <c r="AF130" i="18"/>
  <c r="R131" i="18"/>
  <c r="AB131" i="18"/>
  <c r="AF131" i="18"/>
  <c r="R132" i="18"/>
  <c r="AB132" i="18"/>
  <c r="AF132" i="18"/>
  <c r="R133" i="18"/>
  <c r="AB133" i="18"/>
  <c r="AF133" i="18"/>
  <c r="R134" i="18"/>
  <c r="AB134" i="18"/>
  <c r="AF134" i="18"/>
  <c r="R135" i="18"/>
  <c r="AB135" i="18"/>
  <c r="AF135" i="18"/>
  <c r="R136" i="18"/>
  <c r="AB136" i="18"/>
  <c r="AF136" i="18"/>
  <c r="R137" i="18"/>
  <c r="AB137" i="18"/>
  <c r="AF137" i="18"/>
  <c r="R138" i="18"/>
  <c r="AB138" i="18"/>
  <c r="AF138" i="18"/>
  <c r="R139" i="18"/>
  <c r="AB139" i="18"/>
  <c r="AF139" i="18"/>
  <c r="R140" i="18"/>
  <c r="AB140" i="18"/>
  <c r="AF140" i="18"/>
  <c r="R141" i="18"/>
  <c r="AB141" i="18"/>
  <c r="AF141" i="18"/>
  <c r="R142" i="18"/>
  <c r="AB142" i="18"/>
  <c r="AF142" i="18"/>
  <c r="R143" i="18"/>
  <c r="AB143" i="18"/>
  <c r="AF143" i="18"/>
  <c r="R144" i="18"/>
  <c r="AB144" i="18"/>
  <c r="AF144" i="18"/>
  <c r="R145" i="18"/>
  <c r="AB145" i="18"/>
  <c r="AF145" i="18"/>
  <c r="R146" i="18"/>
  <c r="AB146" i="18"/>
  <c r="AF146" i="18"/>
  <c r="R147" i="18"/>
  <c r="AB147" i="18"/>
  <c r="AF147" i="18"/>
  <c r="R148" i="18"/>
  <c r="AB148" i="18"/>
  <c r="AF148" i="18"/>
  <c r="R149" i="18"/>
  <c r="AB149" i="18"/>
  <c r="AF149" i="18"/>
  <c r="R150" i="18"/>
  <c r="AB150" i="18"/>
  <c r="AF150" i="18"/>
  <c r="R151" i="18"/>
  <c r="AB151" i="18"/>
  <c r="AF151" i="18"/>
  <c r="R152" i="18"/>
  <c r="AB152" i="18"/>
  <c r="AF152" i="18"/>
  <c r="R153" i="18"/>
  <c r="AB153" i="18"/>
  <c r="AF153" i="18"/>
  <c r="R154" i="18"/>
  <c r="AB154" i="18"/>
  <c r="AF154" i="18"/>
  <c r="R155" i="18"/>
  <c r="AB155" i="18"/>
  <c r="AF155" i="18"/>
  <c r="R156" i="18"/>
  <c r="AB156" i="18"/>
  <c r="AF156" i="18"/>
  <c r="R157" i="18"/>
  <c r="AB157" i="18"/>
  <c r="AF157" i="18"/>
  <c r="R158" i="18"/>
  <c r="AB158" i="18"/>
  <c r="AF158" i="18"/>
  <c r="R159" i="18"/>
  <c r="AB159" i="18"/>
  <c r="AF159" i="18"/>
  <c r="R160" i="18"/>
  <c r="AB160" i="18"/>
  <c r="AF160" i="18"/>
  <c r="R161" i="18"/>
  <c r="AB161" i="18"/>
  <c r="AF161" i="18"/>
  <c r="R162" i="18"/>
  <c r="AB162" i="18"/>
  <c r="AF162" i="18"/>
  <c r="R163" i="18"/>
  <c r="AB163" i="18"/>
  <c r="AF163" i="18"/>
  <c r="R164" i="18"/>
  <c r="AB164" i="18"/>
  <c r="AF164" i="18"/>
  <c r="R165" i="18"/>
  <c r="AB165" i="18"/>
  <c r="AF165" i="18"/>
  <c r="R166" i="18"/>
  <c r="AB166" i="18"/>
  <c r="AF166" i="18"/>
  <c r="R167" i="18"/>
  <c r="AB167" i="18"/>
  <c r="AF167" i="18"/>
  <c r="R168" i="18"/>
  <c r="AB168" i="18"/>
  <c r="AF168" i="18"/>
  <c r="R169" i="18"/>
  <c r="AB169" i="18"/>
  <c r="AF169" i="18"/>
  <c r="R170" i="18"/>
  <c r="AB170" i="18"/>
  <c r="AF170" i="18"/>
  <c r="R171" i="18"/>
  <c r="AB171" i="18"/>
  <c r="AF171" i="18"/>
  <c r="R172" i="18"/>
  <c r="AB172" i="18"/>
  <c r="AF172" i="18"/>
  <c r="R173" i="18"/>
  <c r="AB173" i="18"/>
  <c r="AF173" i="18"/>
  <c r="R174" i="18"/>
  <c r="AB174" i="18"/>
  <c r="AF174" i="18"/>
  <c r="R175" i="18"/>
  <c r="AB175" i="18"/>
  <c r="AF175" i="18"/>
  <c r="R176" i="18"/>
  <c r="AB176" i="18"/>
  <c r="AF176" i="18"/>
  <c r="R177" i="18"/>
  <c r="AB177" i="18"/>
  <c r="AF177" i="18"/>
  <c r="R178" i="18"/>
  <c r="AB178" i="18"/>
  <c r="AF178" i="18"/>
  <c r="R179" i="18"/>
  <c r="AB179" i="18"/>
  <c r="AF179" i="18"/>
  <c r="R180" i="18"/>
  <c r="AB180" i="18"/>
  <c r="AF180" i="18"/>
  <c r="R181" i="18"/>
  <c r="AB181" i="18"/>
  <c r="AF181" i="18"/>
  <c r="R182" i="18"/>
  <c r="AB182" i="18"/>
  <c r="AF182" i="18"/>
  <c r="R183" i="18"/>
  <c r="AB183" i="18"/>
  <c r="AF183" i="18"/>
  <c r="R184" i="18"/>
  <c r="AB184" i="18"/>
  <c r="AF184" i="18"/>
  <c r="R185" i="18"/>
  <c r="AB185" i="18"/>
  <c r="AF185" i="18"/>
  <c r="R186" i="18"/>
  <c r="AB186" i="18"/>
  <c r="AF186" i="18"/>
  <c r="R187" i="18"/>
  <c r="AB187" i="18"/>
  <c r="AF187" i="18"/>
  <c r="R188" i="18"/>
  <c r="AB188" i="18"/>
  <c r="AF188" i="18"/>
  <c r="R189" i="18"/>
  <c r="AB189" i="18"/>
  <c r="AF189" i="18"/>
  <c r="R190" i="18"/>
  <c r="AB190" i="18"/>
  <c r="AF190" i="18"/>
  <c r="R191" i="18"/>
  <c r="AB191" i="18"/>
  <c r="AF191" i="18"/>
  <c r="R192" i="18"/>
  <c r="AB192" i="18"/>
  <c r="AF192" i="18"/>
  <c r="R193" i="18"/>
  <c r="AB193" i="18"/>
  <c r="AF193" i="18"/>
  <c r="R194" i="18"/>
  <c r="AB194" i="18"/>
  <c r="AF194" i="18"/>
  <c r="R195" i="18"/>
  <c r="AB195" i="18"/>
  <c r="AF195" i="18"/>
  <c r="R196" i="18"/>
  <c r="AB196" i="18"/>
  <c r="AF196" i="18"/>
  <c r="R197" i="18"/>
  <c r="AB197" i="18"/>
  <c r="AF197" i="18"/>
  <c r="R198" i="18"/>
  <c r="AB198" i="18"/>
  <c r="AF198" i="18"/>
  <c r="R199" i="18"/>
  <c r="AB199" i="18"/>
  <c r="AF199" i="18"/>
  <c r="R200" i="18"/>
  <c r="AB200" i="18"/>
  <c r="AF200" i="18"/>
  <c r="R201" i="18"/>
  <c r="AB201" i="18"/>
  <c r="AF201" i="18"/>
  <c r="R202" i="18"/>
  <c r="AB202" i="18"/>
  <c r="AF202" i="18"/>
  <c r="R203" i="18"/>
  <c r="AB203" i="18"/>
  <c r="AF203" i="18"/>
  <c r="R204" i="18"/>
  <c r="AB204" i="18"/>
  <c r="AF204" i="18"/>
  <c r="R205" i="18"/>
  <c r="AB205" i="18"/>
  <c r="AF205" i="18"/>
  <c r="R206" i="18"/>
  <c r="AB206" i="18"/>
  <c r="AF206" i="18"/>
  <c r="R207" i="18"/>
  <c r="AB207" i="18"/>
  <c r="AF207" i="18"/>
  <c r="R208" i="18"/>
  <c r="AB208" i="18"/>
  <c r="AF208" i="18"/>
  <c r="R209" i="18"/>
  <c r="AB209" i="18"/>
  <c r="AF209" i="18"/>
  <c r="R210" i="18"/>
  <c r="AB210" i="18"/>
  <c r="AF210" i="18"/>
  <c r="R211" i="18"/>
  <c r="AB211" i="18"/>
  <c r="AF211" i="18"/>
  <c r="R212" i="18"/>
  <c r="AB212" i="18"/>
  <c r="AF212" i="18"/>
  <c r="R213" i="18"/>
  <c r="AB213" i="18"/>
  <c r="AF213" i="18"/>
  <c r="R214" i="18"/>
  <c r="AB214" i="18"/>
  <c r="AF214" i="18"/>
  <c r="R215" i="18"/>
  <c r="AB215" i="18"/>
  <c r="AF215" i="18"/>
  <c r="R216" i="18"/>
  <c r="AB216" i="18"/>
  <c r="AF216" i="18"/>
  <c r="R217" i="18"/>
  <c r="AB217" i="18"/>
  <c r="AF217" i="18"/>
  <c r="R218" i="18"/>
  <c r="AB218" i="18"/>
  <c r="AF218" i="18"/>
  <c r="R219" i="18"/>
  <c r="AB219" i="18"/>
  <c r="AF219" i="18"/>
  <c r="R220" i="18"/>
  <c r="AB220" i="18"/>
  <c r="AF220" i="18"/>
  <c r="R221" i="18"/>
  <c r="AB221" i="18"/>
  <c r="AF221" i="18"/>
  <c r="R222" i="18"/>
  <c r="AB222" i="18"/>
  <c r="AF222" i="18"/>
  <c r="R223" i="18"/>
  <c r="AB223" i="18"/>
  <c r="AF223" i="18"/>
  <c r="R224" i="18"/>
  <c r="AB224" i="18"/>
  <c r="AF224" i="18"/>
  <c r="R225" i="18"/>
  <c r="AB225" i="18"/>
  <c r="AF225" i="18"/>
  <c r="R226" i="18"/>
  <c r="AB226" i="18"/>
  <c r="AF226" i="18"/>
  <c r="R227" i="18"/>
  <c r="AB227" i="18"/>
  <c r="AF227" i="18"/>
  <c r="R228" i="18"/>
  <c r="AB228" i="18"/>
  <c r="AF228" i="18"/>
  <c r="R229" i="18"/>
  <c r="AB229" i="18"/>
  <c r="AF229" i="18"/>
  <c r="R230" i="18"/>
  <c r="AB230" i="18"/>
  <c r="AF230" i="18"/>
  <c r="R231" i="18"/>
  <c r="AB231" i="18"/>
  <c r="AF231" i="18"/>
  <c r="R232" i="18"/>
  <c r="AB232" i="18"/>
  <c r="AF232" i="18"/>
  <c r="R233" i="18"/>
  <c r="AB233" i="18"/>
  <c r="AF233" i="18"/>
  <c r="R234" i="18"/>
  <c r="AB234" i="18"/>
  <c r="AF234" i="18"/>
  <c r="R235" i="18"/>
  <c r="AB235" i="18"/>
  <c r="AF235" i="18"/>
  <c r="R236" i="18"/>
  <c r="AB236" i="18"/>
  <c r="AF236" i="18"/>
  <c r="R237" i="18"/>
  <c r="AB237" i="18"/>
  <c r="AF237" i="18"/>
  <c r="R238" i="18"/>
  <c r="AB238" i="18"/>
  <c r="AF238" i="18"/>
  <c r="R239" i="18"/>
  <c r="AB239" i="18"/>
  <c r="AF239" i="18"/>
  <c r="R240" i="18"/>
  <c r="AB240" i="18"/>
  <c r="AF240" i="18"/>
  <c r="R241" i="18"/>
  <c r="AB241" i="18"/>
  <c r="AF241" i="18"/>
  <c r="R242" i="18"/>
  <c r="AB242" i="18"/>
  <c r="AF242" i="18"/>
  <c r="R243" i="18"/>
  <c r="AB243" i="18"/>
  <c r="AF243" i="18"/>
  <c r="R244" i="18"/>
  <c r="AB244" i="18"/>
  <c r="AF244" i="18"/>
  <c r="R245" i="18"/>
  <c r="AB245" i="18"/>
  <c r="AF245" i="18"/>
  <c r="R246" i="18"/>
  <c r="AB246" i="18"/>
  <c r="AF246" i="18"/>
  <c r="R247" i="18"/>
  <c r="AB247" i="18"/>
  <c r="AF247" i="18"/>
  <c r="R248" i="18"/>
  <c r="AB248" i="18"/>
  <c r="AF248" i="18"/>
  <c r="R249" i="18"/>
  <c r="AB249" i="18"/>
  <c r="AF249" i="18"/>
  <c r="R250" i="18"/>
  <c r="AB250" i="18"/>
  <c r="AF250" i="18"/>
  <c r="R251" i="18"/>
  <c r="AB251" i="18"/>
  <c r="AF251" i="18"/>
  <c r="R252" i="18"/>
  <c r="AB252" i="18"/>
  <c r="AF252" i="18"/>
  <c r="R253" i="18"/>
  <c r="AB253" i="18"/>
  <c r="AF253" i="18"/>
  <c r="R254" i="18"/>
  <c r="AB254" i="18"/>
  <c r="AF254" i="18"/>
  <c r="R255" i="18"/>
  <c r="AB255" i="18"/>
  <c r="AF255" i="18"/>
  <c r="R256" i="18"/>
  <c r="AB256" i="18"/>
  <c r="AF256" i="18"/>
  <c r="R257" i="18"/>
  <c r="AB257" i="18"/>
  <c r="AF257" i="18"/>
  <c r="R258" i="18"/>
  <c r="AB258" i="18"/>
  <c r="AF258" i="18"/>
  <c r="R259" i="18"/>
  <c r="AB259" i="18"/>
  <c r="AF259" i="18"/>
  <c r="R260" i="18"/>
  <c r="AB260" i="18"/>
  <c r="AF260" i="18"/>
  <c r="R261" i="18"/>
  <c r="AB261" i="18"/>
  <c r="AF261" i="18"/>
  <c r="R262" i="18"/>
  <c r="AB262" i="18"/>
  <c r="AF262" i="18"/>
  <c r="R263" i="18"/>
  <c r="AB263" i="18"/>
  <c r="AF263" i="18"/>
  <c r="R264" i="18"/>
  <c r="AB264" i="18"/>
  <c r="AF264" i="18"/>
  <c r="R265" i="18"/>
  <c r="AB265" i="18"/>
  <c r="AF265" i="18"/>
  <c r="R266" i="18"/>
  <c r="AB266" i="18"/>
  <c r="AF266" i="18"/>
  <c r="R267" i="18"/>
  <c r="AB267" i="18"/>
  <c r="AF267" i="18"/>
  <c r="R268" i="18"/>
  <c r="AB268" i="18"/>
  <c r="AF268" i="18"/>
  <c r="R269" i="18"/>
  <c r="AB269" i="18"/>
  <c r="AF269" i="18"/>
  <c r="R270" i="18"/>
  <c r="AB270" i="18"/>
  <c r="AF270" i="18"/>
  <c r="R271" i="18"/>
  <c r="AB271" i="18"/>
  <c r="AF271" i="18"/>
  <c r="R272" i="18"/>
  <c r="AB272" i="18"/>
  <c r="AF272" i="18"/>
  <c r="R273" i="18"/>
  <c r="AB273" i="18"/>
  <c r="AF273" i="18"/>
  <c r="R274" i="18"/>
  <c r="AB274" i="18"/>
  <c r="AF274" i="18"/>
  <c r="R275" i="18"/>
  <c r="AB275" i="18"/>
  <c r="AF275" i="18"/>
  <c r="R276" i="18"/>
  <c r="AB276" i="18"/>
  <c r="AF276" i="18"/>
  <c r="R277" i="18"/>
  <c r="AB277" i="18"/>
  <c r="AF277" i="18"/>
  <c r="R278" i="18"/>
  <c r="AB278" i="18"/>
  <c r="AF278" i="18"/>
  <c r="R279" i="18"/>
  <c r="AB279" i="18"/>
  <c r="AF279" i="18"/>
  <c r="R280" i="18"/>
  <c r="AB280" i="18"/>
  <c r="AF280" i="18"/>
  <c r="R281" i="18"/>
  <c r="AB281" i="18"/>
  <c r="AF281" i="18"/>
  <c r="R282" i="18"/>
  <c r="AB282" i="18"/>
  <c r="AF282" i="18"/>
  <c r="R283" i="18"/>
  <c r="AB283" i="18"/>
  <c r="AF283" i="18"/>
  <c r="R284" i="18"/>
  <c r="AB284" i="18"/>
  <c r="AF284" i="18"/>
  <c r="R285" i="18"/>
  <c r="AB285" i="18"/>
  <c r="AF285" i="18"/>
  <c r="R286" i="18"/>
  <c r="AB286" i="18"/>
  <c r="AF286" i="18"/>
  <c r="R287" i="18"/>
  <c r="AB287" i="18"/>
  <c r="AF287" i="18"/>
  <c r="R288" i="18"/>
  <c r="AB288" i="18"/>
  <c r="AF288" i="18"/>
  <c r="R289" i="18"/>
  <c r="AB289" i="18"/>
  <c r="AF289" i="18"/>
  <c r="R290" i="18"/>
  <c r="AB290" i="18"/>
  <c r="AF290" i="18"/>
  <c r="R291" i="18"/>
  <c r="AB291" i="18"/>
  <c r="AF291" i="18"/>
  <c r="R292" i="18"/>
  <c r="AB292" i="18"/>
  <c r="AF292" i="18"/>
  <c r="R293" i="18"/>
  <c r="AB293" i="18"/>
  <c r="AF293" i="18"/>
  <c r="R294" i="18"/>
  <c r="AB294" i="18"/>
  <c r="AF294" i="18"/>
  <c r="R295" i="18"/>
  <c r="AB295" i="18"/>
  <c r="AF295" i="18"/>
  <c r="R296" i="18"/>
  <c r="AB296" i="18"/>
  <c r="AF296" i="18"/>
  <c r="R297" i="18"/>
  <c r="AB297" i="18"/>
  <c r="AF297" i="18"/>
  <c r="R298" i="18"/>
  <c r="AB298" i="18"/>
  <c r="AF298" i="18"/>
  <c r="R299" i="18"/>
  <c r="AB299" i="18"/>
  <c r="AF299" i="18"/>
  <c r="R300" i="18"/>
  <c r="AB300" i="18"/>
  <c r="AF300" i="18"/>
  <c r="R301" i="18"/>
  <c r="AB301" i="18"/>
  <c r="AF301" i="18"/>
  <c r="R302" i="18"/>
  <c r="AB302" i="18"/>
  <c r="AF302" i="18"/>
  <c r="R303" i="18"/>
  <c r="AB303" i="18"/>
  <c r="AF303" i="18"/>
  <c r="R304" i="18"/>
  <c r="AB304" i="18"/>
  <c r="AF304" i="18"/>
  <c r="R305" i="18"/>
  <c r="AB305" i="18"/>
  <c r="AF305" i="18"/>
  <c r="R306" i="18"/>
  <c r="AB306" i="18"/>
  <c r="AF306" i="18"/>
  <c r="R307" i="18"/>
  <c r="AB307" i="18"/>
  <c r="AF307" i="18"/>
  <c r="R308" i="18"/>
  <c r="AB308" i="18"/>
  <c r="AF308" i="18"/>
  <c r="R309" i="18"/>
  <c r="AB309" i="18"/>
  <c r="AF309" i="18"/>
  <c r="R310" i="18"/>
  <c r="AB310" i="18"/>
  <c r="AF310" i="18"/>
  <c r="R311" i="18"/>
  <c r="AB311" i="18"/>
  <c r="AF311" i="18"/>
  <c r="R312" i="18"/>
  <c r="AB312" i="18"/>
  <c r="AF312" i="18"/>
  <c r="R313" i="18"/>
  <c r="AB313" i="18"/>
  <c r="AF313" i="18"/>
  <c r="R314" i="18"/>
  <c r="AB314" i="18"/>
  <c r="AF314" i="18"/>
  <c r="R315" i="18"/>
  <c r="AB315" i="18"/>
  <c r="AF315" i="18"/>
  <c r="R316" i="18"/>
  <c r="AB316" i="18"/>
  <c r="AF316" i="18"/>
  <c r="R317" i="18"/>
  <c r="AB317" i="18"/>
  <c r="AF317" i="18"/>
  <c r="R318" i="18"/>
  <c r="AB318" i="18"/>
  <c r="AF318" i="18"/>
  <c r="R319" i="18"/>
  <c r="AB319" i="18"/>
  <c r="AF319" i="18"/>
  <c r="R320" i="18"/>
  <c r="AB320" i="18"/>
  <c r="AF320" i="18"/>
  <c r="R321" i="18"/>
  <c r="AB321" i="18"/>
  <c r="AF321" i="18"/>
  <c r="R322" i="18"/>
  <c r="AB322" i="18"/>
  <c r="AF322" i="18"/>
  <c r="R323" i="18"/>
  <c r="AB323" i="18"/>
  <c r="AF323" i="18"/>
  <c r="R324" i="18"/>
  <c r="AB324" i="18"/>
  <c r="AF324" i="18"/>
  <c r="R325" i="18"/>
  <c r="AB325" i="18"/>
  <c r="AF325" i="18"/>
  <c r="R326" i="18"/>
  <c r="AB326" i="18"/>
  <c r="AF326" i="18"/>
  <c r="R327" i="18"/>
  <c r="AB327" i="18"/>
  <c r="AF327" i="18"/>
  <c r="R328" i="18"/>
  <c r="AB328" i="18"/>
  <c r="AF328" i="18"/>
  <c r="R329" i="18"/>
  <c r="AB329" i="18"/>
  <c r="AF329" i="18"/>
  <c r="R330" i="18"/>
  <c r="AB330" i="18"/>
  <c r="AF330" i="18"/>
  <c r="R331" i="18"/>
  <c r="AB331" i="18"/>
  <c r="AF331" i="18"/>
  <c r="R332" i="18"/>
  <c r="AB332" i="18"/>
  <c r="AF332" i="18"/>
  <c r="R333" i="18"/>
  <c r="AB333" i="18"/>
  <c r="AF333" i="18"/>
  <c r="R334" i="18"/>
  <c r="AB334" i="18"/>
  <c r="AF334" i="18"/>
  <c r="R335" i="18"/>
  <c r="AB335" i="18"/>
  <c r="AF335" i="18"/>
  <c r="R336" i="18"/>
  <c r="AB336" i="18"/>
  <c r="AF336" i="18"/>
  <c r="R337" i="18"/>
  <c r="AB337" i="18"/>
  <c r="AF337" i="18"/>
  <c r="R338" i="18"/>
  <c r="AB338" i="18"/>
  <c r="AF338" i="18"/>
  <c r="R339" i="18"/>
  <c r="AB339" i="18"/>
  <c r="AF339" i="18"/>
  <c r="R340" i="18"/>
  <c r="AB340" i="18"/>
  <c r="AF340" i="18"/>
  <c r="R341" i="18"/>
  <c r="AB341" i="18"/>
  <c r="AF341" i="18"/>
  <c r="R342" i="18"/>
  <c r="AB342" i="18"/>
  <c r="AF342" i="18"/>
  <c r="R343" i="18"/>
  <c r="AB343" i="18"/>
  <c r="AF343" i="18"/>
  <c r="R344" i="18"/>
  <c r="AB344" i="18"/>
  <c r="AF344" i="18"/>
  <c r="R345" i="18"/>
  <c r="AB345" i="18"/>
  <c r="AF345" i="18"/>
  <c r="R346" i="18"/>
  <c r="AB346" i="18"/>
  <c r="AF346" i="18"/>
  <c r="R347" i="18"/>
  <c r="AB347" i="18"/>
  <c r="AF347" i="18"/>
  <c r="R348" i="18"/>
  <c r="AB348" i="18"/>
  <c r="AF348" i="18"/>
  <c r="R349" i="18"/>
  <c r="AB349" i="18"/>
  <c r="AF349" i="18"/>
  <c r="AJ349" i="18"/>
  <c r="AB351" i="18"/>
  <c r="AH351" i="18"/>
  <c r="R352" i="18"/>
  <c r="AD352" i="18"/>
  <c r="AK353" i="18"/>
  <c r="AG353" i="18"/>
  <c r="AC353" i="18"/>
  <c r="N353" i="18"/>
  <c r="AE353" i="18"/>
  <c r="AJ353" i="18"/>
  <c r="AB355" i="18"/>
  <c r="AH355" i="18"/>
  <c r="R356" i="18"/>
  <c r="AD356" i="18"/>
  <c r="AK357" i="18"/>
  <c r="AG357" i="18"/>
  <c r="AC357" i="18"/>
  <c r="N357" i="18"/>
  <c r="AE357" i="18"/>
  <c r="AJ357" i="18"/>
  <c r="AB359" i="18"/>
  <c r="AH359" i="18"/>
  <c r="R360" i="18"/>
  <c r="AD360" i="18"/>
  <c r="AK361" i="18"/>
  <c r="AG361" i="18"/>
  <c r="AC361" i="18"/>
  <c r="N361" i="18"/>
  <c r="AE361" i="18"/>
  <c r="AJ361" i="18"/>
  <c r="AB363" i="18"/>
  <c r="AH363" i="18"/>
  <c r="R364" i="18"/>
  <c r="AD364" i="18"/>
  <c r="AK365" i="18"/>
  <c r="AG365" i="18"/>
  <c r="AC365" i="18"/>
  <c r="N365" i="18"/>
  <c r="AE365" i="18"/>
  <c r="AJ365" i="18"/>
  <c r="AB367" i="18"/>
  <c r="AB368" i="18"/>
  <c r="AB369" i="18"/>
  <c r="AB370" i="18"/>
  <c r="AB371" i="18"/>
  <c r="AB372" i="18"/>
  <c r="AB373" i="18"/>
  <c r="AB374" i="18"/>
  <c r="AB375" i="18"/>
  <c r="AB376" i="18"/>
  <c r="AB377" i="18"/>
  <c r="AB378" i="18"/>
  <c r="AB379" i="18"/>
  <c r="AB380" i="18"/>
  <c r="AB381" i="18"/>
  <c r="AB382" i="18"/>
  <c r="AB383" i="18"/>
  <c r="AB384" i="18"/>
  <c r="AB385" i="18"/>
  <c r="AB386" i="18"/>
  <c r="AB387" i="18"/>
  <c r="AB388" i="18"/>
  <c r="AB389" i="18"/>
  <c r="AK414" i="18"/>
  <c r="AG414" i="18"/>
  <c r="AC414" i="18"/>
  <c r="N414" i="18"/>
  <c r="AI414" i="18"/>
  <c r="AD414" i="18"/>
  <c r="R414" i="18"/>
  <c r="AM414" i="18"/>
  <c r="AH414" i="18"/>
  <c r="AB414" i="18"/>
  <c r="AL414" i="18"/>
  <c r="AF414" i="18"/>
  <c r="AA414" i="18"/>
  <c r="AJ414" i="18"/>
  <c r="AK352" i="18"/>
  <c r="AG352" i="18"/>
  <c r="AC352" i="18"/>
  <c r="N352" i="18"/>
  <c r="AE352" i="18"/>
  <c r="AJ352" i="18"/>
  <c r="AK356" i="18"/>
  <c r="AG356" i="18"/>
  <c r="AC356" i="18"/>
  <c r="N356" i="18"/>
  <c r="AE356" i="18"/>
  <c r="AJ356" i="18"/>
  <c r="AK360" i="18"/>
  <c r="AG360" i="18"/>
  <c r="AC360" i="18"/>
  <c r="N360" i="18"/>
  <c r="AE360" i="18"/>
  <c r="AJ360" i="18"/>
  <c r="AK364" i="18"/>
  <c r="AG364" i="18"/>
  <c r="AC364" i="18"/>
  <c r="N364" i="18"/>
  <c r="AE364" i="18"/>
  <c r="AJ364" i="18"/>
  <c r="AK426" i="18"/>
  <c r="AG426" i="18"/>
  <c r="AC426" i="18"/>
  <c r="N426" i="18"/>
  <c r="AI426" i="18"/>
  <c r="AD426" i="18"/>
  <c r="R426" i="18"/>
  <c r="AM426" i="18"/>
  <c r="AH426" i="18"/>
  <c r="AB426" i="18"/>
  <c r="AL426" i="18"/>
  <c r="AF426" i="18"/>
  <c r="AA426" i="18"/>
  <c r="AJ426" i="18"/>
  <c r="AK434" i="18"/>
  <c r="AG434" i="18"/>
  <c r="AC434" i="18"/>
  <c r="N434" i="18"/>
  <c r="AI434" i="18"/>
  <c r="AD434" i="18"/>
  <c r="R434" i="18"/>
  <c r="AM434" i="18"/>
  <c r="AH434" i="18"/>
  <c r="AB434" i="18"/>
  <c r="AL434" i="18"/>
  <c r="AF434" i="18"/>
  <c r="AA434" i="18"/>
  <c r="AJ434" i="18"/>
  <c r="AK442" i="18"/>
  <c r="AG442" i="18"/>
  <c r="AC442" i="18"/>
  <c r="N442" i="18"/>
  <c r="AI442" i="18"/>
  <c r="AD442" i="18"/>
  <c r="R442" i="18"/>
  <c r="AM442" i="18"/>
  <c r="AH442" i="18"/>
  <c r="AB442" i="18"/>
  <c r="AL442" i="18"/>
  <c r="AF442" i="18"/>
  <c r="AA442" i="18"/>
  <c r="AJ442" i="18"/>
  <c r="AK450" i="18"/>
  <c r="AG450" i="18"/>
  <c r="AC450" i="18"/>
  <c r="N450" i="18"/>
  <c r="AI450" i="18"/>
  <c r="AD450" i="18"/>
  <c r="R450" i="18"/>
  <c r="AM450" i="18"/>
  <c r="AH450" i="18"/>
  <c r="AB450" i="18"/>
  <c r="AL450" i="18"/>
  <c r="AF450" i="18"/>
  <c r="AA450" i="18"/>
  <c r="AJ450" i="18"/>
  <c r="AK351" i="18"/>
  <c r="AG351" i="18"/>
  <c r="AC351" i="18"/>
  <c r="N351" i="18"/>
  <c r="AE351" i="18"/>
  <c r="AJ351" i="18"/>
  <c r="AA352" i="18"/>
  <c r="AF352" i="18"/>
  <c r="AL352" i="18"/>
  <c r="AK355" i="18"/>
  <c r="AG355" i="18"/>
  <c r="AC355" i="18"/>
  <c r="N355" i="18"/>
  <c r="AE355" i="18"/>
  <c r="AJ355" i="18"/>
  <c r="AA356" i="18"/>
  <c r="AF356" i="18"/>
  <c r="AL356" i="18"/>
  <c r="AK359" i="18"/>
  <c r="AG359" i="18"/>
  <c r="AC359" i="18"/>
  <c r="N359" i="18"/>
  <c r="AE359" i="18"/>
  <c r="AJ359" i="18"/>
  <c r="AA360" i="18"/>
  <c r="AF360" i="18"/>
  <c r="AL360" i="18"/>
  <c r="AK363" i="18"/>
  <c r="AG363" i="18"/>
  <c r="AC363" i="18"/>
  <c r="N363" i="18"/>
  <c r="AE363" i="18"/>
  <c r="AJ363" i="18"/>
  <c r="AA364" i="18"/>
  <c r="AF364" i="18"/>
  <c r="AL364" i="18"/>
  <c r="AK367" i="18"/>
  <c r="AG367" i="18"/>
  <c r="AC367" i="18"/>
  <c r="N367" i="18"/>
  <c r="AM367" i="18"/>
  <c r="AI367" i="18"/>
  <c r="AE367" i="18"/>
  <c r="AA367" i="18"/>
  <c r="AF367" i="18"/>
  <c r="AK368" i="18"/>
  <c r="AG368" i="18"/>
  <c r="AC368" i="18"/>
  <c r="N368" i="18"/>
  <c r="AM368" i="18"/>
  <c r="AI368" i="18"/>
  <c r="AE368" i="18"/>
  <c r="AA368" i="18"/>
  <c r="AF368" i="18"/>
  <c r="AK369" i="18"/>
  <c r="AG369" i="18"/>
  <c r="AC369" i="18"/>
  <c r="N369" i="18"/>
  <c r="AM369" i="18"/>
  <c r="AI369" i="18"/>
  <c r="AE369" i="18"/>
  <c r="AA369" i="18"/>
  <c r="AF369" i="18"/>
  <c r="AK370" i="18"/>
  <c r="AG370" i="18"/>
  <c r="AC370" i="18"/>
  <c r="N370" i="18"/>
  <c r="AM370" i="18"/>
  <c r="AI370" i="18"/>
  <c r="AE370" i="18"/>
  <c r="AA370" i="18"/>
  <c r="AF370" i="18"/>
  <c r="AK371" i="18"/>
  <c r="AG371" i="18"/>
  <c r="AC371" i="18"/>
  <c r="N371" i="18"/>
  <c r="AM371" i="18"/>
  <c r="AI371" i="18"/>
  <c r="AE371" i="18"/>
  <c r="AA371" i="18"/>
  <c r="AF371" i="18"/>
  <c r="AK372" i="18"/>
  <c r="AG372" i="18"/>
  <c r="AC372" i="18"/>
  <c r="N372" i="18"/>
  <c r="AM372" i="18"/>
  <c r="AI372" i="18"/>
  <c r="AE372" i="18"/>
  <c r="AA372" i="18"/>
  <c r="AF372" i="18"/>
  <c r="AK373" i="18"/>
  <c r="AG373" i="18"/>
  <c r="AC373" i="18"/>
  <c r="N373" i="18"/>
  <c r="AM373" i="18"/>
  <c r="AI373" i="18"/>
  <c r="AE373" i="18"/>
  <c r="AA373" i="18"/>
  <c r="AF373" i="18"/>
  <c r="AK374" i="18"/>
  <c r="AG374" i="18"/>
  <c r="AC374" i="18"/>
  <c r="N374" i="18"/>
  <c r="AM374" i="18"/>
  <c r="AI374" i="18"/>
  <c r="AE374" i="18"/>
  <c r="AA374" i="18"/>
  <c r="AF374" i="18"/>
  <c r="AK375" i="18"/>
  <c r="AG375" i="18"/>
  <c r="AC375" i="18"/>
  <c r="N375" i="18"/>
  <c r="AM375" i="18"/>
  <c r="AI375" i="18"/>
  <c r="AE375" i="18"/>
  <c r="AA375" i="18"/>
  <c r="AF375" i="18"/>
  <c r="AK376" i="18"/>
  <c r="AG376" i="18"/>
  <c r="AC376" i="18"/>
  <c r="N376" i="18"/>
  <c r="AM376" i="18"/>
  <c r="AI376" i="18"/>
  <c r="AE376" i="18"/>
  <c r="AA376" i="18"/>
  <c r="AF376" i="18"/>
  <c r="AK377" i="18"/>
  <c r="AG377" i="18"/>
  <c r="AC377" i="18"/>
  <c r="N377" i="18"/>
  <c r="AM377" i="18"/>
  <c r="AI377" i="18"/>
  <c r="AE377" i="18"/>
  <c r="AA377" i="18"/>
  <c r="AF377" i="18"/>
  <c r="AK378" i="18"/>
  <c r="AG378" i="18"/>
  <c r="AC378" i="18"/>
  <c r="N378" i="18"/>
  <c r="AM378" i="18"/>
  <c r="AI378" i="18"/>
  <c r="AE378" i="18"/>
  <c r="AA378" i="18"/>
  <c r="AF378" i="18"/>
  <c r="AK379" i="18"/>
  <c r="AG379" i="18"/>
  <c r="AC379" i="18"/>
  <c r="N379" i="18"/>
  <c r="AM379" i="18"/>
  <c r="AI379" i="18"/>
  <c r="AE379" i="18"/>
  <c r="AA379" i="18"/>
  <c r="AF379" i="18"/>
  <c r="AK380" i="18"/>
  <c r="AG380" i="18"/>
  <c r="AC380" i="18"/>
  <c r="N380" i="18"/>
  <c r="AM380" i="18"/>
  <c r="AI380" i="18"/>
  <c r="AE380" i="18"/>
  <c r="AA380" i="18"/>
  <c r="AF380" i="18"/>
  <c r="AK381" i="18"/>
  <c r="AG381" i="18"/>
  <c r="AC381" i="18"/>
  <c r="N381" i="18"/>
  <c r="AM381" i="18"/>
  <c r="AI381" i="18"/>
  <c r="AE381" i="18"/>
  <c r="AA381" i="18"/>
  <c r="AF381" i="18"/>
  <c r="AK382" i="18"/>
  <c r="AG382" i="18"/>
  <c r="AC382" i="18"/>
  <c r="N382" i="18"/>
  <c r="AM382" i="18"/>
  <c r="AI382" i="18"/>
  <c r="AE382" i="18"/>
  <c r="AA382" i="18"/>
  <c r="AF382" i="18"/>
  <c r="AK383" i="18"/>
  <c r="AG383" i="18"/>
  <c r="AC383" i="18"/>
  <c r="N383" i="18"/>
  <c r="AM383" i="18"/>
  <c r="AI383" i="18"/>
  <c r="AE383" i="18"/>
  <c r="AA383" i="18"/>
  <c r="AF383" i="18"/>
  <c r="AK384" i="18"/>
  <c r="AG384" i="18"/>
  <c r="AC384" i="18"/>
  <c r="N384" i="18"/>
  <c r="AM384" i="18"/>
  <c r="AI384" i="18"/>
  <c r="AE384" i="18"/>
  <c r="AA384" i="18"/>
  <c r="AF384" i="18"/>
  <c r="AK385" i="18"/>
  <c r="AG385" i="18"/>
  <c r="AC385" i="18"/>
  <c r="N385" i="18"/>
  <c r="AM385" i="18"/>
  <c r="AI385" i="18"/>
  <c r="AE385" i="18"/>
  <c r="AA385" i="18"/>
  <c r="AF385" i="18"/>
  <c r="AK386" i="18"/>
  <c r="AG386" i="18"/>
  <c r="AC386" i="18"/>
  <c r="N386" i="18"/>
  <c r="AM386" i="18"/>
  <c r="AI386" i="18"/>
  <c r="AE386" i="18"/>
  <c r="AA386" i="18"/>
  <c r="AF386" i="18"/>
  <c r="AK387" i="18"/>
  <c r="AG387" i="18"/>
  <c r="AC387" i="18"/>
  <c r="N387" i="18"/>
  <c r="AM387" i="18"/>
  <c r="AI387" i="18"/>
  <c r="AE387" i="18"/>
  <c r="AA387" i="18"/>
  <c r="AF387" i="18"/>
  <c r="AK388" i="18"/>
  <c r="AG388" i="18"/>
  <c r="AC388" i="18"/>
  <c r="N388" i="18"/>
  <c r="AM388" i="18"/>
  <c r="AI388" i="18"/>
  <c r="AE388" i="18"/>
  <c r="AA388" i="18"/>
  <c r="AF388" i="18"/>
  <c r="AK389" i="18"/>
  <c r="AG389" i="18"/>
  <c r="AC389" i="18"/>
  <c r="N389" i="18"/>
  <c r="AM389" i="18"/>
  <c r="AI389" i="18"/>
  <c r="AE389" i="18"/>
  <c r="AA389" i="18"/>
  <c r="AF389" i="18"/>
  <c r="AK390" i="18"/>
  <c r="AG390" i="18"/>
  <c r="AC390" i="18"/>
  <c r="N390" i="18"/>
  <c r="AJ390" i="18"/>
  <c r="AF390" i="18"/>
  <c r="AB390" i="18"/>
  <c r="R390" i="18"/>
  <c r="AM390" i="18"/>
  <c r="AI390" i="18"/>
  <c r="AE390" i="18"/>
  <c r="AA390" i="18"/>
  <c r="AD390" i="18"/>
  <c r="AA391" i="18"/>
  <c r="AE391" i="18"/>
  <c r="AI391" i="18"/>
  <c r="AM391" i="18"/>
  <c r="AA392" i="18"/>
  <c r="AE392" i="18"/>
  <c r="AI392" i="18"/>
  <c r="AM392" i="18"/>
  <c r="AA393" i="18"/>
  <c r="AE393" i="18"/>
  <c r="AI393" i="18"/>
  <c r="AM393" i="18"/>
  <c r="AA394" i="18"/>
  <c r="AE394" i="18"/>
  <c r="AI394" i="18"/>
  <c r="AM394" i="18"/>
  <c r="AA395" i="18"/>
  <c r="AE395" i="18"/>
  <c r="AI395" i="18"/>
  <c r="AM395" i="18"/>
  <c r="AA396" i="18"/>
  <c r="AE396" i="18"/>
  <c r="AI396" i="18"/>
  <c r="AM396" i="18"/>
  <c r="AA397" i="18"/>
  <c r="AE397" i="18"/>
  <c r="AI397" i="18"/>
  <c r="AM397" i="18"/>
  <c r="AA398" i="18"/>
  <c r="AE398" i="18"/>
  <c r="AI398" i="18"/>
  <c r="AM398" i="18"/>
  <c r="AA399" i="18"/>
  <c r="AE399" i="18"/>
  <c r="AI399" i="18"/>
  <c r="AM399" i="18"/>
  <c r="AA400" i="18"/>
  <c r="AE400" i="18"/>
  <c r="AI400" i="18"/>
  <c r="AM400" i="18"/>
  <c r="AA401" i="18"/>
  <c r="AE401" i="18"/>
  <c r="AI401" i="18"/>
  <c r="AM401" i="18"/>
  <c r="AA402" i="18"/>
  <c r="AE402" i="18"/>
  <c r="AI402" i="18"/>
  <c r="AM402" i="18"/>
  <c r="AA403" i="18"/>
  <c r="AE403" i="18"/>
  <c r="AI403" i="18"/>
  <c r="AM403" i="18"/>
  <c r="AA404" i="18"/>
  <c r="AE404" i="18"/>
  <c r="AI404" i="18"/>
  <c r="AM404" i="18"/>
  <c r="AA405" i="18"/>
  <c r="AE405" i="18"/>
  <c r="AI405" i="18"/>
  <c r="AM405" i="18"/>
  <c r="AA406" i="18"/>
  <c r="AE406" i="18"/>
  <c r="AI406" i="18"/>
  <c r="AM406" i="18"/>
  <c r="AA407" i="18"/>
  <c r="AE407" i="18"/>
  <c r="AI407" i="18"/>
  <c r="AM407" i="18"/>
  <c r="AA408" i="18"/>
  <c r="AE408" i="18"/>
  <c r="AI408" i="18"/>
  <c r="AM408" i="18"/>
  <c r="AA409" i="18"/>
  <c r="AE409" i="18"/>
  <c r="AI409" i="18"/>
  <c r="AM409" i="18"/>
  <c r="AA410" i="18"/>
  <c r="AE410" i="18"/>
  <c r="AI410" i="18"/>
  <c r="AM410" i="18"/>
  <c r="AA411" i="18"/>
  <c r="AE411" i="18"/>
  <c r="AI411" i="18"/>
  <c r="AM411" i="18"/>
  <c r="R412" i="18"/>
  <c r="AD412" i="18"/>
  <c r="AK413" i="18"/>
  <c r="AG413" i="18"/>
  <c r="AC413" i="18"/>
  <c r="N413" i="18"/>
  <c r="AE413" i="18"/>
  <c r="AJ413" i="18"/>
  <c r="R416" i="18"/>
  <c r="AD416" i="18"/>
  <c r="AK417" i="18"/>
  <c r="AG417" i="18"/>
  <c r="AC417" i="18"/>
  <c r="N417" i="18"/>
  <c r="AE417" i="18"/>
  <c r="AJ417" i="18"/>
  <c r="R420" i="18"/>
  <c r="AD420" i="18"/>
  <c r="AK421" i="18"/>
  <c r="AG421" i="18"/>
  <c r="AC421" i="18"/>
  <c r="N421" i="18"/>
  <c r="AE421" i="18"/>
  <c r="AJ421" i="18"/>
  <c r="AK425" i="18"/>
  <c r="AG425" i="18"/>
  <c r="AC425" i="18"/>
  <c r="N425" i="18"/>
  <c r="AE425" i="18"/>
  <c r="AJ425" i="18"/>
  <c r="AK429" i="18"/>
  <c r="AG429" i="18"/>
  <c r="AC429" i="18"/>
  <c r="N429" i="18"/>
  <c r="AE429" i="18"/>
  <c r="AJ429" i="18"/>
  <c r="AK433" i="18"/>
  <c r="AG433" i="18"/>
  <c r="AC433" i="18"/>
  <c r="N433" i="18"/>
  <c r="AE433" i="18"/>
  <c r="AJ433" i="18"/>
  <c r="AK437" i="18"/>
  <c r="AG437" i="18"/>
  <c r="AC437" i="18"/>
  <c r="N437" i="18"/>
  <c r="AE437" i="18"/>
  <c r="AJ437" i="18"/>
  <c r="AK441" i="18"/>
  <c r="AG441" i="18"/>
  <c r="AC441" i="18"/>
  <c r="N441" i="18"/>
  <c r="AE441" i="18"/>
  <c r="AJ441" i="18"/>
  <c r="AK445" i="18"/>
  <c r="AG445" i="18"/>
  <c r="AC445" i="18"/>
  <c r="N445" i="18"/>
  <c r="AE445" i="18"/>
  <c r="AJ445" i="18"/>
  <c r="AK449" i="18"/>
  <c r="AG449" i="18"/>
  <c r="AC449" i="18"/>
  <c r="N449" i="18"/>
  <c r="AE449" i="18"/>
  <c r="AJ449" i="18"/>
  <c r="AK453" i="18"/>
  <c r="AG453" i="18"/>
  <c r="AC453" i="18"/>
  <c r="N453" i="18"/>
  <c r="AE453" i="18"/>
  <c r="AJ453" i="18"/>
  <c r="R391" i="18"/>
  <c r="AB391" i="18"/>
  <c r="AF391" i="18"/>
  <c r="AJ391" i="18"/>
  <c r="R392" i="18"/>
  <c r="AB392" i="18"/>
  <c r="AF392" i="18"/>
  <c r="AJ392" i="18"/>
  <c r="R393" i="18"/>
  <c r="AB393" i="18"/>
  <c r="AF393" i="18"/>
  <c r="AJ393" i="18"/>
  <c r="R394" i="18"/>
  <c r="AB394" i="18"/>
  <c r="AF394" i="18"/>
  <c r="AJ394" i="18"/>
  <c r="R395" i="18"/>
  <c r="AB395" i="18"/>
  <c r="AF395" i="18"/>
  <c r="AJ395" i="18"/>
  <c r="R396" i="18"/>
  <c r="AB396" i="18"/>
  <c r="AF396" i="18"/>
  <c r="AJ396" i="18"/>
  <c r="R397" i="18"/>
  <c r="AB397" i="18"/>
  <c r="AF397" i="18"/>
  <c r="AJ397" i="18"/>
  <c r="R398" i="18"/>
  <c r="AB398" i="18"/>
  <c r="AF398" i="18"/>
  <c r="AJ398" i="18"/>
  <c r="R399" i="18"/>
  <c r="AB399" i="18"/>
  <c r="AF399" i="18"/>
  <c r="AJ399" i="18"/>
  <c r="R400" i="18"/>
  <c r="AB400" i="18"/>
  <c r="AF400" i="18"/>
  <c r="AJ400" i="18"/>
  <c r="R401" i="18"/>
  <c r="AB401" i="18"/>
  <c r="AF401" i="18"/>
  <c r="AJ401" i="18"/>
  <c r="R402" i="18"/>
  <c r="AB402" i="18"/>
  <c r="AF402" i="18"/>
  <c r="AJ402" i="18"/>
  <c r="R403" i="18"/>
  <c r="AB403" i="18"/>
  <c r="AF403" i="18"/>
  <c r="AJ403" i="18"/>
  <c r="R404" i="18"/>
  <c r="AB404" i="18"/>
  <c r="AF404" i="18"/>
  <c r="AJ404" i="18"/>
  <c r="R405" i="18"/>
  <c r="AB405" i="18"/>
  <c r="AF405" i="18"/>
  <c r="AJ405" i="18"/>
  <c r="R406" i="18"/>
  <c r="AB406" i="18"/>
  <c r="AF406" i="18"/>
  <c r="AJ406" i="18"/>
  <c r="R407" i="18"/>
  <c r="AB407" i="18"/>
  <c r="AF407" i="18"/>
  <c r="AJ407" i="18"/>
  <c r="R408" i="18"/>
  <c r="AB408" i="18"/>
  <c r="AF408" i="18"/>
  <c r="AJ408" i="18"/>
  <c r="R409" i="18"/>
  <c r="AB409" i="18"/>
  <c r="AF409" i="18"/>
  <c r="AJ409" i="18"/>
  <c r="R410" i="18"/>
  <c r="AB410" i="18"/>
  <c r="AF410" i="18"/>
  <c r="AJ410" i="18"/>
  <c r="R411" i="18"/>
  <c r="AB411" i="18"/>
  <c r="AF411" i="18"/>
  <c r="AJ411" i="18"/>
  <c r="AK412" i="18"/>
  <c r="AG412" i="18"/>
  <c r="AC412" i="18"/>
  <c r="N412" i="18"/>
  <c r="AE412" i="18"/>
  <c r="AJ412" i="18"/>
  <c r="AK416" i="18"/>
  <c r="AG416" i="18"/>
  <c r="AC416" i="18"/>
  <c r="N416" i="18"/>
  <c r="AE416" i="18"/>
  <c r="AJ416" i="18"/>
  <c r="AK420" i="18"/>
  <c r="AG420" i="18"/>
  <c r="AC420" i="18"/>
  <c r="N420" i="18"/>
  <c r="AE420" i="18"/>
  <c r="AJ420" i="18"/>
  <c r="AA421" i="18"/>
  <c r="AF421" i="18"/>
  <c r="AL421" i="18"/>
  <c r="AK424" i="18"/>
  <c r="AG424" i="18"/>
  <c r="AC424" i="18"/>
  <c r="N424" i="18"/>
  <c r="AE424" i="18"/>
  <c r="AJ424" i="18"/>
  <c r="AA425" i="18"/>
  <c r="AF425" i="18"/>
  <c r="AL425" i="18"/>
  <c r="AK428" i="18"/>
  <c r="AG428" i="18"/>
  <c r="AC428" i="18"/>
  <c r="N428" i="18"/>
  <c r="AE428" i="18"/>
  <c r="AJ428" i="18"/>
  <c r="AA429" i="18"/>
  <c r="AF429" i="18"/>
  <c r="AL429" i="18"/>
  <c r="AK432" i="18"/>
  <c r="AG432" i="18"/>
  <c r="AC432" i="18"/>
  <c r="N432" i="18"/>
  <c r="AE432" i="18"/>
  <c r="AJ432" i="18"/>
  <c r="AA433" i="18"/>
  <c r="AF433" i="18"/>
  <c r="AL433" i="18"/>
  <c r="AK436" i="18"/>
  <c r="AG436" i="18"/>
  <c r="AC436" i="18"/>
  <c r="N436" i="18"/>
  <c r="AE436" i="18"/>
  <c r="AJ436" i="18"/>
  <c r="AA437" i="18"/>
  <c r="AF437" i="18"/>
  <c r="AL437" i="18"/>
  <c r="AK440" i="18"/>
  <c r="AG440" i="18"/>
  <c r="AC440" i="18"/>
  <c r="N440" i="18"/>
  <c r="AE440" i="18"/>
  <c r="AJ440" i="18"/>
  <c r="AA441" i="18"/>
  <c r="AF441" i="18"/>
  <c r="AL441" i="18"/>
  <c r="AK444" i="18"/>
  <c r="AG444" i="18"/>
  <c r="AC444" i="18"/>
  <c r="N444" i="18"/>
  <c r="AE444" i="18"/>
  <c r="AJ444" i="18"/>
  <c r="AA445" i="18"/>
  <c r="AF445" i="18"/>
  <c r="AL445" i="18"/>
  <c r="AK448" i="18"/>
  <c r="AG448" i="18"/>
  <c r="AC448" i="18"/>
  <c r="N448" i="18"/>
  <c r="AE448" i="18"/>
  <c r="AJ448" i="18"/>
  <c r="AA449" i="18"/>
  <c r="AF449" i="18"/>
  <c r="AL449" i="18"/>
  <c r="AK452" i="18"/>
  <c r="AG452" i="18"/>
  <c r="AC452" i="18"/>
  <c r="N452" i="18"/>
  <c r="AE452" i="18"/>
  <c r="AJ452" i="18"/>
  <c r="AA453" i="18"/>
  <c r="AF453" i="18"/>
  <c r="AL453" i="18"/>
  <c r="N391" i="18"/>
  <c r="AC391" i="18"/>
  <c r="AG391" i="18"/>
  <c r="N392" i="18"/>
  <c r="AC392" i="18"/>
  <c r="AG392" i="18"/>
  <c r="N393" i="18"/>
  <c r="AC393" i="18"/>
  <c r="AG393" i="18"/>
  <c r="N394" i="18"/>
  <c r="AC394" i="18"/>
  <c r="AG394" i="18"/>
  <c r="N395" i="18"/>
  <c r="AC395" i="18"/>
  <c r="AG395" i="18"/>
  <c r="N396" i="18"/>
  <c r="AC396" i="18"/>
  <c r="AG396" i="18"/>
  <c r="N397" i="18"/>
  <c r="AC397" i="18"/>
  <c r="AG397" i="18"/>
  <c r="N398" i="18"/>
  <c r="AC398" i="18"/>
  <c r="AG398" i="18"/>
  <c r="N399" i="18"/>
  <c r="AC399" i="18"/>
  <c r="AG399" i="18"/>
  <c r="N400" i="18"/>
  <c r="AC400" i="18"/>
  <c r="AG400" i="18"/>
  <c r="N401" i="18"/>
  <c r="AC401" i="18"/>
  <c r="AG401" i="18"/>
  <c r="N402" i="18"/>
  <c r="AC402" i="18"/>
  <c r="AG402" i="18"/>
  <c r="N403" i="18"/>
  <c r="AC403" i="18"/>
  <c r="AG403" i="18"/>
  <c r="N404" i="18"/>
  <c r="AC404" i="18"/>
  <c r="AG404" i="18"/>
  <c r="N405" i="18"/>
  <c r="AC405" i="18"/>
  <c r="AG405" i="18"/>
  <c r="N406" i="18"/>
  <c r="AC406" i="18"/>
  <c r="AG406" i="18"/>
  <c r="N407" i="18"/>
  <c r="AC407" i="18"/>
  <c r="AG407" i="18"/>
  <c r="N408" i="18"/>
  <c r="AC408" i="18"/>
  <c r="AG408" i="18"/>
  <c r="N409" i="18"/>
  <c r="AC409" i="18"/>
  <c r="AG409" i="18"/>
  <c r="N410" i="18"/>
  <c r="AC410" i="18"/>
  <c r="AG410" i="18"/>
  <c r="N411" i="18"/>
  <c r="AC411" i="18"/>
  <c r="AG411" i="18"/>
  <c r="AA412" i="18"/>
  <c r="AF412" i="18"/>
  <c r="AL412" i="18"/>
  <c r="AB413" i="18"/>
  <c r="AH413" i="18"/>
  <c r="AM413" i="18"/>
  <c r="AK415" i="18"/>
  <c r="AG415" i="18"/>
  <c r="AC415" i="18"/>
  <c r="N415" i="18"/>
  <c r="AE415" i="18"/>
  <c r="AJ415" i="18"/>
  <c r="AA416" i="18"/>
  <c r="AF416" i="18"/>
  <c r="AL416" i="18"/>
  <c r="AB417" i="18"/>
  <c r="AH417" i="18"/>
  <c r="AM417" i="18"/>
  <c r="AK419" i="18"/>
  <c r="AG419" i="18"/>
  <c r="AC419" i="18"/>
  <c r="N419" i="18"/>
  <c r="AE419" i="18"/>
  <c r="AJ419" i="18"/>
  <c r="AA420" i="18"/>
  <c r="AF420" i="18"/>
  <c r="AL420" i="18"/>
  <c r="AB421" i="18"/>
  <c r="AH421" i="18"/>
  <c r="AM421" i="18"/>
  <c r="AK423" i="18"/>
  <c r="AG423" i="18"/>
  <c r="AC423" i="18"/>
  <c r="N423" i="18"/>
  <c r="AE423" i="18"/>
  <c r="AJ423" i="18"/>
  <c r="AA424" i="18"/>
  <c r="AF424" i="18"/>
  <c r="AL424" i="18"/>
  <c r="AB425" i="18"/>
  <c r="AH425" i="18"/>
  <c r="AM425" i="18"/>
  <c r="AK427" i="18"/>
  <c r="AG427" i="18"/>
  <c r="AC427" i="18"/>
  <c r="N427" i="18"/>
  <c r="AE427" i="18"/>
  <c r="AJ427" i="18"/>
  <c r="AA428" i="18"/>
  <c r="AF428" i="18"/>
  <c r="AL428" i="18"/>
  <c r="AB429" i="18"/>
  <c r="AH429" i="18"/>
  <c r="AM429" i="18"/>
  <c r="AK431" i="18"/>
  <c r="AG431" i="18"/>
  <c r="AC431" i="18"/>
  <c r="N431" i="18"/>
  <c r="AE431" i="18"/>
  <c r="AJ431" i="18"/>
  <c r="AA432" i="18"/>
  <c r="AF432" i="18"/>
  <c r="AL432" i="18"/>
  <c r="AB433" i="18"/>
  <c r="AH433" i="18"/>
  <c r="AM433" i="18"/>
  <c r="AK435" i="18"/>
  <c r="AG435" i="18"/>
  <c r="AC435" i="18"/>
  <c r="N435" i="18"/>
  <c r="AE435" i="18"/>
  <c r="AJ435" i="18"/>
  <c r="AA436" i="18"/>
  <c r="AF436" i="18"/>
  <c r="AL436" i="18"/>
  <c r="AB437" i="18"/>
  <c r="AH437" i="18"/>
  <c r="AM437" i="18"/>
  <c r="AK439" i="18"/>
  <c r="AG439" i="18"/>
  <c r="AC439" i="18"/>
  <c r="N439" i="18"/>
  <c r="AE439" i="18"/>
  <c r="AJ439" i="18"/>
  <c r="AA440" i="18"/>
  <c r="AF440" i="18"/>
  <c r="AL440" i="18"/>
  <c r="AB441" i="18"/>
  <c r="AH441" i="18"/>
  <c r="AM441" i="18"/>
  <c r="AK443" i="18"/>
  <c r="AG443" i="18"/>
  <c r="AC443" i="18"/>
  <c r="N443" i="18"/>
  <c r="AE443" i="18"/>
  <c r="AJ443" i="18"/>
  <c r="AA444" i="18"/>
  <c r="AF444" i="18"/>
  <c r="AL444" i="18"/>
  <c r="AB445" i="18"/>
  <c r="AH445" i="18"/>
  <c r="AM445" i="18"/>
  <c r="AK447" i="18"/>
  <c r="AG447" i="18"/>
  <c r="AC447" i="18"/>
  <c r="N447" i="18"/>
  <c r="AE447" i="18"/>
  <c r="AJ447" i="18"/>
  <c r="AA448" i="18"/>
  <c r="AF448" i="18"/>
  <c r="AL448" i="18"/>
  <c r="AB449" i="18"/>
  <c r="AH449" i="18"/>
  <c r="AM449" i="18"/>
  <c r="AK451" i="18"/>
  <c r="AG451" i="18"/>
  <c r="AC451" i="18"/>
  <c r="N451" i="18"/>
  <c r="AE451" i="18"/>
  <c r="AJ451" i="18"/>
  <c r="AA452" i="18"/>
  <c r="AF452" i="18"/>
  <c r="AL452" i="18"/>
  <c r="AB453" i="18"/>
  <c r="AH453" i="18"/>
  <c r="AM453" i="18"/>
  <c r="C803" i="18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N3" i="16"/>
  <c r="L3" i="16"/>
  <c r="M3" i="16"/>
  <c r="N4" i="16"/>
  <c r="L4" i="16"/>
  <c r="M4" i="16"/>
  <c r="N5" i="16"/>
  <c r="L5" i="16"/>
  <c r="M5" i="16"/>
  <c r="N6" i="16"/>
  <c r="J6" i="16"/>
  <c r="L6" i="16"/>
  <c r="M6" i="16"/>
  <c r="N7" i="16"/>
  <c r="J7" i="16"/>
  <c r="L7" i="16"/>
  <c r="M7" i="16"/>
  <c r="N8" i="16"/>
  <c r="J8" i="16"/>
  <c r="L8" i="16" s="1"/>
  <c r="M8" i="16"/>
  <c r="N9" i="16"/>
  <c r="J9" i="16"/>
  <c r="L9" i="16"/>
  <c r="M9" i="16"/>
  <c r="N10" i="16"/>
  <c r="J10" i="16"/>
  <c r="L10" i="16"/>
  <c r="M10" i="16"/>
  <c r="N11" i="16"/>
  <c r="J11" i="16"/>
  <c r="L11" i="16"/>
  <c r="M11" i="16"/>
  <c r="J12" i="16"/>
  <c r="L12" i="16"/>
  <c r="M12" i="16"/>
  <c r="N12" i="16"/>
  <c r="N13" i="16"/>
  <c r="J13" i="16"/>
  <c r="L13" i="16"/>
  <c r="M13" i="16"/>
  <c r="N14" i="16"/>
  <c r="J14" i="16"/>
  <c r="L14" i="16"/>
  <c r="M14" i="16"/>
  <c r="J15" i="16"/>
  <c r="L15" i="16"/>
  <c r="M15" i="16"/>
  <c r="N15" i="16"/>
  <c r="J16" i="16"/>
  <c r="L16" i="16"/>
  <c r="M16" i="16"/>
  <c r="N16" i="16"/>
  <c r="J17" i="16"/>
  <c r="L17" i="16"/>
  <c r="M17" i="16"/>
  <c r="N17" i="16"/>
  <c r="J18" i="16"/>
  <c r="L18" i="16"/>
  <c r="M18" i="16"/>
  <c r="N18" i="16"/>
  <c r="J19" i="16"/>
  <c r="L19" i="16"/>
  <c r="M19" i="16"/>
  <c r="N19" i="16"/>
  <c r="J20" i="16"/>
  <c r="L20" i="16"/>
  <c r="M20" i="16"/>
  <c r="N20" i="16"/>
  <c r="J21" i="16"/>
  <c r="L21" i="16"/>
  <c r="M21" i="16"/>
  <c r="N21" i="16"/>
  <c r="M912" i="16"/>
  <c r="G912" i="16"/>
  <c r="F912" i="16"/>
  <c r="N912" i="16" s="1"/>
  <c r="M911" i="16"/>
  <c r="G911" i="16"/>
  <c r="F911" i="16"/>
  <c r="N911" i="16" s="1"/>
  <c r="M910" i="16"/>
  <c r="G910" i="16"/>
  <c r="F910" i="16"/>
  <c r="N910" i="16" s="1"/>
  <c r="M909" i="16"/>
  <c r="G909" i="16"/>
  <c r="F909" i="16"/>
  <c r="M908" i="16"/>
  <c r="G908" i="16"/>
  <c r="F908" i="16"/>
  <c r="M907" i="16"/>
  <c r="G907" i="16"/>
  <c r="F907" i="16"/>
  <c r="N907" i="16" s="1"/>
  <c r="M906" i="16"/>
  <c r="G906" i="16"/>
  <c r="F906" i="16"/>
  <c r="M905" i="16"/>
  <c r="G905" i="16"/>
  <c r="F905" i="16"/>
  <c r="N905" i="16" s="1"/>
  <c r="X904" i="16"/>
  <c r="Y904" i="16"/>
  <c r="W904" i="16"/>
  <c r="M904" i="16"/>
  <c r="G904" i="16"/>
  <c r="F904" i="16"/>
  <c r="N904" i="16" s="1"/>
  <c r="X903" i="16"/>
  <c r="Y903" i="16"/>
  <c r="W903" i="16"/>
  <c r="M903" i="16"/>
  <c r="G903" i="16"/>
  <c r="F903" i="16"/>
  <c r="R903" i="16" s="1"/>
  <c r="X902" i="16"/>
  <c r="Y902" i="16"/>
  <c r="W902" i="16"/>
  <c r="M902" i="16"/>
  <c r="G902" i="16"/>
  <c r="F902" i="16"/>
  <c r="N902" i="16" s="1"/>
  <c r="X901" i="16"/>
  <c r="Y901" i="16"/>
  <c r="W901" i="16"/>
  <c r="M901" i="16"/>
  <c r="G901" i="16"/>
  <c r="F901" i="16"/>
  <c r="N901" i="16" s="1"/>
  <c r="X900" i="16"/>
  <c r="Y900" i="16"/>
  <c r="W900" i="16"/>
  <c r="M900" i="16"/>
  <c r="G900" i="16"/>
  <c r="F900" i="16"/>
  <c r="N900" i="16" s="1"/>
  <c r="X899" i="16"/>
  <c r="Y899" i="16"/>
  <c r="W899" i="16"/>
  <c r="M899" i="16"/>
  <c r="G899" i="16"/>
  <c r="F899" i="16"/>
  <c r="N899" i="16" s="1"/>
  <c r="X898" i="16"/>
  <c r="Y898" i="16"/>
  <c r="W898" i="16"/>
  <c r="M898" i="16"/>
  <c r="G898" i="16"/>
  <c r="F898" i="16"/>
  <c r="N898" i="16" s="1"/>
  <c r="X897" i="16"/>
  <c r="Y897" i="16"/>
  <c r="W897" i="16"/>
  <c r="M897" i="16"/>
  <c r="G897" i="16"/>
  <c r="F897" i="16"/>
  <c r="N897" i="16" s="1"/>
  <c r="X896" i="16"/>
  <c r="Y896" i="16"/>
  <c r="W896" i="16"/>
  <c r="M896" i="16"/>
  <c r="G896" i="16"/>
  <c r="F896" i="16"/>
  <c r="N896" i="16" s="1"/>
  <c r="X895" i="16"/>
  <c r="Y895" i="16"/>
  <c r="W895" i="16"/>
  <c r="M895" i="16"/>
  <c r="G895" i="16"/>
  <c r="F895" i="16"/>
  <c r="N895" i="16" s="1"/>
  <c r="X894" i="16"/>
  <c r="Y894" i="16"/>
  <c r="W894" i="16"/>
  <c r="M894" i="16"/>
  <c r="G894" i="16"/>
  <c r="F894" i="16"/>
  <c r="N894" i="16" s="1"/>
  <c r="X893" i="16"/>
  <c r="Y893" i="16"/>
  <c r="W893" i="16"/>
  <c r="M893" i="16"/>
  <c r="G893" i="16"/>
  <c r="F893" i="16"/>
  <c r="N893" i="16" s="1"/>
  <c r="X892" i="16"/>
  <c r="Y892" i="16"/>
  <c r="W892" i="16"/>
  <c r="M892" i="16"/>
  <c r="G892" i="16"/>
  <c r="F892" i="16"/>
  <c r="N892" i="16" s="1"/>
  <c r="X891" i="16"/>
  <c r="Y891" i="16"/>
  <c r="W891" i="16"/>
  <c r="M891" i="16"/>
  <c r="G891" i="16"/>
  <c r="F891" i="16"/>
  <c r="R891" i="16" s="1"/>
  <c r="X890" i="16"/>
  <c r="Y890" i="16"/>
  <c r="W890" i="16"/>
  <c r="M890" i="16"/>
  <c r="G890" i="16"/>
  <c r="F890" i="16"/>
  <c r="X889" i="16"/>
  <c r="Y889" i="16"/>
  <c r="W889" i="16"/>
  <c r="M889" i="16"/>
  <c r="G889" i="16"/>
  <c r="F889" i="16"/>
  <c r="N889" i="16" s="1"/>
  <c r="X888" i="16"/>
  <c r="Y888" i="16"/>
  <c r="W888" i="16"/>
  <c r="M888" i="16"/>
  <c r="G888" i="16"/>
  <c r="F888" i="16"/>
  <c r="N888" i="16" s="1"/>
  <c r="X887" i="16"/>
  <c r="Y887" i="16"/>
  <c r="W887" i="16"/>
  <c r="M887" i="16"/>
  <c r="G887" i="16"/>
  <c r="F887" i="16"/>
  <c r="R887" i="16" s="1"/>
  <c r="X886" i="16"/>
  <c r="Y886" i="16"/>
  <c r="W886" i="16"/>
  <c r="M886" i="16"/>
  <c r="G886" i="16"/>
  <c r="F886" i="16"/>
  <c r="R886" i="16" s="1"/>
  <c r="X885" i="16"/>
  <c r="Y885" i="16"/>
  <c r="W885" i="16"/>
  <c r="M885" i="16"/>
  <c r="G885" i="16"/>
  <c r="F885" i="16"/>
  <c r="N885" i="16" s="1"/>
  <c r="X884" i="16"/>
  <c r="Y884" i="16"/>
  <c r="W884" i="16"/>
  <c r="M884" i="16"/>
  <c r="G884" i="16"/>
  <c r="F884" i="16"/>
  <c r="N884" i="16" s="1"/>
  <c r="X883" i="16"/>
  <c r="Y883" i="16"/>
  <c r="W883" i="16"/>
  <c r="M883" i="16"/>
  <c r="G883" i="16"/>
  <c r="F883" i="16"/>
  <c r="R883" i="16" s="1"/>
  <c r="X882" i="16"/>
  <c r="Y882" i="16"/>
  <c r="W882" i="16"/>
  <c r="M882" i="16"/>
  <c r="G882" i="16"/>
  <c r="F882" i="16"/>
  <c r="N882" i="16" s="1"/>
  <c r="X881" i="16"/>
  <c r="Y881" i="16"/>
  <c r="W881" i="16"/>
  <c r="M881" i="16"/>
  <c r="G881" i="16"/>
  <c r="F881" i="16"/>
  <c r="N881" i="16" s="1"/>
  <c r="X880" i="16"/>
  <c r="Y880" i="16"/>
  <c r="W880" i="16"/>
  <c r="M880" i="16"/>
  <c r="G880" i="16"/>
  <c r="F880" i="16"/>
  <c r="R880" i="16" s="1"/>
  <c r="Y879" i="16"/>
  <c r="X879" i="16"/>
  <c r="W879" i="16"/>
  <c r="M879" i="16"/>
  <c r="G879" i="16"/>
  <c r="F879" i="16"/>
  <c r="N879" i="16" s="1"/>
  <c r="Y878" i="16"/>
  <c r="X878" i="16"/>
  <c r="W878" i="16"/>
  <c r="M878" i="16"/>
  <c r="G878" i="16"/>
  <c r="F878" i="16"/>
  <c r="N878" i="16" s="1"/>
  <c r="X877" i="16"/>
  <c r="Y877" i="16"/>
  <c r="W877" i="16"/>
  <c r="M877" i="16"/>
  <c r="G877" i="16"/>
  <c r="F877" i="16"/>
  <c r="N877" i="16" s="1"/>
  <c r="X876" i="16"/>
  <c r="Y876" i="16"/>
  <c r="W876" i="16"/>
  <c r="M876" i="16"/>
  <c r="G876" i="16"/>
  <c r="F876" i="16"/>
  <c r="N876" i="16" s="1"/>
  <c r="X875" i="16"/>
  <c r="Y875" i="16"/>
  <c r="W875" i="16"/>
  <c r="M875" i="16"/>
  <c r="G875" i="16"/>
  <c r="F875" i="16"/>
  <c r="X874" i="16"/>
  <c r="Y874" i="16"/>
  <c r="W874" i="16"/>
  <c r="M874" i="16"/>
  <c r="G874" i="16"/>
  <c r="F874" i="16"/>
  <c r="R874" i="16" s="1"/>
  <c r="X873" i="16"/>
  <c r="Y873" i="16"/>
  <c r="W873" i="16"/>
  <c r="M873" i="16"/>
  <c r="G873" i="16"/>
  <c r="F873" i="16"/>
  <c r="N873" i="16" s="1"/>
  <c r="X872" i="16"/>
  <c r="Y872" i="16"/>
  <c r="W872" i="16"/>
  <c r="M872" i="16"/>
  <c r="G872" i="16"/>
  <c r="F872" i="16"/>
  <c r="R872" i="16" s="1"/>
  <c r="X871" i="16"/>
  <c r="Y871" i="16"/>
  <c r="W871" i="16"/>
  <c r="M871" i="16"/>
  <c r="G871" i="16"/>
  <c r="F871" i="16"/>
  <c r="X870" i="16"/>
  <c r="Y870" i="16"/>
  <c r="W870" i="16"/>
  <c r="M870" i="16"/>
  <c r="G870" i="16"/>
  <c r="F870" i="16"/>
  <c r="N870" i="16" s="1"/>
  <c r="X869" i="16"/>
  <c r="Y869" i="16"/>
  <c r="W869" i="16"/>
  <c r="M869" i="16"/>
  <c r="G869" i="16"/>
  <c r="F869" i="16"/>
  <c r="N869" i="16" s="1"/>
  <c r="X868" i="16"/>
  <c r="Y868" i="16"/>
  <c r="W868" i="16"/>
  <c r="M868" i="16"/>
  <c r="G868" i="16"/>
  <c r="F868" i="16"/>
  <c r="N868" i="16" s="1"/>
  <c r="X867" i="16"/>
  <c r="Y867" i="16"/>
  <c r="W867" i="16"/>
  <c r="M867" i="16"/>
  <c r="G867" i="16"/>
  <c r="F867" i="16"/>
  <c r="X866" i="16"/>
  <c r="Y866" i="16"/>
  <c r="W866" i="16"/>
  <c r="M866" i="16"/>
  <c r="G866" i="16"/>
  <c r="F866" i="16"/>
  <c r="N866" i="16" s="1"/>
  <c r="X865" i="16"/>
  <c r="Y865" i="16"/>
  <c r="W865" i="16"/>
  <c r="M865" i="16"/>
  <c r="G865" i="16"/>
  <c r="F865" i="16"/>
  <c r="N865" i="16" s="1"/>
  <c r="X864" i="16"/>
  <c r="Y864" i="16"/>
  <c r="W864" i="16"/>
  <c r="M864" i="16"/>
  <c r="G864" i="16"/>
  <c r="F864" i="16"/>
  <c r="R864" i="16" s="1"/>
  <c r="X863" i="16"/>
  <c r="Y863" i="16"/>
  <c r="W863" i="16"/>
  <c r="M863" i="16"/>
  <c r="G863" i="16"/>
  <c r="F863" i="16"/>
  <c r="N863" i="16" s="1"/>
  <c r="X862" i="16"/>
  <c r="Y862" i="16"/>
  <c r="W862" i="16"/>
  <c r="M862" i="16"/>
  <c r="G862" i="16"/>
  <c r="F862" i="16"/>
  <c r="R862" i="16" s="1"/>
  <c r="X861" i="16"/>
  <c r="Y861" i="16"/>
  <c r="W861" i="16"/>
  <c r="M861" i="16"/>
  <c r="G861" i="16"/>
  <c r="F861" i="16"/>
  <c r="N861" i="16" s="1"/>
  <c r="X860" i="16"/>
  <c r="Y860" i="16"/>
  <c r="W860" i="16"/>
  <c r="M860" i="16"/>
  <c r="G860" i="16"/>
  <c r="F860" i="16"/>
  <c r="N860" i="16" s="1"/>
  <c r="X859" i="16"/>
  <c r="Y859" i="16"/>
  <c r="W859" i="16"/>
  <c r="M859" i="16"/>
  <c r="G859" i="16"/>
  <c r="F859" i="16"/>
  <c r="N859" i="16" s="1"/>
  <c r="X858" i="16"/>
  <c r="Y858" i="16"/>
  <c r="W858" i="16"/>
  <c r="M858" i="16"/>
  <c r="G858" i="16"/>
  <c r="F858" i="16"/>
  <c r="N858" i="16" s="1"/>
  <c r="X857" i="16"/>
  <c r="Y857" i="16"/>
  <c r="W857" i="16"/>
  <c r="M857" i="16"/>
  <c r="G857" i="16"/>
  <c r="F857" i="16"/>
  <c r="X856" i="16"/>
  <c r="Y856" i="16"/>
  <c r="W856" i="16"/>
  <c r="M856" i="16"/>
  <c r="G856" i="16"/>
  <c r="F856" i="16"/>
  <c r="R856" i="16" s="1"/>
  <c r="X855" i="16"/>
  <c r="Y855" i="16"/>
  <c r="W855" i="16"/>
  <c r="M855" i="16"/>
  <c r="G855" i="16"/>
  <c r="F855" i="16"/>
  <c r="N855" i="16" s="1"/>
  <c r="X854" i="16"/>
  <c r="Y854" i="16"/>
  <c r="W854" i="16"/>
  <c r="M854" i="16"/>
  <c r="G854" i="16"/>
  <c r="F854" i="16"/>
  <c r="R854" i="16" s="1"/>
  <c r="X853" i="16"/>
  <c r="Y853" i="16"/>
  <c r="W853" i="16"/>
  <c r="M853" i="16"/>
  <c r="G853" i="16"/>
  <c r="F853" i="16"/>
  <c r="N853" i="16" s="1"/>
  <c r="X852" i="16"/>
  <c r="Y852" i="16"/>
  <c r="W852" i="16"/>
  <c r="M852" i="16"/>
  <c r="G852" i="16"/>
  <c r="F852" i="16"/>
  <c r="N852" i="16" s="1"/>
  <c r="X851" i="16"/>
  <c r="Y851" i="16"/>
  <c r="W851" i="16"/>
  <c r="M851" i="16"/>
  <c r="G851" i="16"/>
  <c r="F851" i="16"/>
  <c r="X850" i="16"/>
  <c r="Y850" i="16"/>
  <c r="W850" i="16"/>
  <c r="M850" i="16"/>
  <c r="G850" i="16"/>
  <c r="F850" i="16"/>
  <c r="N850" i="16" s="1"/>
  <c r="X849" i="16"/>
  <c r="Y849" i="16"/>
  <c r="W849" i="16"/>
  <c r="M849" i="16"/>
  <c r="G849" i="16"/>
  <c r="F849" i="16"/>
  <c r="N849" i="16" s="1"/>
  <c r="X848" i="16"/>
  <c r="Y848" i="16"/>
  <c r="W848" i="16"/>
  <c r="M848" i="16"/>
  <c r="G848" i="16"/>
  <c r="F848" i="16"/>
  <c r="N848" i="16" s="1"/>
  <c r="X847" i="16"/>
  <c r="Y847" i="16"/>
  <c r="W847" i="16"/>
  <c r="M847" i="16"/>
  <c r="G847" i="16"/>
  <c r="F847" i="16"/>
  <c r="X846" i="16"/>
  <c r="Y846" i="16"/>
  <c r="W846" i="16"/>
  <c r="M846" i="16"/>
  <c r="G846" i="16"/>
  <c r="F846" i="16"/>
  <c r="N846" i="16" s="1"/>
  <c r="X845" i="16"/>
  <c r="Y845" i="16"/>
  <c r="W845" i="16"/>
  <c r="M845" i="16"/>
  <c r="G845" i="16"/>
  <c r="F845" i="16"/>
  <c r="N845" i="16" s="1"/>
  <c r="X844" i="16"/>
  <c r="Y844" i="16"/>
  <c r="W844" i="16"/>
  <c r="M844" i="16"/>
  <c r="G844" i="16"/>
  <c r="F844" i="16"/>
  <c r="N844" i="16" s="1"/>
  <c r="X843" i="16"/>
  <c r="Y843" i="16"/>
  <c r="W843" i="16"/>
  <c r="M843" i="16"/>
  <c r="G843" i="16"/>
  <c r="F843" i="16"/>
  <c r="R843" i="16" s="1"/>
  <c r="X842" i="16"/>
  <c r="Y842" i="16"/>
  <c r="W842" i="16"/>
  <c r="M842" i="16"/>
  <c r="G842" i="16"/>
  <c r="F842" i="16"/>
  <c r="N842" i="16" s="1"/>
  <c r="X841" i="16"/>
  <c r="Y841" i="16"/>
  <c r="W841" i="16"/>
  <c r="M841" i="16"/>
  <c r="G841" i="16"/>
  <c r="F841" i="16"/>
  <c r="R841" i="16" s="1"/>
  <c r="X840" i="16"/>
  <c r="Y840" i="16"/>
  <c r="W840" i="16"/>
  <c r="M840" i="16"/>
  <c r="G840" i="16"/>
  <c r="F840" i="16"/>
  <c r="X839" i="16"/>
  <c r="Y839" i="16"/>
  <c r="W839" i="16"/>
  <c r="M839" i="16"/>
  <c r="G839" i="16"/>
  <c r="F839" i="16"/>
  <c r="N839" i="16" s="1"/>
  <c r="X838" i="16"/>
  <c r="Y838" i="16"/>
  <c r="W838" i="16"/>
  <c r="M838" i="16"/>
  <c r="G838" i="16"/>
  <c r="F838" i="16"/>
  <c r="N838" i="16" s="1"/>
  <c r="X837" i="16"/>
  <c r="Y837" i="16"/>
  <c r="W837" i="16"/>
  <c r="M837" i="16"/>
  <c r="G837" i="16"/>
  <c r="F837" i="16"/>
  <c r="R837" i="16" s="1"/>
  <c r="X836" i="16"/>
  <c r="Y836" i="16"/>
  <c r="W836" i="16"/>
  <c r="M836" i="16"/>
  <c r="G836" i="16"/>
  <c r="F836" i="16"/>
  <c r="N836" i="16" s="1"/>
  <c r="X835" i="16"/>
  <c r="Y835" i="16"/>
  <c r="W835" i="16"/>
  <c r="M835" i="16"/>
  <c r="G835" i="16"/>
  <c r="F835" i="16"/>
  <c r="N835" i="16" s="1"/>
  <c r="X834" i="16"/>
  <c r="Y834" i="16"/>
  <c r="W834" i="16"/>
  <c r="M834" i="16"/>
  <c r="G834" i="16"/>
  <c r="F834" i="16"/>
  <c r="N834" i="16" s="1"/>
  <c r="X833" i="16"/>
  <c r="Y833" i="16"/>
  <c r="W833" i="16"/>
  <c r="M833" i="16"/>
  <c r="G833" i="16"/>
  <c r="F833" i="16"/>
  <c r="N833" i="16" s="1"/>
  <c r="X832" i="16"/>
  <c r="Y832" i="16"/>
  <c r="W832" i="16"/>
  <c r="M832" i="16"/>
  <c r="G832" i="16"/>
  <c r="F832" i="16"/>
  <c r="N832" i="16" s="1"/>
  <c r="X831" i="16"/>
  <c r="Y831" i="16"/>
  <c r="W831" i="16"/>
  <c r="M831" i="16"/>
  <c r="G831" i="16"/>
  <c r="F831" i="16"/>
  <c r="X830" i="16"/>
  <c r="Y830" i="16"/>
  <c r="W830" i="16"/>
  <c r="M830" i="16"/>
  <c r="G830" i="16"/>
  <c r="F830" i="16"/>
  <c r="R830" i="16" s="1"/>
  <c r="X829" i="16"/>
  <c r="Y829" i="16"/>
  <c r="W829" i="16"/>
  <c r="M829" i="16"/>
  <c r="G829" i="16"/>
  <c r="F829" i="16"/>
  <c r="N829" i="16" s="1"/>
  <c r="X828" i="16"/>
  <c r="Y828" i="16"/>
  <c r="W828" i="16"/>
  <c r="M828" i="16"/>
  <c r="G828" i="16"/>
  <c r="F828" i="16"/>
  <c r="R828" i="16" s="1"/>
  <c r="X827" i="16"/>
  <c r="Y827" i="16"/>
  <c r="W827" i="16"/>
  <c r="M827" i="16"/>
  <c r="G827" i="16"/>
  <c r="F827" i="16"/>
  <c r="N827" i="16" s="1"/>
  <c r="X826" i="16"/>
  <c r="Y826" i="16"/>
  <c r="W826" i="16"/>
  <c r="M826" i="16"/>
  <c r="G826" i="16"/>
  <c r="F826" i="16"/>
  <c r="R826" i="16" s="1"/>
  <c r="X825" i="16"/>
  <c r="Y825" i="16"/>
  <c r="W825" i="16"/>
  <c r="M825" i="16"/>
  <c r="G825" i="16"/>
  <c r="F825" i="16"/>
  <c r="N825" i="16" s="1"/>
  <c r="X824" i="16"/>
  <c r="Y824" i="16"/>
  <c r="W824" i="16"/>
  <c r="M824" i="16"/>
  <c r="G824" i="16"/>
  <c r="F824" i="16"/>
  <c r="N824" i="16" s="1"/>
  <c r="X823" i="16"/>
  <c r="Y823" i="16"/>
  <c r="W823" i="16"/>
  <c r="M823" i="16"/>
  <c r="G823" i="16"/>
  <c r="F823" i="16"/>
  <c r="R823" i="16" s="1"/>
  <c r="Y822" i="16"/>
  <c r="X822" i="16"/>
  <c r="W822" i="16"/>
  <c r="M822" i="16"/>
  <c r="G822" i="16"/>
  <c r="F822" i="16"/>
  <c r="R822" i="16" s="1"/>
  <c r="X821" i="16"/>
  <c r="Y821" i="16"/>
  <c r="W821" i="16"/>
  <c r="M821" i="16"/>
  <c r="G821" i="16"/>
  <c r="F821" i="16"/>
  <c r="N821" i="16" s="1"/>
  <c r="Y820" i="16"/>
  <c r="X820" i="16"/>
  <c r="W820" i="16"/>
  <c r="M820" i="16"/>
  <c r="G820" i="16"/>
  <c r="F820" i="16"/>
  <c r="X819" i="16"/>
  <c r="Y819" i="16"/>
  <c r="W819" i="16"/>
  <c r="M819" i="16"/>
  <c r="G819" i="16"/>
  <c r="F819" i="16"/>
  <c r="X818" i="16"/>
  <c r="Y818" i="16"/>
  <c r="W818" i="16"/>
  <c r="M818" i="16"/>
  <c r="G818" i="16"/>
  <c r="F818" i="16"/>
  <c r="R818" i="16" s="1"/>
  <c r="X817" i="16"/>
  <c r="Y817" i="16"/>
  <c r="W817" i="16"/>
  <c r="M817" i="16"/>
  <c r="G817" i="16"/>
  <c r="F817" i="16"/>
  <c r="R817" i="16" s="1"/>
  <c r="X816" i="16"/>
  <c r="Y816" i="16"/>
  <c r="W816" i="16"/>
  <c r="M816" i="16"/>
  <c r="G816" i="16"/>
  <c r="F816" i="16"/>
  <c r="R816" i="16" s="1"/>
  <c r="X815" i="16"/>
  <c r="Y815" i="16"/>
  <c r="W815" i="16"/>
  <c r="M815" i="16"/>
  <c r="G815" i="16"/>
  <c r="F815" i="16"/>
  <c r="N815" i="16" s="1"/>
  <c r="X814" i="16"/>
  <c r="Y814" i="16"/>
  <c r="W814" i="16"/>
  <c r="M814" i="16"/>
  <c r="G814" i="16"/>
  <c r="F814" i="16"/>
  <c r="N814" i="16" s="1"/>
  <c r="X813" i="16"/>
  <c r="Y813" i="16"/>
  <c r="W813" i="16"/>
  <c r="M813" i="16"/>
  <c r="G813" i="16"/>
  <c r="F813" i="16"/>
  <c r="N813" i="16" s="1"/>
  <c r="X812" i="16"/>
  <c r="Y812" i="16"/>
  <c r="W812" i="16"/>
  <c r="M812" i="16"/>
  <c r="G812" i="16"/>
  <c r="F812" i="16"/>
  <c r="R812" i="16" s="1"/>
  <c r="X811" i="16"/>
  <c r="Y811" i="16"/>
  <c r="W811" i="16"/>
  <c r="M811" i="16"/>
  <c r="G811" i="16"/>
  <c r="F811" i="16"/>
  <c r="R811" i="16" s="1"/>
  <c r="X810" i="16"/>
  <c r="Y810" i="16"/>
  <c r="W810" i="16"/>
  <c r="M810" i="16"/>
  <c r="G810" i="16"/>
  <c r="F810" i="16"/>
  <c r="N810" i="16" s="1"/>
  <c r="X809" i="16"/>
  <c r="Y809" i="16"/>
  <c r="W809" i="16"/>
  <c r="M809" i="16"/>
  <c r="G809" i="16"/>
  <c r="F809" i="16"/>
  <c r="N809" i="16" s="1"/>
  <c r="X808" i="16"/>
  <c r="Y808" i="16"/>
  <c r="W808" i="16"/>
  <c r="M808" i="16"/>
  <c r="G808" i="16"/>
  <c r="F808" i="16"/>
  <c r="X807" i="16"/>
  <c r="Y807" i="16"/>
  <c r="W807" i="16"/>
  <c r="M807" i="16"/>
  <c r="G807" i="16"/>
  <c r="F807" i="16"/>
  <c r="N807" i="16" s="1"/>
  <c r="X806" i="16"/>
  <c r="Y806" i="16"/>
  <c r="W806" i="16"/>
  <c r="M806" i="16"/>
  <c r="G806" i="16"/>
  <c r="F806" i="16"/>
  <c r="R806" i="16" s="1"/>
  <c r="X805" i="16"/>
  <c r="Y805" i="16"/>
  <c r="W805" i="16"/>
  <c r="M805" i="16"/>
  <c r="G805" i="16"/>
  <c r="F805" i="16"/>
  <c r="N805" i="16" s="1"/>
  <c r="X804" i="16"/>
  <c r="Y804" i="16"/>
  <c r="W804" i="16"/>
  <c r="M804" i="16"/>
  <c r="G804" i="16"/>
  <c r="F804" i="16"/>
  <c r="R804" i="16" s="1"/>
  <c r="X803" i="16"/>
  <c r="Y803" i="16"/>
  <c r="W803" i="16"/>
  <c r="M803" i="16"/>
  <c r="G803" i="16"/>
  <c r="F803" i="16"/>
  <c r="X802" i="16"/>
  <c r="Y802" i="16"/>
  <c r="W802" i="16"/>
  <c r="M802" i="16"/>
  <c r="G802" i="16"/>
  <c r="F802" i="16"/>
  <c r="N802" i="16" s="1"/>
  <c r="X801" i="16"/>
  <c r="Y801" i="16"/>
  <c r="W801" i="16"/>
  <c r="M801" i="16"/>
  <c r="G801" i="16"/>
  <c r="F801" i="16"/>
  <c r="N801" i="16" s="1"/>
  <c r="X800" i="16"/>
  <c r="Y800" i="16"/>
  <c r="W800" i="16"/>
  <c r="M800" i="16"/>
  <c r="G800" i="16"/>
  <c r="F800" i="16"/>
  <c r="N800" i="16" s="1"/>
  <c r="X799" i="16"/>
  <c r="Y799" i="16"/>
  <c r="W799" i="16"/>
  <c r="M799" i="16"/>
  <c r="G799" i="16"/>
  <c r="F799" i="16"/>
  <c r="N799" i="16" s="1"/>
  <c r="X798" i="16"/>
  <c r="Y798" i="16"/>
  <c r="W798" i="16"/>
  <c r="M798" i="16"/>
  <c r="G798" i="16"/>
  <c r="F798" i="16"/>
  <c r="X797" i="16"/>
  <c r="Y797" i="16"/>
  <c r="W797" i="16"/>
  <c r="M797" i="16"/>
  <c r="G797" i="16"/>
  <c r="F797" i="16"/>
  <c r="N797" i="16" s="1"/>
  <c r="X796" i="16"/>
  <c r="Y796" i="16"/>
  <c r="W796" i="16"/>
  <c r="M796" i="16"/>
  <c r="G796" i="16"/>
  <c r="F796" i="16"/>
  <c r="R796" i="16" s="1"/>
  <c r="X795" i="16"/>
  <c r="Y795" i="16"/>
  <c r="W795" i="16"/>
  <c r="M795" i="16"/>
  <c r="G795" i="16"/>
  <c r="F795" i="16"/>
  <c r="X794" i="16"/>
  <c r="Y794" i="16"/>
  <c r="W794" i="16"/>
  <c r="M794" i="16"/>
  <c r="G794" i="16"/>
  <c r="F794" i="16"/>
  <c r="X793" i="16"/>
  <c r="Y793" i="16"/>
  <c r="W793" i="16"/>
  <c r="M793" i="16"/>
  <c r="G793" i="16"/>
  <c r="F793" i="16"/>
  <c r="N793" i="16" s="1"/>
  <c r="X792" i="16"/>
  <c r="Y792" i="16"/>
  <c r="W792" i="16"/>
  <c r="M792" i="16"/>
  <c r="G792" i="16"/>
  <c r="F792" i="16"/>
  <c r="N792" i="16" s="1"/>
  <c r="X791" i="16"/>
  <c r="Y791" i="16"/>
  <c r="W791" i="16"/>
  <c r="M791" i="16"/>
  <c r="G791" i="16"/>
  <c r="F791" i="16"/>
  <c r="X790" i="16"/>
  <c r="Y790" i="16"/>
  <c r="W790" i="16"/>
  <c r="M790" i="16"/>
  <c r="G790" i="16"/>
  <c r="F790" i="16"/>
  <c r="N790" i="16" s="1"/>
  <c r="X789" i="16"/>
  <c r="Y789" i="16"/>
  <c r="W789" i="16"/>
  <c r="M789" i="16"/>
  <c r="G789" i="16"/>
  <c r="F789" i="16"/>
  <c r="N789" i="16" s="1"/>
  <c r="X788" i="16"/>
  <c r="Y788" i="16"/>
  <c r="W788" i="16"/>
  <c r="M788" i="16"/>
  <c r="G788" i="16"/>
  <c r="F788" i="16"/>
  <c r="N788" i="16" s="1"/>
  <c r="X787" i="16"/>
  <c r="Y787" i="16"/>
  <c r="W787" i="16"/>
  <c r="M787" i="16"/>
  <c r="G787" i="16"/>
  <c r="F787" i="16"/>
  <c r="R787" i="16" s="1"/>
  <c r="X786" i="16"/>
  <c r="Y786" i="16"/>
  <c r="W786" i="16"/>
  <c r="M786" i="16"/>
  <c r="G786" i="16"/>
  <c r="F786" i="16"/>
  <c r="N786" i="16" s="1"/>
  <c r="X785" i="16"/>
  <c r="Y785" i="16"/>
  <c r="W785" i="16"/>
  <c r="M785" i="16"/>
  <c r="G785" i="16"/>
  <c r="F785" i="16"/>
  <c r="N785" i="16" s="1"/>
  <c r="X784" i="16"/>
  <c r="Y784" i="16"/>
  <c r="W784" i="16"/>
  <c r="M784" i="16"/>
  <c r="G784" i="16"/>
  <c r="F784" i="16"/>
  <c r="R784" i="16" s="1"/>
  <c r="X783" i="16"/>
  <c r="Y783" i="16"/>
  <c r="W783" i="16"/>
  <c r="M783" i="16"/>
  <c r="G783" i="16"/>
  <c r="F783" i="16"/>
  <c r="X782" i="16"/>
  <c r="Y782" i="16"/>
  <c r="W782" i="16"/>
  <c r="M782" i="16"/>
  <c r="G782" i="16"/>
  <c r="F782" i="16"/>
  <c r="N782" i="16" s="1"/>
  <c r="X781" i="16"/>
  <c r="Y781" i="16"/>
  <c r="W781" i="16"/>
  <c r="M781" i="16"/>
  <c r="G781" i="16"/>
  <c r="F781" i="16"/>
  <c r="N781" i="16" s="1"/>
  <c r="X780" i="16"/>
  <c r="Y780" i="16"/>
  <c r="W780" i="16"/>
  <c r="M780" i="16"/>
  <c r="G780" i="16"/>
  <c r="F780" i="16"/>
  <c r="R780" i="16" s="1"/>
  <c r="X779" i="16"/>
  <c r="Y779" i="16"/>
  <c r="W779" i="16"/>
  <c r="M779" i="16"/>
  <c r="G779" i="16"/>
  <c r="F779" i="16"/>
  <c r="N779" i="16" s="1"/>
  <c r="X778" i="16"/>
  <c r="Y778" i="16"/>
  <c r="W778" i="16"/>
  <c r="M778" i="16"/>
  <c r="G778" i="16"/>
  <c r="F778" i="16"/>
  <c r="N778" i="16" s="1"/>
  <c r="X777" i="16"/>
  <c r="Y777" i="16"/>
  <c r="W777" i="16"/>
  <c r="M777" i="16"/>
  <c r="G777" i="16"/>
  <c r="F777" i="16"/>
  <c r="N777" i="16" s="1"/>
  <c r="X776" i="16"/>
  <c r="Y776" i="16"/>
  <c r="W776" i="16"/>
  <c r="M776" i="16"/>
  <c r="G776" i="16"/>
  <c r="F776" i="16"/>
  <c r="R776" i="16" s="1"/>
  <c r="X775" i="16"/>
  <c r="Y775" i="16"/>
  <c r="W775" i="16"/>
  <c r="M775" i="16"/>
  <c r="G775" i="16"/>
  <c r="F775" i="16"/>
  <c r="N775" i="16" s="1"/>
  <c r="X774" i="16"/>
  <c r="Y774" i="16"/>
  <c r="W774" i="16"/>
  <c r="M774" i="16"/>
  <c r="G774" i="16"/>
  <c r="F774" i="16"/>
  <c r="N774" i="16" s="1"/>
  <c r="X773" i="16"/>
  <c r="Y773" i="16"/>
  <c r="W773" i="16"/>
  <c r="M773" i="16"/>
  <c r="G773" i="16"/>
  <c r="F773" i="16"/>
  <c r="N773" i="16" s="1"/>
  <c r="X772" i="16"/>
  <c r="Y772" i="16"/>
  <c r="W772" i="16"/>
  <c r="M772" i="16"/>
  <c r="G772" i="16"/>
  <c r="F772" i="16"/>
  <c r="R772" i="16" s="1"/>
  <c r="X771" i="16"/>
  <c r="Y771" i="16"/>
  <c r="W771" i="16"/>
  <c r="M771" i="16"/>
  <c r="G771" i="16"/>
  <c r="F771" i="16"/>
  <c r="X770" i="16"/>
  <c r="Y770" i="16"/>
  <c r="W770" i="16"/>
  <c r="M770" i="16"/>
  <c r="G770" i="16"/>
  <c r="F770" i="16"/>
  <c r="N770" i="16" s="1"/>
  <c r="X769" i="16"/>
  <c r="Y769" i="16"/>
  <c r="W769" i="16"/>
  <c r="M769" i="16"/>
  <c r="G769" i="16"/>
  <c r="F769" i="16"/>
  <c r="R769" i="16" s="1"/>
  <c r="X768" i="16"/>
  <c r="Y768" i="16"/>
  <c r="W768" i="16"/>
  <c r="M768" i="16"/>
  <c r="G768" i="16"/>
  <c r="F768" i="16"/>
  <c r="N768" i="16" s="1"/>
  <c r="X767" i="16"/>
  <c r="Y767" i="16"/>
  <c r="W767" i="16"/>
  <c r="M767" i="16"/>
  <c r="G767" i="16"/>
  <c r="F767" i="16"/>
  <c r="N767" i="16" s="1"/>
  <c r="X766" i="16"/>
  <c r="Y766" i="16"/>
  <c r="W766" i="16"/>
  <c r="M766" i="16"/>
  <c r="G766" i="16"/>
  <c r="F766" i="16"/>
  <c r="X765" i="16"/>
  <c r="Y765" i="16"/>
  <c r="W765" i="16"/>
  <c r="M765" i="16"/>
  <c r="G765" i="16"/>
  <c r="F765" i="16"/>
  <c r="N765" i="16" s="1"/>
  <c r="X764" i="16"/>
  <c r="Y764" i="16"/>
  <c r="W764" i="16"/>
  <c r="M764" i="16"/>
  <c r="G764" i="16"/>
  <c r="F764" i="16"/>
  <c r="N764" i="16" s="1"/>
  <c r="X763" i="16"/>
  <c r="Y763" i="16"/>
  <c r="W763" i="16"/>
  <c r="M763" i="16"/>
  <c r="G763" i="16"/>
  <c r="F763" i="16"/>
  <c r="X762" i="16"/>
  <c r="Y762" i="16"/>
  <c r="W762" i="16"/>
  <c r="M762" i="16"/>
  <c r="G762" i="16"/>
  <c r="F762" i="16"/>
  <c r="N762" i="16" s="1"/>
  <c r="X761" i="16"/>
  <c r="Y761" i="16"/>
  <c r="W761" i="16"/>
  <c r="M761" i="16"/>
  <c r="G761" i="16"/>
  <c r="F761" i="16"/>
  <c r="N761" i="16" s="1"/>
  <c r="X760" i="16"/>
  <c r="Y760" i="16"/>
  <c r="W760" i="16"/>
  <c r="M760" i="16"/>
  <c r="G760" i="16"/>
  <c r="F760" i="16"/>
  <c r="X759" i="16"/>
  <c r="Y759" i="16"/>
  <c r="W759" i="16"/>
  <c r="M759" i="16"/>
  <c r="G759" i="16"/>
  <c r="F759" i="16"/>
  <c r="N759" i="16" s="1"/>
  <c r="X758" i="16"/>
  <c r="Y758" i="16"/>
  <c r="W758" i="16"/>
  <c r="M758" i="16"/>
  <c r="G758" i="16"/>
  <c r="F758" i="16"/>
  <c r="N758" i="16" s="1"/>
  <c r="X757" i="16"/>
  <c r="Y757" i="16"/>
  <c r="W757" i="16"/>
  <c r="M757" i="16"/>
  <c r="G757" i="16"/>
  <c r="F757" i="16"/>
  <c r="N757" i="16" s="1"/>
  <c r="X756" i="16"/>
  <c r="Y756" i="16"/>
  <c r="W756" i="16"/>
  <c r="M756" i="16"/>
  <c r="G756" i="16"/>
  <c r="F756" i="16"/>
  <c r="N756" i="16" s="1"/>
  <c r="X755" i="16"/>
  <c r="Y755" i="16"/>
  <c r="W755" i="16"/>
  <c r="M755" i="16"/>
  <c r="G755" i="16"/>
  <c r="F755" i="16"/>
  <c r="N755" i="16" s="1"/>
  <c r="X754" i="16"/>
  <c r="Y754" i="16"/>
  <c r="W754" i="16"/>
  <c r="M754" i="16"/>
  <c r="G754" i="16"/>
  <c r="F754" i="16"/>
  <c r="N754" i="16" s="1"/>
  <c r="X753" i="16"/>
  <c r="Y753" i="16"/>
  <c r="W753" i="16"/>
  <c r="M753" i="16"/>
  <c r="G753" i="16"/>
  <c r="F753" i="16"/>
  <c r="R753" i="16" s="1"/>
  <c r="X752" i="16"/>
  <c r="Y752" i="16"/>
  <c r="W752" i="16"/>
  <c r="M752" i="16"/>
  <c r="G752" i="16"/>
  <c r="F752" i="16"/>
  <c r="N752" i="16" s="1"/>
  <c r="X751" i="16"/>
  <c r="Y751" i="16"/>
  <c r="W751" i="16"/>
  <c r="M751" i="16"/>
  <c r="G751" i="16"/>
  <c r="F751" i="16"/>
  <c r="X750" i="16"/>
  <c r="Y750" i="16"/>
  <c r="W750" i="16"/>
  <c r="M750" i="16"/>
  <c r="G750" i="16"/>
  <c r="F750" i="16"/>
  <c r="N750" i="16" s="1"/>
  <c r="X749" i="16"/>
  <c r="Y749" i="16"/>
  <c r="W749" i="16"/>
  <c r="M749" i="16"/>
  <c r="G749" i="16"/>
  <c r="F749" i="16"/>
  <c r="N749" i="16" s="1"/>
  <c r="X748" i="16"/>
  <c r="Y748" i="16"/>
  <c r="W748" i="16"/>
  <c r="M748" i="16"/>
  <c r="G748" i="16"/>
  <c r="F748" i="16"/>
  <c r="X747" i="16"/>
  <c r="Y747" i="16"/>
  <c r="W747" i="16"/>
  <c r="M747" i="16"/>
  <c r="G747" i="16"/>
  <c r="F747" i="16"/>
  <c r="N747" i="16" s="1"/>
  <c r="X746" i="16"/>
  <c r="Y746" i="16"/>
  <c r="W746" i="16"/>
  <c r="M746" i="16"/>
  <c r="G746" i="16"/>
  <c r="F746" i="16"/>
  <c r="X745" i="16"/>
  <c r="Y745" i="16"/>
  <c r="W745" i="16"/>
  <c r="M745" i="16"/>
  <c r="G745" i="16"/>
  <c r="F745" i="16"/>
  <c r="N745" i="16" s="1"/>
  <c r="X744" i="16"/>
  <c r="Y744" i="16"/>
  <c r="W744" i="16"/>
  <c r="M744" i="16"/>
  <c r="G744" i="16"/>
  <c r="F744" i="16"/>
  <c r="R744" i="16" s="1"/>
  <c r="X743" i="16"/>
  <c r="Y743" i="16"/>
  <c r="W743" i="16"/>
  <c r="M743" i="16"/>
  <c r="G743" i="16"/>
  <c r="F743" i="16"/>
  <c r="X742" i="16"/>
  <c r="Y742" i="16"/>
  <c r="W742" i="16"/>
  <c r="M742" i="16"/>
  <c r="G742" i="16"/>
  <c r="F742" i="16"/>
  <c r="N742" i="16" s="1"/>
  <c r="X741" i="16"/>
  <c r="Y741" i="16"/>
  <c r="W741" i="16"/>
  <c r="M741" i="16"/>
  <c r="G741" i="16"/>
  <c r="F741" i="16"/>
  <c r="N741" i="16" s="1"/>
  <c r="X740" i="16"/>
  <c r="Y740" i="16"/>
  <c r="W740" i="16"/>
  <c r="M740" i="16"/>
  <c r="G740" i="16"/>
  <c r="F740" i="16"/>
  <c r="N740" i="16" s="1"/>
  <c r="X739" i="16"/>
  <c r="Y739" i="16"/>
  <c r="W739" i="16"/>
  <c r="M739" i="16"/>
  <c r="G739" i="16"/>
  <c r="F739" i="16"/>
  <c r="N739" i="16" s="1"/>
  <c r="X738" i="16"/>
  <c r="Y738" i="16"/>
  <c r="W738" i="16"/>
  <c r="M738" i="16"/>
  <c r="G738" i="16"/>
  <c r="F738" i="16"/>
  <c r="R738" i="16" s="1"/>
  <c r="X737" i="16"/>
  <c r="Y737" i="16"/>
  <c r="W737" i="16"/>
  <c r="M737" i="16"/>
  <c r="G737" i="16"/>
  <c r="F737" i="16"/>
  <c r="R737" i="16" s="1"/>
  <c r="X736" i="16"/>
  <c r="Y736" i="16"/>
  <c r="W736" i="16"/>
  <c r="M736" i="16"/>
  <c r="G736" i="16"/>
  <c r="F736" i="16"/>
  <c r="R736" i="16" s="1"/>
  <c r="X735" i="16"/>
  <c r="Y735" i="16"/>
  <c r="W735" i="16"/>
  <c r="M735" i="16"/>
  <c r="G735" i="16"/>
  <c r="F735" i="16"/>
  <c r="R735" i="16" s="1"/>
  <c r="X734" i="16"/>
  <c r="Y734" i="16"/>
  <c r="W734" i="16"/>
  <c r="M734" i="16"/>
  <c r="G734" i="16"/>
  <c r="F734" i="16"/>
  <c r="N734" i="16" s="1"/>
  <c r="X733" i="16"/>
  <c r="Y733" i="16"/>
  <c r="W733" i="16"/>
  <c r="M733" i="16"/>
  <c r="G733" i="16"/>
  <c r="F733" i="16"/>
  <c r="N733" i="16" s="1"/>
  <c r="X732" i="16"/>
  <c r="Y732" i="16"/>
  <c r="W732" i="16"/>
  <c r="M732" i="16"/>
  <c r="G732" i="16"/>
  <c r="F732" i="16"/>
  <c r="R732" i="16" s="1"/>
  <c r="X731" i="16"/>
  <c r="Y731" i="16"/>
  <c r="W731" i="16"/>
  <c r="M731" i="16"/>
  <c r="G731" i="16"/>
  <c r="F731" i="16"/>
  <c r="X730" i="16"/>
  <c r="Y730" i="16"/>
  <c r="W730" i="16"/>
  <c r="M730" i="16"/>
  <c r="G730" i="16"/>
  <c r="F730" i="16"/>
  <c r="R730" i="16" s="1"/>
  <c r="X729" i="16"/>
  <c r="Y729" i="16"/>
  <c r="W729" i="16"/>
  <c r="M729" i="16"/>
  <c r="G729" i="16"/>
  <c r="F729" i="16"/>
  <c r="R729" i="16" s="1"/>
  <c r="X728" i="16"/>
  <c r="Y728" i="16"/>
  <c r="W728" i="16"/>
  <c r="M728" i="16"/>
  <c r="G728" i="16"/>
  <c r="F728" i="16"/>
  <c r="N728" i="16" s="1"/>
  <c r="X727" i="16"/>
  <c r="Y727" i="16"/>
  <c r="W727" i="16"/>
  <c r="M727" i="16"/>
  <c r="G727" i="16"/>
  <c r="F727" i="16"/>
  <c r="N727" i="16" s="1"/>
  <c r="X726" i="16"/>
  <c r="Y726" i="16"/>
  <c r="W726" i="16"/>
  <c r="M726" i="16"/>
  <c r="G726" i="16"/>
  <c r="F726" i="16"/>
  <c r="N726" i="16" s="1"/>
  <c r="X725" i="16"/>
  <c r="Y725" i="16"/>
  <c r="W725" i="16"/>
  <c r="M725" i="16"/>
  <c r="G725" i="16"/>
  <c r="F725" i="16"/>
  <c r="R725" i="16" s="1"/>
  <c r="X724" i="16"/>
  <c r="Y724" i="16"/>
  <c r="W724" i="16"/>
  <c r="M724" i="16"/>
  <c r="G724" i="16"/>
  <c r="F724" i="16"/>
  <c r="N724" i="16" s="1"/>
  <c r="X723" i="16"/>
  <c r="Y723" i="16"/>
  <c r="W723" i="16"/>
  <c r="M723" i="16"/>
  <c r="G723" i="16"/>
  <c r="F723" i="16"/>
  <c r="N723" i="16" s="1"/>
  <c r="X722" i="16"/>
  <c r="Y722" i="16"/>
  <c r="W722" i="16"/>
  <c r="M722" i="16"/>
  <c r="G722" i="16"/>
  <c r="F722" i="16"/>
  <c r="R722" i="16" s="1"/>
  <c r="X721" i="16"/>
  <c r="Y721" i="16"/>
  <c r="W721" i="16"/>
  <c r="M721" i="16"/>
  <c r="G721" i="16"/>
  <c r="F721" i="16"/>
  <c r="R721" i="16" s="1"/>
  <c r="X720" i="16"/>
  <c r="Y720" i="16"/>
  <c r="W720" i="16"/>
  <c r="M720" i="16"/>
  <c r="G720" i="16"/>
  <c r="F720" i="16"/>
  <c r="N720" i="16" s="1"/>
  <c r="X719" i="16"/>
  <c r="Y719" i="16"/>
  <c r="W719" i="16"/>
  <c r="M719" i="16"/>
  <c r="G719" i="16"/>
  <c r="F719" i="16"/>
  <c r="X718" i="16"/>
  <c r="Y718" i="16"/>
  <c r="W718" i="16"/>
  <c r="M718" i="16"/>
  <c r="G718" i="16"/>
  <c r="F718" i="16"/>
  <c r="N718" i="16" s="1"/>
  <c r="X717" i="16"/>
  <c r="Y717" i="16"/>
  <c r="W717" i="16"/>
  <c r="M717" i="16"/>
  <c r="G717" i="16"/>
  <c r="F717" i="16"/>
  <c r="X716" i="16"/>
  <c r="Y716" i="16"/>
  <c r="W716" i="16"/>
  <c r="M716" i="16"/>
  <c r="G716" i="16"/>
  <c r="F716" i="16"/>
  <c r="N716" i="16" s="1"/>
  <c r="X715" i="16"/>
  <c r="Y715" i="16"/>
  <c r="W715" i="16"/>
  <c r="M715" i="16"/>
  <c r="G715" i="16"/>
  <c r="F715" i="16"/>
  <c r="N715" i="16" s="1"/>
  <c r="X714" i="16"/>
  <c r="Y714" i="16"/>
  <c r="W714" i="16"/>
  <c r="M714" i="16"/>
  <c r="G714" i="16"/>
  <c r="F714" i="16"/>
  <c r="N714" i="16" s="1"/>
  <c r="X713" i="16"/>
  <c r="Y713" i="16"/>
  <c r="W713" i="16"/>
  <c r="M713" i="16"/>
  <c r="G713" i="16"/>
  <c r="F713" i="16"/>
  <c r="R713" i="16" s="1"/>
  <c r="X712" i="16"/>
  <c r="Y712" i="16"/>
  <c r="W712" i="16"/>
  <c r="M712" i="16"/>
  <c r="G712" i="16"/>
  <c r="F712" i="16"/>
  <c r="X711" i="16"/>
  <c r="Y711" i="16"/>
  <c r="W711" i="16"/>
  <c r="M711" i="16"/>
  <c r="G711" i="16"/>
  <c r="F711" i="16"/>
  <c r="N711" i="16" s="1"/>
  <c r="X710" i="16"/>
  <c r="Y710" i="16"/>
  <c r="W710" i="16"/>
  <c r="M710" i="16"/>
  <c r="G710" i="16"/>
  <c r="F710" i="16"/>
  <c r="N710" i="16" s="1"/>
  <c r="X709" i="16"/>
  <c r="Y709" i="16"/>
  <c r="W709" i="16"/>
  <c r="M709" i="16"/>
  <c r="G709" i="16"/>
  <c r="F709" i="16"/>
  <c r="X708" i="16"/>
  <c r="Y708" i="16"/>
  <c r="W708" i="16"/>
  <c r="M708" i="16"/>
  <c r="G708" i="16"/>
  <c r="F708" i="16"/>
  <c r="N708" i="16" s="1"/>
  <c r="X707" i="16"/>
  <c r="Y707" i="16"/>
  <c r="W707" i="16"/>
  <c r="M707" i="16"/>
  <c r="G707" i="16"/>
  <c r="F707" i="16"/>
  <c r="N707" i="16" s="1"/>
  <c r="X706" i="16"/>
  <c r="Y706" i="16"/>
  <c r="W706" i="16"/>
  <c r="M706" i="16"/>
  <c r="G706" i="16"/>
  <c r="F706" i="16"/>
  <c r="N706" i="16" s="1"/>
  <c r="X705" i="16"/>
  <c r="Y705" i="16"/>
  <c r="W705" i="16"/>
  <c r="M705" i="16"/>
  <c r="G705" i="16"/>
  <c r="F705" i="16"/>
  <c r="N705" i="16" s="1"/>
  <c r="X704" i="16"/>
  <c r="Y704" i="16"/>
  <c r="W704" i="16"/>
  <c r="M704" i="16"/>
  <c r="G704" i="16"/>
  <c r="F704" i="16"/>
  <c r="N704" i="16" s="1"/>
  <c r="X703" i="16"/>
  <c r="Y703" i="16"/>
  <c r="W703" i="16"/>
  <c r="M703" i="16"/>
  <c r="G703" i="16"/>
  <c r="F703" i="16"/>
  <c r="X702" i="16"/>
  <c r="Y702" i="16"/>
  <c r="W702" i="16"/>
  <c r="M702" i="16"/>
  <c r="G702" i="16"/>
  <c r="F702" i="16"/>
  <c r="R702" i="16" s="1"/>
  <c r="X701" i="16"/>
  <c r="Y701" i="16"/>
  <c r="W701" i="16"/>
  <c r="M701" i="16"/>
  <c r="G701" i="16"/>
  <c r="F701" i="16"/>
  <c r="N701" i="16" s="1"/>
  <c r="X700" i="16"/>
  <c r="Y700" i="16"/>
  <c r="W700" i="16"/>
  <c r="M700" i="16"/>
  <c r="G700" i="16"/>
  <c r="F700" i="16"/>
  <c r="N700" i="16" s="1"/>
  <c r="X699" i="16"/>
  <c r="Y699" i="16"/>
  <c r="W699" i="16"/>
  <c r="M699" i="16"/>
  <c r="G699" i="16"/>
  <c r="F699" i="16"/>
  <c r="X698" i="16"/>
  <c r="Y698" i="16"/>
  <c r="W698" i="16"/>
  <c r="M698" i="16"/>
  <c r="G698" i="16"/>
  <c r="F698" i="16"/>
  <c r="X697" i="16"/>
  <c r="Y697" i="16"/>
  <c r="W697" i="16"/>
  <c r="M697" i="16"/>
  <c r="G697" i="16"/>
  <c r="F697" i="16"/>
  <c r="N697" i="16" s="1"/>
  <c r="X696" i="16"/>
  <c r="Y696" i="16"/>
  <c r="W696" i="16"/>
  <c r="M696" i="16"/>
  <c r="G696" i="16"/>
  <c r="F696" i="16"/>
  <c r="R696" i="16" s="1"/>
  <c r="X695" i="16"/>
  <c r="Y695" i="16"/>
  <c r="W695" i="16"/>
  <c r="M695" i="16"/>
  <c r="G695" i="16"/>
  <c r="F695" i="16"/>
  <c r="N695" i="16" s="1"/>
  <c r="X694" i="16"/>
  <c r="Y694" i="16"/>
  <c r="W694" i="16"/>
  <c r="M694" i="16"/>
  <c r="G694" i="16"/>
  <c r="F694" i="16"/>
  <c r="N694" i="16" s="1"/>
  <c r="X693" i="16"/>
  <c r="Y693" i="16"/>
  <c r="W693" i="16"/>
  <c r="M693" i="16"/>
  <c r="G693" i="16"/>
  <c r="F693" i="16"/>
  <c r="N693" i="16" s="1"/>
  <c r="X692" i="16"/>
  <c r="Y692" i="16"/>
  <c r="W692" i="16"/>
  <c r="M692" i="16"/>
  <c r="G692" i="16"/>
  <c r="F692" i="16"/>
  <c r="R692" i="16" s="1"/>
  <c r="X691" i="16"/>
  <c r="Y691" i="16"/>
  <c r="W691" i="16"/>
  <c r="M691" i="16"/>
  <c r="G691" i="16"/>
  <c r="F691" i="16"/>
  <c r="R691" i="16" s="1"/>
  <c r="X690" i="16"/>
  <c r="Y690" i="16"/>
  <c r="W690" i="16"/>
  <c r="M690" i="16"/>
  <c r="G690" i="16"/>
  <c r="F690" i="16"/>
  <c r="N690" i="16" s="1"/>
  <c r="X689" i="16"/>
  <c r="Y689" i="16"/>
  <c r="W689" i="16"/>
  <c r="M689" i="16"/>
  <c r="G689" i="16"/>
  <c r="F689" i="16"/>
  <c r="N689" i="16" s="1"/>
  <c r="X688" i="16"/>
  <c r="Y688" i="16"/>
  <c r="W688" i="16"/>
  <c r="M688" i="16"/>
  <c r="G688" i="16"/>
  <c r="F688" i="16"/>
  <c r="N688" i="16" s="1"/>
  <c r="X687" i="16"/>
  <c r="Y687" i="16"/>
  <c r="W687" i="16"/>
  <c r="M687" i="16"/>
  <c r="G687" i="16"/>
  <c r="F687" i="16"/>
  <c r="N687" i="16" s="1"/>
  <c r="X686" i="16"/>
  <c r="Y686" i="16"/>
  <c r="W686" i="16"/>
  <c r="M686" i="16"/>
  <c r="G686" i="16"/>
  <c r="F686" i="16"/>
  <c r="X685" i="16"/>
  <c r="Y685" i="16"/>
  <c r="W685" i="16"/>
  <c r="M685" i="16"/>
  <c r="G685" i="16"/>
  <c r="F685" i="16"/>
  <c r="N685" i="16" s="1"/>
  <c r="X684" i="16"/>
  <c r="Y684" i="16"/>
  <c r="W684" i="16"/>
  <c r="M684" i="16"/>
  <c r="G684" i="16"/>
  <c r="F684" i="16"/>
  <c r="N684" i="16" s="1"/>
  <c r="X683" i="16"/>
  <c r="Y683" i="16"/>
  <c r="W683" i="16"/>
  <c r="M683" i="16"/>
  <c r="G683" i="16"/>
  <c r="F683" i="16"/>
  <c r="X682" i="16"/>
  <c r="Y682" i="16"/>
  <c r="W682" i="16"/>
  <c r="M682" i="16"/>
  <c r="G682" i="16"/>
  <c r="F682" i="16"/>
  <c r="N682" i="16" s="1"/>
  <c r="X681" i="16"/>
  <c r="Y681" i="16"/>
  <c r="W681" i="16"/>
  <c r="M681" i="16"/>
  <c r="G681" i="16"/>
  <c r="F681" i="16"/>
  <c r="X680" i="16"/>
  <c r="Y680" i="16"/>
  <c r="W680" i="16"/>
  <c r="M680" i="16"/>
  <c r="G680" i="16"/>
  <c r="F680" i="16"/>
  <c r="R680" i="16" s="1"/>
  <c r="X679" i="16"/>
  <c r="Y679" i="16"/>
  <c r="W679" i="16"/>
  <c r="M679" i="16"/>
  <c r="G679" i="16"/>
  <c r="F679" i="16"/>
  <c r="N679" i="16" s="1"/>
  <c r="X678" i="16"/>
  <c r="Y678" i="16"/>
  <c r="W678" i="16"/>
  <c r="M678" i="16"/>
  <c r="G678" i="16"/>
  <c r="F678" i="16"/>
  <c r="N678" i="16" s="1"/>
  <c r="X677" i="16"/>
  <c r="Y677" i="16"/>
  <c r="W677" i="16"/>
  <c r="M677" i="16"/>
  <c r="G677" i="16"/>
  <c r="F677" i="16"/>
  <c r="R677" i="16" s="1"/>
  <c r="X676" i="16"/>
  <c r="Y676" i="16"/>
  <c r="W676" i="16"/>
  <c r="M676" i="16"/>
  <c r="G676" i="16"/>
  <c r="F676" i="16"/>
  <c r="N676" i="16" s="1"/>
  <c r="X675" i="16"/>
  <c r="Y675" i="16"/>
  <c r="W675" i="16"/>
  <c r="M675" i="16"/>
  <c r="G675" i="16"/>
  <c r="F675" i="16"/>
  <c r="N675" i="16" s="1"/>
  <c r="X674" i="16"/>
  <c r="Y674" i="16"/>
  <c r="W674" i="16"/>
  <c r="M674" i="16"/>
  <c r="G674" i="16"/>
  <c r="F674" i="16"/>
  <c r="N674" i="16" s="1"/>
  <c r="X673" i="16"/>
  <c r="Y673" i="16"/>
  <c r="W673" i="16"/>
  <c r="M673" i="16"/>
  <c r="G673" i="16"/>
  <c r="F673" i="16"/>
  <c r="X672" i="16"/>
  <c r="Y672" i="16"/>
  <c r="W672" i="16"/>
  <c r="M672" i="16"/>
  <c r="G672" i="16"/>
  <c r="F672" i="16"/>
  <c r="R672" i="16" s="1"/>
  <c r="X671" i="16"/>
  <c r="Y671" i="16"/>
  <c r="W671" i="16"/>
  <c r="M671" i="16"/>
  <c r="G671" i="16"/>
  <c r="F671" i="16"/>
  <c r="R671" i="16" s="1"/>
  <c r="X670" i="16"/>
  <c r="Y670" i="16"/>
  <c r="W670" i="16"/>
  <c r="M670" i="16"/>
  <c r="G670" i="16"/>
  <c r="F670" i="16"/>
  <c r="R670" i="16" s="1"/>
  <c r="X669" i="16"/>
  <c r="Y669" i="16"/>
  <c r="W669" i="16"/>
  <c r="M669" i="16"/>
  <c r="G669" i="16"/>
  <c r="F669" i="16"/>
  <c r="R669" i="16" s="1"/>
  <c r="X668" i="16"/>
  <c r="Y668" i="16"/>
  <c r="W668" i="16"/>
  <c r="M668" i="16"/>
  <c r="G668" i="16"/>
  <c r="F668" i="16"/>
  <c r="X667" i="16"/>
  <c r="Y667" i="16"/>
  <c r="W667" i="16"/>
  <c r="M667" i="16"/>
  <c r="G667" i="16"/>
  <c r="F667" i="16"/>
  <c r="R667" i="16" s="1"/>
  <c r="X666" i="16"/>
  <c r="Y666" i="16"/>
  <c r="W666" i="16"/>
  <c r="M666" i="16"/>
  <c r="G666" i="16"/>
  <c r="F666" i="16"/>
  <c r="X665" i="16"/>
  <c r="Y665" i="16"/>
  <c r="W665" i="16"/>
  <c r="M665" i="16"/>
  <c r="G665" i="16"/>
  <c r="F665" i="16"/>
  <c r="N665" i="16" s="1"/>
  <c r="X664" i="16"/>
  <c r="Y664" i="16"/>
  <c r="W664" i="16"/>
  <c r="M664" i="16"/>
  <c r="G664" i="16"/>
  <c r="F664" i="16"/>
  <c r="N664" i="16" s="1"/>
  <c r="X663" i="16"/>
  <c r="Y663" i="16"/>
  <c r="W663" i="16"/>
  <c r="M663" i="16"/>
  <c r="G663" i="16"/>
  <c r="F663" i="16"/>
  <c r="N663" i="16" s="1"/>
  <c r="X662" i="16"/>
  <c r="Y662" i="16"/>
  <c r="W662" i="16"/>
  <c r="M662" i="16"/>
  <c r="G662" i="16"/>
  <c r="F662" i="16"/>
  <c r="N662" i="16" s="1"/>
  <c r="X661" i="16"/>
  <c r="Y661" i="16"/>
  <c r="W661" i="16"/>
  <c r="M661" i="16"/>
  <c r="G661" i="16"/>
  <c r="F661" i="16"/>
  <c r="N661" i="16" s="1"/>
  <c r="X660" i="16"/>
  <c r="Y660" i="16"/>
  <c r="W660" i="16"/>
  <c r="M660" i="16"/>
  <c r="G660" i="16"/>
  <c r="F660" i="16"/>
  <c r="X659" i="16"/>
  <c r="Y659" i="16"/>
  <c r="W659" i="16"/>
  <c r="M659" i="16"/>
  <c r="G659" i="16"/>
  <c r="F659" i="16"/>
  <c r="X658" i="16"/>
  <c r="Y658" i="16"/>
  <c r="W658" i="16"/>
  <c r="M658" i="16"/>
  <c r="G658" i="16"/>
  <c r="F658" i="16"/>
  <c r="N658" i="16" s="1"/>
  <c r="X657" i="16"/>
  <c r="Y657" i="16"/>
  <c r="W657" i="16"/>
  <c r="M657" i="16"/>
  <c r="G657" i="16"/>
  <c r="F657" i="16"/>
  <c r="X656" i="16"/>
  <c r="Y656" i="16"/>
  <c r="W656" i="16"/>
  <c r="M656" i="16"/>
  <c r="G656" i="16"/>
  <c r="F656" i="16"/>
  <c r="R656" i="16" s="1"/>
  <c r="X655" i="16"/>
  <c r="Y655" i="16"/>
  <c r="W655" i="16"/>
  <c r="M655" i="16"/>
  <c r="G655" i="16"/>
  <c r="F655" i="16"/>
  <c r="X654" i="16"/>
  <c r="Y654" i="16"/>
  <c r="W654" i="16"/>
  <c r="M654" i="16"/>
  <c r="G654" i="16"/>
  <c r="F654" i="16"/>
  <c r="N654" i="16" s="1"/>
  <c r="X653" i="16"/>
  <c r="Y653" i="16"/>
  <c r="W653" i="16"/>
  <c r="M653" i="16"/>
  <c r="G653" i="16"/>
  <c r="F653" i="16"/>
  <c r="N653" i="16" s="1"/>
  <c r="X652" i="16"/>
  <c r="Y652" i="16"/>
  <c r="W652" i="16"/>
  <c r="M652" i="16"/>
  <c r="G652" i="16"/>
  <c r="F652" i="16"/>
  <c r="N652" i="16" s="1"/>
  <c r="X651" i="16"/>
  <c r="Y651" i="16"/>
  <c r="W651" i="16"/>
  <c r="M651" i="16"/>
  <c r="G651" i="16"/>
  <c r="F651" i="16"/>
  <c r="N651" i="16" s="1"/>
  <c r="X650" i="16"/>
  <c r="Y650" i="16"/>
  <c r="W650" i="16"/>
  <c r="M650" i="16"/>
  <c r="G650" i="16"/>
  <c r="F650" i="16"/>
  <c r="N650" i="16" s="1"/>
  <c r="X649" i="16"/>
  <c r="Y649" i="16"/>
  <c r="W649" i="16"/>
  <c r="M649" i="16"/>
  <c r="G649" i="16"/>
  <c r="F649" i="16"/>
  <c r="N649" i="16" s="1"/>
  <c r="X648" i="16"/>
  <c r="Y648" i="16"/>
  <c r="W648" i="16"/>
  <c r="M648" i="16"/>
  <c r="G648" i="16"/>
  <c r="F648" i="16"/>
  <c r="N648" i="16" s="1"/>
  <c r="X647" i="16"/>
  <c r="Y647" i="16"/>
  <c r="W647" i="16"/>
  <c r="M647" i="16"/>
  <c r="G647" i="16"/>
  <c r="F647" i="16"/>
  <c r="X646" i="16"/>
  <c r="Y646" i="16"/>
  <c r="W646" i="16"/>
  <c r="M646" i="16"/>
  <c r="G646" i="16"/>
  <c r="F646" i="16"/>
  <c r="N646" i="16" s="1"/>
  <c r="X645" i="16"/>
  <c r="Y645" i="16"/>
  <c r="W645" i="16"/>
  <c r="M645" i="16"/>
  <c r="G645" i="16"/>
  <c r="F645" i="16"/>
  <c r="N645" i="16" s="1"/>
  <c r="X644" i="16"/>
  <c r="Y644" i="16"/>
  <c r="W644" i="16"/>
  <c r="M644" i="16"/>
  <c r="G644" i="16"/>
  <c r="F644" i="16"/>
  <c r="N644" i="16" s="1"/>
  <c r="X643" i="16"/>
  <c r="Y643" i="16"/>
  <c r="W643" i="16"/>
  <c r="M643" i="16"/>
  <c r="G643" i="16"/>
  <c r="F643" i="16"/>
  <c r="N643" i="16" s="1"/>
  <c r="X642" i="16"/>
  <c r="Y642" i="16"/>
  <c r="W642" i="16"/>
  <c r="M642" i="16"/>
  <c r="G642" i="16"/>
  <c r="F642" i="16"/>
  <c r="N642" i="16" s="1"/>
  <c r="X641" i="16"/>
  <c r="Y641" i="16"/>
  <c r="W641" i="16"/>
  <c r="M641" i="16"/>
  <c r="G641" i="16"/>
  <c r="F641" i="16"/>
  <c r="R641" i="16" s="1"/>
  <c r="X640" i="16"/>
  <c r="Y640" i="16"/>
  <c r="W640" i="16"/>
  <c r="M640" i="16"/>
  <c r="G640" i="16"/>
  <c r="F640" i="16"/>
  <c r="R640" i="16" s="1"/>
  <c r="X639" i="16"/>
  <c r="Y639" i="16"/>
  <c r="W639" i="16"/>
  <c r="M639" i="16"/>
  <c r="G639" i="16"/>
  <c r="F639" i="16"/>
  <c r="X638" i="16"/>
  <c r="Y638" i="16"/>
  <c r="W638" i="16"/>
  <c r="M638" i="16"/>
  <c r="G638" i="16"/>
  <c r="F638" i="16"/>
  <c r="R638" i="16" s="1"/>
  <c r="X637" i="16"/>
  <c r="Y637" i="16"/>
  <c r="W637" i="16"/>
  <c r="M637" i="16"/>
  <c r="G637" i="16"/>
  <c r="F637" i="16"/>
  <c r="R637" i="16" s="1"/>
  <c r="X636" i="16"/>
  <c r="Y636" i="16"/>
  <c r="W636" i="16"/>
  <c r="M636" i="16"/>
  <c r="G636" i="16"/>
  <c r="F636" i="16"/>
  <c r="X635" i="16"/>
  <c r="Y635" i="16"/>
  <c r="W635" i="16"/>
  <c r="M635" i="16"/>
  <c r="G635" i="16"/>
  <c r="F635" i="16"/>
  <c r="R635" i="16" s="1"/>
  <c r="X634" i="16"/>
  <c r="Y634" i="16"/>
  <c r="W634" i="16"/>
  <c r="M634" i="16"/>
  <c r="G634" i="16"/>
  <c r="F634" i="16"/>
  <c r="N634" i="16" s="1"/>
  <c r="X633" i="16"/>
  <c r="Y633" i="16"/>
  <c r="W633" i="16"/>
  <c r="M633" i="16"/>
  <c r="G633" i="16"/>
  <c r="F633" i="16"/>
  <c r="R633" i="16" s="1"/>
  <c r="X632" i="16"/>
  <c r="Y632" i="16"/>
  <c r="W632" i="16"/>
  <c r="M632" i="16"/>
  <c r="G632" i="16"/>
  <c r="F632" i="16"/>
  <c r="N632" i="16" s="1"/>
  <c r="X631" i="16"/>
  <c r="Y631" i="16"/>
  <c r="W631" i="16"/>
  <c r="M631" i="16"/>
  <c r="G631" i="16"/>
  <c r="F631" i="16"/>
  <c r="R631" i="16" s="1"/>
  <c r="X630" i="16"/>
  <c r="Y630" i="16"/>
  <c r="W630" i="16"/>
  <c r="M630" i="16"/>
  <c r="G630" i="16"/>
  <c r="F630" i="16"/>
  <c r="N630" i="16" s="1"/>
  <c r="X629" i="16"/>
  <c r="Y629" i="16"/>
  <c r="W629" i="16"/>
  <c r="M629" i="16"/>
  <c r="G629" i="16"/>
  <c r="F629" i="16"/>
  <c r="R629" i="16" s="1"/>
  <c r="X628" i="16"/>
  <c r="Y628" i="16"/>
  <c r="W628" i="16"/>
  <c r="M628" i="16"/>
  <c r="G628" i="16"/>
  <c r="F628" i="16"/>
  <c r="R628" i="16" s="1"/>
  <c r="X627" i="16"/>
  <c r="Y627" i="16"/>
  <c r="W627" i="16"/>
  <c r="M627" i="16"/>
  <c r="G627" i="16"/>
  <c r="F627" i="16"/>
  <c r="R627" i="16" s="1"/>
  <c r="X626" i="16"/>
  <c r="Y626" i="16"/>
  <c r="W626" i="16"/>
  <c r="M626" i="16"/>
  <c r="G626" i="16"/>
  <c r="F626" i="16"/>
  <c r="X625" i="16"/>
  <c r="Y625" i="16"/>
  <c r="W625" i="16"/>
  <c r="M625" i="16"/>
  <c r="G625" i="16"/>
  <c r="F625" i="16"/>
  <c r="R625" i="16" s="1"/>
  <c r="X624" i="16"/>
  <c r="Y624" i="16"/>
  <c r="W624" i="16"/>
  <c r="M624" i="16"/>
  <c r="G624" i="16"/>
  <c r="F624" i="16"/>
  <c r="N624" i="16" s="1"/>
  <c r="X623" i="16"/>
  <c r="Y623" i="16"/>
  <c r="W623" i="16"/>
  <c r="M623" i="16"/>
  <c r="G623" i="16"/>
  <c r="F623" i="16"/>
  <c r="R623" i="16" s="1"/>
  <c r="X622" i="16"/>
  <c r="Y622" i="16"/>
  <c r="W622" i="16"/>
  <c r="M622" i="16"/>
  <c r="G622" i="16"/>
  <c r="F622" i="16"/>
  <c r="R622" i="16" s="1"/>
  <c r="X621" i="16"/>
  <c r="Y621" i="16"/>
  <c r="W621" i="16"/>
  <c r="M621" i="16"/>
  <c r="G621" i="16"/>
  <c r="F621" i="16"/>
  <c r="R621" i="16" s="1"/>
  <c r="X620" i="16"/>
  <c r="Y620" i="16"/>
  <c r="W620" i="16"/>
  <c r="M620" i="16"/>
  <c r="G620" i="16"/>
  <c r="F620" i="16"/>
  <c r="N620" i="16" s="1"/>
  <c r="X619" i="16"/>
  <c r="Y619" i="16"/>
  <c r="W619" i="16"/>
  <c r="M619" i="16"/>
  <c r="G619" i="16"/>
  <c r="F619" i="16"/>
  <c r="R619" i="16" s="1"/>
  <c r="X618" i="16"/>
  <c r="Y618" i="16"/>
  <c r="W618" i="16"/>
  <c r="M618" i="16"/>
  <c r="G618" i="16"/>
  <c r="F618" i="16"/>
  <c r="N618" i="16" s="1"/>
  <c r="X617" i="16"/>
  <c r="Y617" i="16"/>
  <c r="W617" i="16"/>
  <c r="M617" i="16"/>
  <c r="G617" i="16"/>
  <c r="F617" i="16"/>
  <c r="R617" i="16" s="1"/>
  <c r="X616" i="16"/>
  <c r="Y616" i="16"/>
  <c r="W616" i="16"/>
  <c r="M616" i="16"/>
  <c r="G616" i="16"/>
  <c r="F616" i="16"/>
  <c r="X615" i="16"/>
  <c r="Y615" i="16"/>
  <c r="W615" i="16"/>
  <c r="M615" i="16"/>
  <c r="G615" i="16"/>
  <c r="F615" i="16"/>
  <c r="R615" i="16" s="1"/>
  <c r="X614" i="16"/>
  <c r="Y614" i="16"/>
  <c r="W614" i="16"/>
  <c r="M614" i="16"/>
  <c r="G614" i="16"/>
  <c r="F614" i="16"/>
  <c r="N614" i="16" s="1"/>
  <c r="X613" i="16"/>
  <c r="Y613" i="16"/>
  <c r="W613" i="16"/>
  <c r="M613" i="16"/>
  <c r="G613" i="16"/>
  <c r="F613" i="16"/>
  <c r="R613" i="16" s="1"/>
  <c r="X612" i="16"/>
  <c r="Y612" i="16"/>
  <c r="W612" i="16"/>
  <c r="M612" i="16"/>
  <c r="G612" i="16"/>
  <c r="F612" i="16"/>
  <c r="N612" i="16" s="1"/>
  <c r="X611" i="16"/>
  <c r="Y611" i="16"/>
  <c r="W611" i="16"/>
  <c r="M611" i="16"/>
  <c r="G611" i="16"/>
  <c r="F611" i="16"/>
  <c r="X610" i="16"/>
  <c r="Y610" i="16"/>
  <c r="W610" i="16"/>
  <c r="M610" i="16"/>
  <c r="G610" i="16"/>
  <c r="F610" i="16"/>
  <c r="N610" i="16" s="1"/>
  <c r="X609" i="16"/>
  <c r="Y609" i="16"/>
  <c r="W609" i="16"/>
  <c r="M609" i="16"/>
  <c r="G609" i="16"/>
  <c r="F609" i="16"/>
  <c r="R609" i="16" s="1"/>
  <c r="X608" i="16"/>
  <c r="Y608" i="16"/>
  <c r="W608" i="16"/>
  <c r="M608" i="16"/>
  <c r="G608" i="16"/>
  <c r="F608" i="16"/>
  <c r="R608" i="16" s="1"/>
  <c r="X607" i="16"/>
  <c r="Y607" i="16"/>
  <c r="W607" i="16"/>
  <c r="M607" i="16"/>
  <c r="G607" i="16"/>
  <c r="F607" i="16"/>
  <c r="R607" i="16" s="1"/>
  <c r="X606" i="16"/>
  <c r="Y606" i="16"/>
  <c r="W606" i="16"/>
  <c r="M606" i="16"/>
  <c r="G606" i="16"/>
  <c r="F606" i="16"/>
  <c r="R606" i="16" s="1"/>
  <c r="X605" i="16"/>
  <c r="Y605" i="16"/>
  <c r="W605" i="16"/>
  <c r="M605" i="16"/>
  <c r="G605" i="16"/>
  <c r="F605" i="16"/>
  <c r="R605" i="16" s="1"/>
  <c r="X604" i="16"/>
  <c r="Y604" i="16"/>
  <c r="W604" i="16"/>
  <c r="M604" i="16"/>
  <c r="G604" i="16"/>
  <c r="F604" i="16"/>
  <c r="X603" i="16"/>
  <c r="Y603" i="16"/>
  <c r="W603" i="16"/>
  <c r="M603" i="16"/>
  <c r="G603" i="16"/>
  <c r="F603" i="16"/>
  <c r="R603" i="16" s="1"/>
  <c r="X602" i="16"/>
  <c r="Y602" i="16"/>
  <c r="W602" i="16"/>
  <c r="M602" i="16"/>
  <c r="G602" i="16"/>
  <c r="F602" i="16"/>
  <c r="X601" i="16"/>
  <c r="Y601" i="16"/>
  <c r="W601" i="16"/>
  <c r="M601" i="16"/>
  <c r="G601" i="16"/>
  <c r="F601" i="16"/>
  <c r="R601" i="16" s="1"/>
  <c r="X600" i="16"/>
  <c r="Y600" i="16"/>
  <c r="W600" i="16"/>
  <c r="M600" i="16"/>
  <c r="G600" i="16"/>
  <c r="F600" i="16"/>
  <c r="N600" i="16" s="1"/>
  <c r="X599" i="16"/>
  <c r="Y599" i="16"/>
  <c r="W599" i="16"/>
  <c r="M599" i="16"/>
  <c r="G599" i="16"/>
  <c r="F599" i="16"/>
  <c r="R599" i="16" s="1"/>
  <c r="X598" i="16"/>
  <c r="Y598" i="16"/>
  <c r="W598" i="16"/>
  <c r="M598" i="16"/>
  <c r="G598" i="16"/>
  <c r="F598" i="16"/>
  <c r="R598" i="16" s="1"/>
  <c r="X597" i="16"/>
  <c r="Y597" i="16"/>
  <c r="W597" i="16"/>
  <c r="M597" i="16"/>
  <c r="G597" i="16"/>
  <c r="F597" i="16"/>
  <c r="R597" i="16" s="1"/>
  <c r="X596" i="16"/>
  <c r="Y596" i="16"/>
  <c r="W596" i="16"/>
  <c r="M596" i="16"/>
  <c r="G596" i="16"/>
  <c r="F596" i="16"/>
  <c r="N596" i="16" s="1"/>
  <c r="X595" i="16"/>
  <c r="Y595" i="16"/>
  <c r="W595" i="16"/>
  <c r="M595" i="16"/>
  <c r="G595" i="16"/>
  <c r="F595" i="16"/>
  <c r="R595" i="16" s="1"/>
  <c r="X594" i="16"/>
  <c r="Y594" i="16"/>
  <c r="W594" i="16"/>
  <c r="M594" i="16"/>
  <c r="G594" i="16"/>
  <c r="F594" i="16"/>
  <c r="N594" i="16" s="1"/>
  <c r="X593" i="16"/>
  <c r="Y593" i="16"/>
  <c r="W593" i="16"/>
  <c r="M593" i="16"/>
  <c r="G593" i="16"/>
  <c r="F593" i="16"/>
  <c r="R593" i="16" s="1"/>
  <c r="X592" i="16"/>
  <c r="Y592" i="16"/>
  <c r="W592" i="16"/>
  <c r="M592" i="16"/>
  <c r="G592" i="16"/>
  <c r="F592" i="16"/>
  <c r="N592" i="16" s="1"/>
  <c r="X591" i="16"/>
  <c r="Y591" i="16"/>
  <c r="W591" i="16"/>
  <c r="M591" i="16"/>
  <c r="G591" i="16"/>
  <c r="F591" i="16"/>
  <c r="R591" i="16" s="1"/>
  <c r="X590" i="16"/>
  <c r="Y590" i="16"/>
  <c r="W590" i="16"/>
  <c r="M590" i="16"/>
  <c r="G590" i="16"/>
  <c r="F590" i="16"/>
  <c r="R590" i="16" s="1"/>
  <c r="X589" i="16"/>
  <c r="Y589" i="16"/>
  <c r="W589" i="16"/>
  <c r="M589" i="16"/>
  <c r="G589" i="16"/>
  <c r="F589" i="16"/>
  <c r="R589" i="16" s="1"/>
  <c r="X588" i="16"/>
  <c r="Y588" i="16"/>
  <c r="W588" i="16"/>
  <c r="M588" i="16"/>
  <c r="G588" i="16"/>
  <c r="F588" i="16"/>
  <c r="R588" i="16" s="1"/>
  <c r="X587" i="16"/>
  <c r="Y587" i="16"/>
  <c r="W587" i="16"/>
  <c r="M587" i="16"/>
  <c r="G587" i="16"/>
  <c r="F587" i="16"/>
  <c r="N587" i="16" s="1"/>
  <c r="X586" i="16"/>
  <c r="Y586" i="16"/>
  <c r="W586" i="16"/>
  <c r="M586" i="16"/>
  <c r="G586" i="16"/>
  <c r="F586" i="16"/>
  <c r="N586" i="16" s="1"/>
  <c r="X585" i="16"/>
  <c r="Y585" i="16"/>
  <c r="W585" i="16"/>
  <c r="M585" i="16"/>
  <c r="G585" i="16"/>
  <c r="F585" i="16"/>
  <c r="R585" i="16" s="1"/>
  <c r="X584" i="16"/>
  <c r="Y584" i="16"/>
  <c r="W584" i="16"/>
  <c r="M584" i="16"/>
  <c r="G584" i="16"/>
  <c r="F584" i="16"/>
  <c r="N584" i="16" s="1"/>
  <c r="X583" i="16"/>
  <c r="Y583" i="16"/>
  <c r="W583" i="16"/>
  <c r="M583" i="16"/>
  <c r="G583" i="16"/>
  <c r="F583" i="16"/>
  <c r="R583" i="16" s="1"/>
  <c r="X582" i="16"/>
  <c r="Y582" i="16"/>
  <c r="W582" i="16"/>
  <c r="M582" i="16"/>
  <c r="G582" i="16"/>
  <c r="F582" i="16"/>
  <c r="N582" i="16" s="1"/>
  <c r="X581" i="16"/>
  <c r="Y581" i="16"/>
  <c r="W581" i="16"/>
  <c r="M581" i="16"/>
  <c r="G581" i="16"/>
  <c r="F581" i="16"/>
  <c r="N581" i="16" s="1"/>
  <c r="X580" i="16"/>
  <c r="Y580" i="16"/>
  <c r="W580" i="16"/>
  <c r="M580" i="16"/>
  <c r="G580" i="16"/>
  <c r="F580" i="16"/>
  <c r="R580" i="16" s="1"/>
  <c r="X579" i="16"/>
  <c r="Y579" i="16"/>
  <c r="W579" i="16"/>
  <c r="M579" i="16"/>
  <c r="G579" i="16"/>
  <c r="F579" i="16"/>
  <c r="X578" i="16"/>
  <c r="Y578" i="16"/>
  <c r="W578" i="16"/>
  <c r="M578" i="16"/>
  <c r="G578" i="16"/>
  <c r="F578" i="16"/>
  <c r="N578" i="16" s="1"/>
  <c r="X577" i="16"/>
  <c r="Y577" i="16"/>
  <c r="W577" i="16"/>
  <c r="M577" i="16"/>
  <c r="G577" i="16"/>
  <c r="F577" i="16"/>
  <c r="N577" i="16" s="1"/>
  <c r="X576" i="16"/>
  <c r="Y576" i="16"/>
  <c r="W576" i="16"/>
  <c r="M576" i="16"/>
  <c r="G576" i="16"/>
  <c r="F576" i="16"/>
  <c r="N576" i="16" s="1"/>
  <c r="X575" i="16"/>
  <c r="Y575" i="16"/>
  <c r="W575" i="16"/>
  <c r="M575" i="16"/>
  <c r="G575" i="16"/>
  <c r="F575" i="16"/>
  <c r="N575" i="16" s="1"/>
  <c r="X574" i="16"/>
  <c r="Y574" i="16"/>
  <c r="W574" i="16"/>
  <c r="M574" i="16"/>
  <c r="G574" i="16"/>
  <c r="F574" i="16"/>
  <c r="N574" i="16" s="1"/>
  <c r="X573" i="16"/>
  <c r="Y573" i="16"/>
  <c r="W573" i="16"/>
  <c r="M573" i="16"/>
  <c r="G573" i="16"/>
  <c r="F573" i="16"/>
  <c r="N573" i="16" s="1"/>
  <c r="X572" i="16"/>
  <c r="Y572" i="16"/>
  <c r="W572" i="16"/>
  <c r="M572" i="16"/>
  <c r="G572" i="16"/>
  <c r="F572" i="16"/>
  <c r="N572" i="16" s="1"/>
  <c r="X571" i="16"/>
  <c r="Y571" i="16"/>
  <c r="W571" i="16"/>
  <c r="M571" i="16"/>
  <c r="G571" i="16"/>
  <c r="F571" i="16"/>
  <c r="N571" i="16" s="1"/>
  <c r="X570" i="16"/>
  <c r="Y570" i="16"/>
  <c r="W570" i="16"/>
  <c r="M570" i="16"/>
  <c r="G570" i="16"/>
  <c r="F570" i="16"/>
  <c r="N570" i="16" s="1"/>
  <c r="X569" i="16"/>
  <c r="Y569" i="16"/>
  <c r="W569" i="16"/>
  <c r="M569" i="16"/>
  <c r="G569" i="16"/>
  <c r="F569" i="16"/>
  <c r="R569" i="16" s="1"/>
  <c r="X568" i="16"/>
  <c r="Y568" i="16"/>
  <c r="W568" i="16"/>
  <c r="M568" i="16"/>
  <c r="G568" i="16"/>
  <c r="F568" i="16"/>
  <c r="X567" i="16"/>
  <c r="Y567" i="16"/>
  <c r="W567" i="16"/>
  <c r="M567" i="16"/>
  <c r="G567" i="16"/>
  <c r="F567" i="16"/>
  <c r="N567" i="16" s="1"/>
  <c r="X566" i="16"/>
  <c r="Y566" i="16"/>
  <c r="W566" i="16"/>
  <c r="M566" i="16"/>
  <c r="G566" i="16"/>
  <c r="F566" i="16"/>
  <c r="N566" i="16" s="1"/>
  <c r="X565" i="16"/>
  <c r="Y565" i="16"/>
  <c r="W565" i="16"/>
  <c r="M565" i="16"/>
  <c r="G565" i="16"/>
  <c r="F565" i="16"/>
  <c r="R565" i="16" s="1"/>
  <c r="X564" i="16"/>
  <c r="Y564" i="16"/>
  <c r="W564" i="16"/>
  <c r="M564" i="16"/>
  <c r="G564" i="16"/>
  <c r="F564" i="16"/>
  <c r="N564" i="16" s="1"/>
  <c r="X563" i="16"/>
  <c r="Y563" i="16"/>
  <c r="W563" i="16"/>
  <c r="M563" i="16"/>
  <c r="G563" i="16"/>
  <c r="F563" i="16"/>
  <c r="X562" i="16"/>
  <c r="Y562" i="16"/>
  <c r="W562" i="16"/>
  <c r="M562" i="16"/>
  <c r="G562" i="16"/>
  <c r="F562" i="16"/>
  <c r="N562" i="16" s="1"/>
  <c r="X561" i="16"/>
  <c r="Y561" i="16"/>
  <c r="W561" i="16"/>
  <c r="M561" i="16"/>
  <c r="G561" i="16"/>
  <c r="F561" i="16"/>
  <c r="R561" i="16" s="1"/>
  <c r="X560" i="16"/>
  <c r="Y560" i="16"/>
  <c r="W560" i="16"/>
  <c r="M560" i="16"/>
  <c r="G560" i="16"/>
  <c r="F560" i="16"/>
  <c r="R560" i="16" s="1"/>
  <c r="X559" i="16"/>
  <c r="Y559" i="16"/>
  <c r="W559" i="16"/>
  <c r="M559" i="16"/>
  <c r="G559" i="16"/>
  <c r="F559" i="16"/>
  <c r="N559" i="16" s="1"/>
  <c r="X558" i="16"/>
  <c r="Y558" i="16"/>
  <c r="W558" i="16"/>
  <c r="M558" i="16"/>
  <c r="G558" i="16"/>
  <c r="F558" i="16"/>
  <c r="N558" i="16" s="1"/>
  <c r="X557" i="16"/>
  <c r="Y557" i="16"/>
  <c r="W557" i="16"/>
  <c r="M557" i="16"/>
  <c r="G557" i="16"/>
  <c r="F557" i="16"/>
  <c r="N557" i="16" s="1"/>
  <c r="X556" i="16"/>
  <c r="Y556" i="16"/>
  <c r="W556" i="16"/>
  <c r="M556" i="16"/>
  <c r="G556" i="16"/>
  <c r="F556" i="16"/>
  <c r="N556" i="16" s="1"/>
  <c r="X555" i="16"/>
  <c r="Y555" i="16"/>
  <c r="W555" i="16"/>
  <c r="M555" i="16"/>
  <c r="G555" i="16"/>
  <c r="F555" i="16"/>
  <c r="X554" i="16"/>
  <c r="Y554" i="16"/>
  <c r="W554" i="16"/>
  <c r="M554" i="16"/>
  <c r="G554" i="16"/>
  <c r="F554" i="16"/>
  <c r="R554" i="16" s="1"/>
  <c r="X553" i="16"/>
  <c r="Y553" i="16"/>
  <c r="W553" i="16"/>
  <c r="M553" i="16"/>
  <c r="G553" i="16"/>
  <c r="F553" i="16"/>
  <c r="R553" i="16" s="1"/>
  <c r="X552" i="16"/>
  <c r="Y552" i="16"/>
  <c r="W552" i="16"/>
  <c r="M552" i="16"/>
  <c r="G552" i="16"/>
  <c r="F552" i="16"/>
  <c r="N552" i="16" s="1"/>
  <c r="X551" i="16"/>
  <c r="Y551" i="16"/>
  <c r="W551" i="16"/>
  <c r="M551" i="16"/>
  <c r="G551" i="16"/>
  <c r="F551" i="16"/>
  <c r="X550" i="16"/>
  <c r="Y550" i="16"/>
  <c r="W550" i="16"/>
  <c r="M550" i="16"/>
  <c r="G550" i="16"/>
  <c r="F550" i="16"/>
  <c r="R550" i="16" s="1"/>
  <c r="X549" i="16"/>
  <c r="Y549" i="16"/>
  <c r="W549" i="16"/>
  <c r="M549" i="16"/>
  <c r="G549" i="16"/>
  <c r="F549" i="16"/>
  <c r="R549" i="16" s="1"/>
  <c r="X548" i="16"/>
  <c r="Y548" i="16"/>
  <c r="W548" i="16"/>
  <c r="M548" i="16"/>
  <c r="G548" i="16"/>
  <c r="F548" i="16"/>
  <c r="N548" i="16" s="1"/>
  <c r="X547" i="16"/>
  <c r="Y547" i="16"/>
  <c r="W547" i="16"/>
  <c r="M547" i="16"/>
  <c r="G547" i="16"/>
  <c r="F547" i="16"/>
  <c r="X546" i="16"/>
  <c r="Y546" i="16"/>
  <c r="W546" i="16"/>
  <c r="M546" i="16"/>
  <c r="G546" i="16"/>
  <c r="F546" i="16"/>
  <c r="R546" i="16" s="1"/>
  <c r="X545" i="16"/>
  <c r="Y545" i="16"/>
  <c r="W545" i="16"/>
  <c r="M545" i="16"/>
  <c r="G545" i="16"/>
  <c r="F545" i="16"/>
  <c r="N545" i="16" s="1"/>
  <c r="X544" i="16"/>
  <c r="Y544" i="16"/>
  <c r="W544" i="16"/>
  <c r="M544" i="16"/>
  <c r="G544" i="16"/>
  <c r="F544" i="16"/>
  <c r="N544" i="16" s="1"/>
  <c r="X543" i="16"/>
  <c r="Y543" i="16"/>
  <c r="W543" i="16"/>
  <c r="M543" i="16"/>
  <c r="G543" i="16"/>
  <c r="F543" i="16"/>
  <c r="X542" i="16"/>
  <c r="Y542" i="16"/>
  <c r="W542" i="16"/>
  <c r="M542" i="16"/>
  <c r="G542" i="16"/>
  <c r="F542" i="16"/>
  <c r="N542" i="16" s="1"/>
  <c r="X541" i="16"/>
  <c r="Y541" i="16"/>
  <c r="W541" i="16"/>
  <c r="M541" i="16"/>
  <c r="G541" i="16"/>
  <c r="F541" i="16"/>
  <c r="R541" i="16" s="1"/>
  <c r="X540" i="16"/>
  <c r="Y540" i="16"/>
  <c r="W540" i="16"/>
  <c r="M540" i="16"/>
  <c r="G540" i="16"/>
  <c r="F540" i="16"/>
  <c r="N540" i="16" s="1"/>
  <c r="X539" i="16"/>
  <c r="Y539" i="16"/>
  <c r="W539" i="16"/>
  <c r="M539" i="16"/>
  <c r="G539" i="16"/>
  <c r="F539" i="16"/>
  <c r="X538" i="16"/>
  <c r="Y538" i="16"/>
  <c r="W538" i="16"/>
  <c r="M538" i="16"/>
  <c r="G538" i="16"/>
  <c r="F538" i="16"/>
  <c r="R538" i="16" s="1"/>
  <c r="X537" i="16"/>
  <c r="Y537" i="16"/>
  <c r="W537" i="16"/>
  <c r="M537" i="16"/>
  <c r="G537" i="16"/>
  <c r="F537" i="16"/>
  <c r="X536" i="16"/>
  <c r="Y536" i="16"/>
  <c r="W536" i="16"/>
  <c r="M536" i="16"/>
  <c r="G536" i="16"/>
  <c r="F536" i="16"/>
  <c r="N536" i="16" s="1"/>
  <c r="X535" i="16"/>
  <c r="Y535" i="16"/>
  <c r="W535" i="16"/>
  <c r="M535" i="16"/>
  <c r="G535" i="16"/>
  <c r="F535" i="16"/>
  <c r="N535" i="16" s="1"/>
  <c r="X534" i="16"/>
  <c r="Y534" i="16"/>
  <c r="W534" i="16"/>
  <c r="M534" i="16"/>
  <c r="G534" i="16"/>
  <c r="F534" i="16"/>
  <c r="X533" i="16"/>
  <c r="Y533" i="16"/>
  <c r="W533" i="16"/>
  <c r="M533" i="16"/>
  <c r="G533" i="16"/>
  <c r="F533" i="16"/>
  <c r="R533" i="16" s="1"/>
  <c r="X532" i="16"/>
  <c r="Y532" i="16"/>
  <c r="W532" i="16"/>
  <c r="M532" i="16"/>
  <c r="G532" i="16"/>
  <c r="F532" i="16"/>
  <c r="R532" i="16" s="1"/>
  <c r="X531" i="16"/>
  <c r="Y531" i="16"/>
  <c r="W531" i="16"/>
  <c r="M531" i="16"/>
  <c r="G531" i="16"/>
  <c r="F531" i="16"/>
  <c r="N531" i="16" s="1"/>
  <c r="X530" i="16"/>
  <c r="Y530" i="16"/>
  <c r="W530" i="16"/>
  <c r="M530" i="16"/>
  <c r="G530" i="16"/>
  <c r="F530" i="16"/>
  <c r="N530" i="16" s="1"/>
  <c r="X529" i="16"/>
  <c r="Y529" i="16"/>
  <c r="W529" i="16"/>
  <c r="M529" i="16"/>
  <c r="G529" i="16"/>
  <c r="F529" i="16"/>
  <c r="N529" i="16" s="1"/>
  <c r="X528" i="16"/>
  <c r="Y528" i="16"/>
  <c r="W528" i="16"/>
  <c r="M528" i="16"/>
  <c r="G528" i="16"/>
  <c r="F528" i="16"/>
  <c r="R528" i="16" s="1"/>
  <c r="X527" i="16"/>
  <c r="Y527" i="16"/>
  <c r="W527" i="16"/>
  <c r="M527" i="16"/>
  <c r="G527" i="16"/>
  <c r="F527" i="16"/>
  <c r="X526" i="16"/>
  <c r="Y526" i="16"/>
  <c r="W526" i="16"/>
  <c r="M526" i="16"/>
  <c r="G526" i="16"/>
  <c r="F526" i="16"/>
  <c r="N526" i="16" s="1"/>
  <c r="X525" i="16"/>
  <c r="Y525" i="16"/>
  <c r="W525" i="16"/>
  <c r="M525" i="16"/>
  <c r="G525" i="16"/>
  <c r="F525" i="16"/>
  <c r="R525" i="16" s="1"/>
  <c r="X524" i="16"/>
  <c r="Y524" i="16"/>
  <c r="W524" i="16"/>
  <c r="M524" i="16"/>
  <c r="G524" i="16"/>
  <c r="F524" i="16"/>
  <c r="N524" i="16" s="1"/>
  <c r="X523" i="16"/>
  <c r="Y523" i="16"/>
  <c r="W523" i="16"/>
  <c r="M523" i="16"/>
  <c r="G523" i="16"/>
  <c r="F523" i="16"/>
  <c r="X522" i="16"/>
  <c r="Y522" i="16"/>
  <c r="W522" i="16"/>
  <c r="M522" i="16"/>
  <c r="G522" i="16"/>
  <c r="F522" i="16"/>
  <c r="N522" i="16" s="1"/>
  <c r="X521" i="16"/>
  <c r="Y521" i="16"/>
  <c r="W521" i="16"/>
  <c r="M521" i="16"/>
  <c r="G521" i="16"/>
  <c r="F521" i="16"/>
  <c r="N521" i="16" s="1"/>
  <c r="X520" i="16"/>
  <c r="Y520" i="16"/>
  <c r="W520" i="16"/>
  <c r="M520" i="16"/>
  <c r="G520" i="16"/>
  <c r="F520" i="16"/>
  <c r="N520" i="16" s="1"/>
  <c r="X519" i="16"/>
  <c r="Y519" i="16"/>
  <c r="W519" i="16"/>
  <c r="M519" i="16"/>
  <c r="G519" i="16"/>
  <c r="F519" i="16"/>
  <c r="N519" i="16" s="1"/>
  <c r="X518" i="16"/>
  <c r="Y518" i="16"/>
  <c r="W518" i="16"/>
  <c r="M518" i="16"/>
  <c r="G518" i="16"/>
  <c r="F518" i="16"/>
  <c r="N518" i="16" s="1"/>
  <c r="X517" i="16"/>
  <c r="Y517" i="16"/>
  <c r="W517" i="16"/>
  <c r="M517" i="16"/>
  <c r="G517" i="16"/>
  <c r="F517" i="16"/>
  <c r="N517" i="16" s="1"/>
  <c r="X516" i="16"/>
  <c r="Y516" i="16"/>
  <c r="W516" i="16"/>
  <c r="M516" i="16"/>
  <c r="G516" i="16"/>
  <c r="F516" i="16"/>
  <c r="N516" i="16" s="1"/>
  <c r="X515" i="16"/>
  <c r="Y515" i="16"/>
  <c r="W515" i="16"/>
  <c r="M515" i="16"/>
  <c r="G515" i="16"/>
  <c r="F515" i="16"/>
  <c r="X514" i="16"/>
  <c r="Y514" i="16"/>
  <c r="W514" i="16"/>
  <c r="M514" i="16"/>
  <c r="G514" i="16"/>
  <c r="F514" i="16"/>
  <c r="N514" i="16" s="1"/>
  <c r="X513" i="16"/>
  <c r="Y513" i="16"/>
  <c r="W513" i="16"/>
  <c r="M513" i="16"/>
  <c r="G513" i="16"/>
  <c r="F513" i="16"/>
  <c r="N513" i="16" s="1"/>
  <c r="X512" i="16"/>
  <c r="Y512" i="16"/>
  <c r="W512" i="16"/>
  <c r="M512" i="16"/>
  <c r="G512" i="16"/>
  <c r="F512" i="16"/>
  <c r="N512" i="16" s="1"/>
  <c r="X511" i="16"/>
  <c r="Y511" i="16"/>
  <c r="W511" i="16"/>
  <c r="M511" i="16"/>
  <c r="G511" i="16"/>
  <c r="F511" i="16"/>
  <c r="N511" i="16" s="1"/>
  <c r="X510" i="16"/>
  <c r="Y510" i="16"/>
  <c r="W510" i="16"/>
  <c r="M510" i="16"/>
  <c r="G510" i="16"/>
  <c r="F510" i="16"/>
  <c r="N510" i="16" s="1"/>
  <c r="X509" i="16"/>
  <c r="Y509" i="16"/>
  <c r="W509" i="16"/>
  <c r="M509" i="16"/>
  <c r="G509" i="16"/>
  <c r="F509" i="16"/>
  <c r="N509" i="16" s="1"/>
  <c r="X508" i="16"/>
  <c r="Y508" i="16"/>
  <c r="W508" i="16"/>
  <c r="M508" i="16"/>
  <c r="G508" i="16"/>
  <c r="F508" i="16"/>
  <c r="R508" i="16" s="1"/>
  <c r="X507" i="16"/>
  <c r="Y507" i="16"/>
  <c r="W507" i="16"/>
  <c r="M507" i="16"/>
  <c r="G507" i="16"/>
  <c r="F507" i="16"/>
  <c r="N507" i="16" s="1"/>
  <c r="X506" i="16"/>
  <c r="Y506" i="16"/>
  <c r="W506" i="16"/>
  <c r="M506" i="16"/>
  <c r="G506" i="16"/>
  <c r="F506" i="16"/>
  <c r="R506" i="16" s="1"/>
  <c r="X505" i="16"/>
  <c r="Y505" i="16"/>
  <c r="W505" i="16"/>
  <c r="M505" i="16"/>
  <c r="G505" i="16"/>
  <c r="F505" i="16"/>
  <c r="N505" i="16" s="1"/>
  <c r="X504" i="16"/>
  <c r="Y504" i="16"/>
  <c r="W504" i="16"/>
  <c r="M504" i="16"/>
  <c r="G504" i="16"/>
  <c r="F504" i="16"/>
  <c r="R504" i="16" s="1"/>
  <c r="X503" i="16"/>
  <c r="Y503" i="16"/>
  <c r="W503" i="16"/>
  <c r="M503" i="16"/>
  <c r="G503" i="16"/>
  <c r="F503" i="16"/>
  <c r="X502" i="16"/>
  <c r="Y502" i="16"/>
  <c r="W502" i="16"/>
  <c r="M502" i="16"/>
  <c r="G502" i="16"/>
  <c r="F502" i="16"/>
  <c r="N502" i="16" s="1"/>
  <c r="X501" i="16"/>
  <c r="Y501" i="16"/>
  <c r="W501" i="16"/>
  <c r="M501" i="16"/>
  <c r="G501" i="16"/>
  <c r="F501" i="16"/>
  <c r="N501" i="16" s="1"/>
  <c r="X500" i="16"/>
  <c r="Y500" i="16"/>
  <c r="W500" i="16"/>
  <c r="M500" i="16"/>
  <c r="G500" i="16"/>
  <c r="F500" i="16"/>
  <c r="R500" i="16" s="1"/>
  <c r="X499" i="16"/>
  <c r="Y499" i="16"/>
  <c r="W499" i="16"/>
  <c r="M499" i="16"/>
  <c r="G499" i="16"/>
  <c r="F499" i="16"/>
  <c r="Y498" i="16"/>
  <c r="X498" i="16"/>
  <c r="W498" i="16"/>
  <c r="M498" i="16"/>
  <c r="G498" i="16"/>
  <c r="F498" i="16"/>
  <c r="N498" i="16" s="1"/>
  <c r="Y497" i="16"/>
  <c r="X497" i="16"/>
  <c r="W497" i="16"/>
  <c r="M497" i="16"/>
  <c r="G497" i="16"/>
  <c r="F497" i="16"/>
  <c r="R497" i="16" s="1"/>
  <c r="Y496" i="16"/>
  <c r="X496" i="16"/>
  <c r="W496" i="16"/>
  <c r="M496" i="16"/>
  <c r="G496" i="16"/>
  <c r="F496" i="16"/>
  <c r="R496" i="16" s="1"/>
  <c r="Y495" i="16"/>
  <c r="X495" i="16"/>
  <c r="W495" i="16"/>
  <c r="M495" i="16"/>
  <c r="G495" i="16"/>
  <c r="F495" i="16"/>
  <c r="Y494" i="16"/>
  <c r="X494" i="16"/>
  <c r="W494" i="16"/>
  <c r="M494" i="16"/>
  <c r="G494" i="16"/>
  <c r="F494" i="16"/>
  <c r="Y493" i="16"/>
  <c r="X493" i="16"/>
  <c r="W493" i="16"/>
  <c r="M493" i="16"/>
  <c r="G493" i="16"/>
  <c r="F493" i="16"/>
  <c r="N493" i="16" s="1"/>
  <c r="Y492" i="16"/>
  <c r="X492" i="16"/>
  <c r="W492" i="16"/>
  <c r="M492" i="16"/>
  <c r="G492" i="16"/>
  <c r="F492" i="16"/>
  <c r="N492" i="16" s="1"/>
  <c r="Y491" i="16"/>
  <c r="X491" i="16"/>
  <c r="W491" i="16"/>
  <c r="M491" i="16"/>
  <c r="G491" i="16"/>
  <c r="F491" i="16"/>
  <c r="Y490" i="16"/>
  <c r="X490" i="16"/>
  <c r="W490" i="16"/>
  <c r="M490" i="16"/>
  <c r="G490" i="16"/>
  <c r="F490" i="16"/>
  <c r="N490" i="16" s="1"/>
  <c r="Y489" i="16"/>
  <c r="X489" i="16"/>
  <c r="W489" i="16"/>
  <c r="M489" i="16"/>
  <c r="G489" i="16"/>
  <c r="F489" i="16"/>
  <c r="N489" i="16" s="1"/>
  <c r="Y488" i="16"/>
  <c r="X488" i="16"/>
  <c r="W488" i="16"/>
  <c r="M488" i="16"/>
  <c r="G488" i="16"/>
  <c r="F488" i="16"/>
  <c r="R488" i="16" s="1"/>
  <c r="Y487" i="16"/>
  <c r="X487" i="16"/>
  <c r="W487" i="16"/>
  <c r="M487" i="16"/>
  <c r="G487" i="16"/>
  <c r="F487" i="16"/>
  <c r="N487" i="16" s="1"/>
  <c r="Y486" i="16"/>
  <c r="X486" i="16"/>
  <c r="W486" i="16"/>
  <c r="M486" i="16"/>
  <c r="G486" i="16"/>
  <c r="F486" i="16"/>
  <c r="R486" i="16" s="1"/>
  <c r="Y485" i="16"/>
  <c r="X485" i="16"/>
  <c r="W485" i="16"/>
  <c r="M485" i="16"/>
  <c r="G485" i="16"/>
  <c r="F485" i="16"/>
  <c r="Y484" i="16"/>
  <c r="X484" i="16"/>
  <c r="W484" i="16"/>
  <c r="M484" i="16"/>
  <c r="G484" i="16"/>
  <c r="F484" i="16"/>
  <c r="R484" i="16" s="1"/>
  <c r="Y483" i="16"/>
  <c r="X483" i="16"/>
  <c r="W483" i="16"/>
  <c r="M483" i="16"/>
  <c r="G483" i="16"/>
  <c r="F483" i="16"/>
  <c r="Y482" i="16"/>
  <c r="X482" i="16"/>
  <c r="W482" i="16"/>
  <c r="M482" i="16"/>
  <c r="G482" i="16"/>
  <c r="F482" i="16"/>
  <c r="N482" i="16" s="1"/>
  <c r="Y481" i="16"/>
  <c r="X481" i="16"/>
  <c r="W481" i="16"/>
  <c r="M481" i="16"/>
  <c r="G481" i="16"/>
  <c r="F481" i="16"/>
  <c r="R481" i="16" s="1"/>
  <c r="Y480" i="16"/>
  <c r="X480" i="16"/>
  <c r="W480" i="16"/>
  <c r="M480" i="16"/>
  <c r="G480" i="16"/>
  <c r="F480" i="16"/>
  <c r="N480" i="16" s="1"/>
  <c r="Y479" i="16"/>
  <c r="X479" i="16"/>
  <c r="W479" i="16"/>
  <c r="M479" i="16"/>
  <c r="G479" i="16"/>
  <c r="F479" i="16"/>
  <c r="N479" i="16" s="1"/>
  <c r="Y478" i="16"/>
  <c r="X478" i="16"/>
  <c r="W478" i="16"/>
  <c r="M478" i="16"/>
  <c r="G478" i="16"/>
  <c r="F478" i="16"/>
  <c r="N478" i="16" s="1"/>
  <c r="Y477" i="16"/>
  <c r="X477" i="16"/>
  <c r="W477" i="16"/>
  <c r="M477" i="16"/>
  <c r="G477" i="16"/>
  <c r="F477" i="16"/>
  <c r="N477" i="16" s="1"/>
  <c r="Y476" i="16"/>
  <c r="X476" i="16"/>
  <c r="W476" i="16"/>
  <c r="M476" i="16"/>
  <c r="G476" i="16"/>
  <c r="F476" i="16"/>
  <c r="R476" i="16" s="1"/>
  <c r="Y475" i="16"/>
  <c r="X475" i="16"/>
  <c r="W475" i="16"/>
  <c r="M475" i="16"/>
  <c r="G475" i="16"/>
  <c r="F475" i="16"/>
  <c r="R475" i="16" s="1"/>
  <c r="Y474" i="16"/>
  <c r="X474" i="16"/>
  <c r="W474" i="16"/>
  <c r="M474" i="16"/>
  <c r="G474" i="16"/>
  <c r="F474" i="16"/>
  <c r="N474" i="16" s="1"/>
  <c r="Y473" i="16"/>
  <c r="X473" i="16"/>
  <c r="W473" i="16"/>
  <c r="M473" i="16"/>
  <c r="G473" i="16"/>
  <c r="F473" i="16"/>
  <c r="R473" i="16" s="1"/>
  <c r="Y472" i="16"/>
  <c r="X472" i="16"/>
  <c r="W472" i="16"/>
  <c r="M472" i="16"/>
  <c r="G472" i="16"/>
  <c r="F472" i="16"/>
  <c r="Y471" i="16"/>
  <c r="X471" i="16"/>
  <c r="W471" i="16"/>
  <c r="M471" i="16"/>
  <c r="G471" i="16"/>
  <c r="F471" i="16"/>
  <c r="Y470" i="16"/>
  <c r="X470" i="16"/>
  <c r="W470" i="16"/>
  <c r="M470" i="16"/>
  <c r="G470" i="16"/>
  <c r="F470" i="16"/>
  <c r="N470" i="16" s="1"/>
  <c r="Y469" i="16"/>
  <c r="X469" i="16"/>
  <c r="W469" i="16"/>
  <c r="M469" i="16"/>
  <c r="G469" i="16"/>
  <c r="F469" i="16"/>
  <c r="N469" i="16" s="1"/>
  <c r="Y468" i="16"/>
  <c r="X468" i="16"/>
  <c r="W468" i="16"/>
  <c r="M468" i="16"/>
  <c r="G468" i="16"/>
  <c r="F468" i="16"/>
  <c r="N468" i="16" s="1"/>
  <c r="Y467" i="16"/>
  <c r="X467" i="16"/>
  <c r="W467" i="16"/>
  <c r="M467" i="16"/>
  <c r="G467" i="16"/>
  <c r="F467" i="16"/>
  <c r="R467" i="16" s="1"/>
  <c r="Y466" i="16"/>
  <c r="X466" i="16"/>
  <c r="W466" i="16"/>
  <c r="M466" i="16"/>
  <c r="G466" i="16"/>
  <c r="F466" i="16"/>
  <c r="N466" i="16" s="1"/>
  <c r="Y465" i="16"/>
  <c r="X465" i="16"/>
  <c r="W465" i="16"/>
  <c r="M465" i="16"/>
  <c r="G465" i="16"/>
  <c r="F465" i="16"/>
  <c r="R465" i="16" s="1"/>
  <c r="Y464" i="16"/>
  <c r="X464" i="16"/>
  <c r="W464" i="16"/>
  <c r="M464" i="16"/>
  <c r="G464" i="16"/>
  <c r="F464" i="16"/>
  <c r="N464" i="16" s="1"/>
  <c r="Y463" i="16"/>
  <c r="X463" i="16"/>
  <c r="W463" i="16"/>
  <c r="M463" i="16"/>
  <c r="G463" i="16"/>
  <c r="F463" i="16"/>
  <c r="N463" i="16" s="1"/>
  <c r="Y462" i="16"/>
  <c r="X462" i="16"/>
  <c r="W462" i="16"/>
  <c r="M462" i="16"/>
  <c r="G462" i="16"/>
  <c r="F462" i="16"/>
  <c r="N462" i="16" s="1"/>
  <c r="Y461" i="16"/>
  <c r="X461" i="16"/>
  <c r="W461" i="16"/>
  <c r="M461" i="16"/>
  <c r="G461" i="16"/>
  <c r="F461" i="16"/>
  <c r="N461" i="16" s="1"/>
  <c r="Y460" i="16"/>
  <c r="X460" i="16"/>
  <c r="W460" i="16"/>
  <c r="M460" i="16"/>
  <c r="G460" i="16"/>
  <c r="F460" i="16"/>
  <c r="N460" i="16" s="1"/>
  <c r="Y459" i="16"/>
  <c r="X459" i="16"/>
  <c r="W459" i="16"/>
  <c r="M459" i="16"/>
  <c r="G459" i="16"/>
  <c r="F459" i="16"/>
  <c r="R459" i="16" s="1"/>
  <c r="Y458" i="16"/>
  <c r="X458" i="16"/>
  <c r="W458" i="16"/>
  <c r="M458" i="16"/>
  <c r="G458" i="16"/>
  <c r="F458" i="16"/>
  <c r="N458" i="16" s="1"/>
  <c r="Y457" i="16"/>
  <c r="X457" i="16"/>
  <c r="W457" i="16"/>
  <c r="M457" i="16"/>
  <c r="G457" i="16"/>
  <c r="F457" i="16"/>
  <c r="R457" i="16" s="1"/>
  <c r="Y456" i="16"/>
  <c r="X456" i="16"/>
  <c r="W456" i="16"/>
  <c r="M456" i="16"/>
  <c r="G456" i="16"/>
  <c r="F456" i="16"/>
  <c r="N456" i="16" s="1"/>
  <c r="Y455" i="16"/>
  <c r="X455" i="16"/>
  <c r="W455" i="16"/>
  <c r="M455" i="16"/>
  <c r="G455" i="16"/>
  <c r="F455" i="16"/>
  <c r="N455" i="16" s="1"/>
  <c r="Y454" i="16"/>
  <c r="X454" i="16"/>
  <c r="W454" i="16"/>
  <c r="M454" i="16"/>
  <c r="G454" i="16"/>
  <c r="F454" i="16"/>
  <c r="R454" i="16" s="1"/>
  <c r="Y453" i="16"/>
  <c r="X453" i="16"/>
  <c r="W453" i="16"/>
  <c r="M453" i="16"/>
  <c r="G453" i="16"/>
  <c r="F453" i="16"/>
  <c r="N453" i="16" s="1"/>
  <c r="Y452" i="16"/>
  <c r="X452" i="16"/>
  <c r="W452" i="16"/>
  <c r="M452" i="16"/>
  <c r="G452" i="16"/>
  <c r="F452" i="16"/>
  <c r="R452" i="16" s="1"/>
  <c r="Y451" i="16"/>
  <c r="X451" i="16"/>
  <c r="W451" i="16"/>
  <c r="M451" i="16"/>
  <c r="G451" i="16"/>
  <c r="F451" i="16"/>
  <c r="N451" i="16" s="1"/>
  <c r="Y450" i="16"/>
  <c r="X450" i="16"/>
  <c r="W450" i="16"/>
  <c r="M450" i="16"/>
  <c r="G450" i="16"/>
  <c r="F450" i="16"/>
  <c r="R450" i="16" s="1"/>
  <c r="Y449" i="16"/>
  <c r="X449" i="16"/>
  <c r="W449" i="16"/>
  <c r="M449" i="16"/>
  <c r="G449" i="16"/>
  <c r="F449" i="16"/>
  <c r="R449" i="16" s="1"/>
  <c r="Y448" i="16"/>
  <c r="X448" i="16"/>
  <c r="W448" i="16"/>
  <c r="M448" i="16"/>
  <c r="G448" i="16"/>
  <c r="F448" i="16"/>
  <c r="Y447" i="16"/>
  <c r="X447" i="16"/>
  <c r="W447" i="16"/>
  <c r="M447" i="16"/>
  <c r="G447" i="16"/>
  <c r="F447" i="16"/>
  <c r="N447" i="16" s="1"/>
  <c r="Y446" i="16"/>
  <c r="X446" i="16"/>
  <c r="W446" i="16"/>
  <c r="M446" i="16"/>
  <c r="G446" i="16"/>
  <c r="F446" i="16"/>
  <c r="Y445" i="16"/>
  <c r="X445" i="16"/>
  <c r="W445" i="16"/>
  <c r="M445" i="16"/>
  <c r="G445" i="16"/>
  <c r="F445" i="16"/>
  <c r="N445" i="16" s="1"/>
  <c r="Y444" i="16"/>
  <c r="X444" i="16"/>
  <c r="W444" i="16"/>
  <c r="M444" i="16"/>
  <c r="G444" i="16"/>
  <c r="F444" i="16"/>
  <c r="R444" i="16" s="1"/>
  <c r="Y443" i="16"/>
  <c r="X443" i="16"/>
  <c r="W443" i="16"/>
  <c r="M443" i="16"/>
  <c r="G443" i="16"/>
  <c r="F443" i="16"/>
  <c r="R443" i="16" s="1"/>
  <c r="Y442" i="16"/>
  <c r="X442" i="16"/>
  <c r="W442" i="16"/>
  <c r="M442" i="16"/>
  <c r="G442" i="16"/>
  <c r="F442" i="16"/>
  <c r="Y441" i="16"/>
  <c r="X441" i="16"/>
  <c r="W441" i="16"/>
  <c r="M441" i="16"/>
  <c r="G441" i="16"/>
  <c r="F441" i="16"/>
  <c r="Y440" i="16"/>
  <c r="X440" i="16"/>
  <c r="W440" i="16"/>
  <c r="M440" i="16"/>
  <c r="G440" i="16"/>
  <c r="F440" i="16"/>
  <c r="R440" i="16" s="1"/>
  <c r="Y439" i="16"/>
  <c r="X439" i="16"/>
  <c r="W439" i="16"/>
  <c r="M439" i="16"/>
  <c r="G439" i="16"/>
  <c r="F439" i="16"/>
  <c r="R439" i="16" s="1"/>
  <c r="Y438" i="16"/>
  <c r="X438" i="16"/>
  <c r="W438" i="16"/>
  <c r="M438" i="16"/>
  <c r="G438" i="16"/>
  <c r="F438" i="16"/>
  <c r="N438" i="16" s="1"/>
  <c r="Y437" i="16"/>
  <c r="X437" i="16"/>
  <c r="W437" i="16"/>
  <c r="M437" i="16"/>
  <c r="G437" i="16"/>
  <c r="F437" i="16"/>
  <c r="N437" i="16" s="1"/>
  <c r="Y436" i="16"/>
  <c r="X436" i="16"/>
  <c r="W436" i="16"/>
  <c r="M436" i="16"/>
  <c r="G436" i="16"/>
  <c r="F436" i="16"/>
  <c r="N436" i="16" s="1"/>
  <c r="Y435" i="16"/>
  <c r="X435" i="16"/>
  <c r="W435" i="16"/>
  <c r="M435" i="16"/>
  <c r="G435" i="16"/>
  <c r="F435" i="16"/>
  <c r="Y434" i="16"/>
  <c r="X434" i="16"/>
  <c r="W434" i="16"/>
  <c r="M434" i="16"/>
  <c r="G434" i="16"/>
  <c r="F434" i="16"/>
  <c r="N434" i="16" s="1"/>
  <c r="Y433" i="16"/>
  <c r="X433" i="16"/>
  <c r="W433" i="16"/>
  <c r="M433" i="16"/>
  <c r="G433" i="16"/>
  <c r="F433" i="16"/>
  <c r="Y432" i="16"/>
  <c r="X432" i="16"/>
  <c r="W432" i="16"/>
  <c r="M432" i="16"/>
  <c r="G432" i="16"/>
  <c r="F432" i="16"/>
  <c r="R432" i="16" s="1"/>
  <c r="Y431" i="16"/>
  <c r="X431" i="16"/>
  <c r="W431" i="16"/>
  <c r="M431" i="16"/>
  <c r="G431" i="16"/>
  <c r="F431" i="16"/>
  <c r="Y430" i="16"/>
  <c r="X430" i="16"/>
  <c r="W430" i="16"/>
  <c r="M430" i="16"/>
  <c r="G430" i="16"/>
  <c r="F430" i="16"/>
  <c r="N430" i="16" s="1"/>
  <c r="Y429" i="16"/>
  <c r="X429" i="16"/>
  <c r="W429" i="16"/>
  <c r="M429" i="16"/>
  <c r="G429" i="16"/>
  <c r="F429" i="16"/>
  <c r="N429" i="16" s="1"/>
  <c r="Y428" i="16"/>
  <c r="X428" i="16"/>
  <c r="W428" i="16"/>
  <c r="M428" i="16"/>
  <c r="G428" i="16"/>
  <c r="F428" i="16"/>
  <c r="R428" i="16" s="1"/>
  <c r="Y427" i="16"/>
  <c r="X427" i="16"/>
  <c r="W427" i="16"/>
  <c r="M427" i="16"/>
  <c r="G427" i="16"/>
  <c r="F427" i="16"/>
  <c r="Y426" i="16"/>
  <c r="X426" i="16"/>
  <c r="W426" i="16"/>
  <c r="M426" i="16"/>
  <c r="G426" i="16"/>
  <c r="F426" i="16"/>
  <c r="N426" i="16" s="1"/>
  <c r="Y425" i="16"/>
  <c r="X425" i="16"/>
  <c r="W425" i="16"/>
  <c r="M425" i="16"/>
  <c r="G425" i="16"/>
  <c r="F425" i="16"/>
  <c r="N425" i="16" s="1"/>
  <c r="Y424" i="16"/>
  <c r="X424" i="16"/>
  <c r="W424" i="16"/>
  <c r="M424" i="16"/>
  <c r="G424" i="16"/>
  <c r="F424" i="16"/>
  <c r="R424" i="16" s="1"/>
  <c r="Y423" i="16"/>
  <c r="X423" i="16"/>
  <c r="W423" i="16"/>
  <c r="M423" i="16"/>
  <c r="G423" i="16"/>
  <c r="F423" i="16"/>
  <c r="R423" i="16" s="1"/>
  <c r="Y422" i="16"/>
  <c r="X422" i="16"/>
  <c r="W422" i="16"/>
  <c r="M422" i="16"/>
  <c r="G422" i="16"/>
  <c r="F422" i="16"/>
  <c r="N422" i="16" s="1"/>
  <c r="Y421" i="16"/>
  <c r="X421" i="16"/>
  <c r="W421" i="16"/>
  <c r="M421" i="16"/>
  <c r="G421" i="16"/>
  <c r="F421" i="16"/>
  <c r="R421" i="16" s="1"/>
  <c r="Y420" i="16"/>
  <c r="X420" i="16"/>
  <c r="W420" i="16"/>
  <c r="M420" i="16"/>
  <c r="G420" i="16"/>
  <c r="F420" i="16"/>
  <c r="Y419" i="16"/>
  <c r="X419" i="16"/>
  <c r="W419" i="16"/>
  <c r="M419" i="16"/>
  <c r="G419" i="16"/>
  <c r="F419" i="16"/>
  <c r="Y418" i="16"/>
  <c r="X418" i="16"/>
  <c r="W418" i="16"/>
  <c r="M418" i="16"/>
  <c r="G418" i="16"/>
  <c r="F418" i="16"/>
  <c r="N418" i="16" s="1"/>
  <c r="Y417" i="16"/>
  <c r="X417" i="16"/>
  <c r="W417" i="16"/>
  <c r="M417" i="16"/>
  <c r="G417" i="16"/>
  <c r="F417" i="16"/>
  <c r="R417" i="16" s="1"/>
  <c r="Y416" i="16"/>
  <c r="X416" i="16"/>
  <c r="W416" i="16"/>
  <c r="M416" i="16"/>
  <c r="G416" i="16"/>
  <c r="F416" i="16"/>
  <c r="R416" i="16" s="1"/>
  <c r="Y415" i="16"/>
  <c r="X415" i="16"/>
  <c r="W415" i="16"/>
  <c r="M415" i="16"/>
  <c r="G415" i="16"/>
  <c r="F415" i="16"/>
  <c r="Y414" i="16"/>
  <c r="X414" i="16"/>
  <c r="W414" i="16"/>
  <c r="M414" i="16"/>
  <c r="G414" i="16"/>
  <c r="F414" i="16"/>
  <c r="N414" i="16" s="1"/>
  <c r="Y413" i="16"/>
  <c r="X413" i="16"/>
  <c r="W413" i="16"/>
  <c r="M413" i="16"/>
  <c r="G413" i="16"/>
  <c r="F413" i="16"/>
  <c r="R413" i="16" s="1"/>
  <c r="Y412" i="16"/>
  <c r="X412" i="16"/>
  <c r="W412" i="16"/>
  <c r="M412" i="16"/>
  <c r="G412" i="16"/>
  <c r="F412" i="16"/>
  <c r="R412" i="16" s="1"/>
  <c r="Y411" i="16"/>
  <c r="X411" i="16"/>
  <c r="W411" i="16"/>
  <c r="M411" i="16"/>
  <c r="G411" i="16"/>
  <c r="F411" i="16"/>
  <c r="Y410" i="16"/>
  <c r="X410" i="16"/>
  <c r="W410" i="16"/>
  <c r="M410" i="16"/>
  <c r="G410" i="16"/>
  <c r="F410" i="16"/>
  <c r="N410" i="16" s="1"/>
  <c r="Y409" i="16"/>
  <c r="X409" i="16"/>
  <c r="W409" i="16"/>
  <c r="M409" i="16"/>
  <c r="G409" i="16"/>
  <c r="F409" i="16"/>
  <c r="R409" i="16" s="1"/>
  <c r="Y408" i="16"/>
  <c r="X408" i="16"/>
  <c r="W408" i="16"/>
  <c r="M408" i="16"/>
  <c r="G408" i="16"/>
  <c r="F408" i="16"/>
  <c r="R408" i="16" s="1"/>
  <c r="Y407" i="16"/>
  <c r="X407" i="16"/>
  <c r="W407" i="16"/>
  <c r="M407" i="16"/>
  <c r="G407" i="16"/>
  <c r="F407" i="16"/>
  <c r="Y406" i="16"/>
  <c r="X406" i="16"/>
  <c r="W406" i="16"/>
  <c r="M406" i="16"/>
  <c r="G406" i="16"/>
  <c r="F406" i="16"/>
  <c r="Y405" i="16"/>
  <c r="X405" i="16"/>
  <c r="W405" i="16"/>
  <c r="M405" i="16"/>
  <c r="G405" i="16"/>
  <c r="F405" i="16"/>
  <c r="Y404" i="16"/>
  <c r="X404" i="16"/>
  <c r="W404" i="16"/>
  <c r="M404" i="16"/>
  <c r="G404" i="16"/>
  <c r="F404" i="16"/>
  <c r="N404" i="16" s="1"/>
  <c r="Y403" i="16"/>
  <c r="X403" i="16"/>
  <c r="W403" i="16"/>
  <c r="M403" i="16"/>
  <c r="G403" i="16"/>
  <c r="F403" i="16"/>
  <c r="Y402" i="16"/>
  <c r="X402" i="16"/>
  <c r="W402" i="16"/>
  <c r="M402" i="16"/>
  <c r="G402" i="16"/>
  <c r="F402" i="16"/>
  <c r="N402" i="16" s="1"/>
  <c r="Y401" i="16"/>
  <c r="X401" i="16"/>
  <c r="W401" i="16"/>
  <c r="M401" i="16"/>
  <c r="G401" i="16"/>
  <c r="F401" i="16"/>
  <c r="N401" i="16" s="1"/>
  <c r="Y400" i="16"/>
  <c r="X400" i="16"/>
  <c r="W400" i="16"/>
  <c r="M400" i="16"/>
  <c r="G400" i="16"/>
  <c r="F400" i="16"/>
  <c r="R400" i="16" s="1"/>
  <c r="Y399" i="16"/>
  <c r="X399" i="16"/>
  <c r="W399" i="16"/>
  <c r="M399" i="16"/>
  <c r="G399" i="16"/>
  <c r="F399" i="16"/>
  <c r="Y398" i="16"/>
  <c r="X398" i="16"/>
  <c r="W398" i="16"/>
  <c r="M398" i="16"/>
  <c r="G398" i="16"/>
  <c r="F398" i="16"/>
  <c r="N398" i="16" s="1"/>
  <c r="Y397" i="16"/>
  <c r="X397" i="16"/>
  <c r="W397" i="16"/>
  <c r="M397" i="16"/>
  <c r="G397" i="16"/>
  <c r="F397" i="16"/>
  <c r="N397" i="16" s="1"/>
  <c r="Y396" i="16"/>
  <c r="X396" i="16"/>
  <c r="W396" i="16"/>
  <c r="M396" i="16"/>
  <c r="G396" i="16"/>
  <c r="F396" i="16"/>
  <c r="N396" i="16" s="1"/>
  <c r="Y395" i="16"/>
  <c r="X395" i="16"/>
  <c r="W395" i="16"/>
  <c r="M395" i="16"/>
  <c r="G395" i="16"/>
  <c r="F395" i="16"/>
  <c r="Y394" i="16"/>
  <c r="X394" i="16"/>
  <c r="W394" i="16"/>
  <c r="M394" i="16"/>
  <c r="G394" i="16"/>
  <c r="F394" i="16"/>
  <c r="N394" i="16" s="1"/>
  <c r="Y393" i="16"/>
  <c r="X393" i="16"/>
  <c r="W393" i="16"/>
  <c r="M393" i="16"/>
  <c r="G393" i="16"/>
  <c r="F393" i="16"/>
  <c r="N393" i="16" s="1"/>
  <c r="Y392" i="16"/>
  <c r="X392" i="16"/>
  <c r="W392" i="16"/>
  <c r="M392" i="16"/>
  <c r="G392" i="16"/>
  <c r="F392" i="16"/>
  <c r="R392" i="16" s="1"/>
  <c r="Y391" i="16"/>
  <c r="X391" i="16"/>
  <c r="W391" i="16"/>
  <c r="M391" i="16"/>
  <c r="G391" i="16"/>
  <c r="F391" i="16"/>
  <c r="R391" i="16" s="1"/>
  <c r="Y390" i="16"/>
  <c r="X390" i="16"/>
  <c r="W390" i="16"/>
  <c r="M390" i="16"/>
  <c r="G390" i="16"/>
  <c r="F390" i="16"/>
  <c r="Y389" i="16"/>
  <c r="X389" i="16"/>
  <c r="W389" i="16"/>
  <c r="M389" i="16"/>
  <c r="G389" i="16"/>
  <c r="F389" i="16"/>
  <c r="N389" i="16" s="1"/>
  <c r="Y388" i="16"/>
  <c r="X388" i="16"/>
  <c r="W388" i="16"/>
  <c r="M388" i="16"/>
  <c r="G388" i="16"/>
  <c r="F388" i="16"/>
  <c r="R388" i="16" s="1"/>
  <c r="Y387" i="16"/>
  <c r="X387" i="16"/>
  <c r="W387" i="16"/>
  <c r="M387" i="16"/>
  <c r="G387" i="16"/>
  <c r="F387" i="16"/>
  <c r="Y386" i="16"/>
  <c r="X386" i="16"/>
  <c r="W386" i="16"/>
  <c r="M386" i="16"/>
  <c r="G386" i="16"/>
  <c r="F386" i="16"/>
  <c r="N386" i="16" s="1"/>
  <c r="Y385" i="16"/>
  <c r="X385" i="16"/>
  <c r="W385" i="16"/>
  <c r="M385" i="16"/>
  <c r="G385" i="16"/>
  <c r="F385" i="16"/>
  <c r="R385" i="16" s="1"/>
  <c r="Y384" i="16"/>
  <c r="X384" i="16"/>
  <c r="W384" i="16"/>
  <c r="M384" i="16"/>
  <c r="G384" i="16"/>
  <c r="F384" i="16"/>
  <c r="R384" i="16" s="1"/>
  <c r="Y383" i="16"/>
  <c r="X383" i="16"/>
  <c r="W383" i="16"/>
  <c r="M383" i="16"/>
  <c r="G383" i="16"/>
  <c r="F383" i="16"/>
  <c r="N383" i="16" s="1"/>
  <c r="Y382" i="16"/>
  <c r="X382" i="16"/>
  <c r="W382" i="16"/>
  <c r="M382" i="16"/>
  <c r="G382" i="16"/>
  <c r="F382" i="16"/>
  <c r="N382" i="16" s="1"/>
  <c r="Y381" i="16"/>
  <c r="X381" i="16"/>
  <c r="W381" i="16"/>
  <c r="M381" i="16"/>
  <c r="G381" i="16"/>
  <c r="F381" i="16"/>
  <c r="R381" i="16" s="1"/>
  <c r="Y380" i="16"/>
  <c r="X380" i="16"/>
  <c r="W380" i="16"/>
  <c r="M380" i="16"/>
  <c r="G380" i="16"/>
  <c r="F380" i="16"/>
  <c r="N380" i="16" s="1"/>
  <c r="Y379" i="16"/>
  <c r="X379" i="16"/>
  <c r="W379" i="16"/>
  <c r="M379" i="16"/>
  <c r="G379" i="16"/>
  <c r="F379" i="16"/>
  <c r="Y378" i="16"/>
  <c r="X378" i="16"/>
  <c r="W378" i="16"/>
  <c r="M378" i="16"/>
  <c r="G378" i="16"/>
  <c r="F378" i="16"/>
  <c r="Y377" i="16"/>
  <c r="X377" i="16"/>
  <c r="W377" i="16"/>
  <c r="M377" i="16"/>
  <c r="G377" i="16"/>
  <c r="F377" i="16"/>
  <c r="R377" i="16" s="1"/>
  <c r="Y376" i="16"/>
  <c r="X376" i="16"/>
  <c r="W376" i="16"/>
  <c r="M376" i="16"/>
  <c r="G376" i="16"/>
  <c r="F376" i="16"/>
  <c r="R376" i="16" s="1"/>
  <c r="Y375" i="16"/>
  <c r="X375" i="16"/>
  <c r="W375" i="16"/>
  <c r="M375" i="16"/>
  <c r="G375" i="16"/>
  <c r="F375" i="16"/>
  <c r="Y374" i="16"/>
  <c r="X374" i="16"/>
  <c r="W374" i="16"/>
  <c r="M374" i="16"/>
  <c r="G374" i="16"/>
  <c r="F374" i="16"/>
  <c r="N374" i="16" s="1"/>
  <c r="Y373" i="16"/>
  <c r="X373" i="16"/>
  <c r="W373" i="16"/>
  <c r="M373" i="16"/>
  <c r="G373" i="16"/>
  <c r="F373" i="16"/>
  <c r="R373" i="16" s="1"/>
  <c r="Y372" i="16"/>
  <c r="X372" i="16"/>
  <c r="W372" i="16"/>
  <c r="M372" i="16"/>
  <c r="G372" i="16"/>
  <c r="F372" i="16"/>
  <c r="Y371" i="16"/>
  <c r="X371" i="16"/>
  <c r="W371" i="16"/>
  <c r="M371" i="16"/>
  <c r="G371" i="16"/>
  <c r="F371" i="16"/>
  <c r="R371" i="16" s="1"/>
  <c r="Y370" i="16"/>
  <c r="X370" i="16"/>
  <c r="W370" i="16"/>
  <c r="M370" i="16"/>
  <c r="G370" i="16"/>
  <c r="F370" i="16"/>
  <c r="R370" i="16" s="1"/>
  <c r="Y369" i="16"/>
  <c r="X369" i="16"/>
  <c r="W369" i="16"/>
  <c r="M369" i="16"/>
  <c r="G369" i="16"/>
  <c r="F369" i="16"/>
  <c r="N369" i="16" s="1"/>
  <c r="Y368" i="16"/>
  <c r="X368" i="16"/>
  <c r="W368" i="16"/>
  <c r="M368" i="16"/>
  <c r="G368" i="16"/>
  <c r="F368" i="16"/>
  <c r="R368" i="16" s="1"/>
  <c r="Y367" i="16"/>
  <c r="X367" i="16"/>
  <c r="W367" i="16"/>
  <c r="M367" i="16"/>
  <c r="G367" i="16"/>
  <c r="F367" i="16"/>
  <c r="N367" i="16" s="1"/>
  <c r="Y366" i="16"/>
  <c r="X366" i="16"/>
  <c r="W366" i="16"/>
  <c r="M366" i="16"/>
  <c r="G366" i="16"/>
  <c r="F366" i="16"/>
  <c r="N366" i="16" s="1"/>
  <c r="Y365" i="16"/>
  <c r="X365" i="16"/>
  <c r="W365" i="16"/>
  <c r="M365" i="16"/>
  <c r="G365" i="16"/>
  <c r="F365" i="16"/>
  <c r="Y364" i="16"/>
  <c r="X364" i="16"/>
  <c r="W364" i="16"/>
  <c r="M364" i="16"/>
  <c r="G364" i="16"/>
  <c r="F364" i="16"/>
  <c r="N364" i="16" s="1"/>
  <c r="Y363" i="16"/>
  <c r="X363" i="16"/>
  <c r="W363" i="16"/>
  <c r="M363" i="16"/>
  <c r="G363" i="16"/>
  <c r="F363" i="16"/>
  <c r="Y362" i="16"/>
  <c r="X362" i="16"/>
  <c r="W362" i="16"/>
  <c r="M362" i="16"/>
  <c r="F362" i="16"/>
  <c r="N362" i="16" s="1"/>
  <c r="Y361" i="16"/>
  <c r="X361" i="16"/>
  <c r="W361" i="16"/>
  <c r="M361" i="16"/>
  <c r="F361" i="16"/>
  <c r="N361" i="16" s="1"/>
  <c r="Y360" i="16"/>
  <c r="X360" i="16"/>
  <c r="W360" i="16"/>
  <c r="M360" i="16"/>
  <c r="F360" i="16"/>
  <c r="N360" i="16" s="1"/>
  <c r="Y359" i="16"/>
  <c r="X359" i="16"/>
  <c r="W359" i="16"/>
  <c r="M359" i="16"/>
  <c r="F359" i="16"/>
  <c r="R359" i="16" s="1"/>
  <c r="Y358" i="16"/>
  <c r="X358" i="16"/>
  <c r="W358" i="16"/>
  <c r="M358" i="16"/>
  <c r="F358" i="16"/>
  <c r="Y357" i="16"/>
  <c r="X357" i="16"/>
  <c r="W357" i="16"/>
  <c r="M357" i="16"/>
  <c r="F357" i="16"/>
  <c r="N357" i="16" s="1"/>
  <c r="Y356" i="16"/>
  <c r="X356" i="16"/>
  <c r="W356" i="16"/>
  <c r="M356" i="16"/>
  <c r="F356" i="16"/>
  <c r="Y355" i="16"/>
  <c r="X355" i="16"/>
  <c r="W355" i="16"/>
  <c r="M355" i="16"/>
  <c r="F355" i="16"/>
  <c r="Y354" i="16"/>
  <c r="X354" i="16"/>
  <c r="W354" i="16"/>
  <c r="M354" i="16"/>
  <c r="F354" i="16"/>
  <c r="N354" i="16" s="1"/>
  <c r="Y353" i="16"/>
  <c r="X353" i="16"/>
  <c r="W353" i="16"/>
  <c r="M353" i="16"/>
  <c r="F353" i="16"/>
  <c r="N353" i="16" s="1"/>
  <c r="Y352" i="16"/>
  <c r="X352" i="16"/>
  <c r="W352" i="16"/>
  <c r="M352" i="16"/>
  <c r="F352" i="16"/>
  <c r="Y351" i="16"/>
  <c r="X351" i="16"/>
  <c r="W351" i="16"/>
  <c r="M351" i="16"/>
  <c r="F351" i="16"/>
  <c r="N351" i="16" s="1"/>
  <c r="Y350" i="16"/>
  <c r="X350" i="16"/>
  <c r="W350" i="16"/>
  <c r="M350" i="16"/>
  <c r="F350" i="16"/>
  <c r="N350" i="16" s="1"/>
  <c r="Y349" i="16"/>
  <c r="X349" i="16"/>
  <c r="W349" i="16"/>
  <c r="M349" i="16"/>
  <c r="F349" i="16"/>
  <c r="N349" i="16" s="1"/>
  <c r="Y348" i="16"/>
  <c r="X348" i="16"/>
  <c r="W348" i="16"/>
  <c r="M348" i="16"/>
  <c r="F348" i="16"/>
  <c r="R348" i="16" s="1"/>
  <c r="Y347" i="16"/>
  <c r="X347" i="16"/>
  <c r="W347" i="16"/>
  <c r="M347" i="16"/>
  <c r="F347" i="16"/>
  <c r="Y346" i="16"/>
  <c r="X346" i="16"/>
  <c r="W346" i="16"/>
  <c r="M346" i="16"/>
  <c r="F346" i="16"/>
  <c r="R346" i="16" s="1"/>
  <c r="Y345" i="16"/>
  <c r="X345" i="16"/>
  <c r="W345" i="16"/>
  <c r="M345" i="16"/>
  <c r="F345" i="16"/>
  <c r="N345" i="16" s="1"/>
  <c r="Y344" i="16"/>
  <c r="X344" i="16"/>
  <c r="W344" i="16"/>
  <c r="M344" i="16"/>
  <c r="F344" i="16"/>
  <c r="Y343" i="16"/>
  <c r="X343" i="16"/>
  <c r="W343" i="16"/>
  <c r="M343" i="16"/>
  <c r="F343" i="16"/>
  <c r="N343" i="16" s="1"/>
  <c r="Y342" i="16"/>
  <c r="X342" i="16"/>
  <c r="W342" i="16"/>
  <c r="M342" i="16"/>
  <c r="F342" i="16"/>
  <c r="N342" i="16" s="1"/>
  <c r="Y341" i="16"/>
  <c r="X341" i="16"/>
  <c r="W341" i="16"/>
  <c r="M341" i="16"/>
  <c r="F341" i="16"/>
  <c r="R341" i="16" s="1"/>
  <c r="Y340" i="16"/>
  <c r="X340" i="16"/>
  <c r="W340" i="16"/>
  <c r="M340" i="16"/>
  <c r="F340" i="16"/>
  <c r="Y339" i="16"/>
  <c r="X339" i="16"/>
  <c r="W339" i="16"/>
  <c r="M339" i="16"/>
  <c r="F339" i="16"/>
  <c r="Y338" i="16"/>
  <c r="X338" i="16"/>
  <c r="W338" i="16"/>
  <c r="M338" i="16"/>
  <c r="F338" i="16"/>
  <c r="N338" i="16" s="1"/>
  <c r="Y337" i="16"/>
  <c r="X337" i="16"/>
  <c r="W337" i="16"/>
  <c r="M337" i="16"/>
  <c r="F337" i="16"/>
  <c r="Y336" i="16"/>
  <c r="X336" i="16"/>
  <c r="W336" i="16"/>
  <c r="M336" i="16"/>
  <c r="F336" i="16"/>
  <c r="Y335" i="16"/>
  <c r="X335" i="16"/>
  <c r="W335" i="16"/>
  <c r="M335" i="16"/>
  <c r="F335" i="16"/>
  <c r="N335" i="16" s="1"/>
  <c r="Y334" i="16"/>
  <c r="X334" i="16"/>
  <c r="W334" i="16"/>
  <c r="M334" i="16"/>
  <c r="F334" i="16"/>
  <c r="N334" i="16" s="1"/>
  <c r="Y333" i="16"/>
  <c r="X333" i="16"/>
  <c r="W333" i="16"/>
  <c r="M333" i="16"/>
  <c r="F333" i="16"/>
  <c r="R333" i="16" s="1"/>
  <c r="Y332" i="16"/>
  <c r="X332" i="16"/>
  <c r="W332" i="16"/>
  <c r="M332" i="16"/>
  <c r="F332" i="16"/>
  <c r="Y331" i="16"/>
  <c r="X331" i="16"/>
  <c r="W331" i="16"/>
  <c r="M331" i="16"/>
  <c r="F331" i="16"/>
  <c r="Y330" i="16"/>
  <c r="X330" i="16"/>
  <c r="W330" i="16"/>
  <c r="M330" i="16"/>
  <c r="F330" i="16"/>
  <c r="R330" i="16" s="1"/>
  <c r="Y329" i="16"/>
  <c r="X329" i="16"/>
  <c r="W329" i="16"/>
  <c r="M329" i="16"/>
  <c r="F329" i="16"/>
  <c r="N329" i="16" s="1"/>
  <c r="Y328" i="16"/>
  <c r="X328" i="16"/>
  <c r="W328" i="16"/>
  <c r="M328" i="16"/>
  <c r="F328" i="16"/>
  <c r="Y327" i="16"/>
  <c r="X327" i="16"/>
  <c r="W327" i="16"/>
  <c r="M327" i="16"/>
  <c r="F327" i="16"/>
  <c r="N327" i="16" s="1"/>
  <c r="Y326" i="16"/>
  <c r="X326" i="16"/>
  <c r="W326" i="16"/>
  <c r="M326" i="16"/>
  <c r="F326" i="16"/>
  <c r="N326" i="16" s="1"/>
  <c r="Y325" i="16"/>
  <c r="X325" i="16"/>
  <c r="W325" i="16"/>
  <c r="M325" i="16"/>
  <c r="F325" i="16"/>
  <c r="N325" i="16" s="1"/>
  <c r="Y324" i="16"/>
  <c r="X324" i="16"/>
  <c r="W324" i="16"/>
  <c r="M324" i="16"/>
  <c r="F324" i="16"/>
  <c r="R324" i="16" s="1"/>
  <c r="Y323" i="16"/>
  <c r="X323" i="16"/>
  <c r="W323" i="16"/>
  <c r="M323" i="16"/>
  <c r="F323" i="16"/>
  <c r="Y322" i="16"/>
  <c r="X322" i="16"/>
  <c r="W322" i="16"/>
  <c r="M322" i="16"/>
  <c r="F322" i="16"/>
  <c r="N322" i="16" s="1"/>
  <c r="Y321" i="16"/>
  <c r="X321" i="16"/>
  <c r="W321" i="16"/>
  <c r="M321" i="16"/>
  <c r="F321" i="16"/>
  <c r="N321" i="16" s="1"/>
  <c r="Y320" i="16"/>
  <c r="X320" i="16"/>
  <c r="W320" i="16"/>
  <c r="M320" i="16"/>
  <c r="F320" i="16"/>
  <c r="Y319" i="16"/>
  <c r="X319" i="16"/>
  <c r="W319" i="16"/>
  <c r="M319" i="16"/>
  <c r="F319" i="16"/>
  <c r="N319" i="16" s="1"/>
  <c r="Y318" i="16"/>
  <c r="X318" i="16"/>
  <c r="W318" i="16"/>
  <c r="M318" i="16"/>
  <c r="F318" i="16"/>
  <c r="Y317" i="16"/>
  <c r="X317" i="16"/>
  <c r="W317" i="16"/>
  <c r="M317" i="16"/>
  <c r="F317" i="16"/>
  <c r="N317" i="16" s="1"/>
  <c r="Y316" i="16"/>
  <c r="X316" i="16"/>
  <c r="W316" i="16"/>
  <c r="M316" i="16"/>
  <c r="F316" i="16"/>
  <c r="Y315" i="16"/>
  <c r="X315" i="16"/>
  <c r="W315" i="16"/>
  <c r="M315" i="16"/>
  <c r="F315" i="16"/>
  <c r="N315" i="16" s="1"/>
  <c r="Y314" i="16"/>
  <c r="X314" i="16"/>
  <c r="W314" i="16"/>
  <c r="M314" i="16"/>
  <c r="F314" i="16"/>
  <c r="N314" i="16" s="1"/>
  <c r="Y313" i="16"/>
  <c r="X313" i="16"/>
  <c r="W313" i="16"/>
  <c r="M313" i="16"/>
  <c r="F313" i="16"/>
  <c r="N313" i="16" s="1"/>
  <c r="Y312" i="16"/>
  <c r="X312" i="16"/>
  <c r="W312" i="16"/>
  <c r="M312" i="16"/>
  <c r="F312" i="16"/>
  <c r="Y311" i="16"/>
  <c r="X311" i="16"/>
  <c r="W311" i="16"/>
  <c r="M311" i="16"/>
  <c r="F311" i="16"/>
  <c r="R311" i="16" s="1"/>
  <c r="Y310" i="16"/>
  <c r="X310" i="16"/>
  <c r="W310" i="16"/>
  <c r="M310" i="16"/>
  <c r="F310" i="16"/>
  <c r="Y309" i="16"/>
  <c r="X309" i="16"/>
  <c r="W309" i="16"/>
  <c r="M309" i="16"/>
  <c r="F309" i="16"/>
  <c r="Y308" i="16"/>
  <c r="X308" i="16"/>
  <c r="W308" i="16"/>
  <c r="M308" i="16"/>
  <c r="F308" i="16"/>
  <c r="Y307" i="16"/>
  <c r="X307" i="16"/>
  <c r="W307" i="16"/>
  <c r="M307" i="16"/>
  <c r="F307" i="16"/>
  <c r="R307" i="16" s="1"/>
  <c r="Y306" i="16"/>
  <c r="X306" i="16"/>
  <c r="W306" i="16"/>
  <c r="M306" i="16"/>
  <c r="F306" i="16"/>
  <c r="N306" i="16" s="1"/>
  <c r="Y305" i="16"/>
  <c r="X305" i="16"/>
  <c r="W305" i="16"/>
  <c r="M305" i="16"/>
  <c r="F305" i="16"/>
  <c r="R305" i="16" s="1"/>
  <c r="Y304" i="16"/>
  <c r="X304" i="16"/>
  <c r="W304" i="16"/>
  <c r="M304" i="16"/>
  <c r="F304" i="16"/>
  <c r="Y303" i="16"/>
  <c r="X303" i="16"/>
  <c r="W303" i="16"/>
  <c r="M303" i="16"/>
  <c r="F303" i="16"/>
  <c r="R303" i="16" s="1"/>
  <c r="Y302" i="16"/>
  <c r="X302" i="16"/>
  <c r="W302" i="16"/>
  <c r="M302" i="16"/>
  <c r="F302" i="16"/>
  <c r="Y301" i="16"/>
  <c r="X301" i="16"/>
  <c r="W301" i="16"/>
  <c r="M301" i="16"/>
  <c r="F301" i="16"/>
  <c r="R301" i="16" s="1"/>
  <c r="Y300" i="16"/>
  <c r="X300" i="16"/>
  <c r="W300" i="16"/>
  <c r="M300" i="16"/>
  <c r="F300" i="16"/>
  <c r="R300" i="16" s="1"/>
  <c r="Y299" i="16"/>
  <c r="X299" i="16"/>
  <c r="W299" i="16"/>
  <c r="M299" i="16"/>
  <c r="F299" i="16"/>
  <c r="N299" i="16" s="1"/>
  <c r="Y298" i="16"/>
  <c r="X298" i="16"/>
  <c r="W298" i="16"/>
  <c r="M298" i="16"/>
  <c r="F298" i="16"/>
  <c r="N298" i="16" s="1"/>
  <c r="Y297" i="16"/>
  <c r="X297" i="16"/>
  <c r="W297" i="16"/>
  <c r="M297" i="16"/>
  <c r="F297" i="16"/>
  <c r="N297" i="16" s="1"/>
  <c r="Y296" i="16"/>
  <c r="X296" i="16"/>
  <c r="W296" i="16"/>
  <c r="M296" i="16"/>
  <c r="F296" i="16"/>
  <c r="Y295" i="16"/>
  <c r="X295" i="16"/>
  <c r="W295" i="16"/>
  <c r="M295" i="16"/>
  <c r="F295" i="16"/>
  <c r="R295" i="16" s="1"/>
  <c r="Y294" i="16"/>
  <c r="X294" i="16"/>
  <c r="W294" i="16"/>
  <c r="M294" i="16"/>
  <c r="F294" i="16"/>
  <c r="N294" i="16" s="1"/>
  <c r="Y293" i="16"/>
  <c r="X293" i="16"/>
  <c r="W293" i="16"/>
  <c r="M293" i="16"/>
  <c r="F293" i="16"/>
  <c r="N293" i="16" s="1"/>
  <c r="Y292" i="16"/>
  <c r="X292" i="16"/>
  <c r="W292" i="16"/>
  <c r="M292" i="16"/>
  <c r="F292" i="16"/>
  <c r="Y291" i="16"/>
  <c r="X291" i="16"/>
  <c r="W291" i="16"/>
  <c r="M291" i="16"/>
  <c r="F291" i="16"/>
  <c r="Y290" i="16"/>
  <c r="X290" i="16"/>
  <c r="W290" i="16"/>
  <c r="M290" i="16"/>
  <c r="F290" i="16"/>
  <c r="N290" i="16" s="1"/>
  <c r="Y289" i="16"/>
  <c r="X289" i="16"/>
  <c r="W289" i="16"/>
  <c r="M289" i="16"/>
  <c r="F289" i="16"/>
  <c r="R289" i="16" s="1"/>
  <c r="Y288" i="16"/>
  <c r="X288" i="16"/>
  <c r="W288" i="16"/>
  <c r="M288" i="16"/>
  <c r="F288" i="16"/>
  <c r="Y287" i="16"/>
  <c r="X287" i="16"/>
  <c r="W287" i="16"/>
  <c r="M287" i="16"/>
  <c r="J287" i="16"/>
  <c r="F287" i="16"/>
  <c r="N287" i="16" s="1"/>
  <c r="X286" i="16"/>
  <c r="Y286" i="16"/>
  <c r="W286" i="16"/>
  <c r="M286" i="16"/>
  <c r="J286" i="16"/>
  <c r="F286" i="16"/>
  <c r="Y285" i="16"/>
  <c r="X285" i="16"/>
  <c r="W285" i="16"/>
  <c r="M285" i="16"/>
  <c r="J285" i="16"/>
  <c r="F285" i="16"/>
  <c r="N285" i="16" s="1"/>
  <c r="Y284" i="16"/>
  <c r="X284" i="16"/>
  <c r="W284" i="16"/>
  <c r="M284" i="16"/>
  <c r="J284" i="16"/>
  <c r="F284" i="16"/>
  <c r="Y283" i="16"/>
  <c r="X283" i="16"/>
  <c r="W283" i="16"/>
  <c r="M283" i="16"/>
  <c r="J283" i="16"/>
  <c r="F283" i="16"/>
  <c r="N283" i="16" s="1"/>
  <c r="X282" i="16"/>
  <c r="Y282" i="16"/>
  <c r="W282" i="16"/>
  <c r="M282" i="16"/>
  <c r="J282" i="16"/>
  <c r="F282" i="16"/>
  <c r="X281" i="16"/>
  <c r="Y281" i="16"/>
  <c r="W281" i="16"/>
  <c r="M281" i="16"/>
  <c r="J281" i="16"/>
  <c r="F281" i="16"/>
  <c r="Y280" i="16"/>
  <c r="X280" i="16"/>
  <c r="W280" i="16"/>
  <c r="M280" i="16"/>
  <c r="J280" i="16"/>
  <c r="F280" i="16"/>
  <c r="Y279" i="16"/>
  <c r="X279" i="16"/>
  <c r="W279" i="16"/>
  <c r="M279" i="16"/>
  <c r="J279" i="16"/>
  <c r="F279" i="16"/>
  <c r="N279" i="16" s="1"/>
  <c r="X278" i="16"/>
  <c r="Y278" i="16"/>
  <c r="W278" i="16"/>
  <c r="M278" i="16"/>
  <c r="J278" i="16"/>
  <c r="F278" i="16"/>
  <c r="Y277" i="16"/>
  <c r="X277" i="16"/>
  <c r="W277" i="16"/>
  <c r="M277" i="16"/>
  <c r="J277" i="16"/>
  <c r="F277" i="16"/>
  <c r="Y276" i="16"/>
  <c r="X276" i="16"/>
  <c r="W276" i="16"/>
  <c r="M276" i="16"/>
  <c r="J276" i="16"/>
  <c r="F276" i="16"/>
  <c r="Y275" i="16"/>
  <c r="X275" i="16"/>
  <c r="W275" i="16"/>
  <c r="M275" i="16"/>
  <c r="J275" i="16"/>
  <c r="F275" i="16"/>
  <c r="N275" i="16" s="1"/>
  <c r="X274" i="16"/>
  <c r="Y274" i="16"/>
  <c r="W274" i="16"/>
  <c r="M274" i="16"/>
  <c r="J274" i="16"/>
  <c r="F274" i="16"/>
  <c r="X273" i="16"/>
  <c r="Y273" i="16"/>
  <c r="W273" i="16"/>
  <c r="M273" i="16"/>
  <c r="J273" i="16"/>
  <c r="F273" i="16"/>
  <c r="Y272" i="16"/>
  <c r="X272" i="16"/>
  <c r="W272" i="16"/>
  <c r="M272" i="16"/>
  <c r="J272" i="16"/>
  <c r="F272" i="16"/>
  <c r="Y271" i="16"/>
  <c r="X271" i="16"/>
  <c r="W271" i="16"/>
  <c r="M271" i="16"/>
  <c r="J271" i="16"/>
  <c r="F271" i="16"/>
  <c r="N271" i="16" s="1"/>
  <c r="X270" i="16"/>
  <c r="Y270" i="16"/>
  <c r="W270" i="16"/>
  <c r="M270" i="16"/>
  <c r="J270" i="16"/>
  <c r="F270" i="16"/>
  <c r="Y269" i="16"/>
  <c r="X269" i="16"/>
  <c r="W269" i="16"/>
  <c r="M269" i="16"/>
  <c r="J269" i="16"/>
  <c r="F269" i="16"/>
  <c r="Y268" i="16"/>
  <c r="X268" i="16"/>
  <c r="W268" i="16"/>
  <c r="M268" i="16"/>
  <c r="J268" i="16"/>
  <c r="F268" i="16"/>
  <c r="Y267" i="16"/>
  <c r="X267" i="16"/>
  <c r="W267" i="16"/>
  <c r="M267" i="16"/>
  <c r="J267" i="16"/>
  <c r="F267" i="16"/>
  <c r="N267" i="16" s="1"/>
  <c r="X266" i="16"/>
  <c r="Y266" i="16"/>
  <c r="W266" i="16"/>
  <c r="M266" i="16"/>
  <c r="J266" i="16"/>
  <c r="F266" i="16"/>
  <c r="R266" i="16" s="1"/>
  <c r="X265" i="16"/>
  <c r="Y265" i="16"/>
  <c r="W265" i="16"/>
  <c r="M265" i="16"/>
  <c r="J265" i="16"/>
  <c r="F265" i="16"/>
  <c r="Y264" i="16"/>
  <c r="X264" i="16"/>
  <c r="W264" i="16"/>
  <c r="M264" i="16"/>
  <c r="J264" i="16"/>
  <c r="F264" i="16"/>
  <c r="Y263" i="16"/>
  <c r="X263" i="16"/>
  <c r="W263" i="16"/>
  <c r="M263" i="16"/>
  <c r="J263" i="16"/>
  <c r="F263" i="16"/>
  <c r="R263" i="16" s="1"/>
  <c r="X262" i="16"/>
  <c r="Y262" i="16"/>
  <c r="W262" i="16"/>
  <c r="M262" i="16"/>
  <c r="J262" i="16"/>
  <c r="F262" i="16"/>
  <c r="N262" i="16" s="1"/>
  <c r="Y261" i="16"/>
  <c r="X261" i="16"/>
  <c r="W261" i="16"/>
  <c r="M261" i="16"/>
  <c r="J261" i="16"/>
  <c r="F261" i="16"/>
  <c r="X260" i="16"/>
  <c r="Y260" i="16"/>
  <c r="W260" i="16"/>
  <c r="M260" i="16"/>
  <c r="J260" i="16"/>
  <c r="F260" i="16"/>
  <c r="Y259" i="16"/>
  <c r="X259" i="16"/>
  <c r="W259" i="16"/>
  <c r="M259" i="16"/>
  <c r="J259" i="16"/>
  <c r="F259" i="16"/>
  <c r="N259" i="16" s="1"/>
  <c r="X258" i="16"/>
  <c r="Y258" i="16"/>
  <c r="W258" i="16"/>
  <c r="M258" i="16"/>
  <c r="J258" i="16"/>
  <c r="F258" i="16"/>
  <c r="X257" i="16"/>
  <c r="Y257" i="16"/>
  <c r="W257" i="16"/>
  <c r="M257" i="16"/>
  <c r="J257" i="16"/>
  <c r="F257" i="16"/>
  <c r="R257" i="16" s="1"/>
  <c r="Y256" i="16"/>
  <c r="X256" i="16"/>
  <c r="W256" i="16"/>
  <c r="M256" i="16"/>
  <c r="J256" i="16"/>
  <c r="F256" i="16"/>
  <c r="Y255" i="16"/>
  <c r="X255" i="16"/>
  <c r="W255" i="16"/>
  <c r="M255" i="16"/>
  <c r="J255" i="16"/>
  <c r="F255" i="16"/>
  <c r="R255" i="16" s="1"/>
  <c r="X254" i="16"/>
  <c r="Y254" i="16"/>
  <c r="W254" i="16"/>
  <c r="M254" i="16"/>
  <c r="J254" i="16"/>
  <c r="F254" i="16"/>
  <c r="Y253" i="16"/>
  <c r="X253" i="16"/>
  <c r="W253" i="16"/>
  <c r="M253" i="16"/>
  <c r="J253" i="16"/>
  <c r="F253" i="16"/>
  <c r="R253" i="16" s="1"/>
  <c r="X252" i="16"/>
  <c r="Y252" i="16"/>
  <c r="W252" i="16"/>
  <c r="M252" i="16"/>
  <c r="J252" i="16"/>
  <c r="F252" i="16"/>
  <c r="Y251" i="16"/>
  <c r="X251" i="16"/>
  <c r="W251" i="16"/>
  <c r="M251" i="16"/>
  <c r="J251" i="16"/>
  <c r="F251" i="16"/>
  <c r="X250" i="16"/>
  <c r="Y250" i="16"/>
  <c r="W250" i="16"/>
  <c r="M250" i="16"/>
  <c r="J250" i="16"/>
  <c r="F250" i="16"/>
  <c r="N250" i="16" s="1"/>
  <c r="X249" i="16"/>
  <c r="Y249" i="16"/>
  <c r="W249" i="16"/>
  <c r="M249" i="16"/>
  <c r="J249" i="16"/>
  <c r="F249" i="16"/>
  <c r="Y248" i="16"/>
  <c r="X248" i="16"/>
  <c r="W248" i="16"/>
  <c r="M248" i="16"/>
  <c r="J248" i="16"/>
  <c r="F248" i="16"/>
  <c r="X247" i="16"/>
  <c r="Y247" i="16"/>
  <c r="W247" i="16"/>
  <c r="M247" i="16"/>
  <c r="J247" i="16"/>
  <c r="F247" i="16"/>
  <c r="Y246" i="16"/>
  <c r="X246" i="16"/>
  <c r="W246" i="16"/>
  <c r="M246" i="16"/>
  <c r="J246" i="16"/>
  <c r="F246" i="16"/>
  <c r="X245" i="16"/>
  <c r="Y245" i="16"/>
  <c r="W245" i="16"/>
  <c r="M245" i="16"/>
  <c r="J245" i="16"/>
  <c r="F245" i="16"/>
  <c r="Y244" i="16"/>
  <c r="X244" i="16"/>
  <c r="W244" i="16"/>
  <c r="M244" i="16"/>
  <c r="J244" i="16"/>
  <c r="F244" i="16"/>
  <c r="X243" i="16"/>
  <c r="Y243" i="16"/>
  <c r="W243" i="16"/>
  <c r="M243" i="16"/>
  <c r="J243" i="16"/>
  <c r="F243" i="16"/>
  <c r="N243" i="16" s="1"/>
  <c r="Y242" i="16"/>
  <c r="X242" i="16"/>
  <c r="W242" i="16"/>
  <c r="M242" i="16"/>
  <c r="J242" i="16"/>
  <c r="F242" i="16"/>
  <c r="N242" i="16" s="1"/>
  <c r="X241" i="16"/>
  <c r="Y241" i="16"/>
  <c r="W241" i="16"/>
  <c r="M241" i="16"/>
  <c r="J241" i="16"/>
  <c r="F241" i="16"/>
  <c r="Y240" i="16"/>
  <c r="X240" i="16"/>
  <c r="W240" i="16"/>
  <c r="M240" i="16"/>
  <c r="J240" i="16"/>
  <c r="F240" i="16"/>
  <c r="X239" i="16"/>
  <c r="Y239" i="16"/>
  <c r="W239" i="16"/>
  <c r="M239" i="16"/>
  <c r="J239" i="16"/>
  <c r="F239" i="16"/>
  <c r="N239" i="16" s="1"/>
  <c r="Y238" i="16"/>
  <c r="X238" i="16"/>
  <c r="W238" i="16"/>
  <c r="M238" i="16"/>
  <c r="J238" i="16"/>
  <c r="F238" i="16"/>
  <c r="X237" i="16"/>
  <c r="Y237" i="16"/>
  <c r="W237" i="16"/>
  <c r="M237" i="16"/>
  <c r="J237" i="16"/>
  <c r="F237" i="16"/>
  <c r="Y236" i="16"/>
  <c r="X236" i="16"/>
  <c r="W236" i="16"/>
  <c r="M236" i="16"/>
  <c r="J236" i="16"/>
  <c r="F236" i="16"/>
  <c r="X235" i="16"/>
  <c r="Y235" i="16"/>
  <c r="W235" i="16"/>
  <c r="M235" i="16"/>
  <c r="J235" i="16"/>
  <c r="F235" i="16"/>
  <c r="N235" i="16" s="1"/>
  <c r="Y234" i="16"/>
  <c r="X234" i="16"/>
  <c r="W234" i="16"/>
  <c r="M234" i="16"/>
  <c r="J234" i="16"/>
  <c r="F234" i="16"/>
  <c r="X233" i="16"/>
  <c r="Y233" i="16"/>
  <c r="W233" i="16"/>
  <c r="M233" i="16"/>
  <c r="J233" i="16"/>
  <c r="F233" i="16"/>
  <c r="R233" i="16" s="1"/>
  <c r="Y232" i="16"/>
  <c r="X232" i="16"/>
  <c r="W232" i="16"/>
  <c r="M232" i="16"/>
  <c r="J232" i="16"/>
  <c r="F232" i="16"/>
  <c r="X231" i="16"/>
  <c r="Y231" i="16"/>
  <c r="W231" i="16"/>
  <c r="M231" i="16"/>
  <c r="J231" i="16"/>
  <c r="F231" i="16"/>
  <c r="R231" i="16" s="1"/>
  <c r="Y230" i="16"/>
  <c r="X230" i="16"/>
  <c r="W230" i="16"/>
  <c r="M230" i="16"/>
  <c r="J230" i="16"/>
  <c r="F230" i="16"/>
  <c r="X229" i="16"/>
  <c r="Y229" i="16"/>
  <c r="W229" i="16"/>
  <c r="M229" i="16"/>
  <c r="J229" i="16"/>
  <c r="F229" i="16"/>
  <c r="N229" i="16" s="1"/>
  <c r="Y228" i="16"/>
  <c r="X228" i="16"/>
  <c r="W228" i="16"/>
  <c r="M228" i="16"/>
  <c r="J228" i="16"/>
  <c r="F228" i="16"/>
  <c r="X227" i="16"/>
  <c r="Y227" i="16"/>
  <c r="W227" i="16"/>
  <c r="M227" i="16"/>
  <c r="J227" i="16"/>
  <c r="F227" i="16"/>
  <c r="N227" i="16" s="1"/>
  <c r="Y226" i="16"/>
  <c r="X226" i="16"/>
  <c r="W226" i="16"/>
  <c r="M226" i="16"/>
  <c r="J226" i="16"/>
  <c r="F226" i="16"/>
  <c r="N226" i="16" s="1"/>
  <c r="X225" i="16"/>
  <c r="Y225" i="16"/>
  <c r="W225" i="16"/>
  <c r="M225" i="16"/>
  <c r="J225" i="16"/>
  <c r="F225" i="16"/>
  <c r="Y224" i="16"/>
  <c r="X224" i="16"/>
  <c r="W224" i="16"/>
  <c r="M224" i="16"/>
  <c r="J224" i="16"/>
  <c r="F224" i="16"/>
  <c r="X223" i="16"/>
  <c r="Y223" i="16"/>
  <c r="W223" i="16"/>
  <c r="M223" i="16"/>
  <c r="J223" i="16"/>
  <c r="F223" i="16"/>
  <c r="N223" i="16" s="1"/>
  <c r="Y222" i="16"/>
  <c r="X222" i="16"/>
  <c r="W222" i="16"/>
  <c r="M222" i="16"/>
  <c r="J222" i="16"/>
  <c r="F222" i="16"/>
  <c r="N222" i="16" s="1"/>
  <c r="X221" i="16"/>
  <c r="Y221" i="16"/>
  <c r="W221" i="16"/>
  <c r="M221" i="16"/>
  <c r="J221" i="16"/>
  <c r="F221" i="16"/>
  <c r="Y220" i="16"/>
  <c r="X220" i="16"/>
  <c r="W220" i="16"/>
  <c r="M220" i="16"/>
  <c r="J220" i="16"/>
  <c r="F220" i="16"/>
  <c r="X219" i="16"/>
  <c r="Y219" i="16"/>
  <c r="W219" i="16"/>
  <c r="M219" i="16"/>
  <c r="J219" i="16"/>
  <c r="F219" i="16"/>
  <c r="Y218" i="16"/>
  <c r="X218" i="16"/>
  <c r="W218" i="16"/>
  <c r="M218" i="16"/>
  <c r="J218" i="16"/>
  <c r="F218" i="16"/>
  <c r="X217" i="16"/>
  <c r="Y217" i="16"/>
  <c r="W217" i="16"/>
  <c r="M217" i="16"/>
  <c r="J217" i="16"/>
  <c r="F217" i="16"/>
  <c r="Y216" i="16"/>
  <c r="X216" i="16"/>
  <c r="W216" i="16"/>
  <c r="M216" i="16"/>
  <c r="J216" i="16"/>
  <c r="F216" i="16"/>
  <c r="X215" i="16"/>
  <c r="Y215" i="16"/>
  <c r="W215" i="16"/>
  <c r="M215" i="16"/>
  <c r="J215" i="16"/>
  <c r="F215" i="16"/>
  <c r="N215" i="16" s="1"/>
  <c r="Y214" i="16"/>
  <c r="X214" i="16"/>
  <c r="W214" i="16"/>
  <c r="M214" i="16"/>
  <c r="J214" i="16"/>
  <c r="F214" i="16"/>
  <c r="X213" i="16"/>
  <c r="Y213" i="16"/>
  <c r="W213" i="16"/>
  <c r="M213" i="16"/>
  <c r="J213" i="16"/>
  <c r="F213" i="16"/>
  <c r="Y212" i="16"/>
  <c r="X212" i="16"/>
  <c r="W212" i="16"/>
  <c r="M212" i="16"/>
  <c r="J212" i="16"/>
  <c r="F212" i="16"/>
  <c r="X211" i="16"/>
  <c r="Y211" i="16"/>
  <c r="W211" i="16"/>
  <c r="M211" i="16"/>
  <c r="J211" i="16"/>
  <c r="F211" i="16"/>
  <c r="R211" i="16" s="1"/>
  <c r="Y210" i="16"/>
  <c r="X210" i="16"/>
  <c r="W210" i="16"/>
  <c r="M210" i="16"/>
  <c r="J210" i="16"/>
  <c r="F210" i="16"/>
  <c r="X209" i="16"/>
  <c r="Y209" i="16"/>
  <c r="W209" i="16"/>
  <c r="M209" i="16"/>
  <c r="J209" i="16"/>
  <c r="F209" i="16"/>
  <c r="Y208" i="16"/>
  <c r="X208" i="16"/>
  <c r="W208" i="16"/>
  <c r="M208" i="16"/>
  <c r="J208" i="16"/>
  <c r="F208" i="16"/>
  <c r="X207" i="16"/>
  <c r="Y207" i="16"/>
  <c r="W207" i="16"/>
  <c r="M207" i="16"/>
  <c r="J207" i="16"/>
  <c r="F207" i="16"/>
  <c r="N207" i="16" s="1"/>
  <c r="Y206" i="16"/>
  <c r="X206" i="16"/>
  <c r="W206" i="16"/>
  <c r="M206" i="16"/>
  <c r="J206" i="16"/>
  <c r="F206" i="16"/>
  <c r="N206" i="16" s="1"/>
  <c r="X205" i="16"/>
  <c r="Y205" i="16"/>
  <c r="W205" i="16"/>
  <c r="M205" i="16"/>
  <c r="J205" i="16"/>
  <c r="F205" i="16"/>
  <c r="Y204" i="16"/>
  <c r="X204" i="16"/>
  <c r="W204" i="16"/>
  <c r="M204" i="16"/>
  <c r="J204" i="16"/>
  <c r="F204" i="16"/>
  <c r="N204" i="16" s="1"/>
  <c r="X203" i="16"/>
  <c r="Y203" i="16"/>
  <c r="W203" i="16"/>
  <c r="M203" i="16"/>
  <c r="J203" i="16"/>
  <c r="F203" i="16"/>
  <c r="N203" i="16" s="1"/>
  <c r="Y202" i="16"/>
  <c r="X202" i="16"/>
  <c r="W202" i="16"/>
  <c r="M202" i="16"/>
  <c r="J202" i="16"/>
  <c r="F202" i="16"/>
  <c r="N202" i="16" s="1"/>
  <c r="X201" i="16"/>
  <c r="Y201" i="16"/>
  <c r="W201" i="16"/>
  <c r="M201" i="16"/>
  <c r="J201" i="16"/>
  <c r="F201" i="16"/>
  <c r="N201" i="16" s="1"/>
  <c r="Y200" i="16"/>
  <c r="X200" i="16"/>
  <c r="W200" i="16"/>
  <c r="M200" i="16"/>
  <c r="J200" i="16"/>
  <c r="F200" i="16"/>
  <c r="X199" i="16"/>
  <c r="Y199" i="16"/>
  <c r="W199" i="16"/>
  <c r="M199" i="16"/>
  <c r="J199" i="16"/>
  <c r="F199" i="16"/>
  <c r="Y198" i="16"/>
  <c r="X198" i="16"/>
  <c r="W198" i="16"/>
  <c r="M198" i="16"/>
  <c r="J198" i="16"/>
  <c r="F198" i="16"/>
  <c r="X197" i="16"/>
  <c r="Y197" i="16"/>
  <c r="W197" i="16"/>
  <c r="M197" i="16"/>
  <c r="J197" i="16"/>
  <c r="F197" i="16"/>
  <c r="N197" i="16" s="1"/>
  <c r="Y196" i="16"/>
  <c r="X196" i="16"/>
  <c r="W196" i="16"/>
  <c r="M196" i="16"/>
  <c r="J196" i="16"/>
  <c r="F196" i="16"/>
  <c r="X195" i="16"/>
  <c r="Y195" i="16"/>
  <c r="W195" i="16"/>
  <c r="M195" i="16"/>
  <c r="J195" i="16"/>
  <c r="F195" i="16"/>
  <c r="Y194" i="16"/>
  <c r="X194" i="16"/>
  <c r="W194" i="16"/>
  <c r="M194" i="16"/>
  <c r="J194" i="16"/>
  <c r="F194" i="16"/>
  <c r="N194" i="16" s="1"/>
  <c r="X193" i="16"/>
  <c r="Y193" i="16"/>
  <c r="W193" i="16"/>
  <c r="M193" i="16"/>
  <c r="J193" i="16"/>
  <c r="F193" i="16"/>
  <c r="Y192" i="16"/>
  <c r="X192" i="16"/>
  <c r="W192" i="16"/>
  <c r="M192" i="16"/>
  <c r="J192" i="16"/>
  <c r="F192" i="16"/>
  <c r="X191" i="16"/>
  <c r="Y191" i="16"/>
  <c r="W191" i="16"/>
  <c r="M191" i="16"/>
  <c r="J191" i="16"/>
  <c r="F191" i="16"/>
  <c r="N191" i="16" s="1"/>
  <c r="Y190" i="16"/>
  <c r="X190" i="16"/>
  <c r="W190" i="16"/>
  <c r="M190" i="16"/>
  <c r="J190" i="16"/>
  <c r="F190" i="16"/>
  <c r="X189" i="16"/>
  <c r="Y189" i="16"/>
  <c r="W189" i="16"/>
  <c r="M189" i="16"/>
  <c r="J189" i="16"/>
  <c r="F189" i="16"/>
  <c r="R189" i="16" s="1"/>
  <c r="Y188" i="16"/>
  <c r="X188" i="16"/>
  <c r="W188" i="16"/>
  <c r="M188" i="16"/>
  <c r="J188" i="16"/>
  <c r="F188" i="16"/>
  <c r="X187" i="16"/>
  <c r="Y187" i="16"/>
  <c r="W187" i="16"/>
  <c r="M187" i="16"/>
  <c r="J187" i="16"/>
  <c r="F187" i="16"/>
  <c r="R187" i="16" s="1"/>
  <c r="Y186" i="16"/>
  <c r="X186" i="16"/>
  <c r="W186" i="16"/>
  <c r="M186" i="16"/>
  <c r="J186" i="16"/>
  <c r="F186" i="16"/>
  <c r="X185" i="16"/>
  <c r="Y185" i="16"/>
  <c r="W185" i="16"/>
  <c r="M185" i="16"/>
  <c r="J185" i="16"/>
  <c r="F185" i="16"/>
  <c r="Y184" i="16"/>
  <c r="X184" i="16"/>
  <c r="W184" i="16"/>
  <c r="M184" i="16"/>
  <c r="J184" i="16"/>
  <c r="F184" i="16"/>
  <c r="X183" i="16"/>
  <c r="Y183" i="16"/>
  <c r="W183" i="16"/>
  <c r="M183" i="16"/>
  <c r="J183" i="16"/>
  <c r="F183" i="16"/>
  <c r="N183" i="16" s="1"/>
  <c r="Y182" i="16"/>
  <c r="X182" i="16"/>
  <c r="W182" i="16"/>
  <c r="M182" i="16"/>
  <c r="J182" i="16"/>
  <c r="F182" i="16"/>
  <c r="X181" i="16"/>
  <c r="Y181" i="16"/>
  <c r="W181" i="16"/>
  <c r="M181" i="16"/>
  <c r="J181" i="16"/>
  <c r="F181" i="16"/>
  <c r="N181" i="16" s="1"/>
  <c r="Y180" i="16"/>
  <c r="X180" i="16"/>
  <c r="W180" i="16"/>
  <c r="M180" i="16"/>
  <c r="J180" i="16"/>
  <c r="F180" i="16"/>
  <c r="X179" i="16"/>
  <c r="Y179" i="16"/>
  <c r="W179" i="16"/>
  <c r="M179" i="16"/>
  <c r="J179" i="16"/>
  <c r="F179" i="16"/>
  <c r="N179" i="16" s="1"/>
  <c r="Y178" i="16"/>
  <c r="X178" i="16"/>
  <c r="W178" i="16"/>
  <c r="M178" i="16"/>
  <c r="J178" i="16"/>
  <c r="F178" i="16"/>
  <c r="X177" i="16"/>
  <c r="Y177" i="16"/>
  <c r="W177" i="16"/>
  <c r="M177" i="16"/>
  <c r="J177" i="16"/>
  <c r="F177" i="16"/>
  <c r="R177" i="16" s="1"/>
  <c r="Y176" i="16"/>
  <c r="X176" i="16"/>
  <c r="W176" i="16"/>
  <c r="M176" i="16"/>
  <c r="J176" i="16"/>
  <c r="F176" i="16"/>
  <c r="X175" i="16"/>
  <c r="Y175" i="16"/>
  <c r="W175" i="16"/>
  <c r="M175" i="16"/>
  <c r="J175" i="16"/>
  <c r="F175" i="16"/>
  <c r="Y174" i="16"/>
  <c r="X174" i="16"/>
  <c r="W174" i="16"/>
  <c r="M174" i="16"/>
  <c r="J174" i="16"/>
  <c r="F174" i="16"/>
  <c r="X173" i="16"/>
  <c r="Y173" i="16"/>
  <c r="W173" i="16"/>
  <c r="M173" i="16"/>
  <c r="J173" i="16"/>
  <c r="F173" i="16"/>
  <c r="Y172" i="16"/>
  <c r="X172" i="16"/>
  <c r="W172" i="16"/>
  <c r="M172" i="16"/>
  <c r="J172" i="16"/>
  <c r="F172" i="16"/>
  <c r="X171" i="16"/>
  <c r="Y171" i="16"/>
  <c r="W171" i="16"/>
  <c r="M171" i="16"/>
  <c r="J171" i="16"/>
  <c r="F171" i="16"/>
  <c r="N171" i="16" s="1"/>
  <c r="Y170" i="16"/>
  <c r="X170" i="16"/>
  <c r="W170" i="16"/>
  <c r="M170" i="16"/>
  <c r="J170" i="16"/>
  <c r="F170" i="16"/>
  <c r="X169" i="16"/>
  <c r="Y169" i="16"/>
  <c r="W169" i="16"/>
  <c r="M169" i="16"/>
  <c r="J169" i="16"/>
  <c r="F169" i="16"/>
  <c r="Y168" i="16"/>
  <c r="X168" i="16"/>
  <c r="W168" i="16"/>
  <c r="M168" i="16"/>
  <c r="J168" i="16"/>
  <c r="F168" i="16"/>
  <c r="X167" i="16"/>
  <c r="Y167" i="16"/>
  <c r="W167" i="16"/>
  <c r="M167" i="16"/>
  <c r="J167" i="16"/>
  <c r="F167" i="16"/>
  <c r="N167" i="16" s="1"/>
  <c r="Y166" i="16"/>
  <c r="X166" i="16"/>
  <c r="W166" i="16"/>
  <c r="M166" i="16"/>
  <c r="J166" i="16"/>
  <c r="F166" i="16"/>
  <c r="X165" i="16"/>
  <c r="Y165" i="16"/>
  <c r="W165" i="16"/>
  <c r="M165" i="16"/>
  <c r="J165" i="16"/>
  <c r="F165" i="16"/>
  <c r="Y164" i="16"/>
  <c r="X164" i="16"/>
  <c r="W164" i="16"/>
  <c r="M164" i="16"/>
  <c r="J164" i="16"/>
  <c r="F164" i="16"/>
  <c r="X163" i="16"/>
  <c r="Y163" i="16"/>
  <c r="W163" i="16"/>
  <c r="M163" i="16"/>
  <c r="J163" i="16"/>
  <c r="F163" i="16"/>
  <c r="Y162" i="16"/>
  <c r="X162" i="16"/>
  <c r="W162" i="16"/>
  <c r="M162" i="16"/>
  <c r="J162" i="16"/>
  <c r="F162" i="16"/>
  <c r="X161" i="16"/>
  <c r="Y161" i="16"/>
  <c r="W161" i="16"/>
  <c r="M161" i="16"/>
  <c r="J161" i="16"/>
  <c r="F161" i="16"/>
  <c r="R161" i="16" s="1"/>
  <c r="Y160" i="16"/>
  <c r="X160" i="16"/>
  <c r="W160" i="16"/>
  <c r="M160" i="16"/>
  <c r="J160" i="16"/>
  <c r="F160" i="16"/>
  <c r="X159" i="16"/>
  <c r="Y159" i="16"/>
  <c r="W159" i="16"/>
  <c r="M159" i="16"/>
  <c r="J159" i="16"/>
  <c r="F159" i="16"/>
  <c r="N159" i="16" s="1"/>
  <c r="Y158" i="16"/>
  <c r="X158" i="16"/>
  <c r="W158" i="16"/>
  <c r="M158" i="16"/>
  <c r="J158" i="16"/>
  <c r="F158" i="16"/>
  <c r="N158" i="16" s="1"/>
  <c r="X157" i="16"/>
  <c r="Y157" i="16"/>
  <c r="W157" i="16"/>
  <c r="M157" i="16"/>
  <c r="J157" i="16"/>
  <c r="F157" i="16"/>
  <c r="N157" i="16" s="1"/>
  <c r="Y156" i="16"/>
  <c r="X156" i="16"/>
  <c r="W156" i="16"/>
  <c r="M156" i="16"/>
  <c r="J156" i="16"/>
  <c r="F156" i="16"/>
  <c r="X155" i="16"/>
  <c r="Y155" i="16"/>
  <c r="W155" i="16"/>
  <c r="M155" i="16"/>
  <c r="J155" i="16"/>
  <c r="F155" i="16"/>
  <c r="R155" i="16" s="1"/>
  <c r="Y154" i="16"/>
  <c r="X154" i="16"/>
  <c r="W154" i="16"/>
  <c r="M154" i="16"/>
  <c r="J154" i="16"/>
  <c r="F154" i="16"/>
  <c r="X153" i="16"/>
  <c r="Y153" i="16"/>
  <c r="W153" i="16"/>
  <c r="M153" i="16"/>
  <c r="J153" i="16"/>
  <c r="F153" i="16"/>
  <c r="N153" i="16" s="1"/>
  <c r="Y152" i="16"/>
  <c r="X152" i="16"/>
  <c r="W152" i="16"/>
  <c r="M152" i="16"/>
  <c r="J152" i="16"/>
  <c r="F152" i="16"/>
  <c r="X151" i="16"/>
  <c r="Y151" i="16"/>
  <c r="W151" i="16"/>
  <c r="M151" i="16"/>
  <c r="J151" i="16"/>
  <c r="F151" i="16"/>
  <c r="N151" i="16" s="1"/>
  <c r="Y150" i="16"/>
  <c r="X150" i="16"/>
  <c r="W150" i="16"/>
  <c r="M150" i="16"/>
  <c r="J150" i="16"/>
  <c r="F150" i="16"/>
  <c r="X149" i="16"/>
  <c r="Y149" i="16"/>
  <c r="W149" i="16"/>
  <c r="M149" i="16"/>
  <c r="J149" i="16"/>
  <c r="F149" i="16"/>
  <c r="Y148" i="16"/>
  <c r="X148" i="16"/>
  <c r="W148" i="16"/>
  <c r="M148" i="16"/>
  <c r="J148" i="16"/>
  <c r="F148" i="16"/>
  <c r="X147" i="16"/>
  <c r="Y147" i="16"/>
  <c r="W147" i="16"/>
  <c r="M147" i="16"/>
  <c r="J147" i="16"/>
  <c r="F147" i="16"/>
  <c r="R147" i="16" s="1"/>
  <c r="Y146" i="16"/>
  <c r="X146" i="16"/>
  <c r="W146" i="16"/>
  <c r="M146" i="16"/>
  <c r="J146" i="16"/>
  <c r="F146" i="16"/>
  <c r="R146" i="16" s="1"/>
  <c r="X145" i="16"/>
  <c r="Y145" i="16"/>
  <c r="W145" i="16"/>
  <c r="M145" i="16"/>
  <c r="J145" i="16"/>
  <c r="F145" i="16"/>
  <c r="Y144" i="16"/>
  <c r="X144" i="16"/>
  <c r="W144" i="16"/>
  <c r="M144" i="16"/>
  <c r="J144" i="16"/>
  <c r="F144" i="16"/>
  <c r="N144" i="16" s="1"/>
  <c r="X143" i="16"/>
  <c r="Y143" i="16"/>
  <c r="W143" i="16"/>
  <c r="M143" i="16"/>
  <c r="J143" i="16"/>
  <c r="F143" i="16"/>
  <c r="R143" i="16" s="1"/>
  <c r="Y142" i="16"/>
  <c r="X142" i="16"/>
  <c r="W142" i="16"/>
  <c r="M142" i="16"/>
  <c r="J142" i="16"/>
  <c r="F142" i="16"/>
  <c r="R142" i="16" s="1"/>
  <c r="X141" i="16"/>
  <c r="Y141" i="16"/>
  <c r="W141" i="16"/>
  <c r="M141" i="16"/>
  <c r="J141" i="16"/>
  <c r="F141" i="16"/>
  <c r="Y140" i="16"/>
  <c r="X140" i="16"/>
  <c r="W140" i="16"/>
  <c r="M140" i="16"/>
  <c r="J140" i="16"/>
  <c r="F140" i="16"/>
  <c r="X139" i="16"/>
  <c r="Y139" i="16"/>
  <c r="W139" i="16"/>
  <c r="M139" i="16"/>
  <c r="J139" i="16"/>
  <c r="F139" i="16"/>
  <c r="R139" i="16" s="1"/>
  <c r="Y138" i="16"/>
  <c r="X138" i="16"/>
  <c r="W138" i="16"/>
  <c r="M138" i="16"/>
  <c r="J138" i="16"/>
  <c r="F138" i="16"/>
  <c r="X137" i="16"/>
  <c r="Y137" i="16"/>
  <c r="W137" i="16"/>
  <c r="M137" i="16"/>
  <c r="J137" i="16"/>
  <c r="F137" i="16"/>
  <c r="N137" i="16" s="1"/>
  <c r="Y136" i="16"/>
  <c r="X136" i="16"/>
  <c r="W136" i="16"/>
  <c r="M136" i="16"/>
  <c r="J136" i="16"/>
  <c r="F136" i="16"/>
  <c r="X135" i="16"/>
  <c r="Y135" i="16"/>
  <c r="W135" i="16"/>
  <c r="M135" i="16"/>
  <c r="J135" i="16"/>
  <c r="F135" i="16"/>
  <c r="R135" i="16" s="1"/>
  <c r="Y134" i="16"/>
  <c r="X134" i="16"/>
  <c r="W134" i="16"/>
  <c r="M134" i="16"/>
  <c r="J134" i="16"/>
  <c r="F134" i="16"/>
  <c r="N134" i="16" s="1"/>
  <c r="X133" i="16"/>
  <c r="Y133" i="16"/>
  <c r="W133" i="16"/>
  <c r="M133" i="16"/>
  <c r="J133" i="16"/>
  <c r="F133" i="16"/>
  <c r="N133" i="16" s="1"/>
  <c r="Y132" i="16"/>
  <c r="X132" i="16"/>
  <c r="W132" i="16"/>
  <c r="M132" i="16"/>
  <c r="J132" i="16"/>
  <c r="F132" i="16"/>
  <c r="X131" i="16"/>
  <c r="Y131" i="16"/>
  <c r="W131" i="16"/>
  <c r="M131" i="16"/>
  <c r="J131" i="16"/>
  <c r="F131" i="16"/>
  <c r="N131" i="16" s="1"/>
  <c r="Y130" i="16"/>
  <c r="X130" i="16"/>
  <c r="W130" i="16"/>
  <c r="M130" i="16"/>
  <c r="J130" i="16"/>
  <c r="F130" i="16"/>
  <c r="X129" i="16"/>
  <c r="Y129" i="16"/>
  <c r="W129" i="16"/>
  <c r="M129" i="16"/>
  <c r="J129" i="16"/>
  <c r="F129" i="16"/>
  <c r="R129" i="16" s="1"/>
  <c r="Y128" i="16"/>
  <c r="X128" i="16"/>
  <c r="W128" i="16"/>
  <c r="M128" i="16"/>
  <c r="J128" i="16"/>
  <c r="F128" i="16"/>
  <c r="X127" i="16"/>
  <c r="Y127" i="16"/>
  <c r="W127" i="16"/>
  <c r="M127" i="16"/>
  <c r="J127" i="16"/>
  <c r="F127" i="16"/>
  <c r="N127" i="16" s="1"/>
  <c r="Y126" i="16"/>
  <c r="X126" i="16"/>
  <c r="W126" i="16"/>
  <c r="M126" i="16"/>
  <c r="J126" i="16"/>
  <c r="F126" i="16"/>
  <c r="R126" i="16" s="1"/>
  <c r="X125" i="16"/>
  <c r="Y125" i="16"/>
  <c r="W125" i="16"/>
  <c r="M125" i="16"/>
  <c r="J125" i="16"/>
  <c r="F125" i="16"/>
  <c r="Y124" i="16"/>
  <c r="X124" i="16"/>
  <c r="W124" i="16"/>
  <c r="M124" i="16"/>
  <c r="J124" i="16"/>
  <c r="F124" i="16"/>
  <c r="X123" i="16"/>
  <c r="Y123" i="16"/>
  <c r="W123" i="16"/>
  <c r="M123" i="16"/>
  <c r="J123" i="16"/>
  <c r="F123" i="16"/>
  <c r="R123" i="16" s="1"/>
  <c r="Y122" i="16"/>
  <c r="X122" i="16"/>
  <c r="W122" i="16"/>
  <c r="M122" i="16"/>
  <c r="J122" i="16"/>
  <c r="F122" i="16"/>
  <c r="X121" i="16"/>
  <c r="Y121" i="16"/>
  <c r="W121" i="16"/>
  <c r="M121" i="16"/>
  <c r="J121" i="16"/>
  <c r="F121" i="16"/>
  <c r="Y120" i="16"/>
  <c r="X120" i="16"/>
  <c r="W120" i="16"/>
  <c r="M120" i="16"/>
  <c r="J120" i="16"/>
  <c r="F120" i="16"/>
  <c r="X119" i="16"/>
  <c r="Y119" i="16"/>
  <c r="W119" i="16"/>
  <c r="M119" i="16"/>
  <c r="J119" i="16"/>
  <c r="F119" i="16"/>
  <c r="R119" i="16" s="1"/>
  <c r="Y118" i="16"/>
  <c r="X118" i="16"/>
  <c r="W118" i="16"/>
  <c r="M118" i="16"/>
  <c r="J118" i="16"/>
  <c r="R118" i="16"/>
  <c r="X117" i="16"/>
  <c r="Y117" i="16"/>
  <c r="W117" i="16"/>
  <c r="M117" i="16"/>
  <c r="J117" i="16"/>
  <c r="L117" i="16"/>
  <c r="N117" i="16"/>
  <c r="X116" i="16"/>
  <c r="Y116" i="16"/>
  <c r="W116" i="16"/>
  <c r="M116" i="16"/>
  <c r="J116" i="16"/>
  <c r="L116" i="16"/>
  <c r="N116" i="16"/>
  <c r="X115" i="16"/>
  <c r="Y115" i="16"/>
  <c r="W115" i="16"/>
  <c r="M115" i="16"/>
  <c r="J115" i="16"/>
  <c r="L115" i="16"/>
  <c r="N115" i="16"/>
  <c r="X114" i="16"/>
  <c r="Y114" i="16"/>
  <c r="W114" i="16"/>
  <c r="M114" i="16"/>
  <c r="J114" i="16"/>
  <c r="L114" i="16"/>
  <c r="X113" i="16"/>
  <c r="Y113" i="16"/>
  <c r="W113" i="16"/>
  <c r="M113" i="16"/>
  <c r="J113" i="16"/>
  <c r="L113" i="16"/>
  <c r="N113" i="16"/>
  <c r="X112" i="16"/>
  <c r="Y112" i="16"/>
  <c r="W112" i="16"/>
  <c r="M112" i="16"/>
  <c r="J112" i="16"/>
  <c r="L112" i="16"/>
  <c r="N112" i="16"/>
  <c r="X111" i="16"/>
  <c r="Y111" i="16"/>
  <c r="W111" i="16"/>
  <c r="M111" i="16"/>
  <c r="J111" i="16"/>
  <c r="L111" i="16"/>
  <c r="N111" i="16"/>
  <c r="X110" i="16"/>
  <c r="Y110" i="16"/>
  <c r="W110" i="16"/>
  <c r="M110" i="16"/>
  <c r="J110" i="16"/>
  <c r="L110" i="16"/>
  <c r="Y109" i="16"/>
  <c r="X109" i="16"/>
  <c r="W109" i="16"/>
  <c r="M109" i="16"/>
  <c r="J109" i="16"/>
  <c r="L109" i="16"/>
  <c r="R109" i="16"/>
  <c r="X108" i="16"/>
  <c r="Y108" i="16"/>
  <c r="W108" i="16"/>
  <c r="M108" i="16"/>
  <c r="L108" i="16"/>
  <c r="J108" i="16"/>
  <c r="N108" i="16"/>
  <c r="Y107" i="16"/>
  <c r="X107" i="16"/>
  <c r="W107" i="16"/>
  <c r="M107" i="16"/>
  <c r="J107" i="16"/>
  <c r="L107" i="16"/>
  <c r="R107" i="16"/>
  <c r="X106" i="16"/>
  <c r="Y106" i="16"/>
  <c r="W106" i="16"/>
  <c r="M106" i="16"/>
  <c r="L106" i="16"/>
  <c r="J106" i="16"/>
  <c r="N106" i="16"/>
  <c r="Y105" i="16"/>
  <c r="X105" i="16"/>
  <c r="W105" i="16"/>
  <c r="M105" i="16"/>
  <c r="J105" i="16"/>
  <c r="L105" i="16"/>
  <c r="R105" i="16"/>
  <c r="X104" i="16"/>
  <c r="Y104" i="16"/>
  <c r="W104" i="16"/>
  <c r="M104" i="16"/>
  <c r="L104" i="16"/>
  <c r="J104" i="16"/>
  <c r="N104" i="16"/>
  <c r="X103" i="16"/>
  <c r="Y103" i="16"/>
  <c r="W103" i="16"/>
  <c r="M103" i="16"/>
  <c r="L103" i="16"/>
  <c r="J103" i="16"/>
  <c r="N103" i="16"/>
  <c r="C103" i="16"/>
  <c r="Y102" i="16"/>
  <c r="X102" i="16"/>
  <c r="W102" i="16"/>
  <c r="M102" i="16"/>
  <c r="J102" i="16"/>
  <c r="L102" i="16"/>
  <c r="R102" i="16"/>
  <c r="C102" i="16"/>
  <c r="Y101" i="16"/>
  <c r="X101" i="16"/>
  <c r="W101" i="16"/>
  <c r="M101" i="16"/>
  <c r="J101" i="16"/>
  <c r="L101" i="16"/>
  <c r="R101" i="16"/>
  <c r="C101" i="16"/>
  <c r="Y100" i="16"/>
  <c r="X100" i="16"/>
  <c r="W100" i="16"/>
  <c r="M100" i="16"/>
  <c r="J100" i="16"/>
  <c r="L100" i="16"/>
  <c r="R100" i="16"/>
  <c r="C100" i="16"/>
  <c r="Y99" i="16"/>
  <c r="X99" i="16"/>
  <c r="W99" i="16"/>
  <c r="M99" i="16"/>
  <c r="J99" i="16"/>
  <c r="L99" i="16"/>
  <c r="R99" i="16"/>
  <c r="X98" i="16"/>
  <c r="Y98" i="16"/>
  <c r="W98" i="16"/>
  <c r="M98" i="16"/>
  <c r="L98" i="16"/>
  <c r="J98" i="16"/>
  <c r="R98" i="16"/>
  <c r="Y97" i="16"/>
  <c r="X97" i="16"/>
  <c r="W97" i="16"/>
  <c r="M97" i="16"/>
  <c r="J97" i="16"/>
  <c r="L97" i="16"/>
  <c r="R97" i="16"/>
  <c r="X96" i="16"/>
  <c r="Y96" i="16"/>
  <c r="W96" i="16"/>
  <c r="M96" i="16"/>
  <c r="L96" i="16"/>
  <c r="J96" i="16"/>
  <c r="R96" i="16"/>
  <c r="Y95" i="16"/>
  <c r="X95" i="16"/>
  <c r="W95" i="16"/>
  <c r="M95" i="16"/>
  <c r="J95" i="16"/>
  <c r="L95" i="16"/>
  <c r="R95" i="16"/>
  <c r="X94" i="16"/>
  <c r="Y94" i="16"/>
  <c r="W94" i="16"/>
  <c r="M94" i="16"/>
  <c r="L94" i="16"/>
  <c r="J94" i="16"/>
  <c r="R94" i="16"/>
  <c r="Y93" i="16"/>
  <c r="X93" i="16"/>
  <c r="W93" i="16"/>
  <c r="M93" i="16"/>
  <c r="J93" i="16"/>
  <c r="L93" i="16"/>
  <c r="R93" i="16"/>
  <c r="X92" i="16"/>
  <c r="Y92" i="16"/>
  <c r="W92" i="16"/>
  <c r="M92" i="16"/>
  <c r="L92" i="16"/>
  <c r="J92" i="16"/>
  <c r="R92" i="16"/>
  <c r="Y91" i="16"/>
  <c r="X91" i="16"/>
  <c r="W91" i="16"/>
  <c r="M91" i="16"/>
  <c r="J91" i="16"/>
  <c r="L91" i="16"/>
  <c r="R91" i="16"/>
  <c r="X90" i="16"/>
  <c r="Y90" i="16"/>
  <c r="W90" i="16"/>
  <c r="M90" i="16"/>
  <c r="L90" i="16"/>
  <c r="J90" i="16"/>
  <c r="R90" i="16"/>
  <c r="Y89" i="16"/>
  <c r="X89" i="16"/>
  <c r="W89" i="16"/>
  <c r="M89" i="16"/>
  <c r="L89" i="16"/>
  <c r="J89" i="16"/>
  <c r="R89" i="16"/>
  <c r="Y88" i="16"/>
  <c r="X88" i="16"/>
  <c r="W88" i="16"/>
  <c r="M88" i="16"/>
  <c r="L88" i="16"/>
  <c r="J88" i="16"/>
  <c r="R88" i="16"/>
  <c r="Y87" i="16"/>
  <c r="X87" i="16"/>
  <c r="W87" i="16"/>
  <c r="M87" i="16"/>
  <c r="L87" i="16"/>
  <c r="J87" i="16"/>
  <c r="R87" i="16"/>
  <c r="Y86" i="16"/>
  <c r="X86" i="16"/>
  <c r="W86" i="16"/>
  <c r="M86" i="16"/>
  <c r="L86" i="16"/>
  <c r="J86" i="16"/>
  <c r="Y85" i="16"/>
  <c r="X85" i="16"/>
  <c r="W85" i="16"/>
  <c r="M85" i="16"/>
  <c r="L85" i="16"/>
  <c r="J85" i="16"/>
  <c r="R85" i="16"/>
  <c r="Y84" i="16"/>
  <c r="X84" i="16"/>
  <c r="W84" i="16"/>
  <c r="M84" i="16"/>
  <c r="L84" i="16"/>
  <c r="J84" i="16"/>
  <c r="R84" i="16"/>
  <c r="Y83" i="16"/>
  <c r="X83" i="16"/>
  <c r="W83" i="16"/>
  <c r="M83" i="16"/>
  <c r="L83" i="16"/>
  <c r="J83" i="16"/>
  <c r="R83" i="16"/>
  <c r="Y82" i="16"/>
  <c r="X82" i="16"/>
  <c r="W82" i="16"/>
  <c r="M82" i="16"/>
  <c r="L82" i="16"/>
  <c r="J82" i="16"/>
  <c r="Y81" i="16"/>
  <c r="X81" i="16"/>
  <c r="W81" i="16"/>
  <c r="M81" i="16"/>
  <c r="L81" i="16"/>
  <c r="J81" i="16"/>
  <c r="R81" i="16"/>
  <c r="Y80" i="16"/>
  <c r="X80" i="16"/>
  <c r="W80" i="16"/>
  <c r="M80" i="16"/>
  <c r="L80" i="16"/>
  <c r="J80" i="16"/>
  <c r="R80" i="16"/>
  <c r="Y79" i="16"/>
  <c r="X79" i="16"/>
  <c r="W79" i="16"/>
  <c r="M79" i="16"/>
  <c r="L79" i="16"/>
  <c r="J79" i="16"/>
  <c r="R79" i="16"/>
  <c r="Y78" i="16"/>
  <c r="X78" i="16"/>
  <c r="W78" i="16"/>
  <c r="M78" i="16"/>
  <c r="L78" i="16"/>
  <c r="J78" i="16"/>
  <c r="Y77" i="16"/>
  <c r="X77" i="16"/>
  <c r="W77" i="16"/>
  <c r="M77" i="16"/>
  <c r="L77" i="16"/>
  <c r="J77" i="16"/>
  <c r="R77" i="16"/>
  <c r="Y76" i="16"/>
  <c r="X76" i="16"/>
  <c r="W76" i="16"/>
  <c r="M76" i="16"/>
  <c r="L76" i="16"/>
  <c r="J76" i="16"/>
  <c r="R76" i="16"/>
  <c r="Y75" i="16"/>
  <c r="X75" i="16"/>
  <c r="W75" i="16"/>
  <c r="M75" i="16"/>
  <c r="L75" i="16"/>
  <c r="J75" i="16"/>
  <c r="R75" i="16"/>
  <c r="Y74" i="16"/>
  <c r="X74" i="16"/>
  <c r="W74" i="16"/>
  <c r="M74" i="16"/>
  <c r="L74" i="16"/>
  <c r="J74" i="16"/>
  <c r="Y73" i="16"/>
  <c r="X73" i="16"/>
  <c r="W73" i="16"/>
  <c r="M73" i="16"/>
  <c r="L73" i="16"/>
  <c r="J73" i="16"/>
  <c r="R73" i="16"/>
  <c r="Y72" i="16"/>
  <c r="X72" i="16"/>
  <c r="W72" i="16"/>
  <c r="M72" i="16"/>
  <c r="L72" i="16"/>
  <c r="J72" i="16"/>
  <c r="R72" i="16"/>
  <c r="Y71" i="16"/>
  <c r="X71" i="16"/>
  <c r="W71" i="16"/>
  <c r="M71" i="16"/>
  <c r="L71" i="16"/>
  <c r="J71" i="16"/>
  <c r="R71" i="16"/>
  <c r="Y70" i="16"/>
  <c r="X70" i="16"/>
  <c r="W70" i="16"/>
  <c r="M70" i="16"/>
  <c r="L70" i="16"/>
  <c r="J70" i="16"/>
  <c r="Y69" i="16"/>
  <c r="X69" i="16"/>
  <c r="W69" i="16"/>
  <c r="M69" i="16"/>
  <c r="L69" i="16"/>
  <c r="J69" i="16"/>
  <c r="R69" i="16"/>
  <c r="Y68" i="16"/>
  <c r="X68" i="16"/>
  <c r="W68" i="16"/>
  <c r="M68" i="16"/>
  <c r="L68" i="16"/>
  <c r="J68" i="16"/>
  <c r="R68" i="16"/>
  <c r="Y67" i="16"/>
  <c r="X67" i="16"/>
  <c r="W67" i="16"/>
  <c r="M67" i="16"/>
  <c r="L67" i="16"/>
  <c r="J67" i="16"/>
  <c r="R67" i="16"/>
  <c r="Y66" i="16"/>
  <c r="X66" i="16"/>
  <c r="W66" i="16"/>
  <c r="M66" i="16"/>
  <c r="L66" i="16"/>
  <c r="J66" i="16"/>
  <c r="X65" i="16"/>
  <c r="Y65" i="16"/>
  <c r="W65" i="16"/>
  <c r="M65" i="16"/>
  <c r="L65" i="16"/>
  <c r="J65" i="16"/>
  <c r="X64" i="16"/>
  <c r="Y64" i="16"/>
  <c r="W64" i="16"/>
  <c r="M64" i="16"/>
  <c r="L64" i="16"/>
  <c r="J64" i="16"/>
  <c r="R64" i="16"/>
  <c r="Y63" i="16"/>
  <c r="X63" i="16"/>
  <c r="W63" i="16"/>
  <c r="M63" i="16"/>
  <c r="L63" i="16"/>
  <c r="J63" i="16"/>
  <c r="R63" i="16"/>
  <c r="X62" i="16"/>
  <c r="Y62" i="16"/>
  <c r="W62" i="16"/>
  <c r="M62" i="16"/>
  <c r="L62" i="16"/>
  <c r="J62" i="16"/>
  <c r="X61" i="16"/>
  <c r="Y61" i="16"/>
  <c r="W61" i="16"/>
  <c r="M61" i="16"/>
  <c r="L61" i="16"/>
  <c r="J61" i="16"/>
  <c r="R61" i="16"/>
  <c r="Y60" i="16"/>
  <c r="X60" i="16"/>
  <c r="W60" i="16"/>
  <c r="M60" i="16"/>
  <c r="L60" i="16"/>
  <c r="J60" i="16"/>
  <c r="R60" i="16"/>
  <c r="X59" i="16"/>
  <c r="Y59" i="16"/>
  <c r="W59" i="16"/>
  <c r="M59" i="16"/>
  <c r="L59" i="16"/>
  <c r="J59" i="16"/>
  <c r="R59" i="16"/>
  <c r="Y58" i="16"/>
  <c r="X58" i="16"/>
  <c r="W58" i="16"/>
  <c r="M58" i="16"/>
  <c r="L58" i="16"/>
  <c r="J58" i="16"/>
  <c r="Y57" i="16"/>
  <c r="X57" i="16"/>
  <c r="W57" i="16"/>
  <c r="M57" i="16"/>
  <c r="L57" i="16"/>
  <c r="J57" i="16"/>
  <c r="R57" i="16"/>
  <c r="X56" i="16"/>
  <c r="Y56" i="16"/>
  <c r="W56" i="16"/>
  <c r="M56" i="16"/>
  <c r="L56" i="16"/>
  <c r="J56" i="16"/>
  <c r="R56" i="16"/>
  <c r="Y55" i="16"/>
  <c r="X55" i="16"/>
  <c r="W55" i="16"/>
  <c r="M55" i="16"/>
  <c r="L55" i="16"/>
  <c r="J55" i="16"/>
  <c r="R55" i="16"/>
  <c r="X54" i="16"/>
  <c r="Y54" i="16"/>
  <c r="W54" i="16"/>
  <c r="M54" i="16"/>
  <c r="L54" i="16"/>
  <c r="J54" i="16"/>
  <c r="X53" i="16"/>
  <c r="Y53" i="16"/>
  <c r="W53" i="16"/>
  <c r="M53" i="16"/>
  <c r="L53" i="16"/>
  <c r="J53" i="16"/>
  <c r="R53" i="16"/>
  <c r="Y52" i="16"/>
  <c r="X52" i="16"/>
  <c r="W52" i="16"/>
  <c r="M52" i="16"/>
  <c r="L52" i="16"/>
  <c r="J52" i="16"/>
  <c r="R52" i="16"/>
  <c r="X51" i="16"/>
  <c r="Y51" i="16"/>
  <c r="W51" i="16"/>
  <c r="M51" i="16"/>
  <c r="L51" i="16"/>
  <c r="J51" i="16"/>
  <c r="R51" i="16"/>
  <c r="Y50" i="16"/>
  <c r="X50" i="16"/>
  <c r="W50" i="16"/>
  <c r="M50" i="16"/>
  <c r="L50" i="16"/>
  <c r="J50" i="16"/>
  <c r="Y49" i="16"/>
  <c r="X49" i="16"/>
  <c r="W49" i="16"/>
  <c r="M49" i="16"/>
  <c r="J49" i="16"/>
  <c r="L49" i="16"/>
  <c r="R49" i="16"/>
  <c r="X48" i="16"/>
  <c r="Y48" i="16"/>
  <c r="W48" i="16"/>
  <c r="M48" i="16"/>
  <c r="J48" i="16"/>
  <c r="L48" i="16"/>
  <c r="R48" i="16"/>
  <c r="X47" i="16"/>
  <c r="Y47" i="16"/>
  <c r="W47" i="16"/>
  <c r="M47" i="16"/>
  <c r="J47" i="16"/>
  <c r="L47" i="16"/>
  <c r="R47" i="16"/>
  <c r="X46" i="16"/>
  <c r="Y46" i="16"/>
  <c r="W46" i="16"/>
  <c r="M46" i="16"/>
  <c r="J46" i="16"/>
  <c r="L46" i="16"/>
  <c r="X45" i="16"/>
  <c r="Y45" i="16"/>
  <c r="W45" i="16"/>
  <c r="M45" i="16"/>
  <c r="J45" i="16"/>
  <c r="L45" i="16"/>
  <c r="R45" i="16"/>
  <c r="X44" i="16"/>
  <c r="Y44" i="16"/>
  <c r="W44" i="16"/>
  <c r="M44" i="16"/>
  <c r="L44" i="16"/>
  <c r="J44" i="16"/>
  <c r="R44" i="16"/>
  <c r="X43" i="16"/>
  <c r="Y43" i="16"/>
  <c r="W43" i="16"/>
  <c r="M43" i="16"/>
  <c r="L43" i="16"/>
  <c r="J43" i="16"/>
  <c r="R43" i="16"/>
  <c r="Y42" i="16"/>
  <c r="X42" i="16"/>
  <c r="W42" i="16"/>
  <c r="M42" i="16"/>
  <c r="L42" i="16"/>
  <c r="J42" i="16"/>
  <c r="Y41" i="16"/>
  <c r="X41" i="16"/>
  <c r="W41" i="16"/>
  <c r="M41" i="16"/>
  <c r="L41" i="16"/>
  <c r="J41" i="16"/>
  <c r="Y40" i="16"/>
  <c r="X40" i="16"/>
  <c r="W40" i="16"/>
  <c r="M40" i="16"/>
  <c r="L40" i="16"/>
  <c r="J40" i="16"/>
  <c r="R40" i="16"/>
  <c r="X39" i="16"/>
  <c r="Y39" i="16"/>
  <c r="W39" i="16"/>
  <c r="M39" i="16"/>
  <c r="L39" i="16"/>
  <c r="J39" i="16"/>
  <c r="R39" i="16"/>
  <c r="Y38" i="16"/>
  <c r="X38" i="16"/>
  <c r="W38" i="16"/>
  <c r="M38" i="16"/>
  <c r="L38" i="16"/>
  <c r="J38" i="16"/>
  <c r="Y37" i="16"/>
  <c r="X37" i="16"/>
  <c r="W37" i="16"/>
  <c r="M37" i="16"/>
  <c r="L37" i="16"/>
  <c r="J37" i="16"/>
  <c r="R37" i="16"/>
  <c r="X36" i="16"/>
  <c r="Y36" i="16"/>
  <c r="W36" i="16"/>
  <c r="M36" i="16"/>
  <c r="L36" i="16"/>
  <c r="J36" i="16"/>
  <c r="R36" i="16"/>
  <c r="Y35" i="16"/>
  <c r="X35" i="16"/>
  <c r="W35" i="16"/>
  <c r="M35" i="16"/>
  <c r="L35" i="16"/>
  <c r="J35" i="16"/>
  <c r="R35" i="16"/>
  <c r="X34" i="16"/>
  <c r="Y34" i="16"/>
  <c r="W34" i="16"/>
  <c r="M34" i="16"/>
  <c r="L34" i="16"/>
  <c r="J34" i="16"/>
  <c r="X33" i="16"/>
  <c r="Y33" i="16"/>
  <c r="W33" i="16"/>
  <c r="M33" i="16"/>
  <c r="L33" i="16"/>
  <c r="J33" i="16"/>
  <c r="R33" i="16"/>
  <c r="Y32" i="16"/>
  <c r="X32" i="16"/>
  <c r="W32" i="16"/>
  <c r="M32" i="16"/>
  <c r="L32" i="16"/>
  <c r="J32" i="16"/>
  <c r="R32" i="16"/>
  <c r="X31" i="16"/>
  <c r="Y31" i="16"/>
  <c r="W31" i="16"/>
  <c r="M31" i="16"/>
  <c r="L31" i="16"/>
  <c r="J31" i="16"/>
  <c r="R31" i="16"/>
  <c r="Y30" i="16"/>
  <c r="X30" i="16"/>
  <c r="W30" i="16"/>
  <c r="M30" i="16"/>
  <c r="L30" i="16"/>
  <c r="J30" i="16"/>
  <c r="Y29" i="16"/>
  <c r="X29" i="16"/>
  <c r="W29" i="16"/>
  <c r="M29" i="16"/>
  <c r="L29" i="16"/>
  <c r="J29" i="16"/>
  <c r="R29" i="16"/>
  <c r="X28" i="16"/>
  <c r="Y28" i="16"/>
  <c r="W28" i="16"/>
  <c r="M28" i="16"/>
  <c r="J28" i="16"/>
  <c r="L28" i="16"/>
  <c r="R28" i="16"/>
  <c r="X27" i="16"/>
  <c r="Y27" i="16"/>
  <c r="W27" i="16"/>
  <c r="M27" i="16"/>
  <c r="J27" i="16"/>
  <c r="L27" i="16"/>
  <c r="R27" i="16"/>
  <c r="X26" i="16"/>
  <c r="Y26" i="16"/>
  <c r="W26" i="16"/>
  <c r="M26" i="16"/>
  <c r="J26" i="16"/>
  <c r="L26" i="16"/>
  <c r="X25" i="16"/>
  <c r="Y25" i="16"/>
  <c r="W25" i="16"/>
  <c r="M25" i="16"/>
  <c r="J25" i="16"/>
  <c r="L25" i="16"/>
  <c r="R25" i="16"/>
  <c r="X24" i="16"/>
  <c r="Y24" i="16"/>
  <c r="W24" i="16"/>
  <c r="M24" i="16"/>
  <c r="J24" i="16"/>
  <c r="L24" i="16"/>
  <c r="R24" i="16"/>
  <c r="X23" i="16"/>
  <c r="Y23" i="16"/>
  <c r="W23" i="16"/>
  <c r="M23" i="16"/>
  <c r="J23" i="16"/>
  <c r="L23" i="16"/>
  <c r="X22" i="16"/>
  <c r="Y22" i="16"/>
  <c r="W22" i="16"/>
  <c r="M22" i="16"/>
  <c r="J22" i="16"/>
  <c r="L22" i="16"/>
  <c r="R22" i="16"/>
  <c r="X21" i="16"/>
  <c r="Y21" i="16"/>
  <c r="W21" i="16"/>
  <c r="R21" i="16"/>
  <c r="X20" i="16"/>
  <c r="Y20" i="16"/>
  <c r="W20" i="16"/>
  <c r="R20" i="16"/>
  <c r="X19" i="16"/>
  <c r="Y19" i="16"/>
  <c r="W19" i="16"/>
  <c r="X18" i="16"/>
  <c r="Y18" i="16"/>
  <c r="W18" i="16"/>
  <c r="R18" i="16"/>
  <c r="X17" i="16"/>
  <c r="Y17" i="16"/>
  <c r="W17" i="16"/>
  <c r="X16" i="16"/>
  <c r="Y16" i="16"/>
  <c r="W16" i="16"/>
  <c r="R16" i="16"/>
  <c r="X15" i="16"/>
  <c r="Y15" i="16"/>
  <c r="W15" i="16"/>
  <c r="X14" i="16"/>
  <c r="Y14" i="16"/>
  <c r="W14" i="16"/>
  <c r="R14" i="16"/>
  <c r="X13" i="16"/>
  <c r="Y13" i="16"/>
  <c r="W13" i="16"/>
  <c r="R13" i="16"/>
  <c r="X12" i="16"/>
  <c r="Y12" i="16"/>
  <c r="W12" i="16"/>
  <c r="R12" i="16"/>
  <c r="X11" i="16"/>
  <c r="Y11" i="16"/>
  <c r="W11" i="16"/>
  <c r="X10" i="16"/>
  <c r="Y10" i="16"/>
  <c r="W10" i="16"/>
  <c r="R10" i="16"/>
  <c r="X9" i="16"/>
  <c r="Y9" i="16"/>
  <c r="W9" i="16"/>
  <c r="R9" i="16"/>
  <c r="X8" i="16"/>
  <c r="Y8" i="16" s="1"/>
  <c r="W8" i="16"/>
  <c r="R8" i="16"/>
  <c r="X7" i="16"/>
  <c r="Y7" i="16"/>
  <c r="W7" i="16"/>
  <c r="X6" i="16"/>
  <c r="Y6" i="16"/>
  <c r="W6" i="16"/>
  <c r="R6" i="16"/>
  <c r="X5" i="16"/>
  <c r="Y5" i="16"/>
  <c r="W5" i="16"/>
  <c r="R5" i="16"/>
  <c r="X4" i="16"/>
  <c r="Y4" i="16"/>
  <c r="W4" i="16"/>
  <c r="R4" i="16"/>
  <c r="X3" i="16"/>
  <c r="Y3" i="16"/>
  <c r="W3" i="16"/>
  <c r="X2" i="16"/>
  <c r="Y2" i="16"/>
  <c r="M2" i="16"/>
  <c r="AM2" i="16"/>
  <c r="C104" i="16"/>
  <c r="AC2" i="16"/>
  <c r="N33" i="16"/>
  <c r="N25" i="16"/>
  <c r="N44" i="16"/>
  <c r="N81" i="16"/>
  <c r="N76" i="16"/>
  <c r="R41" i="16"/>
  <c r="N41" i="16"/>
  <c r="N60" i="16"/>
  <c r="R65" i="16"/>
  <c r="N65" i="16"/>
  <c r="N49" i="16"/>
  <c r="AH2" i="16"/>
  <c r="N2" i="16"/>
  <c r="R17" i="16"/>
  <c r="N28" i="16"/>
  <c r="AI2" i="16"/>
  <c r="N36" i="16"/>
  <c r="N52" i="16"/>
  <c r="N68" i="16"/>
  <c r="N85" i="16"/>
  <c r="N57" i="16"/>
  <c r="N73" i="16"/>
  <c r="N29" i="16"/>
  <c r="N37" i="16"/>
  <c r="N45" i="16"/>
  <c r="N53" i="16"/>
  <c r="N61" i="16"/>
  <c r="N69" i="16"/>
  <c r="N77" i="16"/>
  <c r="N24" i="16"/>
  <c r="N32" i="16"/>
  <c r="N40" i="16"/>
  <c r="N48" i="16"/>
  <c r="N56" i="16"/>
  <c r="N64" i="16"/>
  <c r="N72" i="16"/>
  <c r="N80" i="16"/>
  <c r="R7" i="16"/>
  <c r="N22" i="16"/>
  <c r="R23" i="16"/>
  <c r="N23" i="16"/>
  <c r="R30" i="16"/>
  <c r="N30" i="16"/>
  <c r="R38" i="16"/>
  <c r="N38" i="16"/>
  <c r="R46" i="16"/>
  <c r="N46" i="16"/>
  <c r="R54" i="16"/>
  <c r="N54" i="16"/>
  <c r="R62" i="16"/>
  <c r="N62" i="16"/>
  <c r="R70" i="16"/>
  <c r="N70" i="16"/>
  <c r="R78" i="16"/>
  <c r="N78" i="16"/>
  <c r="AJ2" i="16"/>
  <c r="AL2" i="16"/>
  <c r="AG2" i="16"/>
  <c r="AA2" i="16"/>
  <c r="AK2" i="16"/>
  <c r="AE2" i="16"/>
  <c r="AD2" i="16"/>
  <c r="R3" i="16"/>
  <c r="R19" i="16"/>
  <c r="R11" i="16"/>
  <c r="R86" i="16"/>
  <c r="N86" i="16"/>
  <c r="N102" i="16"/>
  <c r="R113" i="16"/>
  <c r="R15" i="16"/>
  <c r="R26" i="16"/>
  <c r="N26" i="16"/>
  <c r="R34" i="16"/>
  <c r="N34" i="16"/>
  <c r="R42" i="16"/>
  <c r="N42" i="16"/>
  <c r="R50" i="16"/>
  <c r="N50" i="16"/>
  <c r="R58" i="16"/>
  <c r="N58" i="16"/>
  <c r="R66" i="16"/>
  <c r="N66" i="16"/>
  <c r="R74" i="16"/>
  <c r="N74" i="16"/>
  <c r="R82" i="16"/>
  <c r="N82" i="16"/>
  <c r="N95" i="16"/>
  <c r="N109" i="16"/>
  <c r="N27" i="16"/>
  <c r="N31" i="16"/>
  <c r="N35" i="16"/>
  <c r="N39" i="16"/>
  <c r="N43" i="16"/>
  <c r="N47" i="16"/>
  <c r="N51" i="16"/>
  <c r="N55" i="16"/>
  <c r="N59" i="16"/>
  <c r="N63" i="16"/>
  <c r="N67" i="16"/>
  <c r="N71" i="16"/>
  <c r="N75" i="16"/>
  <c r="N79" i="16"/>
  <c r="N83" i="16"/>
  <c r="N87" i="16"/>
  <c r="N91" i="16"/>
  <c r="N99" i="16"/>
  <c r="N107" i="16"/>
  <c r="R117" i="16"/>
  <c r="N93" i="16"/>
  <c r="R112" i="16"/>
  <c r="N84" i="16"/>
  <c r="N89" i="16"/>
  <c r="N97" i="16"/>
  <c r="N101" i="16"/>
  <c r="N105" i="16"/>
  <c r="R116" i="16"/>
  <c r="N88" i="16"/>
  <c r="N90" i="16"/>
  <c r="N92" i="16"/>
  <c r="N94" i="16"/>
  <c r="N96" i="16"/>
  <c r="N98" i="16"/>
  <c r="N100" i="16"/>
  <c r="R2" i="16"/>
  <c r="AB2" i="16"/>
  <c r="AF2" i="16"/>
  <c r="R104" i="16"/>
  <c r="R108" i="16"/>
  <c r="N110" i="16"/>
  <c r="R110" i="16"/>
  <c r="N114" i="16"/>
  <c r="R114" i="16"/>
  <c r="N118" i="16"/>
  <c r="R106" i="16"/>
  <c r="R103" i="16"/>
  <c r="R111" i="16"/>
  <c r="R115" i="16"/>
  <c r="F3" i="7"/>
  <c r="C43" i="1"/>
  <c r="D14" i="5"/>
  <c r="D15" i="5"/>
  <c r="C44" i="1"/>
  <c r="H9" i="10"/>
  <c r="H8" i="10"/>
  <c r="H7" i="10"/>
  <c r="H6" i="10"/>
  <c r="H5" i="10"/>
  <c r="H4" i="10"/>
  <c r="G9" i="10"/>
  <c r="G8" i="10"/>
  <c r="G7" i="10"/>
  <c r="G6" i="10"/>
  <c r="G5" i="10"/>
  <c r="G4" i="10"/>
  <c r="F9" i="10"/>
  <c r="F8" i="10"/>
  <c r="F7" i="10"/>
  <c r="F6" i="10"/>
  <c r="F5" i="10"/>
  <c r="F4" i="10"/>
  <c r="E9" i="10"/>
  <c r="E8" i="10"/>
  <c r="E7" i="10"/>
  <c r="E6" i="10"/>
  <c r="E5" i="10"/>
  <c r="E4" i="10"/>
  <c r="D10" i="10"/>
  <c r="D9" i="10"/>
  <c r="D8" i="10"/>
  <c r="D7" i="10"/>
  <c r="D6" i="10"/>
  <c r="D5" i="10"/>
  <c r="D4" i="10"/>
  <c r="F73" i="5"/>
  <c r="F69" i="5"/>
  <c r="I68" i="5"/>
  <c r="H68" i="5"/>
  <c r="G68" i="5"/>
  <c r="F68" i="5"/>
  <c r="I67" i="5"/>
  <c r="G67" i="5"/>
  <c r="F67" i="5"/>
  <c r="H67" i="5"/>
  <c r="I40" i="5"/>
  <c r="H40" i="5"/>
  <c r="G40" i="5"/>
  <c r="F40" i="5"/>
  <c r="D40" i="5"/>
  <c r="I38" i="5"/>
  <c r="H38" i="5"/>
  <c r="G38" i="5"/>
  <c r="F38" i="5"/>
  <c r="I37" i="5"/>
  <c r="H37" i="5"/>
  <c r="G37" i="5"/>
  <c r="F37" i="5"/>
  <c r="I36" i="5"/>
  <c r="H36" i="5"/>
  <c r="G36" i="5"/>
  <c r="F36" i="5"/>
  <c r="I35" i="5"/>
  <c r="H35" i="5"/>
  <c r="G35" i="5"/>
  <c r="F35" i="5"/>
  <c r="I34" i="5"/>
  <c r="H34" i="5"/>
  <c r="G34" i="5"/>
  <c r="I18" i="5"/>
  <c r="H18" i="5"/>
  <c r="G18" i="5"/>
  <c r="F18" i="5"/>
  <c r="D18" i="5"/>
  <c r="I29" i="5"/>
  <c r="H29" i="5"/>
  <c r="G29" i="5"/>
  <c r="F29" i="5"/>
  <c r="D29" i="5"/>
  <c r="C46" i="1"/>
  <c r="C83" i="1"/>
  <c r="C78" i="1"/>
  <c r="I82" i="5"/>
  <c r="H82" i="5"/>
  <c r="G82" i="5"/>
  <c r="F82" i="5"/>
  <c r="D82" i="5"/>
  <c r="I81" i="5"/>
  <c r="H81" i="5"/>
  <c r="G81" i="5"/>
  <c r="F81" i="5"/>
  <c r="D81" i="5"/>
  <c r="I80" i="5"/>
  <c r="H80" i="5"/>
  <c r="G80" i="5"/>
  <c r="F80" i="5"/>
  <c r="D80" i="5"/>
  <c r="I79" i="5"/>
  <c r="H79" i="5"/>
  <c r="G79" i="5"/>
  <c r="F79" i="5"/>
  <c r="D79" i="5"/>
  <c r="I73" i="5"/>
  <c r="H73" i="5"/>
  <c r="G73" i="5"/>
  <c r="D73" i="5"/>
  <c r="I62" i="5"/>
  <c r="H62" i="5"/>
  <c r="G62" i="5"/>
  <c r="F62" i="5"/>
  <c r="D62" i="5"/>
  <c r="I61" i="5"/>
  <c r="H61" i="5"/>
  <c r="G61" i="5"/>
  <c r="F61" i="5"/>
  <c r="D61" i="5"/>
  <c r="I60" i="5"/>
  <c r="H60" i="5"/>
  <c r="G60" i="5"/>
  <c r="F60" i="5"/>
  <c r="D60" i="5"/>
  <c r="I59" i="5"/>
  <c r="H59" i="5"/>
  <c r="G59" i="5"/>
  <c r="F59" i="5"/>
  <c r="D59" i="5"/>
  <c r="I58" i="5"/>
  <c r="H58" i="5"/>
  <c r="G58" i="5"/>
  <c r="F58" i="5"/>
  <c r="I57" i="5"/>
  <c r="H57" i="5"/>
  <c r="G57" i="5"/>
  <c r="F57" i="5"/>
  <c r="I56" i="5"/>
  <c r="H56" i="5"/>
  <c r="G56" i="5"/>
  <c r="F56" i="5"/>
  <c r="I55" i="5"/>
  <c r="H55" i="5"/>
  <c r="G55" i="5"/>
  <c r="F55" i="5"/>
  <c r="I51" i="5"/>
  <c r="H51" i="5"/>
  <c r="G51" i="5"/>
  <c r="F51" i="5"/>
  <c r="D51" i="5"/>
  <c r="D50" i="5"/>
  <c r="I50" i="5"/>
  <c r="I49" i="5"/>
  <c r="I48" i="5"/>
  <c r="I47" i="5"/>
  <c r="I46" i="5"/>
  <c r="I45" i="5"/>
  <c r="H50" i="5"/>
  <c r="H49" i="5"/>
  <c r="H48" i="5"/>
  <c r="H47" i="5"/>
  <c r="H46" i="5"/>
  <c r="H45" i="5"/>
  <c r="G50" i="5"/>
  <c r="G49" i="5"/>
  <c r="G48" i="5"/>
  <c r="G47" i="5"/>
  <c r="G46" i="5"/>
  <c r="G45" i="5"/>
  <c r="F50" i="5"/>
  <c r="F49" i="5"/>
  <c r="F48" i="5"/>
  <c r="F47" i="5"/>
  <c r="F46" i="5"/>
  <c r="F45" i="5"/>
  <c r="I28" i="5"/>
  <c r="H28" i="5"/>
  <c r="G28" i="5"/>
  <c r="F28" i="5"/>
  <c r="I27" i="5"/>
  <c r="H27" i="5"/>
  <c r="G27" i="5"/>
  <c r="F27" i="5"/>
  <c r="I26" i="5"/>
  <c r="H26" i="5"/>
  <c r="G26" i="5"/>
  <c r="F26" i="5"/>
  <c r="I25" i="5"/>
  <c r="H25" i="5"/>
  <c r="G25" i="5"/>
  <c r="F25" i="5"/>
  <c r="I24" i="5"/>
  <c r="H24" i="5"/>
  <c r="G24" i="5"/>
  <c r="F24" i="5"/>
  <c r="I23" i="5"/>
  <c r="H23" i="5"/>
  <c r="G23" i="5"/>
  <c r="F23" i="5"/>
  <c r="D58" i="5"/>
  <c r="D57" i="5"/>
  <c r="D56" i="5"/>
  <c r="D55" i="5"/>
  <c r="D49" i="5"/>
  <c r="D48" i="5"/>
  <c r="D47" i="5"/>
  <c r="D46" i="5"/>
  <c r="D45" i="5"/>
  <c r="D28" i="5"/>
  <c r="D27" i="5"/>
  <c r="D26" i="5"/>
  <c r="D25" i="5"/>
  <c r="D24" i="5"/>
  <c r="D23" i="5"/>
  <c r="I72" i="5"/>
  <c r="H72" i="5"/>
  <c r="G72" i="5"/>
  <c r="F72" i="5"/>
  <c r="D72" i="5"/>
  <c r="I70" i="5"/>
  <c r="H70" i="5"/>
  <c r="G70" i="5"/>
  <c r="F70" i="5"/>
  <c r="D70" i="5"/>
  <c r="I66" i="5"/>
  <c r="H66" i="5"/>
  <c r="G66" i="5"/>
  <c r="F66" i="5"/>
  <c r="D66" i="5"/>
  <c r="I39" i="5"/>
  <c r="H39" i="5"/>
  <c r="G39" i="5"/>
  <c r="F39" i="5"/>
  <c r="D39" i="5"/>
  <c r="I33" i="5"/>
  <c r="H33" i="5"/>
  <c r="G33" i="5"/>
  <c r="F33" i="5"/>
  <c r="D33" i="5"/>
  <c r="I17" i="5"/>
  <c r="H17" i="5"/>
  <c r="G17" i="5"/>
  <c r="F17" i="5"/>
  <c r="D17" i="5"/>
  <c r="I16" i="5"/>
  <c r="H16" i="5"/>
  <c r="G16" i="5"/>
  <c r="F16" i="5"/>
  <c r="D16" i="5"/>
  <c r="I15" i="5"/>
  <c r="H15" i="5"/>
  <c r="G15" i="5"/>
  <c r="F15" i="5"/>
  <c r="I14" i="5"/>
  <c r="H14" i="5"/>
  <c r="G14" i="5"/>
  <c r="F14" i="5"/>
  <c r="I13" i="5"/>
  <c r="H13" i="5"/>
  <c r="G13" i="5"/>
  <c r="F13" i="5"/>
  <c r="D13" i="5"/>
  <c r="I12" i="5"/>
  <c r="H12" i="5"/>
  <c r="G12" i="5"/>
  <c r="F12" i="5"/>
  <c r="D12" i="5"/>
  <c r="I11" i="5"/>
  <c r="H11" i="5"/>
  <c r="G11" i="5"/>
  <c r="F11" i="5"/>
  <c r="C76" i="1"/>
  <c r="C82" i="1"/>
  <c r="C81" i="1"/>
  <c r="D11" i="5"/>
  <c r="C29" i="1"/>
  <c r="C12" i="2"/>
  <c r="C13" i="2"/>
  <c r="C3" i="1"/>
  <c r="C4" i="1" s="1"/>
  <c r="E62" i="2" s="1"/>
  <c r="C11" i="1"/>
  <c r="C12" i="1" s="1"/>
  <c r="D9" i="13" s="1"/>
  <c r="I74" i="5"/>
  <c r="H74" i="5"/>
  <c r="G74" i="5"/>
  <c r="F74" i="5"/>
  <c r="F71" i="5"/>
  <c r="G71" i="5"/>
  <c r="H71" i="5"/>
  <c r="I71" i="5"/>
  <c r="I69" i="5"/>
  <c r="H69" i="5"/>
  <c r="G69" i="5"/>
  <c r="C74" i="5"/>
  <c r="C71" i="5"/>
  <c r="C69" i="5"/>
  <c r="C38" i="5"/>
  <c r="C37" i="5"/>
  <c r="C36" i="5"/>
  <c r="C3" i="4"/>
  <c r="C2" i="5"/>
  <c r="D8" i="4"/>
  <c r="E8" i="4" s="1"/>
  <c r="D7" i="4"/>
  <c r="E7" i="4" s="1"/>
  <c r="D6" i="4"/>
  <c r="E6" i="4" s="1"/>
  <c r="F6" i="4" s="1"/>
  <c r="C77" i="1"/>
  <c r="C35" i="2"/>
  <c r="C33" i="2"/>
  <c r="C9" i="2"/>
  <c r="C8" i="2"/>
  <c r="C7" i="2"/>
  <c r="C6" i="2"/>
  <c r="C11" i="2"/>
  <c r="C10" i="2"/>
  <c r="C28" i="2"/>
  <c r="C27" i="2"/>
  <c r="C26" i="2"/>
  <c r="C25" i="2"/>
  <c r="F7" i="4" l="1"/>
  <c r="C4" i="5"/>
  <c r="C3" i="5"/>
  <c r="F8" i="4"/>
  <c r="C5" i="5"/>
  <c r="E63" i="2"/>
  <c r="C22" i="2"/>
  <c r="P11" i="5"/>
  <c r="P12" i="5"/>
  <c r="AB904" i="18"/>
  <c r="C67" i="1"/>
  <c r="O48" i="24"/>
  <c r="O38" i="24"/>
  <c r="Q38" i="24" s="1"/>
  <c r="P47" i="24"/>
  <c r="O47" i="24"/>
  <c r="AC596" i="18"/>
  <c r="AG724" i="18"/>
  <c r="AL840" i="18"/>
  <c r="AD824" i="18"/>
  <c r="C68" i="1"/>
  <c r="AG879" i="18"/>
  <c r="AM903" i="18"/>
  <c r="AC652" i="18"/>
  <c r="AA572" i="18"/>
  <c r="AD596" i="18"/>
  <c r="AM564" i="18"/>
  <c r="AG548" i="18"/>
  <c r="AL896" i="18"/>
  <c r="AG596" i="18"/>
  <c r="AG740" i="18"/>
  <c r="AM832" i="18"/>
  <c r="AL660" i="18"/>
  <c r="AL612" i="18"/>
  <c r="AI824" i="18"/>
  <c r="AD904" i="18"/>
  <c r="AM816" i="18"/>
  <c r="AD756" i="18"/>
  <c r="AA556" i="18"/>
  <c r="AK732" i="18"/>
  <c r="AH816" i="18"/>
  <c r="AH628" i="18"/>
  <c r="AE644" i="18"/>
  <c r="AH872" i="18"/>
  <c r="R816" i="18"/>
  <c r="AA764" i="18"/>
  <c r="AE628" i="18"/>
  <c r="AA872" i="18"/>
  <c r="AJ856" i="18"/>
  <c r="AK888" i="18"/>
  <c r="AC708" i="18"/>
  <c r="AL724" i="18"/>
  <c r="AE816" i="18"/>
  <c r="AD604" i="18"/>
  <c r="AE880" i="18"/>
  <c r="AI572" i="18"/>
  <c r="AD612" i="18"/>
  <c r="AL872" i="18"/>
  <c r="AI684" i="18"/>
  <c r="N756" i="18"/>
  <c r="N872" i="18"/>
  <c r="AD684" i="18"/>
  <c r="AC660" i="18"/>
  <c r="AC636" i="18"/>
  <c r="AI724" i="18"/>
  <c r="AK756" i="18"/>
  <c r="AA708" i="18"/>
  <c r="AD772" i="18"/>
  <c r="AB524" i="18"/>
  <c r="AM756" i="18"/>
  <c r="AH748" i="18"/>
  <c r="AJ872" i="18"/>
  <c r="AD788" i="18"/>
  <c r="AF872" i="18"/>
  <c r="AM660" i="18"/>
  <c r="AA636" i="18"/>
  <c r="AF796" i="18"/>
  <c r="AI748" i="18"/>
  <c r="AF732" i="18"/>
  <c r="AH676" i="18"/>
  <c r="AE748" i="18"/>
  <c r="AD848" i="18"/>
  <c r="AG788" i="18"/>
  <c r="AG856" i="18"/>
  <c r="AM700" i="18"/>
  <c r="AJ636" i="18"/>
  <c r="N740" i="18"/>
  <c r="AE708" i="18"/>
  <c r="AA831" i="18"/>
  <c r="AD676" i="18"/>
  <c r="AE700" i="18"/>
  <c r="R856" i="18"/>
  <c r="AB848" i="18"/>
  <c r="AB903" i="18"/>
  <c r="AK823" i="18"/>
  <c r="AF628" i="18"/>
  <c r="AJ740" i="18"/>
  <c r="AJ692" i="18"/>
  <c r="AK780" i="18"/>
  <c r="AJ848" i="18"/>
  <c r="AJ676" i="18"/>
  <c r="R780" i="18"/>
  <c r="AI692" i="18"/>
  <c r="AB872" i="18"/>
  <c r="N764" i="18"/>
  <c r="R879" i="18"/>
  <c r="N831" i="18"/>
  <c r="AH863" i="18"/>
  <c r="AG815" i="18"/>
  <c r="AH787" i="18"/>
  <c r="C51" i="1"/>
  <c r="AA724" i="18"/>
  <c r="AI716" i="18"/>
  <c r="AE612" i="18"/>
  <c r="AL808" i="18"/>
  <c r="AF880" i="18"/>
  <c r="AB548" i="18"/>
  <c r="AG840" i="18"/>
  <c r="AG888" i="18"/>
  <c r="AA824" i="18"/>
  <c r="AA780" i="18"/>
  <c r="AM684" i="18"/>
  <c r="AF596" i="18"/>
  <c r="R636" i="18"/>
  <c r="AB604" i="18"/>
  <c r="AK796" i="18"/>
  <c r="AG684" i="18"/>
  <c r="AI524" i="18"/>
  <c r="AC732" i="18"/>
  <c r="AI772" i="18"/>
  <c r="AF684" i="18"/>
  <c r="AD692" i="18"/>
  <c r="AD888" i="18"/>
  <c r="AD840" i="18"/>
  <c r="AD808" i="18"/>
  <c r="AL764" i="18"/>
  <c r="AH604" i="18"/>
  <c r="AE840" i="18"/>
  <c r="AC888" i="18"/>
  <c r="AM732" i="18"/>
  <c r="AK717" i="18"/>
  <c r="AF693" i="18"/>
  <c r="R865" i="18"/>
  <c r="AL857" i="18"/>
  <c r="R701" i="18"/>
  <c r="AE677" i="18"/>
  <c r="AD749" i="18"/>
  <c r="AM701" i="18"/>
  <c r="AE645" i="18"/>
  <c r="AK653" i="18"/>
  <c r="AM911" i="18"/>
  <c r="AD911" i="18"/>
  <c r="AI879" i="18"/>
  <c r="AI815" i="18"/>
  <c r="AG831" i="18"/>
  <c r="AL903" i="18"/>
  <c r="AK847" i="18"/>
  <c r="AJ831" i="18"/>
  <c r="AG731" i="18"/>
  <c r="AJ823" i="18"/>
  <c r="AJ911" i="18"/>
  <c r="AC879" i="18"/>
  <c r="AM815" i="18"/>
  <c r="AK539" i="18"/>
  <c r="AB839" i="18"/>
  <c r="AB895" i="18"/>
  <c r="AC911" i="18"/>
  <c r="R911" i="18"/>
  <c r="AF879" i="18"/>
  <c r="N879" i="18"/>
  <c r="AF815" i="18"/>
  <c r="AE815" i="18"/>
  <c r="AA887" i="18"/>
  <c r="AL771" i="18"/>
  <c r="AF763" i="18"/>
  <c r="AH911" i="18"/>
  <c r="AK911" i="18"/>
  <c r="AK879" i="18"/>
  <c r="AD879" i="18"/>
  <c r="AD815" i="18"/>
  <c r="AC815" i="18"/>
  <c r="AH887" i="18"/>
  <c r="AA723" i="18"/>
  <c r="AK595" i="18"/>
  <c r="AJ903" i="18"/>
  <c r="N839" i="18"/>
  <c r="N911" i="18"/>
  <c r="AF911" i="18"/>
  <c r="AB911" i="18"/>
  <c r="AA879" i="18"/>
  <c r="AI659" i="18"/>
  <c r="AI555" i="18"/>
  <c r="AK815" i="18"/>
  <c r="AL815" i="18"/>
  <c r="AD651" i="18"/>
  <c r="AL515" i="18"/>
  <c r="AI903" i="18"/>
  <c r="AK651" i="18"/>
  <c r="AF855" i="18"/>
  <c r="AI911" i="18"/>
  <c r="AA911" i="18"/>
  <c r="AE879" i="18"/>
  <c r="AH879" i="18"/>
  <c r="AL611" i="18"/>
  <c r="AB815" i="18"/>
  <c r="AA815" i="18"/>
  <c r="AD547" i="18"/>
  <c r="AJ771" i="18"/>
  <c r="AG855" i="18"/>
  <c r="AI823" i="18"/>
  <c r="AG911" i="18"/>
  <c r="AM879" i="18"/>
  <c r="AJ879" i="18"/>
  <c r="R815" i="18"/>
  <c r="N815" i="18"/>
  <c r="AJ815" i="18"/>
  <c r="AH855" i="18"/>
  <c r="AM823" i="18"/>
  <c r="AJ483" i="18"/>
  <c r="AA855" i="18"/>
  <c r="R887" i="18"/>
  <c r="AK887" i="18"/>
  <c r="AE823" i="18"/>
  <c r="AE911" i="18"/>
  <c r="AB879" i="18"/>
  <c r="AD739" i="18"/>
  <c r="AK571" i="18"/>
  <c r="AA579" i="18"/>
  <c r="AA715" i="18"/>
  <c r="AI715" i="18"/>
  <c r="AB723" i="18"/>
  <c r="AI651" i="18"/>
  <c r="AE635" i="18"/>
  <c r="AF715" i="18"/>
  <c r="R571" i="18"/>
  <c r="AL507" i="18"/>
  <c r="AE539" i="18"/>
  <c r="AH659" i="18"/>
  <c r="AM603" i="18"/>
  <c r="AC595" i="18"/>
  <c r="AI667" i="18"/>
  <c r="AC619" i="18"/>
  <c r="AI483" i="18"/>
  <c r="P56" i="5"/>
  <c r="P24" i="5"/>
  <c r="P82" i="5"/>
  <c r="P46" i="5"/>
  <c r="P80" i="5"/>
  <c r="P47" i="5"/>
  <c r="P48" i="5"/>
  <c r="P81" i="5"/>
  <c r="N659" i="18"/>
  <c r="AE571" i="18"/>
  <c r="AD611" i="18"/>
  <c r="AL523" i="18"/>
  <c r="AB563" i="18"/>
  <c r="AD603" i="18"/>
  <c r="AE595" i="18"/>
  <c r="AK507" i="18"/>
  <c r="AL563" i="18"/>
  <c r="N627" i="18"/>
  <c r="AL571" i="18"/>
  <c r="AH483" i="18"/>
  <c r="AH619" i="18"/>
  <c r="AL691" i="18"/>
  <c r="AB587" i="18"/>
  <c r="AI499" i="18"/>
  <c r="AD683" i="18"/>
  <c r="AE579" i="18"/>
  <c r="AB635" i="18"/>
  <c r="R603" i="18"/>
  <c r="AE627" i="18"/>
  <c r="AF659" i="18"/>
  <c r="AC659" i="18"/>
  <c r="AC571" i="18"/>
  <c r="AA571" i="18"/>
  <c r="AK579" i="18"/>
  <c r="AI595" i="18"/>
  <c r="AK699" i="18"/>
  <c r="AA483" i="18"/>
  <c r="AE483" i="18"/>
  <c r="AC627" i="18"/>
  <c r="AC699" i="18"/>
  <c r="AM499" i="18"/>
  <c r="AA595" i="18"/>
  <c r="AA691" i="18"/>
  <c r="N651" i="18"/>
  <c r="AM587" i="18"/>
  <c r="AL539" i="18"/>
  <c r="AA499" i="18"/>
  <c r="AH467" i="18"/>
  <c r="AB507" i="18"/>
  <c r="AJ587" i="18"/>
  <c r="AC539" i="18"/>
  <c r="AF683" i="18"/>
  <c r="AL659" i="18"/>
  <c r="N571" i="18"/>
  <c r="AJ699" i="18"/>
  <c r="AJ619" i="18"/>
  <c r="AA531" i="18"/>
  <c r="AE491" i="18"/>
  <c r="AM643" i="18"/>
  <c r="N563" i="18"/>
  <c r="AA475" i="18"/>
  <c r="AE507" i="18"/>
  <c r="AC611" i="18"/>
  <c r="AJ691" i="18"/>
  <c r="AJ651" i="18"/>
  <c r="N587" i="18"/>
  <c r="AH539" i="18"/>
  <c r="AK499" i="18"/>
  <c r="AL467" i="18"/>
  <c r="AC483" i="18"/>
  <c r="AC507" i="18"/>
  <c r="AF515" i="18"/>
  <c r="AJ603" i="18"/>
  <c r="AK627" i="18"/>
  <c r="AM659" i="18"/>
  <c r="AD659" i="18"/>
  <c r="AI571" i="18"/>
  <c r="AF571" i="18"/>
  <c r="AM563" i="18"/>
  <c r="AL603" i="18"/>
  <c r="AL651" i="18"/>
  <c r="AM459" i="18"/>
  <c r="AE499" i="18"/>
  <c r="N595" i="18"/>
  <c r="AE515" i="18"/>
  <c r="AM619" i="18"/>
  <c r="AG683" i="18"/>
  <c r="AK619" i="18"/>
  <c r="N579" i="18"/>
  <c r="AD531" i="18"/>
  <c r="AD491" i="18"/>
  <c r="AK467" i="18"/>
  <c r="AH691" i="18"/>
  <c r="R611" i="18"/>
  <c r="R619" i="18"/>
  <c r="AC491" i="18"/>
  <c r="AJ635" i="18"/>
  <c r="AJ659" i="18"/>
  <c r="AH571" i="18"/>
  <c r="AH555" i="18"/>
  <c r="AK475" i="18"/>
  <c r="AL459" i="18"/>
  <c r="N611" i="18"/>
  <c r="AE547" i="18"/>
  <c r="AG699" i="18"/>
  <c r="AG667" i="18"/>
  <c r="AA547" i="18"/>
  <c r="AL475" i="18"/>
  <c r="AA635" i="18"/>
  <c r="AG643" i="18"/>
  <c r="R659" i="18"/>
  <c r="AB571" i="18"/>
  <c r="AJ611" i="18"/>
  <c r="AK555" i="18"/>
  <c r="AI467" i="18"/>
  <c r="AM475" i="18"/>
  <c r="AK491" i="18"/>
  <c r="AM491" i="18"/>
  <c r="AB459" i="18"/>
  <c r="AG651" i="18"/>
  <c r="AK547" i="18"/>
  <c r="AJ491" i="18"/>
  <c r="AG603" i="18"/>
  <c r="AJ627" i="18"/>
  <c r="AK659" i="18"/>
  <c r="AJ571" i="18"/>
  <c r="AF579" i="18"/>
  <c r="N635" i="18"/>
  <c r="AA627" i="18"/>
  <c r="AB659" i="18"/>
  <c r="AA659" i="18"/>
  <c r="AD571" i="18"/>
  <c r="AK563" i="18"/>
  <c r="AE611" i="18"/>
  <c r="AD667" i="18"/>
  <c r="AD467" i="18"/>
  <c r="R459" i="18"/>
  <c r="AI531" i="18"/>
  <c r="AH627" i="18"/>
  <c r="AJ683" i="18"/>
  <c r="AK611" i="18"/>
  <c r="AK531" i="18"/>
  <c r="AM483" i="18"/>
  <c r="AA459" i="18"/>
  <c r="AE659" i="18"/>
  <c r="AG571" i="18"/>
  <c r="AH515" i="18"/>
  <c r="AI611" i="18"/>
  <c r="AL547" i="18"/>
  <c r="P34" i="5"/>
  <c r="P69" i="5"/>
  <c r="P14" i="5"/>
  <c r="P66" i="5"/>
  <c r="P57" i="5"/>
  <c r="P55" i="5"/>
  <c r="P23" i="5"/>
  <c r="P79" i="5"/>
  <c r="P13" i="5"/>
  <c r="P58" i="5"/>
  <c r="P26" i="5"/>
  <c r="P36" i="5"/>
  <c r="P25" i="5"/>
  <c r="P35" i="5"/>
  <c r="P68" i="5"/>
  <c r="P67" i="5"/>
  <c r="P45" i="5"/>
  <c r="P33" i="5"/>
  <c r="AB589" i="18"/>
  <c r="AC549" i="18"/>
  <c r="AF725" i="18"/>
  <c r="AK509" i="18"/>
  <c r="AL605" i="18"/>
  <c r="N789" i="18"/>
  <c r="AE857" i="18"/>
  <c r="AC757" i="18"/>
  <c r="AG757" i="18"/>
  <c r="AI538" i="18"/>
  <c r="AC538" i="18"/>
  <c r="AB458" i="18"/>
  <c r="AJ458" i="18"/>
  <c r="R466" i="18"/>
  <c r="AI466" i="18"/>
  <c r="AK474" i="18"/>
  <c r="AJ474" i="18"/>
  <c r="AB522" i="18"/>
  <c r="N522" i="18"/>
  <c r="AA522" i="18"/>
  <c r="AE530" i="18"/>
  <c r="AB530" i="18"/>
  <c r="AG546" i="18"/>
  <c r="AF546" i="18"/>
  <c r="R586" i="18"/>
  <c r="AB586" i="18"/>
  <c r="AF602" i="18"/>
  <c r="AE602" i="18"/>
  <c r="AB626" i="18"/>
  <c r="R626" i="18"/>
  <c r="AC626" i="18"/>
  <c r="AL650" i="18"/>
  <c r="N650" i="18"/>
  <c r="AM682" i="18"/>
  <c r="AJ682" i="18"/>
  <c r="N698" i="18"/>
  <c r="AC698" i="18"/>
  <c r="R754" i="18"/>
  <c r="AC754" i="18"/>
  <c r="AM770" i="18"/>
  <c r="AJ770" i="18"/>
  <c r="AD778" i="18"/>
  <c r="AE778" i="18"/>
  <c r="AG778" i="18"/>
  <c r="AC778" i="18"/>
  <c r="AG786" i="18"/>
  <c r="AD786" i="18"/>
  <c r="AI794" i="18"/>
  <c r="AJ794" i="18"/>
  <c r="R838" i="18"/>
  <c r="AA838" i="18"/>
  <c r="AM846" i="18"/>
  <c r="AB846" i="18"/>
  <c r="AD870" i="18"/>
  <c r="AJ870" i="18"/>
  <c r="AH902" i="18"/>
  <c r="AL902" i="18"/>
  <c r="AG862" i="18"/>
  <c r="AB854" i="18"/>
  <c r="AE562" i="18"/>
  <c r="AI682" i="18"/>
  <c r="AA602" i="18"/>
  <c r="N634" i="18"/>
  <c r="AC530" i="18"/>
  <c r="N778" i="18"/>
  <c r="AA770" i="18"/>
  <c r="AF698" i="18"/>
  <c r="AA862" i="18"/>
  <c r="AD706" i="18"/>
  <c r="AL870" i="18"/>
  <c r="R730" i="18"/>
  <c r="R902" i="18"/>
  <c r="N894" i="18"/>
  <c r="AL754" i="18"/>
  <c r="AM642" i="18"/>
  <c r="AK602" i="18"/>
  <c r="AH514" i="18"/>
  <c r="AA466" i="18"/>
  <c r="AM762" i="18"/>
  <c r="AM674" i="18"/>
  <c r="R538" i="18"/>
  <c r="AE666" i="18"/>
  <c r="AA674" i="18"/>
  <c r="N538" i="18"/>
  <c r="AF522" i="18"/>
  <c r="AK814" i="18"/>
  <c r="AM706" i="18"/>
  <c r="N862" i="18"/>
  <c r="AK714" i="18"/>
  <c r="AM878" i="18"/>
  <c r="AL730" i="18"/>
  <c r="AM554" i="18"/>
  <c r="AL830" i="18"/>
  <c r="AL706" i="18"/>
  <c r="AH894" i="18"/>
  <c r="AK846" i="18"/>
  <c r="AG902" i="18"/>
  <c r="AD546" i="18"/>
  <c r="AL822" i="18"/>
  <c r="AG674" i="18"/>
  <c r="AK522" i="18"/>
  <c r="AM514" i="18"/>
  <c r="AF706" i="18"/>
  <c r="AL602" i="18"/>
  <c r="AH666" i="18"/>
  <c r="N626" i="18"/>
  <c r="AL554" i="18"/>
  <c r="AC594" i="18"/>
  <c r="AM658" i="18"/>
  <c r="AI846" i="18"/>
  <c r="AE738" i="18"/>
  <c r="AA666" i="18"/>
  <c r="AK642" i="18"/>
  <c r="N618" i="18"/>
  <c r="AG602" i="18"/>
  <c r="AI554" i="18"/>
  <c r="AK514" i="18"/>
  <c r="AK466" i="18"/>
  <c r="AA746" i="18"/>
  <c r="AM650" i="18"/>
  <c r="N474" i="18"/>
  <c r="AI634" i="18"/>
  <c r="AD698" i="18"/>
  <c r="AK650" i="18"/>
  <c r="AF538" i="18"/>
  <c r="AB554" i="18"/>
  <c r="AK746" i="18"/>
  <c r="AI878" i="18"/>
  <c r="R682" i="18"/>
  <c r="AE902" i="18"/>
  <c r="AA714" i="18"/>
  <c r="AJ538" i="18"/>
  <c r="AH806" i="18"/>
  <c r="AB650" i="18"/>
  <c r="AA902" i="18"/>
  <c r="AA910" i="18"/>
  <c r="AA594" i="18"/>
  <c r="AE658" i="18"/>
  <c r="AC546" i="18"/>
  <c r="AH830" i="18"/>
  <c r="AG698" i="18"/>
  <c r="AK658" i="18"/>
  <c r="AE642" i="18"/>
  <c r="AC618" i="18"/>
  <c r="AJ594" i="18"/>
  <c r="AH498" i="18"/>
  <c r="AH610" i="18"/>
  <c r="AL490" i="18"/>
  <c r="AL658" i="18"/>
  <c r="AE690" i="18"/>
  <c r="AE714" i="18"/>
  <c r="R554" i="18"/>
  <c r="AI514" i="18"/>
  <c r="AC490" i="18"/>
  <c r="AF754" i="18"/>
  <c r="AF870" i="18"/>
  <c r="AF690" i="18"/>
  <c r="AD902" i="18"/>
  <c r="AH690" i="18"/>
  <c r="AK862" i="18"/>
  <c r="AD806" i="18"/>
  <c r="AB610" i="18"/>
  <c r="AG746" i="18"/>
  <c r="AA706" i="18"/>
  <c r="AH474" i="18"/>
  <c r="AA754" i="18"/>
  <c r="AL626" i="18"/>
  <c r="AE554" i="18"/>
  <c r="AG762" i="18"/>
  <c r="AG822" i="18"/>
  <c r="AM546" i="18"/>
  <c r="AH546" i="18"/>
  <c r="AL814" i="18"/>
  <c r="AE698" i="18"/>
  <c r="AI658" i="18"/>
  <c r="AM618" i="18"/>
  <c r="AM530" i="18"/>
  <c r="AH490" i="18"/>
  <c r="AK886" i="18"/>
  <c r="AD554" i="18"/>
  <c r="AL458" i="18"/>
  <c r="AK682" i="18"/>
  <c r="AC786" i="18"/>
  <c r="N690" i="18"/>
  <c r="AK690" i="18"/>
  <c r="AM602" i="18"/>
  <c r="AG522" i="18"/>
  <c r="AF770" i="18"/>
  <c r="AJ886" i="18"/>
  <c r="AE854" i="18"/>
  <c r="AH786" i="18"/>
  <c r="AD746" i="18"/>
  <c r="AB806" i="18"/>
  <c r="AC902" i="18"/>
  <c r="AG690" i="18"/>
  <c r="AG650" i="18"/>
  <c r="AM466" i="18"/>
  <c r="R530" i="18"/>
  <c r="AG578" i="18"/>
  <c r="AG626" i="18"/>
  <c r="AJ546" i="18"/>
  <c r="AF902" i="18"/>
  <c r="AH814" i="18"/>
  <c r="AI778" i="18"/>
  <c r="N658" i="18"/>
  <c r="AE634" i="18"/>
  <c r="AK610" i="18"/>
  <c r="R578" i="18"/>
  <c r="AL530" i="18"/>
  <c r="AE490" i="18"/>
  <c r="AC878" i="18"/>
  <c r="AA554" i="18"/>
  <c r="AG458" i="18"/>
  <c r="AF466" i="18"/>
  <c r="AL778" i="18"/>
  <c r="AK458" i="18"/>
  <c r="AE682" i="18"/>
  <c r="AH458" i="18"/>
  <c r="AF778" i="18"/>
  <c r="AD854" i="18"/>
  <c r="AA578" i="18"/>
  <c r="AB770" i="18"/>
  <c r="AA530" i="18"/>
  <c r="AB838" i="18"/>
  <c r="AG910" i="18"/>
  <c r="AE458" i="18"/>
  <c r="N458" i="18"/>
  <c r="AI458" i="18"/>
  <c r="AM458" i="18"/>
  <c r="AA458" i="18"/>
  <c r="R458" i="18"/>
  <c r="AC458" i="18"/>
  <c r="AF458" i="18"/>
  <c r="AD458" i="18"/>
  <c r="AL466" i="18"/>
  <c r="AC466" i="18"/>
  <c r="N466" i="18"/>
  <c r="AD466" i="18"/>
  <c r="AG474" i="18"/>
  <c r="AM474" i="18"/>
  <c r="AC474" i="18"/>
  <c r="AA474" i="18"/>
  <c r="AL474" i="18"/>
  <c r="AD474" i="18"/>
  <c r="AE474" i="18"/>
  <c r="AB474" i="18"/>
  <c r="AG482" i="18"/>
  <c r="AC482" i="18"/>
  <c r="AH482" i="18"/>
  <c r="AI482" i="18"/>
  <c r="AJ482" i="18"/>
  <c r="AF482" i="18"/>
  <c r="AB482" i="18"/>
  <c r="AK482" i="18"/>
  <c r="AD482" i="18"/>
  <c r="AA482" i="18"/>
  <c r="AL482" i="18"/>
  <c r="AJ490" i="18"/>
  <c r="N490" i="18"/>
  <c r="AF490" i="18"/>
  <c r="AB490" i="18"/>
  <c r="AI490" i="18"/>
  <c r="AM490" i="18"/>
  <c r="AG490" i="18"/>
  <c r="AK490" i="18"/>
  <c r="N498" i="18"/>
  <c r="AF498" i="18"/>
  <c r="R498" i="18"/>
  <c r="AK498" i="18"/>
  <c r="AI498" i="18"/>
  <c r="AG498" i="18"/>
  <c r="AB498" i="18"/>
  <c r="AL498" i="18"/>
  <c r="AM498" i="18"/>
  <c r="AL514" i="18"/>
  <c r="AF514" i="18"/>
  <c r="AE514" i="18"/>
  <c r="AA514" i="18"/>
  <c r="N514" i="18"/>
  <c r="R514" i="18"/>
  <c r="AC514" i="18"/>
  <c r="AG514" i="18"/>
  <c r="AB514" i="18"/>
  <c r="AD514" i="18"/>
  <c r="AD522" i="18"/>
  <c r="AM522" i="18"/>
  <c r="R522" i="18"/>
  <c r="AI522" i="18"/>
  <c r="AC522" i="18"/>
  <c r="AH522" i="18"/>
  <c r="AE522" i="18"/>
  <c r="AJ522" i="18"/>
  <c r="AL522" i="18"/>
  <c r="N530" i="18"/>
  <c r="AD530" i="18"/>
  <c r="AH530" i="18"/>
  <c r="AI530" i="18"/>
  <c r="AJ530" i="18"/>
  <c r="AF530" i="18"/>
  <c r="AK530" i="18"/>
  <c r="AG530" i="18"/>
  <c r="AK538" i="18"/>
  <c r="AE538" i="18"/>
  <c r="AL538" i="18"/>
  <c r="AH538" i="18"/>
  <c r="AG538" i="18"/>
  <c r="AD538" i="18"/>
  <c r="AA538" i="18"/>
  <c r="AM538" i="18"/>
  <c r="AB538" i="18"/>
  <c r="AK546" i="18"/>
  <c r="R546" i="18"/>
  <c r="AI546" i="18"/>
  <c r="N546" i="18"/>
  <c r="AL546" i="18"/>
  <c r="AB546" i="18"/>
  <c r="AA546" i="18"/>
  <c r="AE546" i="18"/>
  <c r="AC554" i="18"/>
  <c r="AF554" i="18"/>
  <c r="AJ554" i="18"/>
  <c r="AK554" i="18"/>
  <c r="N554" i="18"/>
  <c r="AH554" i="18"/>
  <c r="AA562" i="18"/>
  <c r="AG562" i="18"/>
  <c r="AD562" i="18"/>
  <c r="AI562" i="18"/>
  <c r="AK562" i="18"/>
  <c r="AF562" i="18"/>
  <c r="AC562" i="18"/>
  <c r="AM562" i="18"/>
  <c r="AJ562" i="18"/>
  <c r="R562" i="18"/>
  <c r="AL562" i="18"/>
  <c r="AB562" i="18"/>
  <c r="N562" i="18"/>
  <c r="AL578" i="18"/>
  <c r="AE578" i="18"/>
  <c r="AD578" i="18"/>
  <c r="AH578" i="18"/>
  <c r="AJ578" i="18"/>
  <c r="N578" i="18"/>
  <c r="AK578" i="18"/>
  <c r="AF578" i="18"/>
  <c r="AM578" i="18"/>
  <c r="AI578" i="18"/>
  <c r="AB578" i="18"/>
  <c r="AG586" i="18"/>
  <c r="AH586" i="18"/>
  <c r="N586" i="18"/>
  <c r="AL586" i="18"/>
  <c r="AF586" i="18"/>
  <c r="AA586" i="18"/>
  <c r="AK586" i="18"/>
  <c r="AI586" i="18"/>
  <c r="AC586" i="18"/>
  <c r="AD586" i="18"/>
  <c r="AM586" i="18"/>
  <c r="AE586" i="18"/>
  <c r="AJ586" i="18"/>
  <c r="AH594" i="18"/>
  <c r="AF594" i="18"/>
  <c r="AI594" i="18"/>
  <c r="R594" i="18"/>
  <c r="AD594" i="18"/>
  <c r="N594" i="18"/>
  <c r="AG594" i="18"/>
  <c r="AK594" i="18"/>
  <c r="AL594" i="18"/>
  <c r="AE594" i="18"/>
  <c r="AM594" i="18"/>
  <c r="R602" i="18"/>
  <c r="AI602" i="18"/>
  <c r="AB602" i="18"/>
  <c r="N602" i="18"/>
  <c r="AH602" i="18"/>
  <c r="AC602" i="18"/>
  <c r="AD602" i="18"/>
  <c r="AJ602" i="18"/>
  <c r="R610" i="18"/>
  <c r="AM610" i="18"/>
  <c r="AJ610" i="18"/>
  <c r="AL610" i="18"/>
  <c r="N610" i="18"/>
  <c r="AC610" i="18"/>
  <c r="AI610" i="18"/>
  <c r="AF610" i="18"/>
  <c r="AE610" i="18"/>
  <c r="AD610" i="18"/>
  <c r="AG610" i="18"/>
  <c r="AF618" i="18"/>
  <c r="R618" i="18"/>
  <c r="AA618" i="18"/>
  <c r="AJ618" i="18"/>
  <c r="AG618" i="18"/>
  <c r="AI618" i="18"/>
  <c r="AD618" i="18"/>
  <c r="AE618" i="18"/>
  <c r="AH618" i="18"/>
  <c r="AL618" i="18"/>
  <c r="AB618" i="18"/>
  <c r="AF626" i="18"/>
  <c r="AD626" i="18"/>
  <c r="AK626" i="18"/>
  <c r="AJ626" i="18"/>
  <c r="AA626" i="18"/>
  <c r="AE626" i="18"/>
  <c r="AH626" i="18"/>
  <c r="AM626" i="18"/>
  <c r="AI626" i="18"/>
  <c r="R634" i="18"/>
  <c r="AM634" i="18"/>
  <c r="AD634" i="18"/>
  <c r="AJ634" i="18"/>
  <c r="AG634" i="18"/>
  <c r="AK634" i="18"/>
  <c r="AA634" i="18"/>
  <c r="AB634" i="18"/>
  <c r="AF634" i="18"/>
  <c r="AL634" i="18"/>
  <c r="AF642" i="18"/>
  <c r="AI642" i="18"/>
  <c r="AH642" i="18"/>
  <c r="AB642" i="18"/>
  <c r="AG642" i="18"/>
  <c r="AD642" i="18"/>
  <c r="AA642" i="18"/>
  <c r="AL642" i="18"/>
  <c r="AC642" i="18"/>
  <c r="N642" i="18"/>
  <c r="AF650" i="18"/>
  <c r="AI650" i="18"/>
  <c r="AD650" i="18"/>
  <c r="AC650" i="18"/>
  <c r="R650" i="18"/>
  <c r="AJ650" i="18"/>
  <c r="AA650" i="18"/>
  <c r="AE650" i="18"/>
  <c r="AH650" i="18"/>
  <c r="AH658" i="18"/>
  <c r="AA658" i="18"/>
  <c r="R658" i="18"/>
  <c r="AD658" i="18"/>
  <c r="AF658" i="18"/>
  <c r="AB658" i="18"/>
  <c r="AC658" i="18"/>
  <c r="AJ658" i="18"/>
  <c r="R666" i="18"/>
  <c r="AF666" i="18"/>
  <c r="N666" i="18"/>
  <c r="AC666" i="18"/>
  <c r="AG666" i="18"/>
  <c r="AL666" i="18"/>
  <c r="AK666" i="18"/>
  <c r="AD666" i="18"/>
  <c r="AJ666" i="18"/>
  <c r="AI666" i="18"/>
  <c r="AM666" i="18"/>
  <c r="AH674" i="18"/>
  <c r="AC674" i="18"/>
  <c r="AB674" i="18"/>
  <c r="AK674" i="18"/>
  <c r="AF674" i="18"/>
  <c r="AJ674" i="18"/>
  <c r="AH682" i="18"/>
  <c r="AB682" i="18"/>
  <c r="N682" i="18"/>
  <c r="AG682" i="18"/>
  <c r="AA682" i="18"/>
  <c r="AC682" i="18"/>
  <c r="AL682" i="18"/>
  <c r="AC690" i="18"/>
  <c r="R690" i="18"/>
  <c r="AB690" i="18"/>
  <c r="AA690" i="18"/>
  <c r="AM690" i="18"/>
  <c r="AD690" i="18"/>
  <c r="AI690" i="18"/>
  <c r="AJ690" i="18"/>
  <c r="R698" i="18"/>
  <c r="AH698" i="18"/>
  <c r="AM698" i="18"/>
  <c r="AI698" i="18"/>
  <c r="AL698" i="18"/>
  <c r="AB698" i="18"/>
  <c r="AK698" i="18"/>
  <c r="AA698" i="18"/>
  <c r="AJ698" i="18"/>
  <c r="AG706" i="18"/>
  <c r="N706" i="18"/>
  <c r="AJ706" i="18"/>
  <c r="AH706" i="18"/>
  <c r="AB706" i="18"/>
  <c r="R706" i="18"/>
  <c r="AE706" i="18"/>
  <c r="AK706" i="18"/>
  <c r="AC706" i="18"/>
  <c r="AM714" i="18"/>
  <c r="AI714" i="18"/>
  <c r="AH714" i="18"/>
  <c r="AD714" i="18"/>
  <c r="R714" i="18"/>
  <c r="AJ714" i="18"/>
  <c r="N714" i="18"/>
  <c r="AB714" i="18"/>
  <c r="AL714" i="18"/>
  <c r="AG714" i="18"/>
  <c r="AF714" i="18"/>
  <c r="AA722" i="18"/>
  <c r="AL722" i="18"/>
  <c r="AD722" i="18"/>
  <c r="AG722" i="18"/>
  <c r="N722" i="18"/>
  <c r="AE722" i="18"/>
  <c r="AJ722" i="18"/>
  <c r="AF722" i="18"/>
  <c r="AH722" i="18"/>
  <c r="AM722" i="18"/>
  <c r="AI722" i="18"/>
  <c r="R722" i="18"/>
  <c r="AC722" i="18"/>
  <c r="AK722" i="18"/>
  <c r="AB722" i="18"/>
  <c r="AC730" i="18"/>
  <c r="N730" i="18"/>
  <c r="AH730" i="18"/>
  <c r="AG730" i="18"/>
  <c r="AK730" i="18"/>
  <c r="AJ730" i="18"/>
  <c r="AF730" i="18"/>
  <c r="AB730" i="18"/>
  <c r="AI730" i="18"/>
  <c r="AA730" i="18"/>
  <c r="AE730" i="18"/>
  <c r="AD730" i="18"/>
  <c r="AF738" i="18"/>
  <c r="AG738" i="18"/>
  <c r="AK738" i="18"/>
  <c r="AA738" i="18"/>
  <c r="AB738" i="18"/>
  <c r="AC738" i="18"/>
  <c r="AJ738" i="18"/>
  <c r="AM738" i="18"/>
  <c r="AH738" i="18"/>
  <c r="AD738" i="18"/>
  <c r="AI738" i="18"/>
  <c r="AL738" i="18"/>
  <c r="R738" i="18"/>
  <c r="AC746" i="18"/>
  <c r="AH746" i="18"/>
  <c r="AL746" i="18"/>
  <c r="AI746" i="18"/>
  <c r="AF746" i="18"/>
  <c r="AE746" i="18"/>
  <c r="AB746" i="18"/>
  <c r="AJ746" i="18"/>
  <c r="AM746" i="18"/>
  <c r="R746" i="18"/>
  <c r="AB754" i="18"/>
  <c r="AJ754" i="18"/>
  <c r="N754" i="18"/>
  <c r="AG754" i="18"/>
  <c r="AH754" i="18"/>
  <c r="AD754" i="18"/>
  <c r="AI754" i="18"/>
  <c r="AK754" i="18"/>
  <c r="AM754" i="18"/>
  <c r="AE754" i="18"/>
  <c r="AB762" i="18"/>
  <c r="AL762" i="18"/>
  <c r="AC762" i="18"/>
  <c r="AE762" i="18"/>
  <c r="AK762" i="18"/>
  <c r="AH762" i="18"/>
  <c r="R762" i="18"/>
  <c r="N762" i="18"/>
  <c r="AI762" i="18"/>
  <c r="AA762" i="18"/>
  <c r="AD762" i="18"/>
  <c r="AF762" i="18"/>
  <c r="R770" i="18"/>
  <c r="AE770" i="18"/>
  <c r="AI770" i="18"/>
  <c r="AG770" i="18"/>
  <c r="AK770" i="18"/>
  <c r="AL770" i="18"/>
  <c r="AH770" i="18"/>
  <c r="AC770" i="18"/>
  <c r="AD770" i="18"/>
  <c r="N770" i="18"/>
  <c r="R778" i="18"/>
  <c r="AK778" i="18"/>
  <c r="AM778" i="18"/>
  <c r="AB778" i="18"/>
  <c r="AA778" i="18"/>
  <c r="AH778" i="18"/>
  <c r="AJ778" i="18"/>
  <c r="R786" i="18"/>
  <c r="AA786" i="18"/>
  <c r="AI786" i="18"/>
  <c r="AF786" i="18"/>
  <c r="AK786" i="18"/>
  <c r="AB786" i="18"/>
  <c r="AL786" i="18"/>
  <c r="AM786" i="18"/>
  <c r="AJ786" i="18"/>
  <c r="AE786" i="18"/>
  <c r="N786" i="18"/>
  <c r="AB794" i="18"/>
  <c r="AE794" i="18"/>
  <c r="N794" i="18"/>
  <c r="AF794" i="18"/>
  <c r="AK794" i="18"/>
  <c r="AH794" i="18"/>
  <c r="R794" i="18"/>
  <c r="AC794" i="18"/>
  <c r="AM794" i="18"/>
  <c r="AL794" i="18"/>
  <c r="AG794" i="18"/>
  <c r="AA794" i="18"/>
  <c r="AD794" i="18"/>
  <c r="AK806" i="18"/>
  <c r="AL806" i="18"/>
  <c r="AF806" i="18"/>
  <c r="AM806" i="18"/>
  <c r="N806" i="18"/>
  <c r="AC806" i="18"/>
  <c r="R806" i="18"/>
  <c r="AE806" i="18"/>
  <c r="AA806" i="18"/>
  <c r="AI806" i="18"/>
  <c r="AG806" i="18"/>
  <c r="AE814" i="18"/>
  <c r="R814" i="18"/>
  <c r="AD814" i="18"/>
  <c r="AA814" i="18"/>
  <c r="AM814" i="18"/>
  <c r="AB814" i="18"/>
  <c r="AC814" i="18"/>
  <c r="AF814" i="18"/>
  <c r="AJ814" i="18"/>
  <c r="AI814" i="18"/>
  <c r="N814" i="18"/>
  <c r="AM822" i="18"/>
  <c r="AD822" i="18"/>
  <c r="R822" i="18"/>
  <c r="AH822" i="18"/>
  <c r="AI822" i="18"/>
  <c r="AJ822" i="18"/>
  <c r="AB822" i="18"/>
  <c r="AK822" i="18"/>
  <c r="AA822" i="18"/>
  <c r="AF822" i="18"/>
  <c r="N822" i="18"/>
  <c r="AE822" i="18"/>
  <c r="AA830" i="18"/>
  <c r="AG830" i="18"/>
  <c r="R830" i="18"/>
  <c r="AI830" i="18"/>
  <c r="AK830" i="18"/>
  <c r="AD830" i="18"/>
  <c r="AE830" i="18"/>
  <c r="AB830" i="18"/>
  <c r="AM830" i="18"/>
  <c r="AF830" i="18"/>
  <c r="AJ830" i="18"/>
  <c r="AC830" i="18"/>
  <c r="AJ838" i="18"/>
  <c r="AG838" i="18"/>
  <c r="AK838" i="18"/>
  <c r="AI838" i="18"/>
  <c r="AL838" i="18"/>
  <c r="N838" i="18"/>
  <c r="AE838" i="18"/>
  <c r="AD838" i="18"/>
  <c r="AC838" i="18"/>
  <c r="AH838" i="18"/>
  <c r="AM838" i="18"/>
  <c r="AF838" i="18"/>
  <c r="AG846" i="18"/>
  <c r="N846" i="18"/>
  <c r="AC846" i="18"/>
  <c r="AH846" i="18"/>
  <c r="AD846" i="18"/>
  <c r="AL846" i="18"/>
  <c r="R846" i="18"/>
  <c r="AF846" i="18"/>
  <c r="AE846" i="18"/>
  <c r="AA846" i="18"/>
  <c r="AJ846" i="18"/>
  <c r="AC854" i="18"/>
  <c r="AA854" i="18"/>
  <c r="AJ854" i="18"/>
  <c r="AI854" i="18"/>
  <c r="AL854" i="18"/>
  <c r="AH854" i="18"/>
  <c r="AM854" i="18"/>
  <c r="N854" i="18"/>
  <c r="AK854" i="18"/>
  <c r="AG854" i="18"/>
  <c r="AF854" i="18"/>
  <c r="AD862" i="18"/>
  <c r="AH862" i="18"/>
  <c r="R862" i="18"/>
  <c r="AI862" i="18"/>
  <c r="AF862" i="18"/>
  <c r="AJ862" i="18"/>
  <c r="AE862" i="18"/>
  <c r="AL862" i="18"/>
  <c r="AB862" i="18"/>
  <c r="AM862" i="18"/>
  <c r="AA870" i="18"/>
  <c r="N870" i="18"/>
  <c r="AK870" i="18"/>
  <c r="R870" i="18"/>
  <c r="AM870" i="18"/>
  <c r="AI870" i="18"/>
  <c r="AG870" i="18"/>
  <c r="AH870" i="18"/>
  <c r="AB870" i="18"/>
  <c r="AC870" i="18"/>
  <c r="AE870" i="18"/>
  <c r="AA878" i="18"/>
  <c r="AD878" i="18"/>
  <c r="AB878" i="18"/>
  <c r="R878" i="18"/>
  <c r="AE878" i="18"/>
  <c r="AL878" i="18"/>
  <c r="AH878" i="18"/>
  <c r="N878" i="18"/>
  <c r="AF878" i="18"/>
  <c r="AJ878" i="18"/>
  <c r="AK878" i="18"/>
  <c r="AB886" i="18"/>
  <c r="AH886" i="18"/>
  <c r="AG886" i="18"/>
  <c r="AC886" i="18"/>
  <c r="AF886" i="18"/>
  <c r="AA886" i="18"/>
  <c r="AE886" i="18"/>
  <c r="AL886" i="18"/>
  <c r="AD886" i="18"/>
  <c r="AM886" i="18"/>
  <c r="N886" i="18"/>
  <c r="R886" i="18"/>
  <c r="AB894" i="18"/>
  <c r="AM894" i="18"/>
  <c r="AL894" i="18"/>
  <c r="AG894" i="18"/>
  <c r="AF894" i="18"/>
  <c r="AA894" i="18"/>
  <c r="AE894" i="18"/>
  <c r="R894" i="18"/>
  <c r="AJ894" i="18"/>
  <c r="AI894" i="18"/>
  <c r="AC894" i="18"/>
  <c r="AK894" i="18"/>
  <c r="AI902" i="18"/>
  <c r="N902" i="18"/>
  <c r="AM902" i="18"/>
  <c r="AJ902" i="18"/>
  <c r="AB902" i="18"/>
  <c r="AK902" i="18"/>
  <c r="AI910" i="18"/>
  <c r="AB910" i="18"/>
  <c r="AD910" i="18"/>
  <c r="AF910" i="18"/>
  <c r="AK910" i="18"/>
  <c r="AE910" i="18"/>
  <c r="AC910" i="18"/>
  <c r="AH910" i="18"/>
  <c r="AM910" i="18"/>
  <c r="R910" i="18"/>
  <c r="N910" i="18"/>
  <c r="AJ910" i="18"/>
  <c r="AL607" i="18"/>
  <c r="AF567" i="18"/>
  <c r="AI735" i="18"/>
  <c r="AK875" i="18"/>
  <c r="N663" i="18"/>
  <c r="AJ580" i="18"/>
  <c r="AC485" i="18"/>
  <c r="AL485" i="18"/>
  <c r="AC501" i="18"/>
  <c r="N501" i="18"/>
  <c r="AM525" i="18"/>
  <c r="AL525" i="18"/>
  <c r="AH557" i="18"/>
  <c r="AB557" i="18"/>
  <c r="AK565" i="18"/>
  <c r="AM565" i="18"/>
  <c r="AF581" i="18"/>
  <c r="AB581" i="18"/>
  <c r="AH597" i="18"/>
  <c r="AF597" i="18"/>
  <c r="AB613" i="18"/>
  <c r="AI613" i="18"/>
  <c r="AE621" i="18"/>
  <c r="AI621" i="18"/>
  <c r="AB629" i="18"/>
  <c r="AI629" i="18"/>
  <c r="AK661" i="18"/>
  <c r="AM661" i="18"/>
  <c r="AG661" i="18"/>
  <c r="AE709" i="18"/>
  <c r="AI709" i="18"/>
  <c r="AI773" i="18"/>
  <c r="AA773" i="18"/>
  <c r="R797" i="18"/>
  <c r="AE797" i="18"/>
  <c r="AF817" i="18"/>
  <c r="AH817" i="18"/>
  <c r="AJ825" i="18"/>
  <c r="AC825" i="18"/>
  <c r="AD833" i="18"/>
  <c r="AJ833" i="18"/>
  <c r="N841" i="18"/>
  <c r="AL841" i="18"/>
  <c r="AJ841" i="18"/>
  <c r="AC873" i="18"/>
  <c r="AK873" i="18"/>
  <c r="AJ881" i="18"/>
  <c r="N881" i="18"/>
  <c r="AJ889" i="18"/>
  <c r="AA889" i="18"/>
  <c r="AA897" i="18"/>
  <c r="AD897" i="18"/>
  <c r="AG516" i="18"/>
  <c r="AF516" i="18"/>
  <c r="AI516" i="18"/>
  <c r="AF524" i="18"/>
  <c r="AH524" i="18"/>
  <c r="AC524" i="18"/>
  <c r="AG524" i="18"/>
  <c r="AG532" i="18"/>
  <c r="AC532" i="18"/>
  <c r="AF532" i="18"/>
  <c r="N532" i="18"/>
  <c r="AB540" i="18"/>
  <c r="N540" i="18"/>
  <c r="AE540" i="18"/>
  <c r="AG540" i="18"/>
  <c r="AF556" i="18"/>
  <c r="AD556" i="18"/>
  <c r="AH556" i="18"/>
  <c r="AB564" i="18"/>
  <c r="R564" i="18"/>
  <c r="AL564" i="18"/>
  <c r="AE564" i="18"/>
  <c r="AB572" i="18"/>
  <c r="N572" i="18"/>
  <c r="AB580" i="18"/>
  <c r="AM580" i="18"/>
  <c r="AF588" i="18"/>
  <c r="AG588" i="18"/>
  <c r="AK588" i="18"/>
  <c r="AH596" i="18"/>
  <c r="AM596" i="18"/>
  <c r="AI596" i="18"/>
  <c r="AE604" i="18"/>
  <c r="AJ604" i="18"/>
  <c r="AF604" i="18"/>
  <c r="AC612" i="18"/>
  <c r="AM612" i="18"/>
  <c r="N612" i="18"/>
  <c r="R620" i="18"/>
  <c r="AF620" i="18"/>
  <c r="AM620" i="18"/>
  <c r="AG628" i="18"/>
  <c r="N628" i="18"/>
  <c r="AD628" i="18"/>
  <c r="AJ628" i="18"/>
  <c r="AI636" i="18"/>
  <c r="AH636" i="18"/>
  <c r="AL636" i="18"/>
  <c r="AD636" i="18"/>
  <c r="AC644" i="18"/>
  <c r="AF644" i="18"/>
  <c r="AA644" i="18"/>
  <c r="AL644" i="18"/>
  <c r="R652" i="18"/>
  <c r="AK652" i="18"/>
  <c r="AB652" i="18"/>
  <c r="R660" i="18"/>
  <c r="AD660" i="18"/>
  <c r="AK660" i="18"/>
  <c r="R668" i="18"/>
  <c r="AE668" i="18"/>
  <c r="AH668" i="18"/>
  <c r="AK668" i="18"/>
  <c r="R676" i="18"/>
  <c r="AE676" i="18"/>
  <c r="AB676" i="18"/>
  <c r="R684" i="18"/>
  <c r="AK684" i="18"/>
  <c r="R692" i="18"/>
  <c r="AK692" i="18"/>
  <c r="AA692" i="18"/>
  <c r="R700" i="18"/>
  <c r="AB700" i="18"/>
  <c r="AK700" i="18"/>
  <c r="AI700" i="18"/>
  <c r="AL700" i="18"/>
  <c r="AD708" i="18"/>
  <c r="AM708" i="18"/>
  <c r="AF708" i="18"/>
  <c r="AG716" i="18"/>
  <c r="AH716" i="18"/>
  <c r="AB716" i="18"/>
  <c r="R716" i="18"/>
  <c r="AA716" i="18"/>
  <c r="AE716" i="18"/>
  <c r="AF716" i="18"/>
  <c r="AD724" i="18"/>
  <c r="AM724" i="18"/>
  <c r="AJ724" i="18"/>
  <c r="AB732" i="18"/>
  <c r="AE732" i="18"/>
  <c r="AL732" i="18"/>
  <c r="AJ732" i="18"/>
  <c r="AB740" i="18"/>
  <c r="AH740" i="18"/>
  <c r="AF740" i="18"/>
  <c r="AJ748" i="18"/>
  <c r="AK748" i="18"/>
  <c r="AG748" i="18"/>
  <c r="AB756" i="18"/>
  <c r="AG756" i="18"/>
  <c r="AH756" i="18"/>
  <c r="AG764" i="18"/>
  <c r="AF764" i="18"/>
  <c r="AM764" i="18"/>
  <c r="R764" i="18"/>
  <c r="AK764" i="18"/>
  <c r="R772" i="18"/>
  <c r="AC772" i="18"/>
  <c r="AK772" i="18"/>
  <c r="AG772" i="18"/>
  <c r="AF780" i="18"/>
  <c r="AC780" i="18"/>
  <c r="AG780" i="18"/>
  <c r="AD780" i="18"/>
  <c r="AF788" i="18"/>
  <c r="AM788" i="18"/>
  <c r="AH788" i="18"/>
  <c r="AB796" i="18"/>
  <c r="AE796" i="18"/>
  <c r="AA796" i="18"/>
  <c r="AG796" i="18"/>
  <c r="AM796" i="18"/>
  <c r="AI796" i="18"/>
  <c r="R808" i="18"/>
  <c r="AA808" i="18"/>
  <c r="AB808" i="18"/>
  <c r="AE808" i="18"/>
  <c r="AJ808" i="18"/>
  <c r="AF816" i="18"/>
  <c r="AA816" i="18"/>
  <c r="AG816" i="18"/>
  <c r="N816" i="18"/>
  <c r="AI816" i="18"/>
  <c r="AJ816" i="18"/>
  <c r="AF824" i="18"/>
  <c r="AH824" i="18"/>
  <c r="AE824" i="18"/>
  <c r="N824" i="18"/>
  <c r="AB832" i="18"/>
  <c r="R832" i="18"/>
  <c r="AH832" i="18"/>
  <c r="AG832" i="18"/>
  <c r="N840" i="18"/>
  <c r="AM840" i="18"/>
  <c r="AJ840" i="18"/>
  <c r="AA840" i="18"/>
  <c r="AC840" i="18"/>
  <c r="N848" i="18"/>
  <c r="AH848" i="18"/>
  <c r="R848" i="18"/>
  <c r="AL848" i="18"/>
  <c r="AK848" i="18"/>
  <c r="AG848" i="18"/>
  <c r="AB856" i="18"/>
  <c r="AM856" i="18"/>
  <c r="N856" i="18"/>
  <c r="AD856" i="18"/>
  <c r="AI856" i="18"/>
  <c r="AF864" i="18"/>
  <c r="AG864" i="18"/>
  <c r="R864" i="18"/>
  <c r="AD864" i="18"/>
  <c r="AL864" i="18"/>
  <c r="N880" i="18"/>
  <c r="AM880" i="18"/>
  <c r="AL880" i="18"/>
  <c r="AI880" i="18"/>
  <c r="AB888" i="18"/>
  <c r="AI888" i="18"/>
  <c r="N888" i="18"/>
  <c r="AE896" i="18"/>
  <c r="AJ896" i="18"/>
  <c r="R896" i="18"/>
  <c r="AH896" i="18"/>
  <c r="AA896" i="18"/>
  <c r="R904" i="18"/>
  <c r="AA904" i="18"/>
  <c r="AF904" i="18"/>
  <c r="AM904" i="18"/>
  <c r="AG803" i="18"/>
  <c r="AJ811" i="18"/>
  <c r="AI891" i="18"/>
  <c r="AK703" i="18"/>
  <c r="AH558" i="18"/>
  <c r="AC819" i="18"/>
  <c r="AA827" i="18"/>
  <c r="AA567" i="18"/>
  <c r="AG735" i="18"/>
  <c r="AD811" i="18"/>
  <c r="AE759" i="18"/>
  <c r="AE867" i="18"/>
  <c r="AL803" i="18"/>
  <c r="AL811" i="18"/>
  <c r="AI607" i="18"/>
  <c r="AK844" i="18"/>
  <c r="AE843" i="18"/>
  <c r="AA891" i="18"/>
  <c r="AI819" i="18"/>
  <c r="AA803" i="18"/>
  <c r="AJ671" i="18"/>
  <c r="AF711" i="18"/>
  <c r="N452" i="16"/>
  <c r="AG700" i="18"/>
  <c r="AA596" i="18"/>
  <c r="AM636" i="18"/>
  <c r="AK636" i="18"/>
  <c r="AA628" i="18"/>
  <c r="AC604" i="18"/>
  <c r="N604" i="18"/>
  <c r="N724" i="18"/>
  <c r="AD796" i="18"/>
  <c r="AE740" i="18"/>
  <c r="AC724" i="18"/>
  <c r="AE724" i="18"/>
  <c r="AI764" i="18"/>
  <c r="AL748" i="18"/>
  <c r="AG692" i="18"/>
  <c r="AE652" i="18"/>
  <c r="AE620" i="18"/>
  <c r="AC580" i="18"/>
  <c r="AA540" i="18"/>
  <c r="AI732" i="18"/>
  <c r="AA620" i="18"/>
  <c r="AA524" i="18"/>
  <c r="AL816" i="18"/>
  <c r="AF540" i="18"/>
  <c r="N708" i="18"/>
  <c r="AF832" i="18"/>
  <c r="AF856" i="18"/>
  <c r="N772" i="18"/>
  <c r="AK676" i="18"/>
  <c r="AA676" i="18"/>
  <c r="AF660" i="18"/>
  <c r="AL652" i="18"/>
  <c r="AF580" i="18"/>
  <c r="AF548" i="18"/>
  <c r="N524" i="18"/>
  <c r="AF692" i="18"/>
  <c r="AH732" i="18"/>
  <c r="R824" i="18"/>
  <c r="AC864" i="18"/>
  <c r="AJ888" i="18"/>
  <c r="AC756" i="18"/>
  <c r="AA748" i="18"/>
  <c r="AD700" i="18"/>
  <c r="AC692" i="18"/>
  <c r="AH620" i="18"/>
  <c r="AG556" i="18"/>
  <c r="AG708" i="18"/>
  <c r="AB788" i="18"/>
  <c r="AI864" i="18"/>
  <c r="R880" i="18"/>
  <c r="N896" i="18"/>
  <c r="AH888" i="18"/>
  <c r="AA880" i="18"/>
  <c r="AK872" i="18"/>
  <c r="AA848" i="18"/>
  <c r="AB840" i="18"/>
  <c r="N832" i="18"/>
  <c r="AK824" i="18"/>
  <c r="AK816" i="18"/>
  <c r="AH808" i="18"/>
  <c r="AA788" i="18"/>
  <c r="AL780" i="18"/>
  <c r="AH780" i="18"/>
  <c r="AD764" i="18"/>
  <c r="AL708" i="18"/>
  <c r="AC684" i="18"/>
  <c r="AM716" i="18"/>
  <c r="AM872" i="18"/>
  <c r="AL904" i="18"/>
  <c r="AF756" i="18"/>
  <c r="AE660" i="18"/>
  <c r="R596" i="18"/>
  <c r="AK596" i="18"/>
  <c r="AB636" i="18"/>
  <c r="R628" i="18"/>
  <c r="AK628" i="18"/>
  <c r="AA604" i="18"/>
  <c r="AI604" i="18"/>
  <c r="AD740" i="18"/>
  <c r="R796" i="18"/>
  <c r="AH796" i="18"/>
  <c r="N796" i="18"/>
  <c r="AI740" i="18"/>
  <c r="AH724" i="18"/>
  <c r="R724" i="18"/>
  <c r="AJ764" i="18"/>
  <c r="AJ716" i="18"/>
  <c r="AL692" i="18"/>
  <c r="AM652" i="18"/>
  <c r="AK620" i="18"/>
  <c r="AI580" i="18"/>
  <c r="AH540" i="18"/>
  <c r="AI848" i="18"/>
  <c r="AK896" i="18"/>
  <c r="AD516" i="18"/>
  <c r="AL832" i="18"/>
  <c r="AH580" i="18"/>
  <c r="N716" i="18"/>
  <c r="AK840" i="18"/>
  <c r="AK856" i="18"/>
  <c r="AM772" i="18"/>
  <c r="AI676" i="18"/>
  <c r="AM676" i="18"/>
  <c r="AB660" i="18"/>
  <c r="AJ652" i="18"/>
  <c r="AG580" i="18"/>
  <c r="AC548" i="18"/>
  <c r="AJ524" i="18"/>
  <c r="AF700" i="18"/>
  <c r="AD748" i="18"/>
  <c r="AJ832" i="18"/>
  <c r="N864" i="18"/>
  <c r="AG880" i="18"/>
  <c r="AL756" i="18"/>
  <c r="AM748" i="18"/>
  <c r="N700" i="18"/>
  <c r="N692" i="18"/>
  <c r="AG612" i="18"/>
  <c r="AM556" i="18"/>
  <c r="R732" i="18"/>
  <c r="AB816" i="18"/>
  <c r="AH864" i="18"/>
  <c r="R888" i="18"/>
  <c r="AG896" i="18"/>
  <c r="AL888" i="18"/>
  <c r="AK880" i="18"/>
  <c r="AH856" i="18"/>
  <c r="AM848" i="18"/>
  <c r="AF840" i="18"/>
  <c r="AC832" i="18"/>
  <c r="AC824" i="18"/>
  <c r="AD816" i="18"/>
  <c r="N808" i="18"/>
  <c r="N788" i="18"/>
  <c r="AM780" i="18"/>
  <c r="AJ780" i="18"/>
  <c r="AA732" i="18"/>
  <c r="AJ708" i="18"/>
  <c r="N684" i="18"/>
  <c r="N748" i="18"/>
  <c r="AB880" i="18"/>
  <c r="AG904" i="18"/>
  <c r="AE904" i="18"/>
  <c r="AA832" i="18"/>
  <c r="AC700" i="18"/>
  <c r="N596" i="18"/>
  <c r="AJ596" i="18"/>
  <c r="N636" i="18"/>
  <c r="AE636" i="18"/>
  <c r="AL628" i="18"/>
  <c r="AI628" i="18"/>
  <c r="AG604" i="18"/>
  <c r="AC796" i="18"/>
  <c r="R740" i="18"/>
  <c r="AL740" i="18"/>
  <c r="AF724" i="18"/>
  <c r="AE772" i="18"/>
  <c r="AE756" i="18"/>
  <c r="AI708" i="18"/>
  <c r="AL684" i="18"/>
  <c r="AI644" i="18"/>
  <c r="AJ612" i="18"/>
  <c r="AI564" i="18"/>
  <c r="AA516" i="18"/>
  <c r="AE780" i="18"/>
  <c r="AC896" i="18"/>
  <c r="AG808" i="18"/>
  <c r="AJ644" i="18"/>
  <c r="AL548" i="18"/>
  <c r="AB684" i="18"/>
  <c r="AC748" i="18"/>
  <c r="AA864" i="18"/>
  <c r="AF888" i="18"/>
  <c r="AL772" i="18"/>
  <c r="AF676" i="18"/>
  <c r="AC676" i="18"/>
  <c r="N668" i="18"/>
  <c r="AI660" i="18"/>
  <c r="AL588" i="18"/>
  <c r="AF564" i="18"/>
  <c r="AJ532" i="18"/>
  <c r="AB612" i="18"/>
  <c r="AF748" i="18"/>
  <c r="R788" i="18"/>
  <c r="AE848" i="18"/>
  <c r="AE872" i="18"/>
  <c r="AM896" i="18"/>
  <c r="AA756" i="18"/>
  <c r="AL716" i="18"/>
  <c r="AH692" i="18"/>
  <c r="AM644" i="18"/>
  <c r="AL572" i="18"/>
  <c r="AB516" i="18"/>
  <c r="AB764" i="18"/>
  <c r="AC856" i="18"/>
  <c r="AF896" i="18"/>
  <c r="AM888" i="18"/>
  <c r="AD880" i="18"/>
  <c r="AC872" i="18"/>
  <c r="AE856" i="18"/>
  <c r="R840" i="18"/>
  <c r="AI832" i="18"/>
  <c r="AL824" i="18"/>
  <c r="AG824" i="18"/>
  <c r="AI808" i="18"/>
  <c r="AI788" i="18"/>
  <c r="AK788" i="18"/>
  <c r="AI780" i="18"/>
  <c r="AH764" i="18"/>
  <c r="AK708" i="18"/>
  <c r="AH684" i="18"/>
  <c r="AL540" i="18"/>
  <c r="AD716" i="18"/>
  <c r="R748" i="18"/>
  <c r="AF772" i="18"/>
  <c r="AI904" i="18"/>
  <c r="AC904" i="18"/>
  <c r="AK832" i="18"/>
  <c r="AJ700" i="18"/>
  <c r="AL596" i="18"/>
  <c r="AG636" i="18"/>
  <c r="AB628" i="18"/>
  <c r="AM604" i="18"/>
  <c r="AK604" i="18"/>
  <c r="AC740" i="18"/>
  <c r="AL796" i="18"/>
  <c r="AK740" i="18"/>
  <c r="AM740" i="18"/>
  <c r="AB724" i="18"/>
  <c r="AJ772" i="18"/>
  <c r="AJ756" i="18"/>
  <c r="R708" i="18"/>
  <c r="AA684" i="18"/>
  <c r="AD620" i="18"/>
  <c r="AE580" i="18"/>
  <c r="AK548" i="18"/>
  <c r="AE788" i="18"/>
  <c r="AE516" i="18"/>
  <c r="AK808" i="18"/>
  <c r="AA700" i="18"/>
  <c r="AL620" i="18"/>
  <c r="AB692" i="18"/>
  <c r="AD732" i="18"/>
  <c r="AK864" i="18"/>
  <c r="AC880" i="18"/>
  <c r="AH772" i="18"/>
  <c r="AL676" i="18"/>
  <c r="AG676" i="18"/>
  <c r="AA668" i="18"/>
  <c r="AF652" i="18"/>
  <c r="AD588" i="18"/>
  <c r="AG564" i="18"/>
  <c r="AB532" i="18"/>
  <c r="AB644" i="18"/>
  <c r="AG732" i="18"/>
  <c r="AF808" i="18"/>
  <c r="AM864" i="18"/>
  <c r="R872" i="18"/>
  <c r="AB896" i="18"/>
  <c r="AI756" i="18"/>
  <c r="AC716" i="18"/>
  <c r="AE692" i="18"/>
  <c r="AD644" i="18"/>
  <c r="AD572" i="18"/>
  <c r="R516" i="18"/>
  <c r="AB772" i="18"/>
  <c r="AC848" i="18"/>
  <c r="AI872" i="18"/>
  <c r="AD896" i="18"/>
  <c r="AA888" i="18"/>
  <c r="AH880" i="18"/>
  <c r="AG872" i="18"/>
  <c r="AL856" i="18"/>
  <c r="AH840" i="18"/>
  <c r="AD832" i="18"/>
  <c r="AJ824" i="18"/>
  <c r="AM824" i="18"/>
  <c r="AM808" i="18"/>
  <c r="AL788" i="18"/>
  <c r="AC788" i="18"/>
  <c r="N780" i="18"/>
  <c r="AC764" i="18"/>
  <c r="AH708" i="18"/>
  <c r="AE684" i="18"/>
  <c r="AE864" i="18"/>
  <c r="AB864" i="18"/>
  <c r="AK904" i="18"/>
  <c r="AH904" i="18"/>
  <c r="N904" i="18"/>
  <c r="AM493" i="18"/>
  <c r="AJ827" i="18"/>
  <c r="AJ803" i="18"/>
  <c r="AH883" i="18"/>
  <c r="AK891" i="18"/>
  <c r="N803" i="18"/>
  <c r="AA907" i="18"/>
  <c r="AJ767" i="18"/>
  <c r="N835" i="18"/>
  <c r="AD867" i="18"/>
  <c r="AL783" i="18"/>
  <c r="R631" i="18"/>
  <c r="AF543" i="18"/>
  <c r="AC883" i="18"/>
  <c r="AE639" i="18"/>
  <c r="AF867" i="18"/>
  <c r="AD803" i="18"/>
  <c r="AK907" i="18"/>
  <c r="AJ907" i="18"/>
  <c r="AI623" i="18"/>
  <c r="AM727" i="18"/>
  <c r="AF883" i="18"/>
  <c r="AG811" i="18"/>
  <c r="AC867" i="18"/>
  <c r="AI727" i="18"/>
  <c r="R907" i="18"/>
  <c r="AJ759" i="18"/>
  <c r="AD843" i="18"/>
  <c r="AG890" i="18"/>
  <c r="AM898" i="18"/>
  <c r="AI906" i="18"/>
  <c r="AL883" i="18"/>
  <c r="AJ575" i="18"/>
  <c r="R811" i="18"/>
  <c r="AE811" i="18"/>
  <c r="AK615" i="18"/>
  <c r="AL759" i="18"/>
  <c r="AB711" i="18"/>
  <c r="AK803" i="18"/>
  <c r="AH566" i="18"/>
  <c r="AC890" i="18"/>
  <c r="AA462" i="18"/>
  <c r="AF461" i="18"/>
  <c r="AA469" i="18"/>
  <c r="AC695" i="18"/>
  <c r="AH583" i="18"/>
  <c r="AG543" i="18"/>
  <c r="AA607" i="18"/>
  <c r="AG687" i="18"/>
  <c r="AJ607" i="18"/>
  <c r="AK567" i="18"/>
  <c r="AK655" i="18"/>
  <c r="AG551" i="18"/>
  <c r="N511" i="18"/>
  <c r="AJ719" i="18"/>
  <c r="AF655" i="18"/>
  <c r="AB631" i="18"/>
  <c r="AB575" i="18"/>
  <c r="AJ679" i="18"/>
  <c r="AC623" i="18"/>
  <c r="AF575" i="18"/>
  <c r="AL615" i="18"/>
  <c r="AE535" i="18"/>
  <c r="AM631" i="18"/>
  <c r="AI671" i="18"/>
  <c r="AA647" i="18"/>
  <c r="R591" i="18"/>
  <c r="AB727" i="18"/>
  <c r="AH703" i="18"/>
  <c r="N631" i="18"/>
  <c r="AJ615" i="18"/>
  <c r="AM583" i="18"/>
  <c r="N671" i="18"/>
  <c r="R511" i="18"/>
  <c r="AB519" i="18"/>
  <c r="N591" i="18"/>
  <c r="AK727" i="18"/>
  <c r="AF703" i="18"/>
  <c r="AB527" i="18"/>
  <c r="AK459" i="18"/>
  <c r="AG459" i="18"/>
  <c r="AH459" i="18"/>
  <c r="AJ459" i="18"/>
  <c r="AI459" i="18"/>
  <c r="AC459" i="18"/>
  <c r="AD459" i="18"/>
  <c r="N459" i="18"/>
  <c r="AE459" i="18"/>
  <c r="AJ467" i="18"/>
  <c r="AC467" i="18"/>
  <c r="AE467" i="18"/>
  <c r="AG467" i="18"/>
  <c r="AM467" i="18"/>
  <c r="R467" i="18"/>
  <c r="N467" i="18"/>
  <c r="AB467" i="18"/>
  <c r="AA467" i="18"/>
  <c r="AG475" i="18"/>
  <c r="AC475" i="18"/>
  <c r="AI475" i="18"/>
  <c r="AE475" i="18"/>
  <c r="AF475" i="18"/>
  <c r="AB475" i="18"/>
  <c r="AH475" i="18"/>
  <c r="AJ475" i="18"/>
  <c r="N475" i="18"/>
  <c r="R475" i="18"/>
  <c r="N483" i="18"/>
  <c r="AG483" i="18"/>
  <c r="AK483" i="18"/>
  <c r="AB483" i="18"/>
  <c r="R483" i="18"/>
  <c r="AD483" i="18"/>
  <c r="AF483" i="18"/>
  <c r="R491" i="18"/>
  <c r="AG491" i="18"/>
  <c r="AB491" i="18"/>
  <c r="AH491" i="18"/>
  <c r="AI491" i="18"/>
  <c r="AA491" i="18"/>
  <c r="AL491" i="18"/>
  <c r="AF491" i="18"/>
  <c r="AF499" i="18"/>
  <c r="AH499" i="18"/>
  <c r="AB499" i="18"/>
  <c r="AD499" i="18"/>
  <c r="AJ499" i="18"/>
  <c r="N499" i="18"/>
  <c r="R499" i="18"/>
  <c r="AG499" i="18"/>
  <c r="AC499" i="18"/>
  <c r="AF507" i="18"/>
  <c r="AH507" i="18"/>
  <c r="AM507" i="18"/>
  <c r="AA507" i="18"/>
  <c r="AJ507" i="18"/>
  <c r="AG507" i="18"/>
  <c r="AD507" i="18"/>
  <c r="R507" i="18"/>
  <c r="N507" i="18"/>
  <c r="AM515" i="18"/>
  <c r="AI515" i="18"/>
  <c r="N515" i="18"/>
  <c r="AD515" i="18"/>
  <c r="AK515" i="18"/>
  <c r="AG515" i="18"/>
  <c r="AC515" i="18"/>
  <c r="AB515" i="18"/>
  <c r="R515" i="18"/>
  <c r="AJ515" i="18"/>
  <c r="AB523" i="18"/>
  <c r="AH523" i="18"/>
  <c r="AG523" i="18"/>
  <c r="AD523" i="18"/>
  <c r="AM523" i="18"/>
  <c r="AF523" i="18"/>
  <c r="AK523" i="18"/>
  <c r="AI523" i="18"/>
  <c r="N523" i="18"/>
  <c r="AC523" i="18"/>
  <c r="R523" i="18"/>
  <c r="AJ523" i="18"/>
  <c r="AA523" i="18"/>
  <c r="AL531" i="18"/>
  <c r="AG531" i="18"/>
  <c r="AM531" i="18"/>
  <c r="AH531" i="18"/>
  <c r="AF531" i="18"/>
  <c r="AB531" i="18"/>
  <c r="R531" i="18"/>
  <c r="AC531" i="18"/>
  <c r="AJ531" i="18"/>
  <c r="N531" i="18"/>
  <c r="AF539" i="18"/>
  <c r="AD539" i="18"/>
  <c r="AB539" i="18"/>
  <c r="R539" i="18"/>
  <c r="AG539" i="18"/>
  <c r="AJ539" i="18"/>
  <c r="AA539" i="18"/>
  <c r="N539" i="18"/>
  <c r="AM539" i="18"/>
  <c r="AG547" i="18"/>
  <c r="N547" i="18"/>
  <c r="AI547" i="18"/>
  <c r="AM547" i="18"/>
  <c r="AF547" i="18"/>
  <c r="AB547" i="18"/>
  <c r="R547" i="18"/>
  <c r="AJ547" i="18"/>
  <c r="AC547" i="18"/>
  <c r="AE555" i="18"/>
  <c r="AB555" i="18"/>
  <c r="R555" i="18"/>
  <c r="AJ555" i="18"/>
  <c r="AG555" i="18"/>
  <c r="N555" i="18"/>
  <c r="AA555" i="18"/>
  <c r="AM555" i="18"/>
  <c r="AD555" i="18"/>
  <c r="AF555" i="18"/>
  <c r="AC555" i="18"/>
  <c r="AE563" i="18"/>
  <c r="AI563" i="18"/>
  <c r="AG563" i="18"/>
  <c r="AA563" i="18"/>
  <c r="AH563" i="18"/>
  <c r="AD563" i="18"/>
  <c r="AJ563" i="18"/>
  <c r="R563" i="18"/>
  <c r="AC563" i="18"/>
  <c r="AJ579" i="18"/>
  <c r="AG579" i="18"/>
  <c r="AM579" i="18"/>
  <c r="AL579" i="18"/>
  <c r="AB579" i="18"/>
  <c r="AC579" i="18"/>
  <c r="AH579" i="18"/>
  <c r="R579" i="18"/>
  <c r="AD579" i="18"/>
  <c r="AE587" i="18"/>
  <c r="AA587" i="18"/>
  <c r="AH587" i="18"/>
  <c r="AG587" i="18"/>
  <c r="R587" i="18"/>
  <c r="AL587" i="18"/>
  <c r="AD587" i="18"/>
  <c r="AF587" i="18"/>
  <c r="AI587" i="18"/>
  <c r="AC587" i="18"/>
  <c r="AM595" i="18"/>
  <c r="AD595" i="18"/>
  <c r="AG595" i="18"/>
  <c r="AF595" i="18"/>
  <c r="R595" i="18"/>
  <c r="AH595" i="18"/>
  <c r="AB595" i="18"/>
  <c r="AJ595" i="18"/>
  <c r="AB603" i="18"/>
  <c r="AF603" i="18"/>
  <c r="AH603" i="18"/>
  <c r="AE603" i="18"/>
  <c r="AI603" i="18"/>
  <c r="AA603" i="18"/>
  <c r="AK603" i="18"/>
  <c r="AC603" i="18"/>
  <c r="AF611" i="18"/>
  <c r="AG611" i="18"/>
  <c r="AM611" i="18"/>
  <c r="AH611" i="18"/>
  <c r="AB611" i="18"/>
  <c r="N619" i="18"/>
  <c r="AI619" i="18"/>
  <c r="AL619" i="18"/>
  <c r="AB619" i="18"/>
  <c r="AA619" i="18"/>
  <c r="AD619" i="18"/>
  <c r="AG619" i="18"/>
  <c r="AF619" i="18"/>
  <c r="AL627" i="18"/>
  <c r="AI627" i="18"/>
  <c r="AD627" i="18"/>
  <c r="AB627" i="18"/>
  <c r="AF627" i="18"/>
  <c r="AM627" i="18"/>
  <c r="R627" i="18"/>
  <c r="AF635" i="18"/>
  <c r="R635" i="18"/>
  <c r="AM635" i="18"/>
  <c r="AI635" i="18"/>
  <c r="AD635" i="18"/>
  <c r="AL635" i="18"/>
  <c r="AG635" i="18"/>
  <c r="AC635" i="18"/>
  <c r="AH635" i="18"/>
  <c r="AJ643" i="18"/>
  <c r="AI643" i="18"/>
  <c r="R643" i="18"/>
  <c r="AK643" i="18"/>
  <c r="AB643" i="18"/>
  <c r="AL643" i="18"/>
  <c r="AF643" i="18"/>
  <c r="AE643" i="18"/>
  <c r="AC643" i="18"/>
  <c r="AH643" i="18"/>
  <c r="AD643" i="18"/>
  <c r="AA643" i="18"/>
  <c r="AB651" i="18"/>
  <c r="AM651" i="18"/>
  <c r="AE651" i="18"/>
  <c r="AH651" i="18"/>
  <c r="AC651" i="18"/>
  <c r="AF651" i="18"/>
  <c r="R651" i="18"/>
  <c r="R667" i="18"/>
  <c r="AB667" i="18"/>
  <c r="AJ667" i="18"/>
  <c r="AF667" i="18"/>
  <c r="AH667" i="18"/>
  <c r="AA667" i="18"/>
  <c r="AM667" i="18"/>
  <c r="N667" i="18"/>
  <c r="AK667" i="18"/>
  <c r="AE667" i="18"/>
  <c r="AC667" i="18"/>
  <c r="AC675" i="18"/>
  <c r="AI675" i="18"/>
  <c r="AE675" i="18"/>
  <c r="N675" i="18"/>
  <c r="AH675" i="18"/>
  <c r="AD675" i="18"/>
  <c r="AK675" i="18"/>
  <c r="R675" i="18"/>
  <c r="AA675" i="18"/>
  <c r="AG675" i="18"/>
  <c r="AJ675" i="18"/>
  <c r="AM675" i="18"/>
  <c r="AI683" i="18"/>
  <c r="N683" i="18"/>
  <c r="AK683" i="18"/>
  <c r="AH683" i="18"/>
  <c r="AA683" i="18"/>
  <c r="AM683" i="18"/>
  <c r="AE683" i="18"/>
  <c r="AL683" i="18"/>
  <c r="AB691" i="18"/>
  <c r="AM691" i="18"/>
  <c r="N691" i="18"/>
  <c r="R691" i="18"/>
  <c r="AE691" i="18"/>
  <c r="AK691" i="18"/>
  <c r="AD691" i="18"/>
  <c r="AC691" i="18"/>
  <c r="AF691" i="18"/>
  <c r="AI691" i="18"/>
  <c r="N699" i="18"/>
  <c r="AL699" i="18"/>
  <c r="AD699" i="18"/>
  <c r="AM699" i="18"/>
  <c r="AE699" i="18"/>
  <c r="AB699" i="18"/>
  <c r="AI699" i="18"/>
  <c r="AA699" i="18"/>
  <c r="AF699" i="18"/>
  <c r="R699" i="18"/>
  <c r="AI707" i="18"/>
  <c r="AJ707" i="18"/>
  <c r="R707" i="18"/>
  <c r="AC707" i="18"/>
  <c r="AG707" i="18"/>
  <c r="AB707" i="18"/>
  <c r="AD707" i="18"/>
  <c r="N707" i="18"/>
  <c r="AL707" i="18"/>
  <c r="AE707" i="18"/>
  <c r="AK707" i="18"/>
  <c r="AM707" i="18"/>
  <c r="AA707" i="18"/>
  <c r="AF707" i="18"/>
  <c r="AE715" i="18"/>
  <c r="AB715" i="18"/>
  <c r="AM715" i="18"/>
  <c r="AL715" i="18"/>
  <c r="AJ715" i="18"/>
  <c r="AC715" i="18"/>
  <c r="AH715" i="18"/>
  <c r="N715" i="18"/>
  <c r="R715" i="18"/>
  <c r="AG715" i="18"/>
  <c r="AD715" i="18"/>
  <c r="AD723" i="18"/>
  <c r="R723" i="18"/>
  <c r="AM723" i="18"/>
  <c r="AF723" i="18"/>
  <c r="AL723" i="18"/>
  <c r="AG723" i="18"/>
  <c r="AJ723" i="18"/>
  <c r="AI723" i="18"/>
  <c r="AH723" i="18"/>
  <c r="AK723" i="18"/>
  <c r="AC723" i="18"/>
  <c r="AE723" i="18"/>
  <c r="AJ731" i="18"/>
  <c r="AD731" i="18"/>
  <c r="AA731" i="18"/>
  <c r="AM731" i="18"/>
  <c r="R731" i="18"/>
  <c r="AB731" i="18"/>
  <c r="AI731" i="18"/>
  <c r="AC731" i="18"/>
  <c r="AK731" i="18"/>
  <c r="AH731" i="18"/>
  <c r="N731" i="18"/>
  <c r="AF731" i="18"/>
  <c r="AL731" i="18"/>
  <c r="AJ739" i="18"/>
  <c r="AM739" i="18"/>
  <c r="AA739" i="18"/>
  <c r="AH739" i="18"/>
  <c r="AC739" i="18"/>
  <c r="AK739" i="18"/>
  <c r="AE739" i="18"/>
  <c r="N739" i="18"/>
  <c r="AI739" i="18"/>
  <c r="AL739" i="18"/>
  <c r="AB739" i="18"/>
  <c r="R739" i="18"/>
  <c r="AG739" i="18"/>
  <c r="AA747" i="18"/>
  <c r="AF747" i="18"/>
  <c r="AC747" i="18"/>
  <c r="AK747" i="18"/>
  <c r="N747" i="18"/>
  <c r="AH747" i="18"/>
  <c r="AB747" i="18"/>
  <c r="AJ747" i="18"/>
  <c r="R747" i="18"/>
  <c r="AG747" i="18"/>
  <c r="AE747" i="18"/>
  <c r="AD747" i="18"/>
  <c r="AM747" i="18"/>
  <c r="AL747" i="18"/>
  <c r="AF755" i="18"/>
  <c r="R755" i="18"/>
  <c r="AM755" i="18"/>
  <c r="AI755" i="18"/>
  <c r="AE755" i="18"/>
  <c r="AC755" i="18"/>
  <c r="AB755" i="18"/>
  <c r="AA755" i="18"/>
  <c r="N755" i="18"/>
  <c r="AD755" i="18"/>
  <c r="AJ755" i="18"/>
  <c r="AH755" i="18"/>
  <c r="AG755" i="18"/>
  <c r="AK755" i="18"/>
  <c r="AH763" i="18"/>
  <c r="AK763" i="18"/>
  <c r="AB763" i="18"/>
  <c r="AC763" i="18"/>
  <c r="AD763" i="18"/>
  <c r="AA763" i="18"/>
  <c r="AG763" i="18"/>
  <c r="AL763" i="18"/>
  <c r="R763" i="18"/>
  <c r="AJ763" i="18"/>
  <c r="AE763" i="18"/>
  <c r="N763" i="18"/>
  <c r="AM763" i="18"/>
  <c r="AM771" i="18"/>
  <c r="AD771" i="18"/>
  <c r="AK771" i="18"/>
  <c r="N771" i="18"/>
  <c r="AE771" i="18"/>
  <c r="AB771" i="18"/>
  <c r="AF771" i="18"/>
  <c r="AA771" i="18"/>
  <c r="AI771" i="18"/>
  <c r="AH771" i="18"/>
  <c r="R771" i="18"/>
  <c r="AC771" i="18"/>
  <c r="AB779" i="18"/>
  <c r="AE779" i="18"/>
  <c r="AH779" i="18"/>
  <c r="AG779" i="18"/>
  <c r="AC779" i="18"/>
  <c r="AA779" i="18"/>
  <c r="R779" i="18"/>
  <c r="AJ779" i="18"/>
  <c r="AI779" i="18"/>
  <c r="AK779" i="18"/>
  <c r="AD779" i="18"/>
  <c r="AF779" i="18"/>
  <c r="N779" i="18"/>
  <c r="AM779" i="18"/>
  <c r="N787" i="18"/>
  <c r="AJ787" i="18"/>
  <c r="AB787" i="18"/>
  <c r="AL787" i="18"/>
  <c r="AF787" i="18"/>
  <c r="AC787" i="18"/>
  <c r="AG787" i="18"/>
  <c r="AK787" i="18"/>
  <c r="R787" i="18"/>
  <c r="AI787" i="18"/>
  <c r="AE787" i="18"/>
  <c r="AM787" i="18"/>
  <c r="AA787" i="18"/>
  <c r="AB795" i="18"/>
  <c r="AC795" i="18"/>
  <c r="R795" i="18"/>
  <c r="AL795" i="18"/>
  <c r="AJ795" i="18"/>
  <c r="AE795" i="18"/>
  <c r="N795" i="18"/>
  <c r="AA795" i="18"/>
  <c r="AF795" i="18"/>
  <c r="AH795" i="18"/>
  <c r="AG795" i="18"/>
  <c r="AK795" i="18"/>
  <c r="AI795" i="18"/>
  <c r="AD795" i="18"/>
  <c r="R823" i="18"/>
  <c r="AB823" i="18"/>
  <c r="AL823" i="18"/>
  <c r="AH823" i="18"/>
  <c r="AG823" i="18"/>
  <c r="AD823" i="18"/>
  <c r="AF823" i="18"/>
  <c r="N823" i="18"/>
  <c r="AA823" i="18"/>
  <c r="R831" i="18"/>
  <c r="AF831" i="18"/>
  <c r="AC831" i="18"/>
  <c r="AE831" i="18"/>
  <c r="AH831" i="18"/>
  <c r="AK831" i="18"/>
  <c r="AB831" i="18"/>
  <c r="AM831" i="18"/>
  <c r="AD831" i="18"/>
  <c r="AI831" i="18"/>
  <c r="AI839" i="18"/>
  <c r="AL839" i="18"/>
  <c r="AE839" i="18"/>
  <c r="AC839" i="18"/>
  <c r="R839" i="18"/>
  <c r="AK839" i="18"/>
  <c r="AD839" i="18"/>
  <c r="AA839" i="18"/>
  <c r="AF839" i="18"/>
  <c r="AJ839" i="18"/>
  <c r="AG839" i="18"/>
  <c r="AM839" i="18"/>
  <c r="AM847" i="18"/>
  <c r="R847" i="18"/>
  <c r="AE847" i="18"/>
  <c r="AF847" i="18"/>
  <c r="AJ847" i="18"/>
  <c r="AL847" i="18"/>
  <c r="AG847" i="18"/>
  <c r="AH847" i="18"/>
  <c r="AI847" i="18"/>
  <c r="AC847" i="18"/>
  <c r="AA847" i="18"/>
  <c r="AB847" i="18"/>
  <c r="N847" i="18"/>
  <c r="AL855" i="18"/>
  <c r="AM855" i="18"/>
  <c r="AD855" i="18"/>
  <c r="AB855" i="18"/>
  <c r="R855" i="18"/>
  <c r="AI855" i="18"/>
  <c r="AJ855" i="18"/>
  <c r="AE855" i="18"/>
  <c r="AC855" i="18"/>
  <c r="N855" i="18"/>
  <c r="AC863" i="18"/>
  <c r="AM863" i="18"/>
  <c r="AG863" i="18"/>
  <c r="AI863" i="18"/>
  <c r="AL863" i="18"/>
  <c r="N863" i="18"/>
  <c r="AK863" i="18"/>
  <c r="AA863" i="18"/>
  <c r="AB863" i="18"/>
  <c r="AE863" i="18"/>
  <c r="R863" i="18"/>
  <c r="AD863" i="18"/>
  <c r="AJ863" i="18"/>
  <c r="R871" i="18"/>
  <c r="AF871" i="18"/>
  <c r="AE871" i="18"/>
  <c r="AJ871" i="18"/>
  <c r="AB871" i="18"/>
  <c r="AM871" i="18"/>
  <c r="AC871" i="18"/>
  <c r="AA871" i="18"/>
  <c r="AH871" i="18"/>
  <c r="N871" i="18"/>
  <c r="AI871" i="18"/>
  <c r="AL871" i="18"/>
  <c r="AD871" i="18"/>
  <c r="AK871" i="18"/>
  <c r="AF887" i="18"/>
  <c r="AC887" i="18"/>
  <c r="AD887" i="18"/>
  <c r="AJ887" i="18"/>
  <c r="AI887" i="18"/>
  <c r="N887" i="18"/>
  <c r="AB887" i="18"/>
  <c r="AE887" i="18"/>
  <c r="AL887" i="18"/>
  <c r="AM887" i="18"/>
  <c r="AK895" i="18"/>
  <c r="AM895" i="18"/>
  <c r="AL895" i="18"/>
  <c r="AJ895" i="18"/>
  <c r="R895" i="18"/>
  <c r="AA895" i="18"/>
  <c r="AD895" i="18"/>
  <c r="AG895" i="18"/>
  <c r="AC895" i="18"/>
  <c r="AI895" i="18"/>
  <c r="AF895" i="18"/>
  <c r="AE895" i="18"/>
  <c r="AH895" i="18"/>
  <c r="AG903" i="18"/>
  <c r="AA903" i="18"/>
  <c r="AD903" i="18"/>
  <c r="N903" i="18"/>
  <c r="R903" i="18"/>
  <c r="AF903" i="18"/>
  <c r="AE903" i="18"/>
  <c r="AC903" i="18"/>
  <c r="AK903" i="18"/>
  <c r="AJ809" i="18"/>
  <c r="R889" i="18"/>
  <c r="AG781" i="18"/>
  <c r="N653" i="18"/>
  <c r="AC613" i="18"/>
  <c r="AL533" i="18"/>
  <c r="AJ789" i="18"/>
  <c r="AC693" i="18"/>
  <c r="AE661" i="18"/>
  <c r="AD621" i="18"/>
  <c r="AM597" i="18"/>
  <c r="AA485" i="18"/>
  <c r="AK685" i="18"/>
  <c r="AH653" i="18"/>
  <c r="AK709" i="18"/>
  <c r="AC669" i="18"/>
  <c r="R613" i="18"/>
  <c r="AI881" i="18"/>
  <c r="AA825" i="18"/>
  <c r="AM809" i="18"/>
  <c r="AL781" i="18"/>
  <c r="AI765" i="18"/>
  <c r="AE733" i="18"/>
  <c r="AJ709" i="18"/>
  <c r="AC677" i="18"/>
  <c r="AF645" i="18"/>
  <c r="N621" i="18"/>
  <c r="AE573" i="18"/>
  <c r="AJ525" i="18"/>
  <c r="AG485" i="18"/>
  <c r="AA865" i="18"/>
  <c r="AI841" i="18"/>
  <c r="AB789" i="18"/>
  <c r="AB621" i="18"/>
  <c r="AL905" i="18"/>
  <c r="AB897" i="18"/>
  <c r="AB685" i="18"/>
  <c r="AI897" i="18"/>
  <c r="AF881" i="18"/>
  <c r="AG637" i="18"/>
  <c r="AE597" i="18"/>
  <c r="AA477" i="18"/>
  <c r="AC645" i="18"/>
  <c r="AK485" i="18"/>
  <c r="AA493" i="18"/>
  <c r="AI469" i="18"/>
  <c r="AA541" i="18"/>
  <c r="AE469" i="18"/>
  <c r="AL541" i="18"/>
  <c r="AE477" i="18"/>
  <c r="AH477" i="18"/>
  <c r="AK781" i="18"/>
  <c r="AA693" i="18"/>
  <c r="AJ661" i="18"/>
  <c r="AA621" i="18"/>
  <c r="AF565" i="18"/>
  <c r="AA613" i="18"/>
  <c r="N637" i="18"/>
  <c r="N781" i="18"/>
  <c r="R597" i="18"/>
  <c r="AC573" i="18"/>
  <c r="AF653" i="18"/>
  <c r="AM881" i="18"/>
  <c r="AI825" i="18"/>
  <c r="AA797" i="18"/>
  <c r="N773" i="18"/>
  <c r="AJ765" i="18"/>
  <c r="AB733" i="18"/>
  <c r="AC701" i="18"/>
  <c r="AE669" i="18"/>
  <c r="R637" i="18"/>
  <c r="AD613" i="18"/>
  <c r="R565" i="18"/>
  <c r="AB509" i="18"/>
  <c r="AF485" i="18"/>
  <c r="N865" i="18"/>
  <c r="AE841" i="18"/>
  <c r="AD781" i="18"/>
  <c r="AC533" i="18"/>
  <c r="N905" i="18"/>
  <c r="AH905" i="18"/>
  <c r="R825" i="18"/>
  <c r="AA757" i="18"/>
  <c r="R873" i="18"/>
  <c r="AK889" i="18"/>
  <c r="AA669" i="18"/>
  <c r="AL685" i="18"/>
  <c r="AM469" i="18"/>
  <c r="AJ637" i="18"/>
  <c r="AA661" i="18"/>
  <c r="AK597" i="18"/>
  <c r="AK809" i="18"/>
  <c r="AD517" i="18"/>
  <c r="AG889" i="18"/>
  <c r="AL889" i="18"/>
  <c r="AJ873" i="18"/>
  <c r="AC605" i="18"/>
  <c r="AA549" i="18"/>
  <c r="AG629" i="18"/>
  <c r="N661" i="18"/>
  <c r="AJ597" i="18"/>
  <c r="AG809" i="18"/>
  <c r="AA517" i="18"/>
  <c r="AD889" i="18"/>
  <c r="AF889" i="18"/>
  <c r="AI889" i="18"/>
  <c r="AK669" i="18"/>
  <c r="AG669" i="18"/>
  <c r="AA597" i="18"/>
  <c r="AK573" i="18"/>
  <c r="AD525" i="18"/>
  <c r="AM509" i="18"/>
  <c r="AH493" i="18"/>
  <c r="AH485" i="18"/>
  <c r="AJ781" i="18"/>
  <c r="AI685" i="18"/>
  <c r="AI653" i="18"/>
  <c r="N613" i="18"/>
  <c r="AL557" i="18"/>
  <c r="AA733" i="18"/>
  <c r="AG621" i="18"/>
  <c r="N645" i="18"/>
  <c r="AI573" i="18"/>
  <c r="AB645" i="18"/>
  <c r="AB469" i="18"/>
  <c r="AB661" i="18"/>
  <c r="AC905" i="18"/>
  <c r="AL881" i="18"/>
  <c r="N825" i="18"/>
  <c r="N797" i="18"/>
  <c r="AM773" i="18"/>
  <c r="AL757" i="18"/>
  <c r="AL733" i="18"/>
  <c r="AI693" i="18"/>
  <c r="AH669" i="18"/>
  <c r="AI637" i="18"/>
  <c r="AA605" i="18"/>
  <c r="AL565" i="18"/>
  <c r="R509" i="18"/>
  <c r="AG477" i="18"/>
  <c r="AB865" i="18"/>
  <c r="AM833" i="18"/>
  <c r="AB773" i="18"/>
  <c r="N493" i="18"/>
  <c r="AI833" i="18"/>
  <c r="AG905" i="18"/>
  <c r="AG857" i="18"/>
  <c r="R841" i="18"/>
  <c r="AA749" i="18"/>
  <c r="AI661" i="18"/>
  <c r="AH525" i="18"/>
  <c r="AI485" i="18"/>
  <c r="AG873" i="18"/>
  <c r="AM605" i="18"/>
  <c r="AL549" i="18"/>
  <c r="AJ629" i="18"/>
  <c r="AL661" i="18"/>
  <c r="AI701" i="18"/>
  <c r="AG597" i="18"/>
  <c r="AK517" i="18"/>
  <c r="AE889" i="18"/>
  <c r="AL669" i="18"/>
  <c r="AI549" i="18"/>
  <c r="AI477" i="18"/>
  <c r="N589" i="18"/>
  <c r="AH469" i="18"/>
  <c r="AE549" i="18"/>
  <c r="AH517" i="18"/>
  <c r="AL493" i="18"/>
  <c r="AD533" i="18"/>
  <c r="AI809" i="18"/>
  <c r="N757" i="18"/>
  <c r="AJ685" i="18"/>
  <c r="AJ653" i="18"/>
  <c r="AG613" i="18"/>
  <c r="AM549" i="18"/>
  <c r="AM733" i="18"/>
  <c r="AA589" i="18"/>
  <c r="AL677" i="18"/>
  <c r="AD589" i="18"/>
  <c r="AB653" i="18"/>
  <c r="AB501" i="18"/>
  <c r="R677" i="18"/>
  <c r="AK897" i="18"/>
  <c r="N873" i="18"/>
  <c r="AK825" i="18"/>
  <c r="AM797" i="18"/>
  <c r="AH773" i="18"/>
  <c r="AM757" i="18"/>
  <c r="AK725" i="18"/>
  <c r="AM693" i="18"/>
  <c r="AF661" i="18"/>
  <c r="AC637" i="18"/>
  <c r="AD605" i="18"/>
  <c r="R557" i="18"/>
  <c r="AG509" i="18"/>
  <c r="AF469" i="18"/>
  <c r="R857" i="18"/>
  <c r="N833" i="18"/>
  <c r="AK749" i="18"/>
  <c r="AB833" i="18"/>
  <c r="AA833" i="18"/>
  <c r="AG733" i="18"/>
  <c r="AL717" i="18"/>
  <c r="AB881" i="18"/>
  <c r="R733" i="18"/>
  <c r="AM817" i="18"/>
  <c r="AA653" i="18"/>
  <c r="AK797" i="18"/>
  <c r="AL749" i="18"/>
  <c r="AM669" i="18"/>
  <c r="AJ645" i="18"/>
  <c r="AK605" i="18"/>
  <c r="AE525" i="18"/>
  <c r="AM629" i="18"/>
  <c r="AC597" i="18"/>
  <c r="AH677" i="18"/>
  <c r="AC525" i="18"/>
  <c r="AF749" i="18"/>
  <c r="AF709" i="18"/>
  <c r="AC733" i="18"/>
  <c r="AC897" i="18"/>
  <c r="AM849" i="18"/>
  <c r="AI817" i="18"/>
  <c r="AK789" i="18"/>
  <c r="AE773" i="18"/>
  <c r="AJ757" i="18"/>
  <c r="AA717" i="18"/>
  <c r="R685" i="18"/>
  <c r="R653" i="18"/>
  <c r="N629" i="18"/>
  <c r="AG589" i="18"/>
  <c r="AJ549" i="18"/>
  <c r="AK501" i="18"/>
  <c r="AC461" i="18"/>
  <c r="AM857" i="18"/>
  <c r="AF825" i="18"/>
  <c r="R749" i="18"/>
  <c r="AI873" i="18"/>
  <c r="AD857" i="18"/>
  <c r="AJ857" i="18"/>
  <c r="AB873" i="18"/>
  <c r="AL865" i="18"/>
  <c r="AF701" i="18"/>
  <c r="AL501" i="18"/>
  <c r="AM889" i="18"/>
  <c r="AM541" i="18"/>
  <c r="AL509" i="18"/>
  <c r="N581" i="18"/>
  <c r="AD757" i="18"/>
  <c r="AA701" i="18"/>
  <c r="AD809" i="18"/>
  <c r="AK525" i="18"/>
  <c r="AH501" i="18"/>
  <c r="N889" i="18"/>
  <c r="AB889" i="18"/>
  <c r="AH621" i="18"/>
  <c r="AM557" i="18"/>
  <c r="AG653" i="18"/>
  <c r="AD653" i="18"/>
  <c r="AK533" i="18"/>
  <c r="N669" i="18"/>
  <c r="AG605" i="18"/>
  <c r="AD461" i="18"/>
  <c r="AI789" i="18"/>
  <c r="AL741" i="18"/>
  <c r="AD669" i="18"/>
  <c r="AK637" i="18"/>
  <c r="AH605" i="18"/>
  <c r="AD509" i="18"/>
  <c r="AI645" i="18"/>
  <c r="AC629" i="18"/>
  <c r="AG549" i="18"/>
  <c r="N741" i="18"/>
  <c r="AL725" i="18"/>
  <c r="AC741" i="18"/>
  <c r="AE881" i="18"/>
  <c r="AI849" i="18"/>
  <c r="N817" i="18"/>
  <c r="AC789" i="18"/>
  <c r="AA765" i="18"/>
  <c r="AB749" i="18"/>
  <c r="R709" i="18"/>
  <c r="AD685" i="18"/>
  <c r="AC653" i="18"/>
  <c r="AL629" i="18"/>
  <c r="AF589" i="18"/>
  <c r="N533" i="18"/>
  <c r="AA501" i="18"/>
  <c r="AI461" i="18"/>
  <c r="AG849" i="18"/>
  <c r="AH797" i="18"/>
  <c r="AH725" i="18"/>
  <c r="AF873" i="18"/>
  <c r="R881" i="18"/>
  <c r="AF897" i="18"/>
  <c r="AC881" i="18"/>
  <c r="AE873" i="18"/>
  <c r="AB765" i="18"/>
  <c r="AE757" i="18"/>
  <c r="AI525" i="18"/>
  <c r="AC889" i="18"/>
  <c r="AD477" i="18"/>
  <c r="AM613" i="18"/>
  <c r="AA741" i="18"/>
  <c r="AM573" i="18"/>
  <c r="AJ897" i="18"/>
  <c r="AK701" i="18"/>
  <c r="AL809" i="18"/>
  <c r="AA525" i="18"/>
  <c r="AD501" i="18"/>
  <c r="AH889" i="18"/>
  <c r="AL477" i="18"/>
  <c r="AL653" i="18"/>
  <c r="AL469" i="18"/>
  <c r="AG685" i="18"/>
  <c r="AI669" i="18"/>
  <c r="AL693" i="18"/>
  <c r="N605" i="18"/>
  <c r="R461" i="18"/>
  <c r="AD469" i="18"/>
  <c r="AG789" i="18"/>
  <c r="AI725" i="18"/>
  <c r="AJ669" i="18"/>
  <c r="AL621" i="18"/>
  <c r="AI605" i="18"/>
  <c r="AM485" i="18"/>
  <c r="AD693" i="18"/>
  <c r="AM637" i="18"/>
  <c r="AL645" i="18"/>
  <c r="AM717" i="18"/>
  <c r="AK621" i="18"/>
  <c r="AC725" i="18"/>
  <c r="AC749" i="18"/>
  <c r="AA881" i="18"/>
  <c r="AH849" i="18"/>
  <c r="AH809" i="18"/>
  <c r="AH781" i="18"/>
  <c r="AC765" i="18"/>
  <c r="AE749" i="18"/>
  <c r="N709" i="18"/>
  <c r="AD677" i="18"/>
  <c r="AH645" i="18"/>
  <c r="R621" i="18"/>
  <c r="AJ581" i="18"/>
  <c r="AG525" i="18"/>
  <c r="AJ493" i="18"/>
  <c r="AF865" i="18"/>
  <c r="AH841" i="18"/>
  <c r="AF789" i="18"/>
  <c r="AC717" i="18"/>
  <c r="AG881" i="18"/>
  <c r="AE897" i="18"/>
  <c r="AD905" i="18"/>
  <c r="AA873" i="18"/>
  <c r="AB841" i="18"/>
  <c r="AL873" i="18"/>
  <c r="N744" i="16"/>
  <c r="N796" i="16"/>
  <c r="R728" i="16"/>
  <c r="R652" i="16"/>
  <c r="AK477" i="18"/>
  <c r="AB485" i="18"/>
  <c r="AI612" i="18"/>
  <c r="AE588" i="18"/>
  <c r="AC572" i="18"/>
  <c r="AI548" i="18"/>
  <c r="AH532" i="18"/>
  <c r="AM540" i="18"/>
  <c r="AE548" i="18"/>
  <c r="AL668" i="18"/>
  <c r="AG668" i="18"/>
  <c r="N660" i="18"/>
  <c r="AD652" i="18"/>
  <c r="AM588" i="18"/>
  <c r="AK580" i="18"/>
  <c r="N564" i="18"/>
  <c r="AJ564" i="18"/>
  <c r="AM548" i="18"/>
  <c r="AA532" i="18"/>
  <c r="AM524" i="18"/>
  <c r="N644" i="18"/>
  <c r="AF612" i="18"/>
  <c r="AG572" i="18"/>
  <c r="N556" i="18"/>
  <c r="N516" i="18"/>
  <c r="R540" i="18"/>
  <c r="AB620" i="18"/>
  <c r="AK612" i="18"/>
  <c r="AI588" i="18"/>
  <c r="AJ572" i="18"/>
  <c r="AH548" i="18"/>
  <c r="AK532" i="18"/>
  <c r="AG620" i="18"/>
  <c r="AA612" i="18"/>
  <c r="R612" i="18"/>
  <c r="AJ668" i="18"/>
  <c r="AI668" i="18"/>
  <c r="AA660" i="18"/>
  <c r="AG652" i="18"/>
  <c r="AH588" i="18"/>
  <c r="AL580" i="18"/>
  <c r="AK564" i="18"/>
  <c r="AJ548" i="18"/>
  <c r="AD548" i="18"/>
  <c r="AM532" i="18"/>
  <c r="AL524" i="18"/>
  <c r="AK644" i="18"/>
  <c r="AK572" i="18"/>
  <c r="AJ556" i="18"/>
  <c r="AJ516" i="18"/>
  <c r="AD540" i="18"/>
  <c r="AC588" i="18"/>
  <c r="R572" i="18"/>
  <c r="AI556" i="18"/>
  <c r="AK540" i="18"/>
  <c r="AH516" i="18"/>
  <c r="AD532" i="18"/>
  <c r="AE556" i="18"/>
  <c r="AC540" i="18"/>
  <c r="AF668" i="18"/>
  <c r="AD668" i="18"/>
  <c r="AJ660" i="18"/>
  <c r="AH652" i="18"/>
  <c r="N588" i="18"/>
  <c r="R588" i="18"/>
  <c r="AD580" i="18"/>
  <c r="AA564" i="18"/>
  <c r="AA548" i="18"/>
  <c r="R532" i="18"/>
  <c r="R524" i="18"/>
  <c r="AH644" i="18"/>
  <c r="AC620" i="18"/>
  <c r="AM572" i="18"/>
  <c r="AB556" i="18"/>
  <c r="AL556" i="18"/>
  <c r="AJ540" i="18"/>
  <c r="AC668" i="18"/>
  <c r="AE596" i="18"/>
  <c r="AC628" i="18"/>
  <c r="AL604" i="18"/>
  <c r="AG644" i="18"/>
  <c r="AJ620" i="18"/>
  <c r="AJ588" i="18"/>
  <c r="AE572" i="18"/>
  <c r="AK556" i="18"/>
  <c r="AI532" i="18"/>
  <c r="AK516" i="18"/>
  <c r="AM516" i="18"/>
  <c r="AE524" i="18"/>
  <c r="AB668" i="18"/>
  <c r="AM668" i="18"/>
  <c r="AH660" i="18"/>
  <c r="AA652" i="18"/>
  <c r="AA588" i="18"/>
  <c r="N580" i="18"/>
  <c r="R580" i="18"/>
  <c r="AD564" i="18"/>
  <c r="R548" i="18"/>
  <c r="AE532" i="18"/>
  <c r="AD524" i="18"/>
  <c r="AI620" i="18"/>
  <c r="AH572" i="18"/>
  <c r="AC556" i="18"/>
  <c r="AC516" i="18"/>
  <c r="AH564" i="18"/>
  <c r="N652" i="18"/>
  <c r="AH574" i="18"/>
  <c r="AE574" i="18"/>
  <c r="AM486" i="18"/>
  <c r="AL510" i="18"/>
  <c r="AI462" i="18"/>
  <c r="AC566" i="18"/>
  <c r="AE558" i="18"/>
  <c r="N470" i="18"/>
  <c r="AI566" i="18"/>
  <c r="AL470" i="18"/>
  <c r="AC502" i="18"/>
  <c r="N510" i="18"/>
  <c r="R789" i="16"/>
  <c r="AI575" i="18"/>
  <c r="N639" i="18"/>
  <c r="AB623" i="18"/>
  <c r="AA486" i="18"/>
  <c r="AI883" i="18"/>
  <c r="AD575" i="18"/>
  <c r="AE890" i="18"/>
  <c r="N811" i="18"/>
  <c r="AI599" i="18"/>
  <c r="AG695" i="18"/>
  <c r="AE551" i="18"/>
  <c r="AE791" i="18"/>
  <c r="AJ655" i="18"/>
  <c r="AG615" i="18"/>
  <c r="AA599" i="18"/>
  <c r="AK543" i="18"/>
  <c r="AI527" i="18"/>
  <c r="N231" i="16"/>
  <c r="AL907" i="18"/>
  <c r="AD510" i="18"/>
  <c r="AH478" i="18"/>
  <c r="N687" i="18"/>
  <c r="N783" i="18"/>
  <c r="AC899" i="18"/>
  <c r="AC663" i="18"/>
  <c r="AJ647" i="18"/>
  <c r="AK639" i="18"/>
  <c r="AE583" i="18"/>
  <c r="AH567" i="18"/>
  <c r="AL727" i="18"/>
  <c r="AA899" i="18"/>
  <c r="AJ859" i="18"/>
  <c r="AH899" i="18"/>
  <c r="N791" i="18"/>
  <c r="AJ711" i="18"/>
  <c r="AA510" i="18"/>
  <c r="AD859" i="18"/>
  <c r="AH462" i="18"/>
  <c r="AG566" i="18"/>
  <c r="AB470" i="18"/>
  <c r="AC615" i="18"/>
  <c r="AJ687" i="18"/>
  <c r="AA663" i="18"/>
  <c r="AK486" i="18"/>
  <c r="AD883" i="18"/>
  <c r="R575" i="18"/>
  <c r="AK890" i="18"/>
  <c r="AG655" i="18"/>
  <c r="AG623" i="18"/>
  <c r="AM623" i="18"/>
  <c r="AA655" i="18"/>
  <c r="AI647" i="18"/>
  <c r="AK775" i="18"/>
  <c r="AM599" i="18"/>
  <c r="AK519" i="18"/>
  <c r="AG907" i="18"/>
  <c r="AI907" i="18"/>
  <c r="R574" i="18"/>
  <c r="AI510" i="18"/>
  <c r="AE478" i="18"/>
  <c r="AM791" i="18"/>
  <c r="AL899" i="18"/>
  <c r="AH687" i="18"/>
  <c r="AE679" i="18"/>
  <c r="AL655" i="18"/>
  <c r="AC639" i="18"/>
  <c r="AC543" i="18"/>
  <c r="AH607" i="18"/>
  <c r="AH535" i="18"/>
  <c r="AF599" i="18"/>
  <c r="AF899" i="18"/>
  <c r="N859" i="18"/>
  <c r="AM891" i="18"/>
  <c r="AG791" i="18"/>
  <c r="AD775" i="18"/>
  <c r="AL719" i="18"/>
  <c r="AK711" i="18"/>
  <c r="AB875" i="18"/>
  <c r="AF775" i="18"/>
  <c r="AF574" i="18"/>
  <c r="R558" i="18"/>
  <c r="AM566" i="18"/>
  <c r="AL736" i="18"/>
  <c r="N655" i="18"/>
  <c r="AD759" i="18"/>
  <c r="AE647" i="18"/>
  <c r="R567" i="18"/>
  <c r="AH859" i="18"/>
  <c r="AL835" i="18"/>
  <c r="AC711" i="18"/>
  <c r="AA631" i="18"/>
  <c r="AJ663" i="18"/>
  <c r="AH575" i="18"/>
  <c r="AI470" i="18"/>
  <c r="AJ875" i="18"/>
  <c r="AA679" i="18"/>
  <c r="AH527" i="18"/>
  <c r="AE527" i="18"/>
  <c r="N607" i="18"/>
  <c r="AJ775" i="18"/>
  <c r="AK551" i="18"/>
  <c r="AF907" i="18"/>
  <c r="AK568" i="18"/>
  <c r="AE520" i="18"/>
  <c r="AE566" i="18"/>
  <c r="AH502" i="18"/>
  <c r="AI478" i="18"/>
  <c r="AE663" i="18"/>
  <c r="AE803" i="18"/>
  <c r="AB843" i="18"/>
  <c r="AD751" i="18"/>
  <c r="AH695" i="18"/>
  <c r="AK687" i="18"/>
  <c r="AH679" i="18"/>
  <c r="AE567" i="18"/>
  <c r="AF623" i="18"/>
  <c r="AC607" i="18"/>
  <c r="AH519" i="18"/>
  <c r="AL851" i="18"/>
  <c r="AB851" i="18"/>
  <c r="AA875" i="18"/>
  <c r="AB735" i="18"/>
  <c r="AB767" i="18"/>
  <c r="AE891" i="18"/>
  <c r="AI791" i="18"/>
  <c r="N719" i="18"/>
  <c r="AG502" i="18"/>
  <c r="AC859" i="18"/>
  <c r="AF859" i="18"/>
  <c r="AJ470" i="18"/>
  <c r="AM574" i="18"/>
  <c r="AK631" i="18"/>
  <c r="AD624" i="18"/>
  <c r="AD671" i="18"/>
  <c r="AA615" i="18"/>
  <c r="AL639" i="18"/>
  <c r="N535" i="18"/>
  <c r="AG583" i="18"/>
  <c r="AL647" i="18"/>
  <c r="AI583" i="18"/>
  <c r="N891" i="18"/>
  <c r="R883" i="18"/>
  <c r="AC575" i="18"/>
  <c r="AA470" i="18"/>
  <c r="AA687" i="18"/>
  <c r="AG819" i="18"/>
  <c r="AA727" i="18"/>
  <c r="AE907" i="18"/>
  <c r="AD907" i="18"/>
  <c r="AJ566" i="18"/>
  <c r="AL558" i="18"/>
  <c r="AM647" i="18"/>
  <c r="N819" i="18"/>
  <c r="AI695" i="18"/>
  <c r="AI679" i="18"/>
  <c r="AB663" i="18"/>
  <c r="R827" i="18"/>
  <c r="R891" i="18"/>
  <c r="AC719" i="18"/>
  <c r="AG510" i="18"/>
  <c r="AC835" i="18"/>
  <c r="AB819" i="18"/>
  <c r="AH867" i="18"/>
  <c r="AD574" i="18"/>
  <c r="AA744" i="18"/>
  <c r="AE631" i="18"/>
  <c r="AG632" i="18"/>
  <c r="AM883" i="18"/>
  <c r="AA883" i="18"/>
  <c r="AG575" i="18"/>
  <c r="AA575" i="18"/>
  <c r="AA811" i="18"/>
  <c r="AF811" i="18"/>
  <c r="AK811" i="18"/>
  <c r="AM591" i="18"/>
  <c r="AK583" i="18"/>
  <c r="AD615" i="18"/>
  <c r="AG663" i="18"/>
  <c r="AA583" i="18"/>
  <c r="AE511" i="18"/>
  <c r="AE543" i="18"/>
  <c r="AH615" i="18"/>
  <c r="AJ791" i="18"/>
  <c r="AA719" i="18"/>
  <c r="AG671" i="18"/>
  <c r="AI663" i="18"/>
  <c r="N599" i="18"/>
  <c r="AL527" i="18"/>
  <c r="AL511" i="18"/>
  <c r="AH907" i="18"/>
  <c r="AJ898" i="18"/>
  <c r="N907" i="18"/>
  <c r="AJ574" i="18"/>
  <c r="AD558" i="18"/>
  <c r="AE502" i="18"/>
  <c r="AD494" i="18"/>
  <c r="AD486" i="18"/>
  <c r="AE494" i="18"/>
  <c r="AC751" i="18"/>
  <c r="AK671" i="18"/>
  <c r="N775" i="18"/>
  <c r="N647" i="18"/>
  <c r="AK663" i="18"/>
  <c r="AI851" i="18"/>
  <c r="AK695" i="18"/>
  <c r="AC679" i="18"/>
  <c r="AA639" i="18"/>
  <c r="AI631" i="18"/>
  <c r="AC551" i="18"/>
  <c r="AM511" i="18"/>
  <c r="AL567" i="18"/>
  <c r="AB535" i="18"/>
  <c r="AK623" i="18"/>
  <c r="AM567" i="18"/>
  <c r="AB791" i="18"/>
  <c r="R875" i="18"/>
  <c r="AC735" i="18"/>
  <c r="AA843" i="18"/>
  <c r="AD827" i="18"/>
  <c r="AK819" i="18"/>
  <c r="AH775" i="18"/>
  <c r="AC727" i="18"/>
  <c r="R583" i="18"/>
  <c r="AF486" i="18"/>
  <c r="R743" i="18"/>
  <c r="AF843" i="18"/>
  <c r="AL875" i="18"/>
  <c r="AG851" i="18"/>
  <c r="N494" i="18"/>
  <c r="AB574" i="18"/>
  <c r="AE898" i="18"/>
  <c r="AF898" i="18"/>
  <c r="AD890" i="18"/>
  <c r="N566" i="18"/>
  <c r="AF906" i="18"/>
  <c r="AC906" i="18"/>
  <c r="AJ696" i="18"/>
  <c r="AC712" i="18"/>
  <c r="AJ631" i="18"/>
  <c r="AK883" i="18"/>
  <c r="N883" i="18"/>
  <c r="AE575" i="18"/>
  <c r="N575" i="18"/>
  <c r="AA623" i="18"/>
  <c r="N583" i="18"/>
  <c r="AH811" i="18"/>
  <c r="AC811" i="18"/>
  <c r="N155" i="16"/>
  <c r="AA671" i="18"/>
  <c r="AK527" i="18"/>
  <c r="AL671" i="18"/>
  <c r="AA519" i="18"/>
  <c r="AD527" i="18"/>
  <c r="AM639" i="18"/>
  <c r="AG599" i="18"/>
  <c r="AE783" i="18"/>
  <c r="AL695" i="18"/>
  <c r="AG607" i="18"/>
  <c r="AK599" i="18"/>
  <c r="AB591" i="18"/>
  <c r="AI535" i="18"/>
  <c r="AA527" i="18"/>
  <c r="AD511" i="18"/>
  <c r="AC907" i="18"/>
  <c r="AC574" i="18"/>
  <c r="AI558" i="18"/>
  <c r="AD502" i="18"/>
  <c r="AM494" i="18"/>
  <c r="AM470" i="18"/>
  <c r="AI494" i="18"/>
  <c r="AK679" i="18"/>
  <c r="AC631" i="18"/>
  <c r="AJ527" i="18"/>
  <c r="R535" i="18"/>
  <c r="AH511" i="18"/>
  <c r="AG567" i="18"/>
  <c r="AD623" i="18"/>
  <c r="AL591" i="18"/>
  <c r="N567" i="18"/>
  <c r="AC851" i="18"/>
  <c r="R655" i="18"/>
  <c r="R843" i="18"/>
  <c r="AI899" i="18"/>
  <c r="AI835" i="18"/>
  <c r="AM827" i="18"/>
  <c r="AL819" i="18"/>
  <c r="AA775" i="18"/>
  <c r="AG711" i="18"/>
  <c r="AC462" i="18"/>
  <c r="AB478" i="18"/>
  <c r="AF743" i="18"/>
  <c r="AF791" i="18"/>
  <c r="AE875" i="18"/>
  <c r="AG743" i="18"/>
  <c r="R470" i="18"/>
  <c r="AD906" i="18"/>
  <c r="AJ890" i="18"/>
  <c r="AI890" i="18"/>
  <c r="R890" i="18"/>
  <c r="AM906" i="18"/>
  <c r="AK528" i="18"/>
  <c r="AL827" i="18"/>
  <c r="AJ819" i="18"/>
  <c r="AG883" i="18"/>
  <c r="AB883" i="18"/>
  <c r="AL575" i="18"/>
  <c r="AM575" i="18"/>
  <c r="AK494" i="18"/>
  <c r="AJ623" i="18"/>
  <c r="AI811" i="18"/>
  <c r="AM811" i="18"/>
  <c r="AD535" i="18"/>
  <c r="AA711" i="18"/>
  <c r="AL535" i="18"/>
  <c r="AE519" i="18"/>
  <c r="AD551" i="18"/>
  <c r="N623" i="18"/>
  <c r="AI615" i="18"/>
  <c r="AJ783" i="18"/>
  <c r="AD655" i="18"/>
  <c r="AK607" i="18"/>
  <c r="AJ599" i="18"/>
  <c r="AK591" i="18"/>
  <c r="AI551" i="18"/>
  <c r="AD543" i="18"/>
  <c r="AA535" i="18"/>
  <c r="AD519" i="18"/>
  <c r="AI511" i="18"/>
  <c r="AD470" i="18"/>
  <c r="AE470" i="18"/>
  <c r="AK899" i="18"/>
  <c r="AG767" i="18"/>
  <c r="AH751" i="18"/>
  <c r="AG511" i="18"/>
  <c r="AE599" i="18"/>
  <c r="AC591" i="18"/>
  <c r="AH543" i="18"/>
  <c r="AJ735" i="18"/>
  <c r="AA859" i="18"/>
  <c r="AC743" i="18"/>
  <c r="AF875" i="18"/>
  <c r="R899" i="18"/>
  <c r="AM835" i="18"/>
  <c r="AK827" i="18"/>
  <c r="AG783" i="18"/>
  <c r="AI759" i="18"/>
  <c r="R711" i="18"/>
  <c r="AG703" i="18"/>
  <c r="R462" i="18"/>
  <c r="AG470" i="18"/>
  <c r="AF462" i="18"/>
  <c r="AE859" i="18"/>
  <c r="N735" i="18"/>
  <c r="AB891" i="18"/>
  <c r="AJ486" i="18"/>
  <c r="N478" i="18"/>
  <c r="N486" i="18"/>
  <c r="AK898" i="18"/>
  <c r="AG827" i="18"/>
  <c r="AJ883" i="18"/>
  <c r="AE615" i="18"/>
  <c r="AL599" i="18"/>
  <c r="AA551" i="18"/>
  <c r="AM607" i="18"/>
  <c r="AD647" i="18"/>
  <c r="AE623" i="18"/>
  <c r="AL543" i="18"/>
  <c r="AL679" i="18"/>
  <c r="AE607" i="18"/>
  <c r="AC599" i="18"/>
  <c r="AF591" i="18"/>
  <c r="AI543" i="18"/>
  <c r="AK535" i="18"/>
  <c r="R504" i="18"/>
  <c r="AM907" i="18"/>
  <c r="AL704" i="18"/>
  <c r="AM712" i="18"/>
  <c r="R566" i="18"/>
  <c r="AH470" i="18"/>
  <c r="AG751" i="18"/>
  <c r="N899" i="18"/>
  <c r="AM767" i="18"/>
  <c r="AH759" i="18"/>
  <c r="AJ535" i="18"/>
  <c r="AJ743" i="18"/>
  <c r="AC703" i="18"/>
  <c r="AI859" i="18"/>
  <c r="R777" i="16"/>
  <c r="R829" i="16"/>
  <c r="R881" i="16"/>
  <c r="R203" i="16"/>
  <c r="AM505" i="18"/>
  <c r="R693" i="16"/>
  <c r="R793" i="16"/>
  <c r="R821" i="16"/>
  <c r="N841" i="16"/>
  <c r="R773" i="16"/>
  <c r="R761" i="16"/>
  <c r="N569" i="16"/>
  <c r="R905" i="16"/>
  <c r="N553" i="16"/>
  <c r="R685" i="16"/>
  <c r="N817" i="16"/>
  <c r="R749" i="16"/>
  <c r="R239" i="16"/>
  <c r="R861" i="16"/>
  <c r="R893" i="16"/>
  <c r="N677" i="16"/>
  <c r="R797" i="16"/>
  <c r="N641" i="16"/>
  <c r="R785" i="16"/>
  <c r="R661" i="16"/>
  <c r="R845" i="16"/>
  <c r="R701" i="16"/>
  <c r="R781" i="16"/>
  <c r="N617" i="16"/>
  <c r="R809" i="16"/>
  <c r="R885" i="16"/>
  <c r="R853" i="16"/>
  <c r="R833" i="16"/>
  <c r="AF509" i="18"/>
  <c r="AE565" i="18"/>
  <c r="R589" i="18"/>
  <c r="AJ573" i="18"/>
  <c r="N557" i="18"/>
  <c r="AF533" i="18"/>
  <c r="AC509" i="18"/>
  <c r="AF501" i="18"/>
  <c r="AG493" i="18"/>
  <c r="R477" i="18"/>
  <c r="AH461" i="18"/>
  <c r="AF621" i="18"/>
  <c r="AB461" i="18"/>
  <c r="R629" i="18"/>
  <c r="R335" i="16"/>
  <c r="AA509" i="18"/>
  <c r="R354" i="16"/>
  <c r="R649" i="16"/>
  <c r="AD549" i="18"/>
  <c r="AM501" i="18"/>
  <c r="AA685" i="18"/>
  <c r="AI501" i="18"/>
  <c r="AG693" i="18"/>
  <c r="AE605" i="18"/>
  <c r="AI517" i="18"/>
  <c r="AE485" i="18"/>
  <c r="AK589" i="18"/>
  <c r="AH533" i="18"/>
  <c r="R869" i="16"/>
  <c r="R849" i="16"/>
  <c r="AK541" i="18"/>
  <c r="AI493" i="18"/>
  <c r="AI797" i="18"/>
  <c r="AE781" i="18"/>
  <c r="AM749" i="18"/>
  <c r="AC685" i="18"/>
  <c r="AC661" i="18"/>
  <c r="AG645" i="18"/>
  <c r="AM621" i="18"/>
  <c r="AJ605" i="18"/>
  <c r="AI541" i="18"/>
  <c r="AI677" i="18"/>
  <c r="AD557" i="18"/>
  <c r="AD629" i="18"/>
  <c r="AH685" i="18"/>
  <c r="AJ565" i="18"/>
  <c r="AC469" i="18"/>
  <c r="AF637" i="18"/>
  <c r="AH897" i="18"/>
  <c r="AL581" i="18"/>
  <c r="AG717" i="18"/>
  <c r="AB669" i="18"/>
  <c r="AG897" i="18"/>
  <c r="AK881" i="18"/>
  <c r="AK849" i="18"/>
  <c r="AD817" i="18"/>
  <c r="AD797" i="18"/>
  <c r="AA789" i="18"/>
  <c r="AG773" i="18"/>
  <c r="AH765" i="18"/>
  <c r="AI749" i="18"/>
  <c r="AM725" i="18"/>
  <c r="AC709" i="18"/>
  <c r="R669" i="18"/>
  <c r="AD645" i="18"/>
  <c r="AH637" i="18"/>
  <c r="AJ621" i="18"/>
  <c r="R605" i="18"/>
  <c r="AE589" i="18"/>
  <c r="AF573" i="18"/>
  <c r="AC557" i="18"/>
  <c r="R525" i="18"/>
  <c r="N509" i="18"/>
  <c r="AJ501" i="18"/>
  <c r="AK493" i="18"/>
  <c r="AJ477" i="18"/>
  <c r="AG461" i="18"/>
  <c r="AE865" i="18"/>
  <c r="AF849" i="18"/>
  <c r="AC833" i="18"/>
  <c r="R781" i="18"/>
  <c r="AD741" i="18"/>
  <c r="AG533" i="18"/>
  <c r="AH733" i="18"/>
  <c r="R897" i="18"/>
  <c r="AB809" i="18"/>
  <c r="AI905" i="18"/>
  <c r="AC865" i="18"/>
  <c r="AB797" i="18"/>
  <c r="N849" i="18"/>
  <c r="AE725" i="18"/>
  <c r="AM897" i="18"/>
  <c r="R581" i="16"/>
  <c r="R745" i="16"/>
  <c r="R805" i="16"/>
  <c r="N613" i="16"/>
  <c r="R283" i="16"/>
  <c r="AI509" i="18"/>
  <c r="N573" i="18"/>
  <c r="AE509" i="18"/>
  <c r="AD493" i="18"/>
  <c r="AM581" i="18"/>
  <c r="R897" i="16"/>
  <c r="AM477" i="18"/>
  <c r="AL797" i="18"/>
  <c r="AJ773" i="18"/>
  <c r="AA725" i="18"/>
  <c r="AM677" i="18"/>
  <c r="AM653" i="18"/>
  <c r="AD637" i="18"/>
  <c r="AK613" i="18"/>
  <c r="AL597" i="18"/>
  <c r="AL517" i="18"/>
  <c r="AE501" i="18"/>
  <c r="AA637" i="18"/>
  <c r="AE629" i="18"/>
  <c r="R469" i="18"/>
  <c r="R661" i="18"/>
  <c r="AK817" i="18"/>
  <c r="AB533" i="18"/>
  <c r="AB597" i="18"/>
  <c r="AF905" i="18"/>
  <c r="AD881" i="18"/>
  <c r="AA849" i="18"/>
  <c r="AG825" i="18"/>
  <c r="AC809" i="18"/>
  <c r="AJ797" i="18"/>
  <c r="AI781" i="18"/>
  <c r="AG765" i="18"/>
  <c r="AH757" i="18"/>
  <c r="AE741" i="18"/>
  <c r="AB717" i="18"/>
  <c r="AE701" i="18"/>
  <c r="AG677" i="18"/>
  <c r="AH661" i="18"/>
  <c r="AK645" i="18"/>
  <c r="AF629" i="18"/>
  <c r="AL613" i="18"/>
  <c r="AI597" i="18"/>
  <c r="AC581" i="18"/>
  <c r="AB565" i="18"/>
  <c r="AC541" i="18"/>
  <c r="AC517" i="18"/>
  <c r="AJ509" i="18"/>
  <c r="AB493" i="18"/>
  <c r="N485" i="18"/>
  <c r="N469" i="18"/>
  <c r="AH873" i="18"/>
  <c r="AH857" i="18"/>
  <c r="AM841" i="18"/>
  <c r="AB757" i="18"/>
  <c r="R717" i="18"/>
  <c r="R485" i="18"/>
  <c r="AB825" i="18"/>
  <c r="AB905" i="18"/>
  <c r="AK865" i="18"/>
  <c r="AJ905" i="18"/>
  <c r="AK629" i="18"/>
  <c r="AK905" i="18"/>
  <c r="AH701" i="18"/>
  <c r="AE905" i="18"/>
  <c r="AL897" i="18"/>
  <c r="AF809" i="18"/>
  <c r="N769" i="16"/>
  <c r="N837" i="16"/>
  <c r="N721" i="16"/>
  <c r="N533" i="16"/>
  <c r="R813" i="16"/>
  <c r="N597" i="16"/>
  <c r="AA533" i="18"/>
  <c r="AE533" i="18"/>
  <c r="AC621" i="18"/>
  <c r="R901" i="16"/>
  <c r="AE517" i="18"/>
  <c r="AD789" i="18"/>
  <c r="N693" i="18"/>
  <c r="AJ677" i="18"/>
  <c r="AJ613" i="18"/>
  <c r="AA565" i="18"/>
  <c r="AA573" i="18"/>
  <c r="AK581" i="18"/>
  <c r="AA645" i="18"/>
  <c r="AE637" i="18"/>
  <c r="AA581" i="18"/>
  <c r="AF477" i="18"/>
  <c r="AJ717" i="18"/>
  <c r="AD701" i="18"/>
  <c r="AK461" i="18"/>
  <c r="AG469" i="18"/>
  <c r="AB605" i="18"/>
  <c r="AJ749" i="18"/>
  <c r="N897" i="18"/>
  <c r="AH881" i="18"/>
  <c r="AL849" i="18"/>
  <c r="AM781" i="18"/>
  <c r="AD717" i="18"/>
  <c r="AM645" i="18"/>
  <c r="AH629" i="18"/>
  <c r="AF613" i="18"/>
  <c r="N597" i="18"/>
  <c r="AI565" i="18"/>
  <c r="AJ541" i="18"/>
  <c r="AF517" i="18"/>
  <c r="AG501" i="18"/>
  <c r="AC493" i="18"/>
  <c r="AJ485" i="18"/>
  <c r="AJ469" i="18"/>
  <c r="AD873" i="18"/>
  <c r="AB693" i="18"/>
  <c r="AC477" i="18"/>
  <c r="AG517" i="18"/>
  <c r="AM873" i="18"/>
  <c r="AB517" i="18"/>
  <c r="AB541" i="18"/>
  <c r="R905" i="18"/>
  <c r="AA905" i="18"/>
  <c r="R501" i="18"/>
  <c r="AL637" i="18"/>
  <c r="AA629" i="18"/>
  <c r="AE613" i="18"/>
  <c r="AD597" i="18"/>
  <c r="R493" i="18"/>
  <c r="AB477" i="18"/>
  <c r="AF493" i="18"/>
  <c r="AE505" i="18"/>
  <c r="R314" i="16"/>
  <c r="R159" i="16"/>
  <c r="R179" i="16"/>
  <c r="R362" i="16"/>
  <c r="R183" i="16"/>
  <c r="R259" i="16"/>
  <c r="AE464" i="18"/>
  <c r="AJ464" i="18"/>
  <c r="AF464" i="18"/>
  <c r="AB464" i="18"/>
  <c r="AM464" i="18"/>
  <c r="N464" i="18"/>
  <c r="AC464" i="18"/>
  <c r="R464" i="18"/>
  <c r="AK464" i="18"/>
  <c r="AL464" i="18"/>
  <c r="AG464" i="18"/>
  <c r="AI464" i="18"/>
  <c r="AB480" i="18"/>
  <c r="AF480" i="18"/>
  <c r="AL480" i="18"/>
  <c r="AG480" i="18"/>
  <c r="AH480" i="18"/>
  <c r="AA480" i="18"/>
  <c r="N480" i="18"/>
  <c r="AD480" i="18"/>
  <c r="AF488" i="18"/>
  <c r="N488" i="18"/>
  <c r="AB488" i="18"/>
  <c r="AG488" i="18"/>
  <c r="AD488" i="18"/>
  <c r="R488" i="18"/>
  <c r="AA488" i="18"/>
  <c r="AJ488" i="18"/>
  <c r="AL488" i="18"/>
  <c r="AC488" i="18"/>
  <c r="AI488" i="18"/>
  <c r="AC544" i="18"/>
  <c r="R544" i="18"/>
  <c r="AG544" i="18"/>
  <c r="AA544" i="18"/>
  <c r="N544" i="18"/>
  <c r="AM544" i="18"/>
  <c r="AB544" i="18"/>
  <c r="AH544" i="18"/>
  <c r="AF544" i="18"/>
  <c r="AD544" i="18"/>
  <c r="AJ544" i="18"/>
  <c r="AK544" i="18"/>
  <c r="AK576" i="18"/>
  <c r="R576" i="18"/>
  <c r="AD576" i="18"/>
  <c r="AA576" i="18"/>
  <c r="AM576" i="18"/>
  <c r="AC576" i="18"/>
  <c r="N576" i="18"/>
  <c r="AI576" i="18"/>
  <c r="AB576" i="18"/>
  <c r="AE576" i="18"/>
  <c r="AJ576" i="18"/>
  <c r="AH576" i="18"/>
  <c r="AH600" i="18"/>
  <c r="AD600" i="18"/>
  <c r="AK600" i="18"/>
  <c r="AL600" i="18"/>
  <c r="AB600" i="18"/>
  <c r="AA600" i="18"/>
  <c r="AG600" i="18"/>
  <c r="N600" i="18"/>
  <c r="R616" i="18"/>
  <c r="AL616" i="18"/>
  <c r="AA616" i="18"/>
  <c r="AB616" i="18"/>
  <c r="AC616" i="18"/>
  <c r="AM616" i="18"/>
  <c r="N616" i="18"/>
  <c r="AD616" i="18"/>
  <c r="AJ616" i="18"/>
  <c r="AG616" i="18"/>
  <c r="AK616" i="18"/>
  <c r="R664" i="18"/>
  <c r="AK664" i="18"/>
  <c r="AB664" i="18"/>
  <c r="AM664" i="18"/>
  <c r="AF664" i="18"/>
  <c r="AE664" i="18"/>
  <c r="AJ664" i="18"/>
  <c r="AC664" i="18"/>
  <c r="AL664" i="18"/>
  <c r="AD664" i="18"/>
  <c r="AA664" i="18"/>
  <c r="N664" i="18"/>
  <c r="AG664" i="18"/>
  <c r="R680" i="18"/>
  <c r="AH680" i="18"/>
  <c r="AI680" i="18"/>
  <c r="AF680" i="18"/>
  <c r="AB680" i="18"/>
  <c r="AC680" i="18"/>
  <c r="AD680" i="18"/>
  <c r="AE680" i="18"/>
  <c r="AL680" i="18"/>
  <c r="AK680" i="18"/>
  <c r="AA680" i="18"/>
  <c r="AG680" i="18"/>
  <c r="AF688" i="18"/>
  <c r="AM688" i="18"/>
  <c r="AI688" i="18"/>
  <c r="N688" i="18"/>
  <c r="AE688" i="18"/>
  <c r="AH688" i="18"/>
  <c r="AC688" i="18"/>
  <c r="AB688" i="18"/>
  <c r="AL688" i="18"/>
  <c r="AD688" i="18"/>
  <c r="AA688" i="18"/>
  <c r="AG688" i="18"/>
  <c r="AK688" i="18"/>
  <c r="AG728" i="18"/>
  <c r="AA728" i="18"/>
  <c r="AI728" i="18"/>
  <c r="AJ728" i="18"/>
  <c r="AH728" i="18"/>
  <c r="AC728" i="18"/>
  <c r="AM728" i="18"/>
  <c r="AK728" i="18"/>
  <c r="AB752" i="18"/>
  <c r="AG752" i="18"/>
  <c r="AC752" i="18"/>
  <c r="AE752" i="18"/>
  <c r="AM752" i="18"/>
  <c r="AD752" i="18"/>
  <c r="AI752" i="18"/>
  <c r="AA752" i="18"/>
  <c r="AH752" i="18"/>
  <c r="R760" i="18"/>
  <c r="AA760" i="18"/>
  <c r="AH760" i="18"/>
  <c r="AM760" i="18"/>
  <c r="AL760" i="18"/>
  <c r="AD760" i="18"/>
  <c r="AI760" i="18"/>
  <c r="AK760" i="18"/>
  <c r="AG760" i="18"/>
  <c r="R768" i="18"/>
  <c r="AB768" i="18"/>
  <c r="AG768" i="18"/>
  <c r="AF768" i="18"/>
  <c r="AK768" i="18"/>
  <c r="AC768" i="18"/>
  <c r="AH768" i="18"/>
  <c r="AE768" i="18"/>
  <c r="AJ768" i="18"/>
  <c r="AL768" i="18"/>
  <c r="AD768" i="18"/>
  <c r="AA768" i="18"/>
  <c r="AB776" i="18"/>
  <c r="AF776" i="18"/>
  <c r="N776" i="18"/>
  <c r="AC776" i="18"/>
  <c r="AK776" i="18"/>
  <c r="AJ776" i="18"/>
  <c r="AA776" i="18"/>
  <c r="AD776" i="18"/>
  <c r="AH776" i="18"/>
  <c r="AG776" i="18"/>
  <c r="AE776" i="18"/>
  <c r="AI776" i="18"/>
  <c r="AF784" i="18"/>
  <c r="AL784" i="18"/>
  <c r="AA784" i="18"/>
  <c r="AD784" i="18"/>
  <c r="R784" i="18"/>
  <c r="AH784" i="18"/>
  <c r="AJ784" i="18"/>
  <c r="AB784" i="18"/>
  <c r="AK784" i="18"/>
  <c r="AE784" i="18"/>
  <c r="AG784" i="18"/>
  <c r="AC784" i="18"/>
  <c r="N784" i="18"/>
  <c r="AF792" i="18"/>
  <c r="AA792" i="18"/>
  <c r="AI792" i="18"/>
  <c r="AM792" i="18"/>
  <c r="AD792" i="18"/>
  <c r="AG792" i="18"/>
  <c r="AC792" i="18"/>
  <c r="AJ792" i="18"/>
  <c r="N792" i="18"/>
  <c r="R792" i="18"/>
  <c r="AE792" i="18"/>
  <c r="AH792" i="18"/>
  <c r="AG804" i="18"/>
  <c r="R804" i="18"/>
  <c r="AM804" i="18"/>
  <c r="AK804" i="18"/>
  <c r="AD804" i="18"/>
  <c r="AL804" i="18"/>
  <c r="AE804" i="18"/>
  <c r="AH804" i="18"/>
  <c r="AA804" i="18"/>
  <c r="AF804" i="18"/>
  <c r="AC804" i="18"/>
  <c r="N804" i="18"/>
  <c r="AB804" i="18"/>
  <c r="AE812" i="18"/>
  <c r="N812" i="18"/>
  <c r="AC812" i="18"/>
  <c r="AB812" i="18"/>
  <c r="R812" i="18"/>
  <c r="AD812" i="18"/>
  <c r="AI812" i="18"/>
  <c r="AF812" i="18"/>
  <c r="AJ812" i="18"/>
  <c r="AC820" i="18"/>
  <c r="R820" i="18"/>
  <c r="AJ820" i="18"/>
  <c r="AI820" i="18"/>
  <c r="AB820" i="18"/>
  <c r="AG820" i="18"/>
  <c r="AL820" i="18"/>
  <c r="N820" i="18"/>
  <c r="AK828" i="18"/>
  <c r="AB828" i="18"/>
  <c r="AL828" i="18"/>
  <c r="AE828" i="18"/>
  <c r="AA828" i="18"/>
  <c r="AM828" i="18"/>
  <c r="R828" i="18"/>
  <c r="AG836" i="18"/>
  <c r="AB836" i="18"/>
  <c r="N836" i="18"/>
  <c r="AF836" i="18"/>
  <c r="AI836" i="18"/>
  <c r="AL836" i="18"/>
  <c r="AE836" i="18"/>
  <c r="AJ836" i="18"/>
  <c r="AH836" i="18"/>
  <c r="R836" i="18"/>
  <c r="AK836" i="18"/>
  <c r="AD836" i="18"/>
  <c r="AG844" i="18"/>
  <c r="AD844" i="18"/>
  <c r="AF844" i="18"/>
  <c r="AH844" i="18"/>
  <c r="AI844" i="18"/>
  <c r="N844" i="18"/>
  <c r="R844" i="18"/>
  <c r="AJ844" i="18"/>
  <c r="AL844" i="18"/>
  <c r="AB844" i="18"/>
  <c r="AG852" i="18"/>
  <c r="AL852" i="18"/>
  <c r="AH852" i="18"/>
  <c r="AI852" i="18"/>
  <c r="AE852" i="18"/>
  <c r="R852" i="18"/>
  <c r="N852" i="18"/>
  <c r="AJ852" i="18"/>
  <c r="AC852" i="18"/>
  <c r="AF852" i="18"/>
  <c r="AB852" i="18"/>
  <c r="AA852" i="18"/>
  <c r="AA860" i="18"/>
  <c r="AC860" i="18"/>
  <c r="AH860" i="18"/>
  <c r="AM860" i="18"/>
  <c r="R860" i="18"/>
  <c r="N860" i="18"/>
  <c r="AK860" i="18"/>
  <c r="AF860" i="18"/>
  <c r="AL860" i="18"/>
  <c r="AD860" i="18"/>
  <c r="AF868" i="18"/>
  <c r="R868" i="18"/>
  <c r="AE868" i="18"/>
  <c r="AG868" i="18"/>
  <c r="AJ868" i="18"/>
  <c r="AK868" i="18"/>
  <c r="AC868" i="18"/>
  <c r="AL868" i="18"/>
  <c r="AH868" i="18"/>
  <c r="AI868" i="18"/>
  <c r="AA868" i="18"/>
  <c r="AD868" i="18"/>
  <c r="AF876" i="18"/>
  <c r="AK876" i="18"/>
  <c r="AI876" i="18"/>
  <c r="AE876" i="18"/>
  <c r="AJ876" i="18"/>
  <c r="AA876" i="18"/>
  <c r="N876" i="18"/>
  <c r="R876" i="18"/>
  <c r="AM876" i="18"/>
  <c r="AC876" i="18"/>
  <c r="AB884" i="18"/>
  <c r="AK884" i="18"/>
  <c r="AG884" i="18"/>
  <c r="AI884" i="18"/>
  <c r="AL884" i="18"/>
  <c r="R884" i="18"/>
  <c r="AJ884" i="18"/>
  <c r="AE884" i="18"/>
  <c r="N884" i="18"/>
  <c r="AH884" i="18"/>
  <c r="AM884" i="18"/>
  <c r="AA884" i="18"/>
  <c r="AM892" i="18"/>
  <c r="AC892" i="18"/>
  <c r="AI892" i="18"/>
  <c r="AL892" i="18"/>
  <c r="AJ892" i="18"/>
  <c r="N892" i="18"/>
  <c r="AB892" i="18"/>
  <c r="R892" i="18"/>
  <c r="AF892" i="18"/>
  <c r="AD892" i="18"/>
  <c r="AG892" i="18"/>
  <c r="AK892" i="18"/>
  <c r="AK900" i="18"/>
  <c r="AB900" i="18"/>
  <c r="R900" i="18"/>
  <c r="AG900" i="18"/>
  <c r="AC900" i="18"/>
  <c r="N900" i="18"/>
  <c r="AM900" i="18"/>
  <c r="AF900" i="18"/>
  <c r="AL900" i="18"/>
  <c r="AH900" i="18"/>
  <c r="AJ900" i="18"/>
  <c r="AI900" i="18"/>
  <c r="AE900" i="18"/>
  <c r="AD900" i="18"/>
  <c r="AI908" i="18"/>
  <c r="AK908" i="18"/>
  <c r="R908" i="18"/>
  <c r="AM908" i="18"/>
  <c r="AA908" i="18"/>
  <c r="N908" i="18"/>
  <c r="AC908" i="18"/>
  <c r="AL908" i="18"/>
  <c r="AH908" i="18"/>
  <c r="AB908" i="18"/>
  <c r="AH632" i="18"/>
  <c r="AE600" i="18"/>
  <c r="AH828" i="18"/>
  <c r="AD820" i="18"/>
  <c r="AK624" i="18"/>
  <c r="AB592" i="18"/>
  <c r="AL728" i="18"/>
  <c r="AL744" i="18"/>
  <c r="AF728" i="18"/>
  <c r="AK752" i="18"/>
  <c r="AI616" i="18"/>
  <c r="N608" i="18"/>
  <c r="AI552" i="18"/>
  <c r="AD504" i="18"/>
  <c r="AA472" i="18"/>
  <c r="AB860" i="18"/>
  <c r="AI536" i="18"/>
  <c r="AH892" i="18"/>
  <c r="AK792" i="18"/>
  <c r="AH812" i="18"/>
  <c r="AG560" i="18"/>
  <c r="AH504" i="18"/>
  <c r="AG520" i="18"/>
  <c r="AI860" i="18"/>
  <c r="AL876" i="18"/>
  <c r="AH664" i="18"/>
  <c r="AF616" i="18"/>
  <c r="AJ480" i="18"/>
  <c r="AE844" i="18"/>
  <c r="AB868" i="18"/>
  <c r="AA892" i="18"/>
  <c r="AD884" i="18"/>
  <c r="AK852" i="18"/>
  <c r="AA836" i="18"/>
  <c r="AH520" i="18"/>
  <c r="AG908" i="18"/>
  <c r="AF456" i="18"/>
  <c r="AM456" i="18"/>
  <c r="AE456" i="18"/>
  <c r="N456" i="18"/>
  <c r="AJ456" i="18"/>
  <c r="AA456" i="18"/>
  <c r="AC456" i="18"/>
  <c r="AD456" i="18"/>
  <c r="AL456" i="18"/>
  <c r="AI456" i="18"/>
  <c r="AK456" i="18"/>
  <c r="AB456" i="18"/>
  <c r="AH456" i="18"/>
  <c r="AK608" i="18"/>
  <c r="AM496" i="18"/>
  <c r="AC552" i="18"/>
  <c r="AC480" i="18"/>
  <c r="R736" i="18"/>
  <c r="AG876" i="18"/>
  <c r="AD852" i="18"/>
  <c r="AM836" i="18"/>
  <c r="AF752" i="18"/>
  <c r="R480" i="18"/>
  <c r="AF760" i="18"/>
  <c r="AL512" i="18"/>
  <c r="AG512" i="18"/>
  <c r="R512" i="18"/>
  <c r="N512" i="18"/>
  <c r="AE512" i="18"/>
  <c r="AA512" i="18"/>
  <c r="AJ512" i="18"/>
  <c r="AK512" i="18"/>
  <c r="AH512" i="18"/>
  <c r="AB512" i="18"/>
  <c r="AD512" i="18"/>
  <c r="AB640" i="18"/>
  <c r="AC640" i="18"/>
  <c r="AH640" i="18"/>
  <c r="AD640" i="18"/>
  <c r="R640" i="18"/>
  <c r="AM640" i="18"/>
  <c r="AA640" i="18"/>
  <c r="AK640" i="18"/>
  <c r="AI640" i="18"/>
  <c r="AJ640" i="18"/>
  <c r="AG640" i="18"/>
  <c r="N656" i="18"/>
  <c r="AK656" i="18"/>
  <c r="AH656" i="18"/>
  <c r="AD656" i="18"/>
  <c r="AL656" i="18"/>
  <c r="AB656" i="18"/>
  <c r="AM656" i="18"/>
  <c r="AE656" i="18"/>
  <c r="AC656" i="18"/>
  <c r="AJ656" i="18"/>
  <c r="AA656" i="18"/>
  <c r="R672" i="18"/>
  <c r="AG672" i="18"/>
  <c r="AB672" i="18"/>
  <c r="AC672" i="18"/>
  <c r="AF672" i="18"/>
  <c r="AJ672" i="18"/>
  <c r="AL672" i="18"/>
  <c r="AM672" i="18"/>
  <c r="AH672" i="18"/>
  <c r="AK672" i="18"/>
  <c r="AI672" i="18"/>
  <c r="N672" i="18"/>
  <c r="AC720" i="18"/>
  <c r="AB720" i="18"/>
  <c r="AF720" i="18"/>
  <c r="AG720" i="18"/>
  <c r="AH720" i="18"/>
  <c r="AM720" i="18"/>
  <c r="AJ720" i="18"/>
  <c r="AD720" i="18"/>
  <c r="N720" i="18"/>
  <c r="AA720" i="18"/>
  <c r="AI720" i="18"/>
  <c r="N828" i="18"/>
  <c r="AJ680" i="18"/>
  <c r="AE480" i="18"/>
  <c r="AL812" i="18"/>
  <c r="AC836" i="18"/>
  <c r="N584" i="18"/>
  <c r="AM784" i="18"/>
  <c r="AF884" i="18"/>
  <c r="AC760" i="18"/>
  <c r="N536" i="18"/>
  <c r="AF472" i="18"/>
  <c r="AK812" i="18"/>
  <c r="AC512" i="18"/>
  <c r="AG828" i="18"/>
  <c r="AE744" i="18"/>
  <c r="AI736" i="18"/>
  <c r="AJ688" i="18"/>
  <c r="AH488" i="18"/>
  <c r="AI784" i="18"/>
  <c r="AL576" i="18"/>
  <c r="AC844" i="18"/>
  <c r="AK720" i="18"/>
  <c r="AE672" i="18"/>
  <c r="AM536" i="18"/>
  <c r="AL472" i="18"/>
  <c r="AM776" i="18"/>
  <c r="AL544" i="18"/>
  <c r="AF512" i="18"/>
  <c r="AG456" i="18"/>
  <c r="AA812" i="18"/>
  <c r="AF608" i="18"/>
  <c r="AJ908" i="18"/>
  <c r="AG504" i="18"/>
  <c r="AB504" i="18"/>
  <c r="AF504" i="18"/>
  <c r="AC504" i="18"/>
  <c r="AL504" i="18"/>
  <c r="AM504" i="18"/>
  <c r="AE504" i="18"/>
  <c r="N504" i="18"/>
  <c r="AA504" i="18"/>
  <c r="AJ520" i="18"/>
  <c r="AD520" i="18"/>
  <c r="AC520" i="18"/>
  <c r="R520" i="18"/>
  <c r="AB520" i="18"/>
  <c r="AM520" i="18"/>
  <c r="AF520" i="18"/>
  <c r="N520" i="18"/>
  <c r="AL520" i="18"/>
  <c r="AK520" i="18"/>
  <c r="AB552" i="18"/>
  <c r="N552" i="18"/>
  <c r="AJ552" i="18"/>
  <c r="AD552" i="18"/>
  <c r="AA552" i="18"/>
  <c r="AL552" i="18"/>
  <c r="R552" i="18"/>
  <c r="AG552" i="18"/>
  <c r="AH552" i="18"/>
  <c r="AK552" i="18"/>
  <c r="AH568" i="18"/>
  <c r="AC568" i="18"/>
  <c r="N568" i="18"/>
  <c r="AG568" i="18"/>
  <c r="AL568" i="18"/>
  <c r="AJ568" i="18"/>
  <c r="AD568" i="18"/>
  <c r="AI568" i="18"/>
  <c r="AE568" i="18"/>
  <c r="AF568" i="18"/>
  <c r="AJ632" i="18"/>
  <c r="AF632" i="18"/>
  <c r="AI632" i="18"/>
  <c r="AD632" i="18"/>
  <c r="AL632" i="18"/>
  <c r="AK632" i="18"/>
  <c r="AB632" i="18"/>
  <c r="R632" i="18"/>
  <c r="R648" i="18"/>
  <c r="AD648" i="18"/>
  <c r="AH648" i="18"/>
  <c r="AK648" i="18"/>
  <c r="AA648" i="18"/>
  <c r="AM648" i="18"/>
  <c r="N648" i="18"/>
  <c r="AJ648" i="18"/>
  <c r="AC648" i="18"/>
  <c r="AL648" i="18"/>
  <c r="AG648" i="18"/>
  <c r="AI648" i="18"/>
  <c r="AB648" i="18"/>
  <c r="R696" i="18"/>
  <c r="AE696" i="18"/>
  <c r="AK696" i="18"/>
  <c r="AM696" i="18"/>
  <c r="N696" i="18"/>
  <c r="AB696" i="18"/>
  <c r="AD696" i="18"/>
  <c r="AL696" i="18"/>
  <c r="AG696" i="18"/>
  <c r="AH696" i="18"/>
  <c r="AA696" i="18"/>
  <c r="AI696" i="18"/>
  <c r="AG712" i="18"/>
  <c r="AD712" i="18"/>
  <c r="AL712" i="18"/>
  <c r="AA712" i="18"/>
  <c r="AF712" i="18"/>
  <c r="N712" i="18"/>
  <c r="AH712" i="18"/>
  <c r="AK712" i="18"/>
  <c r="AB712" i="18"/>
  <c r="R712" i="18"/>
  <c r="AI712" i="18"/>
  <c r="AD744" i="18"/>
  <c r="AM744" i="18"/>
  <c r="AJ744" i="18"/>
  <c r="AB744" i="18"/>
  <c r="AK744" i="18"/>
  <c r="AF744" i="18"/>
  <c r="AM600" i="18"/>
  <c r="AH592" i="18"/>
  <c r="AC744" i="18"/>
  <c r="AE616" i="18"/>
  <c r="AM552" i="18"/>
  <c r="AM480" i="18"/>
  <c r="AH820" i="18"/>
  <c r="AC624" i="18"/>
  <c r="AF592" i="18"/>
  <c r="AE760" i="18"/>
  <c r="AE640" i="18"/>
  <c r="AK504" i="18"/>
  <c r="N768" i="18"/>
  <c r="AM868" i="18"/>
  <c r="R752" i="18"/>
  <c r="AL640" i="18"/>
  <c r="AG656" i="18"/>
  <c r="AE712" i="18"/>
  <c r="R600" i="18"/>
  <c r="AJ828" i="18"/>
  <c r="AM820" i="18"/>
  <c r="AE728" i="18"/>
  <c r="N744" i="18"/>
  <c r="AJ760" i="18"/>
  <c r="AI520" i="18"/>
  <c r="AH496" i="18"/>
  <c r="AH464" i="18"/>
  <c r="AM844" i="18"/>
  <c r="AE496" i="18"/>
  <c r="AC736" i="18"/>
  <c r="N868" i="18"/>
  <c r="N760" i="18"/>
  <c r="AA536" i="18"/>
  <c r="R656" i="18"/>
  <c r="AL776" i="18"/>
  <c r="N640" i="18"/>
  <c r="AE544" i="18"/>
  <c r="R456" i="18"/>
  <c r="AE860" i="18"/>
  <c r="AM812" i="18"/>
  <c r="AI656" i="18"/>
  <c r="AD876" i="18"/>
  <c r="AC632" i="18"/>
  <c r="AK488" i="18"/>
  <c r="AI608" i="18"/>
  <c r="AL720" i="18"/>
  <c r="AD672" i="18"/>
  <c r="AF576" i="18"/>
  <c r="AA464" i="18"/>
  <c r="R776" i="18"/>
  <c r="AE892" i="18"/>
  <c r="AL752" i="18"/>
  <c r="N680" i="18"/>
  <c r="AM512" i="18"/>
  <c r="AA568" i="18"/>
  <c r="AB760" i="18"/>
  <c r="AB876" i="18"/>
  <c r="AI804" i="18"/>
  <c r="AF908" i="18"/>
  <c r="AE908" i="18"/>
  <c r="N472" i="18"/>
  <c r="AC472" i="18"/>
  <c r="AE472" i="18"/>
  <c r="AB472" i="18"/>
  <c r="AJ472" i="18"/>
  <c r="AM472" i="18"/>
  <c r="AH472" i="18"/>
  <c r="AI472" i="18"/>
  <c r="AD472" i="18"/>
  <c r="AG472" i="18"/>
  <c r="AF496" i="18"/>
  <c r="AA496" i="18"/>
  <c r="AB496" i="18"/>
  <c r="AC496" i="18"/>
  <c r="AI496" i="18"/>
  <c r="AG496" i="18"/>
  <c r="AD496" i="18"/>
  <c r="AK496" i="18"/>
  <c r="R496" i="18"/>
  <c r="AJ496" i="18"/>
  <c r="N496" i="18"/>
  <c r="AG528" i="18"/>
  <c r="AB528" i="18"/>
  <c r="AF528" i="18"/>
  <c r="AC528" i="18"/>
  <c r="AD528" i="18"/>
  <c r="AE528" i="18"/>
  <c r="AI528" i="18"/>
  <c r="R528" i="18"/>
  <c r="N528" i="18"/>
  <c r="AJ528" i="18"/>
  <c r="AM528" i="18"/>
  <c r="AA528" i="18"/>
  <c r="AG536" i="18"/>
  <c r="R536" i="18"/>
  <c r="AL536" i="18"/>
  <c r="AB536" i="18"/>
  <c r="AD536" i="18"/>
  <c r="AJ536" i="18"/>
  <c r="AH536" i="18"/>
  <c r="AK536" i="18"/>
  <c r="AC536" i="18"/>
  <c r="AF536" i="18"/>
  <c r="R560" i="18"/>
  <c r="AM560" i="18"/>
  <c r="AL560" i="18"/>
  <c r="AC560" i="18"/>
  <c r="AF560" i="18"/>
  <c r="AK560" i="18"/>
  <c r="AD560" i="18"/>
  <c r="N560" i="18"/>
  <c r="AA560" i="18"/>
  <c r="AB560" i="18"/>
  <c r="AI560" i="18"/>
  <c r="AJ560" i="18"/>
  <c r="AB584" i="18"/>
  <c r="AM584" i="18"/>
  <c r="AE584" i="18"/>
  <c r="AH584" i="18"/>
  <c r="AF584" i="18"/>
  <c r="AG584" i="18"/>
  <c r="AI584" i="18"/>
  <c r="AJ584" i="18"/>
  <c r="AD584" i="18"/>
  <c r="AA584" i="18"/>
  <c r="AK584" i="18"/>
  <c r="AE592" i="18"/>
  <c r="AL592" i="18"/>
  <c r="R592" i="18"/>
  <c r="N592" i="18"/>
  <c r="AJ592" i="18"/>
  <c r="AD592" i="18"/>
  <c r="AI592" i="18"/>
  <c r="AM592" i="18"/>
  <c r="AG608" i="18"/>
  <c r="AE608" i="18"/>
  <c r="AH608" i="18"/>
  <c r="AL608" i="18"/>
  <c r="AB608" i="18"/>
  <c r="AJ608" i="18"/>
  <c r="R608" i="18"/>
  <c r="AC608" i="18"/>
  <c r="AA608" i="18"/>
  <c r="AD608" i="18"/>
  <c r="AI624" i="18"/>
  <c r="AM624" i="18"/>
  <c r="AH624" i="18"/>
  <c r="AL624" i="18"/>
  <c r="R624" i="18"/>
  <c r="AE624" i="18"/>
  <c r="AG624" i="18"/>
  <c r="AM704" i="18"/>
  <c r="AD704" i="18"/>
  <c r="AH704" i="18"/>
  <c r="AK704" i="18"/>
  <c r="AJ704" i="18"/>
  <c r="AB704" i="18"/>
  <c r="AC704" i="18"/>
  <c r="AA704" i="18"/>
  <c r="AG704" i="18"/>
  <c r="N704" i="18"/>
  <c r="R704" i="18"/>
  <c r="AE736" i="18"/>
  <c r="AH736" i="18"/>
  <c r="N736" i="18"/>
  <c r="AB736" i="18"/>
  <c r="AK736" i="18"/>
  <c r="AF736" i="18"/>
  <c r="AM736" i="18"/>
  <c r="AA736" i="18"/>
  <c r="AA820" i="18"/>
  <c r="AF624" i="18"/>
  <c r="R728" i="18"/>
  <c r="AJ752" i="18"/>
  <c r="AK472" i="18"/>
  <c r="AM768" i="18"/>
  <c r="AH616" i="18"/>
  <c r="AE632" i="18"/>
  <c r="AC828" i="18"/>
  <c r="AD464" i="18"/>
  <c r="AE488" i="18"/>
  <c r="AL584" i="18"/>
  <c r="AF552" i="18"/>
  <c r="AB792" i="18"/>
  <c r="AG860" i="18"/>
  <c r="AI744" i="18"/>
  <c r="AC600" i="18"/>
  <c r="AA624" i="18"/>
  <c r="AA592" i="18"/>
  <c r="AE720" i="18"/>
  <c r="N632" i="18"/>
  <c r="AF600" i="18"/>
  <c r="AF828" i="18"/>
  <c r="AE820" i="18"/>
  <c r="AJ624" i="18"/>
  <c r="AC592" i="18"/>
  <c r="AG812" i="18"/>
  <c r="AH744" i="18"/>
  <c r="AB728" i="18"/>
  <c r="AI768" i="18"/>
  <c r="R720" i="18"/>
  <c r="AE648" i="18"/>
  <c r="AH560" i="18"/>
  <c r="AM632" i="18"/>
  <c r="AJ600" i="18"/>
  <c r="AI828" i="18"/>
  <c r="AF820" i="18"/>
  <c r="N624" i="18"/>
  <c r="AK592" i="18"/>
  <c r="AG744" i="18"/>
  <c r="N728" i="18"/>
  <c r="AE704" i="18"/>
  <c r="AC584" i="18"/>
  <c r="AI544" i="18"/>
  <c r="AH528" i="18"/>
  <c r="AI480" i="18"/>
  <c r="AD736" i="18"/>
  <c r="AA672" i="18"/>
  <c r="AG576" i="18"/>
  <c r="AJ504" i="18"/>
  <c r="AF696" i="18"/>
  <c r="AG736" i="18"/>
  <c r="N752" i="18"/>
  <c r="AM680" i="18"/>
  <c r="AI512" i="18"/>
  <c r="AB568" i="18"/>
  <c r="AJ804" i="18"/>
  <c r="AF704" i="18"/>
  <c r="AM568" i="18"/>
  <c r="R688" i="18"/>
  <c r="AD908" i="18"/>
  <c r="C58" i="1"/>
  <c r="R800" i="16"/>
  <c r="R896" i="16"/>
  <c r="R612" i="16"/>
  <c r="N476" i="16"/>
  <c r="R456" i="16"/>
  <c r="R824" i="16"/>
  <c r="R860" i="16"/>
  <c r="R708" i="16"/>
  <c r="N772" i="16"/>
  <c r="R892" i="16"/>
  <c r="N500" i="16"/>
  <c r="R884" i="16"/>
  <c r="N812" i="16"/>
  <c r="R436" i="16"/>
  <c r="R664" i="16"/>
  <c r="R768" i="16"/>
  <c r="R904" i="16"/>
  <c r="R724" i="16"/>
  <c r="R632" i="16"/>
  <c r="R911" i="16"/>
  <c r="R556" i="16"/>
  <c r="R740" i="16"/>
  <c r="R624" i="16"/>
  <c r="R844" i="16"/>
  <c r="R848" i="16"/>
  <c r="N628" i="16"/>
  <c r="R852" i="16"/>
  <c r="N680" i="16"/>
  <c r="N880" i="16"/>
  <c r="R792" i="16"/>
  <c r="N784" i="16"/>
  <c r="R888" i="16"/>
  <c r="N508" i="16"/>
  <c r="N432" i="16"/>
  <c r="N804" i="16"/>
  <c r="N303" i="16"/>
  <c r="N295" i="16"/>
  <c r="AF511" i="18"/>
  <c r="AA511" i="18"/>
  <c r="AB511" i="18"/>
  <c r="AC511" i="18"/>
  <c r="AJ511" i="18"/>
  <c r="AF519" i="18"/>
  <c r="AJ519" i="18"/>
  <c r="AL519" i="18"/>
  <c r="R519" i="18"/>
  <c r="N519" i="18"/>
  <c r="AM519" i="18"/>
  <c r="AG519" i="18"/>
  <c r="AC519" i="18"/>
  <c r="AM527" i="18"/>
  <c r="R527" i="18"/>
  <c r="N527" i="18"/>
  <c r="AG527" i="18"/>
  <c r="AC527" i="18"/>
  <c r="AF535" i="18"/>
  <c r="AG535" i="18"/>
  <c r="AC535" i="18"/>
  <c r="N543" i="18"/>
  <c r="AA543" i="18"/>
  <c r="AM543" i="18"/>
  <c r="AB543" i="18"/>
  <c r="AJ543" i="18"/>
  <c r="AF551" i="18"/>
  <c r="AB551" i="18"/>
  <c r="N551" i="18"/>
  <c r="AJ551" i="18"/>
  <c r="AM551" i="18"/>
  <c r="R551" i="18"/>
  <c r="AL551" i="18"/>
  <c r="AJ567" i="18"/>
  <c r="AD567" i="18"/>
  <c r="AI567" i="18"/>
  <c r="AC567" i="18"/>
  <c r="AB583" i="18"/>
  <c r="AD583" i="18"/>
  <c r="AJ583" i="18"/>
  <c r="AC583" i="18"/>
  <c r="AL583" i="18"/>
  <c r="AH591" i="18"/>
  <c r="AE591" i="18"/>
  <c r="AI591" i="18"/>
  <c r="AG591" i="18"/>
  <c r="AD591" i="18"/>
  <c r="AA591" i="18"/>
  <c r="AB599" i="18"/>
  <c r="AH599" i="18"/>
  <c r="R599" i="18"/>
  <c r="R607" i="18"/>
  <c r="AB607" i="18"/>
  <c r="AF607" i="18"/>
  <c r="AF615" i="18"/>
  <c r="N615" i="18"/>
  <c r="AM615" i="18"/>
  <c r="AB615" i="18"/>
  <c r="AF631" i="18"/>
  <c r="AH631" i="18"/>
  <c r="AG631" i="18"/>
  <c r="AD631" i="18"/>
  <c r="R639" i="18"/>
  <c r="AD639" i="18"/>
  <c r="AG639" i="18"/>
  <c r="AB639" i="18"/>
  <c r="AH639" i="18"/>
  <c r="AF639" i="18"/>
  <c r="AI639" i="18"/>
  <c r="AB647" i="18"/>
  <c r="AK647" i="18"/>
  <c r="AG647" i="18"/>
  <c r="AH647" i="18"/>
  <c r="AH655" i="18"/>
  <c r="AE655" i="18"/>
  <c r="AM655" i="18"/>
  <c r="AC655" i="18"/>
  <c r="AB655" i="18"/>
  <c r="AF663" i="18"/>
  <c r="R663" i="18"/>
  <c r="AL663" i="18"/>
  <c r="AM663" i="18"/>
  <c r="AH663" i="18"/>
  <c r="AE671" i="18"/>
  <c r="AC671" i="18"/>
  <c r="R671" i="18"/>
  <c r="AH671" i="18"/>
  <c r="AB671" i="18"/>
  <c r="AM671" i="18"/>
  <c r="AF679" i="18"/>
  <c r="AG679" i="18"/>
  <c r="AM679" i="18"/>
  <c r="N679" i="18"/>
  <c r="R679" i="18"/>
  <c r="AD679" i="18"/>
  <c r="R687" i="18"/>
  <c r="AD687" i="18"/>
  <c r="AB687" i="18"/>
  <c r="AE687" i="18"/>
  <c r="AM687" i="18"/>
  <c r="AC687" i="18"/>
  <c r="AF687" i="18"/>
  <c r="AI687" i="18"/>
  <c r="AF695" i="18"/>
  <c r="AE695" i="18"/>
  <c r="R695" i="18"/>
  <c r="AM695" i="18"/>
  <c r="AB695" i="18"/>
  <c r="AA695" i="18"/>
  <c r="AD695" i="18"/>
  <c r="N695" i="18"/>
  <c r="AJ703" i="18"/>
  <c r="AA703" i="18"/>
  <c r="AD703" i="18"/>
  <c r="AL703" i="18"/>
  <c r="AI703" i="18"/>
  <c r="AE703" i="18"/>
  <c r="AB703" i="18"/>
  <c r="N703" i="18"/>
  <c r="AM703" i="18"/>
  <c r="AI711" i="18"/>
  <c r="N711" i="18"/>
  <c r="AL711" i="18"/>
  <c r="AE711" i="18"/>
  <c r="AM711" i="18"/>
  <c r="AD711" i="18"/>
  <c r="AG719" i="18"/>
  <c r="AH719" i="18"/>
  <c r="AE719" i="18"/>
  <c r="AD719" i="18"/>
  <c r="AM719" i="18"/>
  <c r="AI719" i="18"/>
  <c r="AF719" i="18"/>
  <c r="R719" i="18"/>
  <c r="AB719" i="18"/>
  <c r="AE727" i="18"/>
  <c r="R727" i="18"/>
  <c r="AG727" i="18"/>
  <c r="AD727" i="18"/>
  <c r="AJ727" i="18"/>
  <c r="N727" i="18"/>
  <c r="AF727" i="18"/>
  <c r="R735" i="18"/>
  <c r="AF735" i="18"/>
  <c r="AL735" i="18"/>
  <c r="AE735" i="18"/>
  <c r="AH735" i="18"/>
  <c r="AD735" i="18"/>
  <c r="AK735" i="18"/>
  <c r="AA735" i="18"/>
  <c r="AL743" i="18"/>
  <c r="AE743" i="18"/>
  <c r="AK743" i="18"/>
  <c r="AM743" i="18"/>
  <c r="AD743" i="18"/>
  <c r="AB743" i="18"/>
  <c r="AI743" i="18"/>
  <c r="AA743" i="18"/>
  <c r="AH743" i="18"/>
  <c r="R751" i="18"/>
  <c r="AA751" i="18"/>
  <c r="AL751" i="18"/>
  <c r="AI751" i="18"/>
  <c r="AB751" i="18"/>
  <c r="AM751" i="18"/>
  <c r="AF751" i="18"/>
  <c r="AK751" i="18"/>
  <c r="AE751" i="18"/>
  <c r="AJ751" i="18"/>
  <c r="R759" i="18"/>
  <c r="AF759" i="18"/>
  <c r="N759" i="18"/>
  <c r="AK759" i="18"/>
  <c r="AA759" i="18"/>
  <c r="AG759" i="18"/>
  <c r="AM759" i="18"/>
  <c r="AC759" i="18"/>
  <c r="AC767" i="18"/>
  <c r="AI767" i="18"/>
  <c r="AE767" i="18"/>
  <c r="AL767" i="18"/>
  <c r="AF767" i="18"/>
  <c r="AK767" i="18"/>
  <c r="AH767" i="18"/>
  <c r="AA767" i="18"/>
  <c r="N767" i="18"/>
  <c r="AD767" i="18"/>
  <c r="R775" i="18"/>
  <c r="AG775" i="18"/>
  <c r="AC775" i="18"/>
  <c r="AM775" i="18"/>
  <c r="AB775" i="18"/>
  <c r="AI775" i="18"/>
  <c r="AL775" i="18"/>
  <c r="R783" i="18"/>
  <c r="AH783" i="18"/>
  <c r="AC783" i="18"/>
  <c r="AF783" i="18"/>
  <c r="AD783" i="18"/>
  <c r="AA783" i="18"/>
  <c r="AI783" i="18"/>
  <c r="AB783" i="18"/>
  <c r="AM783" i="18"/>
  <c r="R791" i="18"/>
  <c r="AL791" i="18"/>
  <c r="AK791" i="18"/>
  <c r="AD791" i="18"/>
  <c r="AH791" i="18"/>
  <c r="AA791" i="18"/>
  <c r="AF803" i="18"/>
  <c r="AB803" i="18"/>
  <c r="AH803" i="18"/>
  <c r="AM803" i="18"/>
  <c r="AC803" i="18"/>
  <c r="AI803" i="18"/>
  <c r="AE819" i="18"/>
  <c r="AF819" i="18"/>
  <c r="AD819" i="18"/>
  <c r="AM819" i="18"/>
  <c r="R819" i="18"/>
  <c r="AH819" i="18"/>
  <c r="AB827" i="18"/>
  <c r="AI827" i="18"/>
  <c r="AF827" i="18"/>
  <c r="AE827" i="18"/>
  <c r="AH827" i="18"/>
  <c r="AC827" i="18"/>
  <c r="AD835" i="18"/>
  <c r="AF835" i="18"/>
  <c r="R835" i="18"/>
  <c r="AA835" i="18"/>
  <c r="AE835" i="18"/>
  <c r="AB835" i="18"/>
  <c r="AH835" i="18"/>
  <c r="AK835" i="18"/>
  <c r="AJ835" i="18"/>
  <c r="AI843" i="18"/>
  <c r="AK843" i="18"/>
  <c r="AJ843" i="18"/>
  <c r="AM843" i="18"/>
  <c r="AH843" i="18"/>
  <c r="AG843" i="18"/>
  <c r="AC843" i="18"/>
  <c r="N843" i="18"/>
  <c r="AF851" i="18"/>
  <c r="AE851" i="18"/>
  <c r="AK851" i="18"/>
  <c r="AM851" i="18"/>
  <c r="AA851" i="18"/>
  <c r="R851" i="18"/>
  <c r="N851" i="18"/>
  <c r="AD851" i="18"/>
  <c r="AJ851" i="18"/>
  <c r="AG859" i="18"/>
  <c r="AL859" i="18"/>
  <c r="AM859" i="18"/>
  <c r="R859" i="18"/>
  <c r="AK859" i="18"/>
  <c r="AK867" i="18"/>
  <c r="AL867" i="18"/>
  <c r="AB867" i="18"/>
  <c r="AA867" i="18"/>
  <c r="AI867" i="18"/>
  <c r="AM867" i="18"/>
  <c r="N867" i="18"/>
  <c r="AJ867" i="18"/>
  <c r="R867" i="18"/>
  <c r="AM875" i="18"/>
  <c r="AD875" i="18"/>
  <c r="AI875" i="18"/>
  <c r="AH875" i="18"/>
  <c r="AC875" i="18"/>
  <c r="N875" i="18"/>
  <c r="AL891" i="18"/>
  <c r="AD891" i="18"/>
  <c r="AH891" i="18"/>
  <c r="AJ891" i="18"/>
  <c r="AC891" i="18"/>
  <c r="AF891" i="18"/>
  <c r="AE899" i="18"/>
  <c r="AJ899" i="18"/>
  <c r="AB899" i="18"/>
  <c r="AD899" i="18"/>
  <c r="AM899" i="18"/>
  <c r="AK462" i="18"/>
  <c r="AM462" i="18"/>
  <c r="N462" i="18"/>
  <c r="AJ462" i="18"/>
  <c r="AE462" i="18"/>
  <c r="AB462" i="18"/>
  <c r="AD462" i="18"/>
  <c r="AG462" i="18"/>
  <c r="AC470" i="18"/>
  <c r="AF470" i="18"/>
  <c r="AM478" i="18"/>
  <c r="AJ478" i="18"/>
  <c r="AF478" i="18"/>
  <c r="AD478" i="18"/>
  <c r="AC478" i="18"/>
  <c r="AK478" i="18"/>
  <c r="R478" i="18"/>
  <c r="AG478" i="18"/>
  <c r="AA478" i="18"/>
  <c r="AH486" i="18"/>
  <c r="AC486" i="18"/>
  <c r="R486" i="18"/>
  <c r="AG486" i="18"/>
  <c r="AI486" i="18"/>
  <c r="AE486" i="18"/>
  <c r="AL486" i="18"/>
  <c r="AB494" i="18"/>
  <c r="AG494" i="18"/>
  <c r="AC494" i="18"/>
  <c r="AL494" i="18"/>
  <c r="AJ494" i="18"/>
  <c r="R494" i="18"/>
  <c r="AH494" i="18"/>
  <c r="AA494" i="18"/>
  <c r="AA502" i="18"/>
  <c r="R502" i="18"/>
  <c r="AL502" i="18"/>
  <c r="N502" i="18"/>
  <c r="AM502" i="18"/>
  <c r="AB502" i="18"/>
  <c r="AJ502" i="18"/>
  <c r="AF502" i="18"/>
  <c r="AK502" i="18"/>
  <c r="AC510" i="18"/>
  <c r="AB510" i="18"/>
  <c r="AK510" i="18"/>
  <c r="AM510" i="18"/>
  <c r="AF510" i="18"/>
  <c r="AH510" i="18"/>
  <c r="AJ510" i="18"/>
  <c r="AE510" i="18"/>
  <c r="AG558" i="18"/>
  <c r="AC558" i="18"/>
  <c r="N558" i="18"/>
  <c r="AM558" i="18"/>
  <c r="AA558" i="18"/>
  <c r="AB558" i="18"/>
  <c r="AF558" i="18"/>
  <c r="AJ558" i="18"/>
  <c r="AB566" i="18"/>
  <c r="AK566" i="18"/>
  <c r="AF566" i="18"/>
  <c r="AD566" i="18"/>
  <c r="AL566" i="18"/>
  <c r="AK574" i="18"/>
  <c r="N574" i="18"/>
  <c r="AL574" i="18"/>
  <c r="AA574" i="18"/>
  <c r="AG574" i="18"/>
  <c r="AB890" i="18"/>
  <c r="AA890" i="18"/>
  <c r="AH890" i="18"/>
  <c r="AL890" i="18"/>
  <c r="AF890" i="18"/>
  <c r="N890" i="18"/>
  <c r="N898" i="18"/>
  <c r="AD898" i="18"/>
  <c r="AH898" i="18"/>
  <c r="AI898" i="18"/>
  <c r="R898" i="18"/>
  <c r="AC898" i="18"/>
  <c r="AB898" i="18"/>
  <c r="AA898" i="18"/>
  <c r="AL898" i="18"/>
  <c r="AE906" i="18"/>
  <c r="AG906" i="18"/>
  <c r="AH906" i="18"/>
  <c r="AJ906" i="18"/>
  <c r="AB906" i="18"/>
  <c r="AL906" i="18"/>
  <c r="AK906" i="18"/>
  <c r="AA906" i="18"/>
  <c r="R906" i="18"/>
  <c r="AC497" i="18"/>
  <c r="R775" i="16"/>
  <c r="AC505" i="18"/>
  <c r="R687" i="16"/>
  <c r="AK489" i="18"/>
  <c r="AI489" i="18"/>
  <c r="N883" i="16"/>
  <c r="AG497" i="18"/>
  <c r="R473" i="18"/>
  <c r="AB481" i="18"/>
  <c r="AA457" i="18"/>
  <c r="N505" i="18"/>
  <c r="AL489" i="18"/>
  <c r="AA465" i="18"/>
  <c r="AK473" i="18"/>
  <c r="AH465" i="18"/>
  <c r="R457" i="18"/>
  <c r="AM489" i="18"/>
  <c r="AM481" i="18"/>
  <c r="AH481" i="18"/>
  <c r="AH505" i="18"/>
  <c r="AJ505" i="18"/>
  <c r="AJ481" i="18"/>
  <c r="N473" i="18"/>
  <c r="AG465" i="18"/>
  <c r="AG457" i="18"/>
  <c r="AB505" i="18"/>
  <c r="AI473" i="18"/>
  <c r="AA481" i="18"/>
  <c r="AB489" i="18"/>
  <c r="R481" i="18"/>
  <c r="AD505" i="18"/>
  <c r="N497" i="18"/>
  <c r="AC473" i="18"/>
  <c r="AF465" i="18"/>
  <c r="AB457" i="18"/>
  <c r="AF473" i="18"/>
  <c r="AA505" i="18"/>
  <c r="AM473" i="18"/>
  <c r="AJ457" i="18"/>
  <c r="AF489" i="18"/>
  <c r="AF497" i="18"/>
  <c r="AJ473" i="18"/>
  <c r="AC465" i="18"/>
  <c r="AC457" i="18"/>
  <c r="N465" i="18"/>
  <c r="AL457" i="18"/>
  <c r="AB497" i="18"/>
  <c r="N489" i="18"/>
  <c r="AH473" i="18"/>
  <c r="AB465" i="18"/>
  <c r="AM457" i="18"/>
  <c r="AE457" i="18"/>
  <c r="R567" i="16"/>
  <c r="AI497" i="18"/>
  <c r="AK465" i="18"/>
  <c r="AK505" i="18"/>
  <c r="AK497" i="18"/>
  <c r="AD481" i="18"/>
  <c r="AE465" i="18"/>
  <c r="AM465" i="18"/>
  <c r="AD473" i="18"/>
  <c r="AE481" i="18"/>
  <c r="AH489" i="18"/>
  <c r="AE497" i="18"/>
  <c r="AJ497" i="18"/>
  <c r="R489" i="18"/>
  <c r="AC481" i="18"/>
  <c r="AJ465" i="18"/>
  <c r="AF457" i="18"/>
  <c r="AK457" i="18"/>
  <c r="AL481" i="18"/>
  <c r="AL505" i="18"/>
  <c r="AH497" i="18"/>
  <c r="AK481" i="18"/>
  <c r="AI465" i="18"/>
  <c r="AL497" i="18"/>
  <c r="AM497" i="18"/>
  <c r="AC489" i="18"/>
  <c r="AF481" i="18"/>
  <c r="AL465" i="18"/>
  <c r="N457" i="18"/>
  <c r="AD457" i="18"/>
  <c r="AG505" i="18"/>
  <c r="AD497" i="18"/>
  <c r="AA473" i="18"/>
  <c r="AD465" i="18"/>
  <c r="AI481" i="18"/>
  <c r="AA489" i="18"/>
  <c r="AA497" i="18"/>
  <c r="AL473" i="18"/>
  <c r="AI505" i="18"/>
  <c r="AD489" i="18"/>
  <c r="R587" i="16"/>
  <c r="AE473" i="18"/>
  <c r="AE489" i="18"/>
  <c r="AI457" i="18"/>
  <c r="AG481" i="18"/>
  <c r="R505" i="18"/>
  <c r="AJ489" i="18"/>
  <c r="AG473" i="18"/>
  <c r="N139" i="16"/>
  <c r="R215" i="16"/>
  <c r="N565" i="16"/>
  <c r="R235" i="16"/>
  <c r="N561" i="16"/>
  <c r="R151" i="16"/>
  <c r="R290" i="16"/>
  <c r="N147" i="16"/>
  <c r="N633" i="16"/>
  <c r="R223" i="16"/>
  <c r="N417" i="16"/>
  <c r="R733" i="16"/>
  <c r="N481" i="16"/>
  <c r="R529" i="16"/>
  <c r="R645" i="16"/>
  <c r="N585" i="16"/>
  <c r="R227" i="16"/>
  <c r="R393" i="16"/>
  <c r="N525" i="16"/>
  <c r="N187" i="16"/>
  <c r="N593" i="16"/>
  <c r="R665" i="16"/>
  <c r="N629" i="16"/>
  <c r="N135" i="16"/>
  <c r="R425" i="16"/>
  <c r="N465" i="16"/>
  <c r="N637" i="16"/>
  <c r="R557" i="16"/>
  <c r="N625" i="16"/>
  <c r="R131" i="16"/>
  <c r="R577" i="16"/>
  <c r="R191" i="16"/>
  <c r="R705" i="16"/>
  <c r="R445" i="16"/>
  <c r="N725" i="16"/>
  <c r="N528" i="16"/>
  <c r="R437" i="16"/>
  <c r="N532" i="16"/>
  <c r="R600" i="16"/>
  <c r="N560" i="16"/>
  <c r="N449" i="16"/>
  <c r="R648" i="16"/>
  <c r="R505" i="16"/>
  <c r="R524" i="16"/>
  <c r="N588" i="16"/>
  <c r="R572" i="16"/>
  <c r="R548" i="16"/>
  <c r="N305" i="16"/>
  <c r="N416" i="16"/>
  <c r="R509" i="16"/>
  <c r="R536" i="16"/>
  <c r="R544" i="16"/>
  <c r="R596" i="16"/>
  <c r="N672" i="16"/>
  <c r="N409" i="16"/>
  <c r="R688" i="16"/>
  <c r="N377" i="16"/>
  <c r="N713" i="16"/>
  <c r="N368" i="16"/>
  <c r="N400" i="16"/>
  <c r="N376" i="16"/>
  <c r="C71" i="1"/>
  <c r="C50" i="1"/>
  <c r="C18" i="2"/>
  <c r="C84" i="1"/>
  <c r="R810" i="16"/>
  <c r="R462" i="16"/>
  <c r="AB561" i="18"/>
  <c r="R482" i="16"/>
  <c r="R349" i="16"/>
  <c r="R410" i="16"/>
  <c r="AG495" i="18"/>
  <c r="R521" i="18"/>
  <c r="AG537" i="18"/>
  <c r="N450" i="16"/>
  <c r="AG861" i="18"/>
  <c r="AK503" i="18"/>
  <c r="AL455" i="18"/>
  <c r="R438" i="16"/>
  <c r="AE529" i="18"/>
  <c r="N874" i="16"/>
  <c r="AH529" i="18"/>
  <c r="AD569" i="18"/>
  <c r="AJ845" i="18"/>
  <c r="AH537" i="18"/>
  <c r="N818" i="16"/>
  <c r="R898" i="16"/>
  <c r="R522" i="16"/>
  <c r="N598" i="16"/>
  <c r="AD553" i="18"/>
  <c r="R578" i="16"/>
  <c r="R487" i="18"/>
  <c r="N479" i="18"/>
  <c r="AB577" i="18"/>
  <c r="AB633" i="18"/>
  <c r="AH495" i="18"/>
  <c r="N553" i="18"/>
  <c r="AH625" i="18"/>
  <c r="R594" i="16"/>
  <c r="R634" i="16"/>
  <c r="R750" i="16"/>
  <c r="AK553" i="18"/>
  <c r="AD463" i="18"/>
  <c r="AL649" i="18"/>
  <c r="AJ577" i="18"/>
  <c r="AF529" i="18"/>
  <c r="AF513" i="18"/>
  <c r="N830" i="16"/>
  <c r="R706" i="16"/>
  <c r="R642" i="16"/>
  <c r="AA561" i="18"/>
  <c r="R782" i="16"/>
  <c r="AA529" i="18"/>
  <c r="AD479" i="18"/>
  <c r="AI753" i="18"/>
  <c r="AJ545" i="18"/>
  <c r="AJ601" i="18"/>
  <c r="AJ537" i="18"/>
  <c r="AE537" i="18"/>
  <c r="R357" i="16"/>
  <c r="R762" i="16"/>
  <c r="N722" i="16"/>
  <c r="R455" i="18"/>
  <c r="AE471" i="18"/>
  <c r="AH503" i="18"/>
  <c r="AL471" i="18"/>
  <c r="R498" i="16"/>
  <c r="R618" i="16"/>
  <c r="AI561" i="18"/>
  <c r="AH553" i="18"/>
  <c r="AA569" i="18"/>
  <c r="AI529" i="18"/>
  <c r="R386" i="16"/>
  <c r="R902" i="16"/>
  <c r="R495" i="18"/>
  <c r="AC487" i="18"/>
  <c r="AC455" i="18"/>
  <c r="AG487" i="18"/>
  <c r="AJ495" i="18"/>
  <c r="AL479" i="18"/>
  <c r="N577" i="18"/>
  <c r="AK561" i="18"/>
  <c r="AM577" i="18"/>
  <c r="AH569" i="18"/>
  <c r="AL561" i="18"/>
  <c r="AJ553" i="18"/>
  <c r="AD545" i="18"/>
  <c r="AC529" i="18"/>
  <c r="AG521" i="18"/>
  <c r="AG513" i="18"/>
  <c r="R718" i="16"/>
  <c r="AD537" i="18"/>
  <c r="AL537" i="18"/>
  <c r="R474" i="16"/>
  <c r="R293" i="16"/>
  <c r="R774" i="16"/>
  <c r="R646" i="16"/>
  <c r="R674" i="16"/>
  <c r="R654" i="16"/>
  <c r="AB463" i="18"/>
  <c r="AL487" i="18"/>
  <c r="AE479" i="18"/>
  <c r="AI471" i="18"/>
  <c r="R907" i="16"/>
  <c r="N546" i="16"/>
  <c r="R366" i="16"/>
  <c r="N806" i="16"/>
  <c r="R834" i="16"/>
  <c r="R478" i="16"/>
  <c r="N333" i="16"/>
  <c r="R758" i="16"/>
  <c r="AA545" i="18"/>
  <c r="N657" i="18"/>
  <c r="AG649" i="18"/>
  <c r="AM545" i="18"/>
  <c r="AI545" i="18"/>
  <c r="AH561" i="18"/>
  <c r="AK569" i="18"/>
  <c r="N606" i="16"/>
  <c r="N486" i="16"/>
  <c r="AL503" i="18"/>
  <c r="AE521" i="18"/>
  <c r="AE463" i="18"/>
  <c r="N503" i="18"/>
  <c r="R503" i="18"/>
  <c r="AB479" i="18"/>
  <c r="N495" i="18"/>
  <c r="AJ503" i="18"/>
  <c r="AF495" i="18"/>
  <c r="AC463" i="18"/>
  <c r="AA577" i="18"/>
  <c r="AF665" i="18"/>
  <c r="AD729" i="18"/>
  <c r="AB657" i="18"/>
  <c r="AD641" i="18"/>
  <c r="AB569" i="18"/>
  <c r="AG561" i="18"/>
  <c r="AE553" i="18"/>
  <c r="AB529" i="18"/>
  <c r="AC521" i="18"/>
  <c r="AB513" i="18"/>
  <c r="AB553" i="18"/>
  <c r="R842" i="16"/>
  <c r="N730" i="16"/>
  <c r="R770" i="16"/>
  <c r="R662" i="16"/>
  <c r="R694" i="16"/>
  <c r="N550" i="16"/>
  <c r="AH479" i="18"/>
  <c r="AM471" i="18"/>
  <c r="AA487" i="18"/>
  <c r="AI479" i="18"/>
  <c r="AD471" i="18"/>
  <c r="R463" i="18"/>
  <c r="AI455" i="18"/>
  <c r="N738" i="16"/>
  <c r="R850" i="16"/>
  <c r="R374" i="16"/>
  <c r="N670" i="16"/>
  <c r="AK577" i="18"/>
  <c r="AD513" i="18"/>
  <c r="AI553" i="18"/>
  <c r="N454" i="16"/>
  <c r="R754" i="16"/>
  <c r="AE503" i="18"/>
  <c r="AE455" i="18"/>
  <c r="AJ487" i="18"/>
  <c r="AK463" i="18"/>
  <c r="AB495" i="18"/>
  <c r="AG503" i="18"/>
  <c r="AF503" i="18"/>
  <c r="AD495" i="18"/>
  <c r="AJ463" i="18"/>
  <c r="AJ455" i="18"/>
  <c r="AF577" i="18"/>
  <c r="AL553" i="18"/>
  <c r="AC513" i="18"/>
  <c r="AD821" i="18"/>
  <c r="AI577" i="18"/>
  <c r="AJ561" i="18"/>
  <c r="AJ529" i="18"/>
  <c r="AJ521" i="18"/>
  <c r="AJ513" i="18"/>
  <c r="R769" i="18"/>
  <c r="AG553" i="18"/>
  <c r="AF463" i="18"/>
  <c r="AE487" i="18"/>
  <c r="AD487" i="18"/>
  <c r="AK479" i="18"/>
  <c r="AA471" i="18"/>
  <c r="AH463" i="18"/>
  <c r="AM455" i="18"/>
  <c r="R610" i="16"/>
  <c r="N854" i="16"/>
  <c r="R317" i="16"/>
  <c r="R382" i="16"/>
  <c r="N554" i="16"/>
  <c r="R402" i="16"/>
  <c r="AM521" i="18"/>
  <c r="N569" i="18"/>
  <c r="AE513" i="18"/>
  <c r="AH513" i="18"/>
  <c r="N702" i="16"/>
  <c r="R882" i="16"/>
  <c r="R418" i="16"/>
  <c r="N341" i="16"/>
  <c r="AD529" i="18"/>
  <c r="N471" i="18"/>
  <c r="AK455" i="18"/>
  <c r="AC503" i="18"/>
  <c r="AF487" i="18"/>
  <c r="AB503" i="18"/>
  <c r="AM503" i="18"/>
  <c r="AG463" i="18"/>
  <c r="AI885" i="18"/>
  <c r="AM569" i="18"/>
  <c r="AM553" i="18"/>
  <c r="AM513" i="18"/>
  <c r="AC657" i="18"/>
  <c r="N513" i="18"/>
  <c r="N529" i="18"/>
  <c r="AH577" i="18"/>
  <c r="AK529" i="18"/>
  <c r="AA521" i="18"/>
  <c r="R553" i="18"/>
  <c r="AC885" i="18"/>
  <c r="AE495" i="18"/>
  <c r="AI513" i="18"/>
  <c r="AG479" i="18"/>
  <c r="N455" i="18"/>
  <c r="AM487" i="18"/>
  <c r="AI503" i="18"/>
  <c r="AI463" i="18"/>
  <c r="AA513" i="18"/>
  <c r="AE569" i="18"/>
  <c r="AF601" i="18"/>
  <c r="R513" i="18"/>
  <c r="N545" i="18"/>
  <c r="R577" i="18"/>
  <c r="AB545" i="18"/>
  <c r="AE577" i="18"/>
  <c r="AC537" i="18"/>
  <c r="R726" i="16"/>
  <c r="AA455" i="18"/>
  <c r="AF537" i="18"/>
  <c r="AK513" i="18"/>
  <c r="R466" i="16"/>
  <c r="R714" i="16"/>
  <c r="N822" i="16"/>
  <c r="AM537" i="18"/>
  <c r="N886" i="16"/>
  <c r="AL495" i="18"/>
  <c r="AH487" i="18"/>
  <c r="AH471" i="18"/>
  <c r="AD455" i="18"/>
  <c r="R858" i="16"/>
  <c r="R614" i="16"/>
  <c r="R434" i="16"/>
  <c r="AL529" i="18"/>
  <c r="AE561" i="18"/>
  <c r="R894" i="16"/>
  <c r="R518" i="16"/>
  <c r="AL545" i="18"/>
  <c r="R510" i="16"/>
  <c r="AM479" i="18"/>
  <c r="N826" i="16"/>
  <c r="AB537" i="18"/>
  <c r="AI537" i="18"/>
  <c r="AD521" i="18"/>
  <c r="R490" i="16"/>
  <c r="R458" i="16"/>
  <c r="R790" i="16"/>
  <c r="R734" i="16"/>
  <c r="R542" i="16"/>
  <c r="R870" i="16"/>
  <c r="N638" i="16"/>
  <c r="R710" i="16"/>
  <c r="N622" i="16"/>
  <c r="AI487" i="18"/>
  <c r="AA463" i="18"/>
  <c r="AM495" i="18"/>
  <c r="AK495" i="18"/>
  <c r="AL463" i="18"/>
  <c r="AB455" i="18"/>
  <c r="R526" i="16"/>
  <c r="R582" i="16"/>
  <c r="N862" i="16"/>
  <c r="R422" i="16"/>
  <c r="R650" i="16"/>
  <c r="R426" i="16"/>
  <c r="AE545" i="18"/>
  <c r="AI521" i="18"/>
  <c r="AM561" i="18"/>
  <c r="AM529" i="18"/>
  <c r="AH521" i="18"/>
  <c r="R471" i="18"/>
  <c r="AJ471" i="18"/>
  <c r="AG471" i="18"/>
  <c r="AA503" i="18"/>
  <c r="N633" i="18"/>
  <c r="AH545" i="18"/>
  <c r="AB521" i="18"/>
  <c r="AF521" i="18"/>
  <c r="AC553" i="18"/>
  <c r="AH785" i="18"/>
  <c r="AI737" i="18"/>
  <c r="AM681" i="18"/>
  <c r="AL577" i="18"/>
  <c r="AJ569" i="18"/>
  <c r="R545" i="18"/>
  <c r="AA537" i="18"/>
  <c r="R325" i="16"/>
  <c r="AE753" i="18"/>
  <c r="R838" i="16"/>
  <c r="R802" i="16"/>
  <c r="R682" i="16"/>
  <c r="R570" i="16"/>
  <c r="AF455" i="18"/>
  <c r="AK471" i="18"/>
  <c r="AL665" i="18"/>
  <c r="AG869" i="18"/>
  <c r="N537" i="18"/>
  <c r="R586" i="16"/>
  <c r="AK487" i="18"/>
  <c r="AA495" i="18"/>
  <c r="AA479" i="18"/>
  <c r="AM463" i="18"/>
  <c r="N506" i="16"/>
  <c r="R678" i="16"/>
  <c r="R398" i="16"/>
  <c r="R470" i="16"/>
  <c r="R394" i="16"/>
  <c r="AE869" i="18"/>
  <c r="R537" i="18"/>
  <c r="AK521" i="18"/>
  <c r="R814" i="16"/>
  <c r="R786" i="16"/>
  <c r="R778" i="16"/>
  <c r="N590" i="16"/>
  <c r="R658" i="16"/>
  <c r="R630" i="16"/>
  <c r="AI495" i="18"/>
  <c r="AH455" i="18"/>
  <c r="R530" i="16"/>
  <c r="R742" i="16"/>
  <c r="R866" i="16"/>
  <c r="N301" i="16"/>
  <c r="R430" i="16"/>
  <c r="R690" i="16"/>
  <c r="R514" i="16"/>
  <c r="AA553" i="18"/>
  <c r="R846" i="16"/>
  <c r="R878" i="16"/>
  <c r="AL521" i="18"/>
  <c r="N487" i="18"/>
  <c r="R479" i="18"/>
  <c r="AC471" i="18"/>
  <c r="AF471" i="18"/>
  <c r="AJ785" i="18"/>
  <c r="AK593" i="18"/>
  <c r="AD561" i="18"/>
  <c r="AK545" i="18"/>
  <c r="AE633" i="18"/>
  <c r="AA673" i="18"/>
  <c r="AG577" i="18"/>
  <c r="AF545" i="18"/>
  <c r="N561" i="18"/>
  <c r="AC561" i="18"/>
  <c r="AC577" i="18"/>
  <c r="AG545" i="18"/>
  <c r="AG529" i="18"/>
  <c r="AB649" i="18"/>
  <c r="R617" i="18"/>
  <c r="R327" i="16"/>
  <c r="N143" i="16"/>
  <c r="N211" i="16"/>
  <c r="R513" i="16"/>
  <c r="R298" i="16"/>
  <c r="R167" i="16"/>
  <c r="R755" i="16"/>
  <c r="R243" i="16"/>
  <c r="N601" i="16"/>
  <c r="R653" i="16"/>
  <c r="R171" i="16"/>
  <c r="R279" i="16"/>
  <c r="N605" i="16"/>
  <c r="R319" i="16"/>
  <c r="N311" i="16"/>
  <c r="N549" i="16"/>
  <c r="R401" i="16"/>
  <c r="R889" i="16"/>
  <c r="R369" i="16"/>
  <c r="R865" i="16"/>
  <c r="N737" i="16"/>
  <c r="N729" i="16"/>
  <c r="N123" i="16"/>
  <c r="R306" i="16"/>
  <c r="N609" i="16"/>
  <c r="N421" i="16"/>
  <c r="R397" i="16"/>
  <c r="N385" i="16"/>
  <c r="N381" i="16"/>
  <c r="R389" i="16"/>
  <c r="N359" i="16"/>
  <c r="R801" i="16"/>
  <c r="R429" i="16"/>
  <c r="R873" i="16"/>
  <c r="R322" i="16"/>
  <c r="R271" i="16"/>
  <c r="N263" i="16"/>
  <c r="R127" i="16"/>
  <c r="R545" i="16"/>
  <c r="R207" i="16"/>
  <c r="N255" i="16"/>
  <c r="N413" i="16"/>
  <c r="R275" i="16"/>
  <c r="R453" i="16"/>
  <c r="N457" i="16"/>
  <c r="R477" i="16"/>
  <c r="N669" i="16"/>
  <c r="R521" i="16"/>
  <c r="R501" i="16"/>
  <c r="R469" i="16"/>
  <c r="R825" i="16"/>
  <c r="R338" i="16"/>
  <c r="R287" i="16"/>
  <c r="N541" i="16"/>
  <c r="R757" i="16"/>
  <c r="N473" i="16"/>
  <c r="R493" i="16"/>
  <c r="R351" i="16"/>
  <c r="R689" i="16"/>
  <c r="R765" i="16"/>
  <c r="R877" i="16"/>
  <c r="N689" i="18"/>
  <c r="AI689" i="18"/>
  <c r="AB689" i="18"/>
  <c r="AG689" i="18"/>
  <c r="AF761" i="18"/>
  <c r="AB761" i="18"/>
  <c r="AL761" i="18"/>
  <c r="AH761" i="18"/>
  <c r="AC761" i="18"/>
  <c r="N761" i="18"/>
  <c r="AF777" i="18"/>
  <c r="AH777" i="18"/>
  <c r="AD777" i="18"/>
  <c r="AC777" i="18"/>
  <c r="R829" i="18"/>
  <c r="AF829" i="18"/>
  <c r="AB829" i="18"/>
  <c r="AH829" i="18"/>
  <c r="N829" i="18"/>
  <c r="AC829" i="18"/>
  <c r="AC837" i="18"/>
  <c r="AG837" i="18"/>
  <c r="AL837" i="18"/>
  <c r="N837" i="18"/>
  <c r="AM837" i="18"/>
  <c r="AB837" i="18"/>
  <c r="AE837" i="18"/>
  <c r="AF837" i="18"/>
  <c r="R837" i="18"/>
  <c r="AD837" i="18"/>
  <c r="AK837" i="18"/>
  <c r="R853" i="18"/>
  <c r="AJ853" i="18"/>
  <c r="AB853" i="18"/>
  <c r="N853" i="18"/>
  <c r="AG853" i="18"/>
  <c r="AL853" i="18"/>
  <c r="AD877" i="18"/>
  <c r="AB877" i="18"/>
  <c r="AM877" i="18"/>
  <c r="AA877" i="18"/>
  <c r="N877" i="18"/>
  <c r="AH877" i="18"/>
  <c r="AK877" i="18"/>
  <c r="AG893" i="18"/>
  <c r="AC893" i="18"/>
  <c r="AF893" i="18"/>
  <c r="AE893" i="18"/>
  <c r="AA893" i="18"/>
  <c r="AH893" i="18"/>
  <c r="AB893" i="18"/>
  <c r="AI893" i="18"/>
  <c r="R893" i="18"/>
  <c r="AL893" i="18"/>
  <c r="AK893" i="18"/>
  <c r="AK829" i="18"/>
  <c r="AA625" i="18"/>
  <c r="AK617" i="18"/>
  <c r="AK641" i="18"/>
  <c r="AC785" i="18"/>
  <c r="AF673" i="18"/>
  <c r="AH729" i="18"/>
  <c r="R641" i="18"/>
  <c r="AL785" i="18"/>
  <c r="AM777" i="18"/>
  <c r="AA769" i="18"/>
  <c r="AM761" i="18"/>
  <c r="AL753" i="18"/>
  <c r="AB737" i="18"/>
  <c r="AI729" i="18"/>
  <c r="AG617" i="18"/>
  <c r="AH845" i="18"/>
  <c r="AG737" i="18"/>
  <c r="AC853" i="18"/>
  <c r="AJ593" i="18"/>
  <c r="AA593" i="18"/>
  <c r="AI593" i="18"/>
  <c r="R593" i="18"/>
  <c r="AE593" i="18"/>
  <c r="AF633" i="18"/>
  <c r="AI633" i="18"/>
  <c r="AD633" i="18"/>
  <c r="AM633" i="18"/>
  <c r="AL633" i="18"/>
  <c r="AK633" i="18"/>
  <c r="R633" i="18"/>
  <c r="AF657" i="18"/>
  <c r="R657" i="18"/>
  <c r="AL657" i="18"/>
  <c r="AB673" i="18"/>
  <c r="AG673" i="18"/>
  <c r="R793" i="18"/>
  <c r="AB793" i="18"/>
  <c r="AE793" i="18"/>
  <c r="AD793" i="18"/>
  <c r="AF793" i="18"/>
  <c r="AK793" i="18"/>
  <c r="AJ793" i="18"/>
  <c r="N793" i="18"/>
  <c r="R821" i="18"/>
  <c r="AB821" i="18"/>
  <c r="AI821" i="18"/>
  <c r="AF821" i="18"/>
  <c r="AK821" i="18"/>
  <c r="AA861" i="18"/>
  <c r="AL861" i="18"/>
  <c r="AK861" i="18"/>
  <c r="AE861" i="18"/>
  <c r="AI861" i="18"/>
  <c r="AJ861" i="18"/>
  <c r="AH861" i="18"/>
  <c r="AL885" i="18"/>
  <c r="AJ885" i="18"/>
  <c r="AM885" i="18"/>
  <c r="AK885" i="18"/>
  <c r="AG885" i="18"/>
  <c r="N885" i="18"/>
  <c r="AD885" i="18"/>
  <c r="AI901" i="18"/>
  <c r="AD901" i="18"/>
  <c r="AA901" i="18"/>
  <c r="AE901" i="18"/>
  <c r="AG901" i="18"/>
  <c r="AJ901" i="18"/>
  <c r="AM901" i="18"/>
  <c r="AL901" i="18"/>
  <c r="N901" i="18"/>
  <c r="R901" i="18"/>
  <c r="AB909" i="18"/>
  <c r="AC909" i="18"/>
  <c r="AH909" i="18"/>
  <c r="AF909" i="18"/>
  <c r="AJ909" i="18"/>
  <c r="AL909" i="18"/>
  <c r="R909" i="18"/>
  <c r="N909" i="18"/>
  <c r="AG909" i="18"/>
  <c r="AI909" i="18"/>
  <c r="AK909" i="18"/>
  <c r="AD909" i="18"/>
  <c r="AA909" i="18"/>
  <c r="AE909" i="18"/>
  <c r="AH821" i="18"/>
  <c r="AB869" i="18"/>
  <c r="AD761" i="18"/>
  <c r="AD601" i="18"/>
  <c r="AA737" i="18"/>
  <c r="AC593" i="18"/>
  <c r="AE585" i="18"/>
  <c r="AI845" i="18"/>
  <c r="AA837" i="18"/>
  <c r="AB753" i="18"/>
  <c r="AE737" i="18"/>
  <c r="AD893" i="18"/>
  <c r="R761" i="18"/>
  <c r="AD861" i="18"/>
  <c r="R777" i="18"/>
  <c r="AH769" i="18"/>
  <c r="R609" i="18"/>
  <c r="AI609" i="18"/>
  <c r="AC609" i="18"/>
  <c r="AL609" i="18"/>
  <c r="AB609" i="18"/>
  <c r="R665" i="18"/>
  <c r="AK665" i="18"/>
  <c r="AA665" i="18"/>
  <c r="AB665" i="18"/>
  <c r="AC665" i="18"/>
  <c r="N681" i="18"/>
  <c r="AG681" i="18"/>
  <c r="AG745" i="18"/>
  <c r="R745" i="18"/>
  <c r="AD745" i="18"/>
  <c r="AK745" i="18"/>
  <c r="AA745" i="18"/>
  <c r="AH745" i="18"/>
  <c r="AF745" i="18"/>
  <c r="AJ745" i="18"/>
  <c r="AB745" i="18"/>
  <c r="AF805" i="18"/>
  <c r="AC805" i="18"/>
  <c r="AG805" i="18"/>
  <c r="AK805" i="18"/>
  <c r="AA805" i="18"/>
  <c r="AF813" i="18"/>
  <c r="AE813" i="18"/>
  <c r="AD813" i="18"/>
  <c r="N813" i="18"/>
  <c r="AK853" i="18"/>
  <c r="N805" i="18"/>
  <c r="AG793" i="18"/>
  <c r="AE761" i="18"/>
  <c r="AH673" i="18"/>
  <c r="N625" i="18"/>
  <c r="AJ617" i="18"/>
  <c r="AD609" i="18"/>
  <c r="AM585" i="18"/>
  <c r="AA617" i="18"/>
  <c r="AB617" i="18"/>
  <c r="R689" i="18"/>
  <c r="AK777" i="18"/>
  <c r="AM769" i="18"/>
  <c r="AE689" i="18"/>
  <c r="AG829" i="18"/>
  <c r="AC625" i="18"/>
  <c r="AI665" i="18"/>
  <c r="AG657" i="18"/>
  <c r="AJ869" i="18"/>
  <c r="AE601" i="18"/>
  <c r="AD829" i="18"/>
  <c r="AI805" i="18"/>
  <c r="AJ673" i="18"/>
  <c r="AI625" i="18"/>
  <c r="AI617" i="18"/>
  <c r="AA609" i="18"/>
  <c r="AK601" i="18"/>
  <c r="AF585" i="18"/>
  <c r="AL617" i="18"/>
  <c r="N673" i="18"/>
  <c r="AM625" i="18"/>
  <c r="AC821" i="18"/>
  <c r="AB861" i="18"/>
  <c r="R625" i="18"/>
  <c r="N753" i="18"/>
  <c r="AD853" i="18"/>
  <c r="AH689" i="18"/>
  <c r="AM665" i="18"/>
  <c r="AC601" i="18"/>
  <c r="AB593" i="18"/>
  <c r="AK845" i="18"/>
  <c r="AH837" i="18"/>
  <c r="AB785" i="18"/>
  <c r="AF593" i="18"/>
  <c r="N893" i="18"/>
  <c r="AC845" i="18"/>
  <c r="AM893" i="18"/>
  <c r="R601" i="18"/>
  <c r="AC585" i="18"/>
  <c r="AB585" i="18"/>
  <c r="AL585" i="18"/>
  <c r="AH585" i="18"/>
  <c r="AJ585" i="18"/>
  <c r="AD585" i="18"/>
  <c r="AF649" i="18"/>
  <c r="AM649" i="18"/>
  <c r="AH649" i="18"/>
  <c r="R649" i="18"/>
  <c r="AJ729" i="18"/>
  <c r="AK729" i="18"/>
  <c r="AG729" i="18"/>
  <c r="AE729" i="18"/>
  <c r="AA729" i="18"/>
  <c r="AF729" i="18"/>
  <c r="AM729" i="18"/>
  <c r="AL729" i="18"/>
  <c r="AF769" i="18"/>
  <c r="AB769" i="18"/>
  <c r="AE769" i="18"/>
  <c r="AL769" i="18"/>
  <c r="AC769" i="18"/>
  <c r="AI769" i="18"/>
  <c r="AK769" i="18"/>
  <c r="AD769" i="18"/>
  <c r="AK869" i="18"/>
  <c r="AG665" i="18"/>
  <c r="AL737" i="18"/>
  <c r="AI829" i="18"/>
  <c r="AD805" i="18"/>
  <c r="AL777" i="18"/>
  <c r="AI641" i="18"/>
  <c r="AM617" i="18"/>
  <c r="AE609" i="18"/>
  <c r="AM745" i="18"/>
  <c r="AC901" i="18"/>
  <c r="AA885" i="18"/>
  <c r="AM853" i="18"/>
  <c r="AK813" i="18"/>
  <c r="AE805" i="18"/>
  <c r="AJ769" i="18"/>
  <c r="AM689" i="18"/>
  <c r="AK649" i="18"/>
  <c r="AL641" i="18"/>
  <c r="AG593" i="18"/>
  <c r="R585" i="18"/>
  <c r="AE845" i="18"/>
  <c r="AI837" i="18"/>
  <c r="AB813" i="18"/>
  <c r="AL845" i="18"/>
  <c r="AF845" i="18"/>
  <c r="AM805" i="18"/>
  <c r="R805" i="18"/>
  <c r="AF861" i="18"/>
  <c r="AJ466" i="18"/>
  <c r="AH466" i="18"/>
  <c r="AG466" i="18"/>
  <c r="AB466" i="18"/>
  <c r="AE466" i="18"/>
  <c r="AI474" i="18"/>
  <c r="R474" i="18"/>
  <c r="AF474" i="18"/>
  <c r="R482" i="18"/>
  <c r="N482" i="18"/>
  <c r="AM482" i="18"/>
  <c r="AE482" i="18"/>
  <c r="R490" i="18"/>
  <c r="AD490" i="18"/>
  <c r="AE498" i="18"/>
  <c r="AJ498" i="18"/>
  <c r="AC498" i="18"/>
  <c r="AA498" i="18"/>
  <c r="AG557" i="18"/>
  <c r="AE557" i="18"/>
  <c r="AK557" i="18"/>
  <c r="AJ557" i="18"/>
  <c r="AA557" i="18"/>
  <c r="AI557" i="18"/>
  <c r="AF557" i="18"/>
  <c r="AG565" i="18"/>
  <c r="AH565" i="18"/>
  <c r="AC565" i="18"/>
  <c r="AD565" i="18"/>
  <c r="AB573" i="18"/>
  <c r="AH573" i="18"/>
  <c r="AL573" i="18"/>
  <c r="AD573" i="18"/>
  <c r="AG573" i="18"/>
  <c r="AB625" i="18"/>
  <c r="AG625" i="18"/>
  <c r="AF753" i="18"/>
  <c r="AC753" i="18"/>
  <c r="AA753" i="18"/>
  <c r="AK753" i="18"/>
  <c r="AJ753" i="18"/>
  <c r="AL829" i="18"/>
  <c r="AJ633" i="18"/>
  <c r="AD665" i="18"/>
  <c r="AM869" i="18"/>
  <c r="N861" i="18"/>
  <c r="AI869" i="18"/>
  <c r="AL821" i="18"/>
  <c r="AE625" i="18"/>
  <c r="AJ665" i="18"/>
  <c r="AI657" i="18"/>
  <c r="AF869" i="18"/>
  <c r="AA869" i="18"/>
  <c r="AA777" i="18"/>
  <c r="N585" i="18"/>
  <c r="N665" i="18"/>
  <c r="AJ649" i="18"/>
  <c r="AC813" i="18"/>
  <c r="AG777" i="18"/>
  <c r="AG753" i="18"/>
  <c r="AL681" i="18"/>
  <c r="AA641" i="18"/>
  <c r="AH609" i="18"/>
  <c r="AI673" i="18"/>
  <c r="AI745" i="18"/>
  <c r="AF901" i="18"/>
  <c r="AC877" i="18"/>
  <c r="AA853" i="18"/>
  <c r="AA813" i="18"/>
  <c r="AH805" i="18"/>
  <c r="AM793" i="18"/>
  <c r="N769" i="18"/>
  <c r="AI761" i="18"/>
  <c r="AE745" i="18"/>
  <c r="AI649" i="18"/>
  <c r="AK625" i="18"/>
  <c r="AH593" i="18"/>
  <c r="AF853" i="18"/>
  <c r="AJ837" i="18"/>
  <c r="AM813" i="18"/>
  <c r="AB777" i="18"/>
  <c r="AI877" i="18"/>
  <c r="AK901" i="18"/>
  <c r="R877" i="18"/>
  <c r="AI585" i="18"/>
  <c r="AB601" i="18"/>
  <c r="AH601" i="18"/>
  <c r="AL601" i="18"/>
  <c r="AM601" i="18"/>
  <c r="AE617" i="18"/>
  <c r="AC617" i="18"/>
  <c r="AH617" i="18"/>
  <c r="AD617" i="18"/>
  <c r="AF641" i="18"/>
  <c r="AH641" i="18"/>
  <c r="AG641" i="18"/>
  <c r="AJ641" i="18"/>
  <c r="AE641" i="18"/>
  <c r="R737" i="18"/>
  <c r="AK737" i="18"/>
  <c r="AJ737" i="18"/>
  <c r="AF737" i="18"/>
  <c r="AD737" i="18"/>
  <c r="AM737" i="18"/>
  <c r="AH737" i="18"/>
  <c r="AD785" i="18"/>
  <c r="AK785" i="18"/>
  <c r="AF785" i="18"/>
  <c r="N785" i="18"/>
  <c r="AE785" i="18"/>
  <c r="AM845" i="18"/>
  <c r="AA845" i="18"/>
  <c r="AG845" i="18"/>
  <c r="AD845" i="18"/>
  <c r="R845" i="18"/>
  <c r="AB845" i="18"/>
  <c r="AG601" i="18"/>
  <c r="AJ821" i="18"/>
  <c r="AC861" i="18"/>
  <c r="AK657" i="18"/>
  <c r="AJ829" i="18"/>
  <c r="AJ657" i="18"/>
  <c r="AC869" i="18"/>
  <c r="AG821" i="18"/>
  <c r="AL625" i="18"/>
  <c r="AD657" i="18"/>
  <c r="N869" i="18"/>
  <c r="R869" i="18"/>
  <c r="AA681" i="18"/>
  <c r="AL689" i="18"/>
  <c r="AA785" i="18"/>
  <c r="AL745" i="18"/>
  <c r="AE649" i="18"/>
  <c r="AK585" i="18"/>
  <c r="AE885" i="18"/>
  <c r="AL813" i="18"/>
  <c r="AJ777" i="18"/>
  <c r="AM753" i="18"/>
  <c r="AJ681" i="18"/>
  <c r="AM609" i="18"/>
  <c r="N593" i="18"/>
  <c r="N641" i="18"/>
  <c r="AM657" i="18"/>
  <c r="AD689" i="18"/>
  <c r="AE657" i="18"/>
  <c r="AC729" i="18"/>
  <c r="N737" i="18"/>
  <c r="AC793" i="18"/>
  <c r="AF617" i="18"/>
  <c r="AF681" i="18"/>
  <c r="AC745" i="18"/>
  <c r="AB901" i="18"/>
  <c r="AG877" i="18"/>
  <c r="AE853" i="18"/>
  <c r="AM829" i="18"/>
  <c r="N821" i="18"/>
  <c r="AI813" i="18"/>
  <c r="AL805" i="18"/>
  <c r="AI793" i="18"/>
  <c r="AI785" i="18"/>
  <c r="AE777" i="18"/>
  <c r="AJ761" i="18"/>
  <c r="R729" i="18"/>
  <c r="AC673" i="18"/>
  <c r="AD649" i="18"/>
  <c r="AB641" i="18"/>
  <c r="AC633" i="18"/>
  <c r="N609" i="18"/>
  <c r="R813" i="18"/>
  <c r="AB805" i="18"/>
  <c r="AA601" i="18"/>
  <c r="AG633" i="18"/>
  <c r="AL869" i="18"/>
  <c r="AH853" i="18"/>
  <c r="AL793" i="18"/>
  <c r="AA761" i="18"/>
  <c r="AJ689" i="18"/>
  <c r="AA633" i="18"/>
  <c r="AA585" i="18"/>
  <c r="AJ609" i="18"/>
  <c r="AK689" i="18"/>
  <c r="AI601" i="18"/>
  <c r="AA829" i="18"/>
  <c r="AA821" i="18"/>
  <c r="AJ625" i="18"/>
  <c r="AA657" i="18"/>
  <c r="AH869" i="18"/>
  <c r="AD593" i="18"/>
  <c r="AA689" i="18"/>
  <c r="AH885" i="18"/>
  <c r="AH813" i="18"/>
  <c r="AG785" i="18"/>
  <c r="AD753" i="18"/>
  <c r="AH665" i="18"/>
  <c r="N649" i="18"/>
  <c r="AL593" i="18"/>
  <c r="AK673" i="18"/>
  <c r="AK609" i="18"/>
  <c r="AC649" i="18"/>
  <c r="AH753" i="18"/>
  <c r="AF625" i="18"/>
  <c r="AF689" i="18"/>
  <c r="AJ877" i="18"/>
  <c r="AI853" i="18"/>
  <c r="AE821" i="18"/>
  <c r="AG813" i="18"/>
  <c r="AJ805" i="18"/>
  <c r="AA793" i="18"/>
  <c r="AM785" i="18"/>
  <c r="AI777" i="18"/>
  <c r="AG761" i="18"/>
  <c r="N729" i="18"/>
  <c r="AM673" i="18"/>
  <c r="AM641" i="18"/>
  <c r="AG609" i="18"/>
  <c r="AL877" i="18"/>
  <c r="AM861" i="18"/>
  <c r="R885" i="18"/>
  <c r="AB885" i="18"/>
  <c r="AE877" i="18"/>
  <c r="C32" i="2"/>
  <c r="R836" i="16"/>
  <c r="R752" i="16"/>
  <c r="N736" i="16"/>
  <c r="R576" i="16"/>
  <c r="N696" i="16"/>
  <c r="N428" i="16"/>
  <c r="R863" i="16"/>
  <c r="N496" i="16"/>
  <c r="C48" i="1"/>
  <c r="N816" i="16"/>
  <c r="R756" i="16"/>
  <c r="R644" i="16"/>
  <c r="N484" i="16"/>
  <c r="N640" i="16"/>
  <c r="R700" i="16"/>
  <c r="R868" i="16"/>
  <c r="N864" i="16"/>
  <c r="R835" i="16"/>
  <c r="R807" i="16"/>
  <c r="R679" i="16"/>
  <c r="R464" i="16"/>
  <c r="R815" i="16"/>
  <c r="R720" i="16"/>
  <c r="R675" i="16"/>
  <c r="R643" i="16"/>
  <c r="R684" i="16"/>
  <c r="R876" i="16"/>
  <c r="N388" i="16"/>
  <c r="R900" i="16"/>
  <c r="N823" i="16"/>
  <c r="R767" i="16"/>
  <c r="C72" i="1"/>
  <c r="R747" i="16"/>
  <c r="N732" i="16"/>
  <c r="R552" i="16"/>
  <c r="R716" i="16"/>
  <c r="R832" i="16"/>
  <c r="N828" i="16"/>
  <c r="R584" i="16"/>
  <c r="R480" i="16"/>
  <c r="N412" i="16"/>
  <c r="N488" i="16"/>
  <c r="R313" i="16"/>
  <c r="R345" i="16"/>
  <c r="R361" i="16"/>
  <c r="N384" i="16"/>
  <c r="N459" i="16"/>
  <c r="N408" i="16"/>
  <c r="R122" i="16"/>
  <c r="N122" i="16"/>
  <c r="R170" i="16"/>
  <c r="N170" i="16"/>
  <c r="N174" i="16"/>
  <c r="R174" i="16"/>
  <c r="R178" i="16"/>
  <c r="N178" i="16"/>
  <c r="N182" i="16"/>
  <c r="R182" i="16"/>
  <c r="R186" i="16"/>
  <c r="N186" i="16"/>
  <c r="N190" i="16"/>
  <c r="R190" i="16"/>
  <c r="N198" i="16"/>
  <c r="R198" i="16"/>
  <c r="N210" i="16"/>
  <c r="R210" i="16"/>
  <c r="N218" i="16"/>
  <c r="R218" i="16"/>
  <c r="N230" i="16"/>
  <c r="R230" i="16"/>
  <c r="N234" i="16"/>
  <c r="R234" i="16"/>
  <c r="R246" i="16"/>
  <c r="N246" i="16"/>
  <c r="N254" i="16"/>
  <c r="R254" i="16"/>
  <c r="N258" i="16"/>
  <c r="R258" i="16"/>
  <c r="N270" i="16"/>
  <c r="R270" i="16"/>
  <c r="N274" i="16"/>
  <c r="R274" i="16"/>
  <c r="R278" i="16"/>
  <c r="N278" i="16"/>
  <c r="N282" i="16"/>
  <c r="R282" i="16"/>
  <c r="N286" i="16"/>
  <c r="R286" i="16"/>
  <c r="R308" i="16"/>
  <c r="N308" i="16"/>
  <c r="R316" i="16"/>
  <c r="N316" i="16"/>
  <c r="R332" i="16"/>
  <c r="N332" i="16"/>
  <c r="R340" i="16"/>
  <c r="N340" i="16"/>
  <c r="N356" i="16"/>
  <c r="R356" i="16"/>
  <c r="R908" i="16"/>
  <c r="N908" i="16"/>
  <c r="AF460" i="18"/>
  <c r="AL460" i="18"/>
  <c r="AC460" i="18"/>
  <c r="AD460" i="18"/>
  <c r="N460" i="18"/>
  <c r="AG460" i="18"/>
  <c r="AM460" i="18"/>
  <c r="AJ460" i="18"/>
  <c r="AH460" i="18"/>
  <c r="AI460" i="18"/>
  <c r="AE460" i="18"/>
  <c r="AK460" i="18"/>
  <c r="AA460" i="18"/>
  <c r="AB460" i="18"/>
  <c r="R460" i="18"/>
  <c r="AB468" i="18"/>
  <c r="AJ468" i="18"/>
  <c r="AF468" i="18"/>
  <c r="N468" i="18"/>
  <c r="AE468" i="18"/>
  <c r="R468" i="18"/>
  <c r="AA468" i="18"/>
  <c r="AI468" i="18"/>
  <c r="AK468" i="18"/>
  <c r="AL468" i="18"/>
  <c r="AH468" i="18"/>
  <c r="AC468" i="18"/>
  <c r="AG468" i="18"/>
  <c r="AM468" i="18"/>
  <c r="AD468" i="18"/>
  <c r="AF476" i="18"/>
  <c r="AJ476" i="18"/>
  <c r="AD476" i="18"/>
  <c r="N476" i="18"/>
  <c r="AE476" i="18"/>
  <c r="AC476" i="18"/>
  <c r="AH476" i="18"/>
  <c r="AB476" i="18"/>
  <c r="AK476" i="18"/>
  <c r="AA476" i="18"/>
  <c r="AM476" i="18"/>
  <c r="AG476" i="18"/>
  <c r="AI476" i="18"/>
  <c r="R476" i="18"/>
  <c r="AL476" i="18"/>
  <c r="AI484" i="18"/>
  <c r="R484" i="18"/>
  <c r="AL484" i="18"/>
  <c r="AG484" i="18"/>
  <c r="AH484" i="18"/>
  <c r="AB484" i="18"/>
  <c r="AE484" i="18"/>
  <c r="AD484" i="18"/>
  <c r="AK484" i="18"/>
  <c r="AC484" i="18"/>
  <c r="AA484" i="18"/>
  <c r="AF484" i="18"/>
  <c r="N484" i="18"/>
  <c r="AJ484" i="18"/>
  <c r="AM484" i="18"/>
  <c r="AF492" i="18"/>
  <c r="AC492" i="18"/>
  <c r="AH492" i="18"/>
  <c r="AJ492" i="18"/>
  <c r="AK492" i="18"/>
  <c r="AB492" i="18"/>
  <c r="AA492" i="18"/>
  <c r="AL492" i="18"/>
  <c r="AD492" i="18"/>
  <c r="AE492" i="18"/>
  <c r="AM492" i="18"/>
  <c r="R492" i="18"/>
  <c r="AI492" i="18"/>
  <c r="N492" i="18"/>
  <c r="AH500" i="18"/>
  <c r="AG500" i="18"/>
  <c r="AL500" i="18"/>
  <c r="AB500" i="18"/>
  <c r="AM500" i="18"/>
  <c r="AA500" i="18"/>
  <c r="AI500" i="18"/>
  <c r="AC500" i="18"/>
  <c r="AF500" i="18"/>
  <c r="N500" i="18"/>
  <c r="AJ500" i="18"/>
  <c r="AK500" i="18"/>
  <c r="AD500" i="18"/>
  <c r="R500" i="18"/>
  <c r="AE500" i="18"/>
  <c r="AG508" i="18"/>
  <c r="AF508" i="18"/>
  <c r="AL508" i="18"/>
  <c r="AD508" i="18"/>
  <c r="AK508" i="18"/>
  <c r="N508" i="18"/>
  <c r="AA508" i="18"/>
  <c r="AE508" i="18"/>
  <c r="AC508" i="18"/>
  <c r="R508" i="18"/>
  <c r="AH508" i="18"/>
  <c r="AM508" i="18"/>
  <c r="AI508" i="18"/>
  <c r="AJ508" i="18"/>
  <c r="AB508" i="18"/>
  <c r="AJ518" i="18"/>
  <c r="AG518" i="18"/>
  <c r="AB518" i="18"/>
  <c r="AK518" i="18"/>
  <c r="AF518" i="18"/>
  <c r="AH518" i="18"/>
  <c r="AM518" i="18"/>
  <c r="AC518" i="18"/>
  <c r="AA518" i="18"/>
  <c r="R518" i="18"/>
  <c r="AL518" i="18"/>
  <c r="AI518" i="18"/>
  <c r="N518" i="18"/>
  <c r="AD518" i="18"/>
  <c r="AE518" i="18"/>
  <c r="AG526" i="18"/>
  <c r="AF526" i="18"/>
  <c r="AH526" i="18"/>
  <c r="AD526" i="18"/>
  <c r="N526" i="18"/>
  <c r="AJ526" i="18"/>
  <c r="AB526" i="18"/>
  <c r="AK526" i="18"/>
  <c r="AC526" i="18"/>
  <c r="AI526" i="18"/>
  <c r="AL526" i="18"/>
  <c r="AE526" i="18"/>
  <c r="R526" i="18"/>
  <c r="AM526" i="18"/>
  <c r="AA526" i="18"/>
  <c r="AJ534" i="18"/>
  <c r="R534" i="18"/>
  <c r="AE534" i="18"/>
  <c r="AA534" i="18"/>
  <c r="AC534" i="18"/>
  <c r="AL534" i="18"/>
  <c r="AH534" i="18"/>
  <c r="AF534" i="18"/>
  <c r="AI534" i="18"/>
  <c r="AD534" i="18"/>
  <c r="AK534" i="18"/>
  <c r="AM534" i="18"/>
  <c r="AG534" i="18"/>
  <c r="N534" i="18"/>
  <c r="AB534" i="18"/>
  <c r="AC542" i="18"/>
  <c r="AM542" i="18"/>
  <c r="AI542" i="18"/>
  <c r="AB542" i="18"/>
  <c r="AJ542" i="18"/>
  <c r="AF542" i="18"/>
  <c r="AH542" i="18"/>
  <c r="AG542" i="18"/>
  <c r="R542" i="18"/>
  <c r="AE542" i="18"/>
  <c r="AL542" i="18"/>
  <c r="N542" i="18"/>
  <c r="AA542" i="18"/>
  <c r="AK542" i="18"/>
  <c r="AD542" i="18"/>
  <c r="AL550" i="18"/>
  <c r="AB550" i="18"/>
  <c r="AE550" i="18"/>
  <c r="AC550" i="18"/>
  <c r="AK550" i="18"/>
  <c r="AJ550" i="18"/>
  <c r="AH550" i="18"/>
  <c r="R550" i="18"/>
  <c r="AI550" i="18"/>
  <c r="N550" i="18"/>
  <c r="AF550" i="18"/>
  <c r="AM550" i="18"/>
  <c r="AA550" i="18"/>
  <c r="AG550" i="18"/>
  <c r="AD550" i="18"/>
  <c r="AL559" i="18"/>
  <c r="AG559" i="18"/>
  <c r="AC559" i="18"/>
  <c r="AB559" i="18"/>
  <c r="N559" i="18"/>
  <c r="AE559" i="18"/>
  <c r="AI559" i="18"/>
  <c r="AM559" i="18"/>
  <c r="R559" i="18"/>
  <c r="AK559" i="18"/>
  <c r="AA559" i="18"/>
  <c r="AF559" i="18"/>
  <c r="AH559" i="18"/>
  <c r="AJ559" i="18"/>
  <c r="AD559" i="18"/>
  <c r="AG570" i="18"/>
  <c r="AC570" i="18"/>
  <c r="AM570" i="18"/>
  <c r="AJ570" i="18"/>
  <c r="AD570" i="18"/>
  <c r="AK570" i="18"/>
  <c r="AF570" i="18"/>
  <c r="AL570" i="18"/>
  <c r="AH570" i="18"/>
  <c r="R570" i="18"/>
  <c r="AE570" i="18"/>
  <c r="N570" i="18"/>
  <c r="AA570" i="18"/>
  <c r="AB570" i="18"/>
  <c r="AI570" i="18"/>
  <c r="AA582" i="18"/>
  <c r="AK582" i="18"/>
  <c r="AG582" i="18"/>
  <c r="AM582" i="18"/>
  <c r="AD582" i="18"/>
  <c r="N582" i="18"/>
  <c r="AJ582" i="18"/>
  <c r="AC582" i="18"/>
  <c r="R582" i="18"/>
  <c r="AL582" i="18"/>
  <c r="AH582" i="18"/>
  <c r="AB582" i="18"/>
  <c r="AI582" i="18"/>
  <c r="AF582" i="18"/>
  <c r="AE582" i="18"/>
  <c r="AD590" i="18"/>
  <c r="AH590" i="18"/>
  <c r="AA590" i="18"/>
  <c r="AE590" i="18"/>
  <c r="AC590" i="18"/>
  <c r="AL590" i="18"/>
  <c r="AM590" i="18"/>
  <c r="AG590" i="18"/>
  <c r="N590" i="18"/>
  <c r="AB590" i="18"/>
  <c r="AJ590" i="18"/>
  <c r="AF590" i="18"/>
  <c r="AK590" i="18"/>
  <c r="AI590" i="18"/>
  <c r="R590" i="18"/>
  <c r="AD598" i="18"/>
  <c r="AH598" i="18"/>
  <c r="AC598" i="18"/>
  <c r="AF598" i="18"/>
  <c r="AE598" i="18"/>
  <c r="AA598" i="18"/>
  <c r="R598" i="18"/>
  <c r="AK598" i="18"/>
  <c r="AB598" i="18"/>
  <c r="AL598" i="18"/>
  <c r="AM598" i="18"/>
  <c r="AJ598" i="18"/>
  <c r="AI598" i="18"/>
  <c r="N598" i="18"/>
  <c r="AG598" i="18"/>
  <c r="AJ606" i="18"/>
  <c r="AI606" i="18"/>
  <c r="R606" i="18"/>
  <c r="N606" i="18"/>
  <c r="AB606" i="18"/>
  <c r="AH606" i="18"/>
  <c r="AA606" i="18"/>
  <c r="AD606" i="18"/>
  <c r="AE606" i="18"/>
  <c r="AF606" i="18"/>
  <c r="AG606" i="18"/>
  <c r="AC606" i="18"/>
  <c r="AM606" i="18"/>
  <c r="AL606" i="18"/>
  <c r="AK606" i="18"/>
  <c r="AM614" i="18"/>
  <c r="AD614" i="18"/>
  <c r="AB614" i="18"/>
  <c r="AC614" i="18"/>
  <c r="AK614" i="18"/>
  <c r="R614" i="18"/>
  <c r="AL614" i="18"/>
  <c r="AI614" i="18"/>
  <c r="AH614" i="18"/>
  <c r="N614" i="18"/>
  <c r="AJ614" i="18"/>
  <c r="AE614" i="18"/>
  <c r="AF614" i="18"/>
  <c r="AG614" i="18"/>
  <c r="AA614" i="18"/>
  <c r="AI622" i="18"/>
  <c r="AF622" i="18"/>
  <c r="AC622" i="18"/>
  <c r="N622" i="18"/>
  <c r="AJ622" i="18"/>
  <c r="AB622" i="18"/>
  <c r="AA622" i="18"/>
  <c r="R622" i="18"/>
  <c r="AK622" i="18"/>
  <c r="AH622" i="18"/>
  <c r="AG622" i="18"/>
  <c r="AM622" i="18"/>
  <c r="AL622" i="18"/>
  <c r="AD622" i="18"/>
  <c r="AE622" i="18"/>
  <c r="AE630" i="18"/>
  <c r="N630" i="18"/>
  <c r="AM630" i="18"/>
  <c r="AH630" i="18"/>
  <c r="R630" i="18"/>
  <c r="AL630" i="18"/>
  <c r="AC630" i="18"/>
  <c r="AB630" i="18"/>
  <c r="AG630" i="18"/>
  <c r="AI630" i="18"/>
  <c r="AD630" i="18"/>
  <c r="AF630" i="18"/>
  <c r="AA630" i="18"/>
  <c r="AJ630" i="18"/>
  <c r="AK630" i="18"/>
  <c r="AC638" i="18"/>
  <c r="AL638" i="18"/>
  <c r="N638" i="18"/>
  <c r="AB638" i="18"/>
  <c r="AJ638" i="18"/>
  <c r="AF638" i="18"/>
  <c r="AE638" i="18"/>
  <c r="AI638" i="18"/>
  <c r="AA638" i="18"/>
  <c r="R638" i="18"/>
  <c r="AK638" i="18"/>
  <c r="AG638" i="18"/>
  <c r="AM638" i="18"/>
  <c r="AH638" i="18"/>
  <c r="AD638" i="18"/>
  <c r="AH646" i="18"/>
  <c r="AF646" i="18"/>
  <c r="AI646" i="18"/>
  <c r="AE646" i="18"/>
  <c r="N646" i="18"/>
  <c r="AG646" i="18"/>
  <c r="R646" i="18"/>
  <c r="AB646" i="18"/>
  <c r="AC646" i="18"/>
  <c r="AD646" i="18"/>
  <c r="AA646" i="18"/>
  <c r="AK646" i="18"/>
  <c r="AL646" i="18"/>
  <c r="AM646" i="18"/>
  <c r="AJ646" i="18"/>
  <c r="AH654" i="18"/>
  <c r="AE654" i="18"/>
  <c r="AA654" i="18"/>
  <c r="AB654" i="18"/>
  <c r="AK654" i="18"/>
  <c r="AM654" i="18"/>
  <c r="AG654" i="18"/>
  <c r="AL654" i="18"/>
  <c r="AC654" i="18"/>
  <c r="AJ654" i="18"/>
  <c r="AI654" i="18"/>
  <c r="R654" i="18"/>
  <c r="AF654" i="18"/>
  <c r="N654" i="18"/>
  <c r="AD654" i="18"/>
  <c r="AI662" i="18"/>
  <c r="AK662" i="18"/>
  <c r="N662" i="18"/>
  <c r="AF662" i="18"/>
  <c r="AM662" i="18"/>
  <c r="AA662" i="18"/>
  <c r="AB662" i="18"/>
  <c r="R662" i="18"/>
  <c r="AH662" i="18"/>
  <c r="AD662" i="18"/>
  <c r="AC662" i="18"/>
  <c r="AL662" i="18"/>
  <c r="AJ662" i="18"/>
  <c r="AG662" i="18"/>
  <c r="AE662" i="18"/>
  <c r="N670" i="18"/>
  <c r="R670" i="18"/>
  <c r="AL670" i="18"/>
  <c r="AD670" i="18"/>
  <c r="AG670" i="18"/>
  <c r="AA670" i="18"/>
  <c r="AF670" i="18"/>
  <c r="AI670" i="18"/>
  <c r="AH670" i="18"/>
  <c r="AB670" i="18"/>
  <c r="AK670" i="18"/>
  <c r="AM670" i="18"/>
  <c r="AC670" i="18"/>
  <c r="AE670" i="18"/>
  <c r="AE678" i="18"/>
  <c r="AA678" i="18"/>
  <c r="R678" i="18"/>
  <c r="AL678" i="18"/>
  <c r="AI678" i="18"/>
  <c r="AF678" i="18"/>
  <c r="AH678" i="18"/>
  <c r="AD678" i="18"/>
  <c r="AK678" i="18"/>
  <c r="N678" i="18"/>
  <c r="AJ678" i="18"/>
  <c r="AG678" i="18"/>
  <c r="AB678" i="18"/>
  <c r="R686" i="18"/>
  <c r="AK686" i="18"/>
  <c r="AG686" i="18"/>
  <c r="AM686" i="18"/>
  <c r="N686" i="18"/>
  <c r="AF686" i="18"/>
  <c r="AC686" i="18"/>
  <c r="AH686" i="18"/>
  <c r="AJ686" i="18"/>
  <c r="AI686" i="18"/>
  <c r="AL686" i="18"/>
  <c r="AA686" i="18"/>
  <c r="AE686" i="18"/>
  <c r="AD686" i="18"/>
  <c r="AB686" i="18"/>
  <c r="AL694" i="18"/>
  <c r="R694" i="18"/>
  <c r="N694" i="18"/>
  <c r="AB694" i="18"/>
  <c r="AI694" i="18"/>
  <c r="AF694" i="18"/>
  <c r="AM694" i="18"/>
  <c r="AE694" i="18"/>
  <c r="AG694" i="18"/>
  <c r="AC694" i="18"/>
  <c r="AH694" i="18"/>
  <c r="AD694" i="18"/>
  <c r="AK694" i="18"/>
  <c r="AJ694" i="18"/>
  <c r="AA694" i="18"/>
  <c r="AA702" i="18"/>
  <c r="AB702" i="18"/>
  <c r="AK702" i="18"/>
  <c r="AF702" i="18"/>
  <c r="N702" i="18"/>
  <c r="R702" i="18"/>
  <c r="AJ702" i="18"/>
  <c r="AD702" i="18"/>
  <c r="AH702" i="18"/>
  <c r="AG702" i="18"/>
  <c r="AI702" i="18"/>
  <c r="AE702" i="18"/>
  <c r="AL702" i="18"/>
  <c r="AC702" i="18"/>
  <c r="AM702" i="18"/>
  <c r="AL710" i="18"/>
  <c r="AF710" i="18"/>
  <c r="AI710" i="18"/>
  <c r="AK710" i="18"/>
  <c r="AG710" i="18"/>
  <c r="N710" i="18"/>
  <c r="AH710" i="18"/>
  <c r="AJ710" i="18"/>
  <c r="AB710" i="18"/>
  <c r="AE710" i="18"/>
  <c r="AM710" i="18"/>
  <c r="AD710" i="18"/>
  <c r="AA710" i="18"/>
  <c r="R710" i="18"/>
  <c r="AC710" i="18"/>
  <c r="AH718" i="18"/>
  <c r="AK718" i="18"/>
  <c r="AD718" i="18"/>
  <c r="AG718" i="18"/>
  <c r="N718" i="18"/>
  <c r="AE718" i="18"/>
  <c r="AF718" i="18"/>
  <c r="AA718" i="18"/>
  <c r="AL718" i="18"/>
  <c r="AC718" i="18"/>
  <c r="R718" i="18"/>
  <c r="AJ718" i="18"/>
  <c r="AI718" i="18"/>
  <c r="AB718" i="18"/>
  <c r="AM718" i="18"/>
  <c r="AL726" i="18"/>
  <c r="N726" i="18"/>
  <c r="AA726" i="18"/>
  <c r="AK726" i="18"/>
  <c r="AC726" i="18"/>
  <c r="AB726" i="18"/>
  <c r="AF726" i="18"/>
  <c r="AI726" i="18"/>
  <c r="AJ726" i="18"/>
  <c r="R726" i="18"/>
  <c r="AG726" i="18"/>
  <c r="AE726" i="18"/>
  <c r="AD726" i="18"/>
  <c r="AM726" i="18"/>
  <c r="AH726" i="18"/>
  <c r="AD734" i="18"/>
  <c r="R734" i="18"/>
  <c r="AB734" i="18"/>
  <c r="AK734" i="18"/>
  <c r="AG734" i="18"/>
  <c r="AC734" i="18"/>
  <c r="AE734" i="18"/>
  <c r="AF734" i="18"/>
  <c r="AA734" i="18"/>
  <c r="AM734" i="18"/>
  <c r="AI734" i="18"/>
  <c r="AJ734" i="18"/>
  <c r="AL734" i="18"/>
  <c r="N734" i="18"/>
  <c r="AH734" i="18"/>
  <c r="AF742" i="18"/>
  <c r="AC742" i="18"/>
  <c r="AE742" i="18"/>
  <c r="AK742" i="18"/>
  <c r="R742" i="18"/>
  <c r="AI742" i="18"/>
  <c r="AA742" i="18"/>
  <c r="AH742" i="18"/>
  <c r="AM742" i="18"/>
  <c r="N742" i="18"/>
  <c r="AJ742" i="18"/>
  <c r="AG742" i="18"/>
  <c r="AB742" i="18"/>
  <c r="AL742" i="18"/>
  <c r="AD742" i="18"/>
  <c r="AF750" i="18"/>
  <c r="AC750" i="18"/>
  <c r="AK750" i="18"/>
  <c r="R750" i="18"/>
  <c r="AH750" i="18"/>
  <c r="AJ750" i="18"/>
  <c r="AL750" i="18"/>
  <c r="AI750" i="18"/>
  <c r="AG750" i="18"/>
  <c r="AA750" i="18"/>
  <c r="AD750" i="18"/>
  <c r="AE750" i="18"/>
  <c r="AM750" i="18"/>
  <c r="AB750" i="18"/>
  <c r="N750" i="18"/>
  <c r="AL758" i="18"/>
  <c r="AG758" i="18"/>
  <c r="AD758" i="18"/>
  <c r="AB758" i="18"/>
  <c r="R758" i="18"/>
  <c r="AI758" i="18"/>
  <c r="AA758" i="18"/>
  <c r="AH758" i="18"/>
  <c r="N758" i="18"/>
  <c r="AK758" i="18"/>
  <c r="AM758" i="18"/>
  <c r="AC758" i="18"/>
  <c r="AE758" i="18"/>
  <c r="AF758" i="18"/>
  <c r="AJ758" i="18"/>
  <c r="AF766" i="18"/>
  <c r="N766" i="18"/>
  <c r="AB766" i="18"/>
  <c r="R766" i="18"/>
  <c r="AL766" i="18"/>
  <c r="AA766" i="18"/>
  <c r="AM766" i="18"/>
  <c r="AD766" i="18"/>
  <c r="AH766" i="18"/>
  <c r="AI766" i="18"/>
  <c r="AE766" i="18"/>
  <c r="AG766" i="18"/>
  <c r="AJ766" i="18"/>
  <c r="AK766" i="18"/>
  <c r="AC766" i="18"/>
  <c r="AF774" i="18"/>
  <c r="AM774" i="18"/>
  <c r="AG774" i="18"/>
  <c r="AI774" i="18"/>
  <c r="AK774" i="18"/>
  <c r="R774" i="18"/>
  <c r="AH774" i="18"/>
  <c r="N774" i="18"/>
  <c r="AB774" i="18"/>
  <c r="AC774" i="18"/>
  <c r="AL774" i="18"/>
  <c r="AA774" i="18"/>
  <c r="AE774" i="18"/>
  <c r="AD774" i="18"/>
  <c r="AJ774" i="18"/>
  <c r="AC782" i="18"/>
  <c r="AD782" i="18"/>
  <c r="N782" i="18"/>
  <c r="AI782" i="18"/>
  <c r="AL782" i="18"/>
  <c r="AF782" i="18"/>
  <c r="AG782" i="18"/>
  <c r="AB782" i="18"/>
  <c r="AM782" i="18"/>
  <c r="AK782" i="18"/>
  <c r="AJ782" i="18"/>
  <c r="AE782" i="18"/>
  <c r="R782" i="18"/>
  <c r="AH782" i="18"/>
  <c r="AA782" i="18"/>
  <c r="AF790" i="18"/>
  <c r="AH790" i="18"/>
  <c r="AD790" i="18"/>
  <c r="AM790" i="18"/>
  <c r="N790" i="18"/>
  <c r="AK790" i="18"/>
  <c r="AJ790" i="18"/>
  <c r="R790" i="18"/>
  <c r="AI790" i="18"/>
  <c r="AE790" i="18"/>
  <c r="AL790" i="18"/>
  <c r="AB790" i="18"/>
  <c r="AG790" i="18"/>
  <c r="AA790" i="18"/>
  <c r="AC790" i="18"/>
  <c r="AM798" i="18"/>
  <c r="R798" i="18"/>
  <c r="AC798" i="18"/>
  <c r="AE798" i="18"/>
  <c r="AK798" i="18"/>
  <c r="AG798" i="18"/>
  <c r="AJ798" i="18"/>
  <c r="AD798" i="18"/>
  <c r="AH798" i="18"/>
  <c r="AA798" i="18"/>
  <c r="AF798" i="18"/>
  <c r="AI798" i="18"/>
  <c r="AB798" i="18"/>
  <c r="N798" i="18"/>
  <c r="AL798" i="18"/>
  <c r="AF799" i="18"/>
  <c r="AB799" i="18"/>
  <c r="AM799" i="18"/>
  <c r="N799" i="18"/>
  <c r="R799" i="18"/>
  <c r="AD799" i="18"/>
  <c r="AA799" i="18"/>
  <c r="AJ799" i="18"/>
  <c r="AL799" i="18"/>
  <c r="AE799" i="18"/>
  <c r="AG799" i="18"/>
  <c r="AH799" i="18"/>
  <c r="AI799" i="18"/>
  <c r="AK799" i="18"/>
  <c r="AC799" i="18"/>
  <c r="AD800" i="18"/>
  <c r="R800" i="18"/>
  <c r="AI800" i="18"/>
  <c r="AC800" i="18"/>
  <c r="AB800" i="18"/>
  <c r="AA800" i="18"/>
  <c r="AH800" i="18"/>
  <c r="AL800" i="18"/>
  <c r="AG800" i="18"/>
  <c r="AE800" i="18"/>
  <c r="AK800" i="18"/>
  <c r="N800" i="18"/>
  <c r="AJ800" i="18"/>
  <c r="AF800" i="18"/>
  <c r="AK801" i="18"/>
  <c r="AB801" i="18"/>
  <c r="AA801" i="18"/>
  <c r="AL801" i="18"/>
  <c r="AI801" i="18"/>
  <c r="AG801" i="18"/>
  <c r="AD801" i="18"/>
  <c r="R801" i="18"/>
  <c r="AH801" i="18"/>
  <c r="AF801" i="18"/>
  <c r="AE801" i="18"/>
  <c r="AC801" i="18"/>
  <c r="AJ801" i="18"/>
  <c r="N801" i="18"/>
  <c r="AM801" i="18"/>
  <c r="AI802" i="18"/>
  <c r="AE802" i="18"/>
  <c r="AC802" i="18"/>
  <c r="AL802" i="18"/>
  <c r="AH802" i="18"/>
  <c r="AF802" i="18"/>
  <c r="AA802" i="18"/>
  <c r="AG802" i="18"/>
  <c r="AB802" i="18"/>
  <c r="R802" i="18"/>
  <c r="N802" i="18"/>
  <c r="AM802" i="18"/>
  <c r="AK802" i="18"/>
  <c r="AJ802" i="18"/>
  <c r="AD802" i="18"/>
  <c r="AJ810" i="18"/>
  <c r="AD810" i="18"/>
  <c r="AH810" i="18"/>
  <c r="AI810" i="18"/>
  <c r="AA810" i="18"/>
  <c r="AL810" i="18"/>
  <c r="AF810" i="18"/>
  <c r="AK810" i="18"/>
  <c r="AE810" i="18"/>
  <c r="AB810" i="18"/>
  <c r="R810" i="18"/>
  <c r="AM810" i="18"/>
  <c r="AC810" i="18"/>
  <c r="N810" i="18"/>
  <c r="AB818" i="18"/>
  <c r="AM818" i="18"/>
  <c r="AE818" i="18"/>
  <c r="AG818" i="18"/>
  <c r="AH818" i="18"/>
  <c r="AI818" i="18"/>
  <c r="AA818" i="18"/>
  <c r="AK818" i="18"/>
  <c r="R818" i="18"/>
  <c r="N818" i="18"/>
  <c r="AF818" i="18"/>
  <c r="AC818" i="18"/>
  <c r="AJ818" i="18"/>
  <c r="AD818" i="18"/>
  <c r="AL818" i="18"/>
  <c r="AE826" i="18"/>
  <c r="AM826" i="18"/>
  <c r="AJ826" i="18"/>
  <c r="AB826" i="18"/>
  <c r="AG826" i="18"/>
  <c r="AH826" i="18"/>
  <c r="AA826" i="18"/>
  <c r="R826" i="18"/>
  <c r="AD826" i="18"/>
  <c r="AC826" i="18"/>
  <c r="AK826" i="18"/>
  <c r="AL826" i="18"/>
  <c r="N826" i="18"/>
  <c r="AF826" i="18"/>
  <c r="AI826" i="18"/>
  <c r="AH834" i="18"/>
  <c r="AI834" i="18"/>
  <c r="AL834" i="18"/>
  <c r="N834" i="18"/>
  <c r="AD834" i="18"/>
  <c r="AE834" i="18"/>
  <c r="AM834" i="18"/>
  <c r="AK834" i="18"/>
  <c r="AB834" i="18"/>
  <c r="AC834" i="18"/>
  <c r="AJ834" i="18"/>
  <c r="R834" i="18"/>
  <c r="AA834" i="18"/>
  <c r="AG834" i="18"/>
  <c r="AF834" i="18"/>
  <c r="AB842" i="18"/>
  <c r="AJ842" i="18"/>
  <c r="N842" i="18"/>
  <c r="AG842" i="18"/>
  <c r="AC842" i="18"/>
  <c r="AL842" i="18"/>
  <c r="AE842" i="18"/>
  <c r="AF842" i="18"/>
  <c r="AH842" i="18"/>
  <c r="AI842" i="18"/>
  <c r="R842" i="18"/>
  <c r="AK842" i="18"/>
  <c r="AD842" i="18"/>
  <c r="AA842" i="18"/>
  <c r="AM842" i="18"/>
  <c r="AB850" i="18"/>
  <c r="AH850" i="18"/>
  <c r="AG850" i="18"/>
  <c r="AL850" i="18"/>
  <c r="AM850" i="18"/>
  <c r="N850" i="18"/>
  <c r="AD850" i="18"/>
  <c r="AF850" i="18"/>
  <c r="AJ850" i="18"/>
  <c r="AK850" i="18"/>
  <c r="AC850" i="18"/>
  <c r="R850" i="18"/>
  <c r="AA850" i="18"/>
  <c r="AI850" i="18"/>
  <c r="AF858" i="18"/>
  <c r="AC858" i="18"/>
  <c r="AA858" i="18"/>
  <c r="AL858" i="18"/>
  <c r="AH858" i="18"/>
  <c r="R858" i="18"/>
  <c r="AK858" i="18"/>
  <c r="N858" i="18"/>
  <c r="AB858" i="18"/>
  <c r="AE858" i="18"/>
  <c r="AM858" i="18"/>
  <c r="AI858" i="18"/>
  <c r="AG858" i="18"/>
  <c r="AD858" i="18"/>
  <c r="AH866" i="18"/>
  <c r="AI866" i="18"/>
  <c r="N866" i="18"/>
  <c r="AG866" i="18"/>
  <c r="AC866" i="18"/>
  <c r="AA866" i="18"/>
  <c r="AM866" i="18"/>
  <c r="AB866" i="18"/>
  <c r="AE866" i="18"/>
  <c r="AK866" i="18"/>
  <c r="R866" i="18"/>
  <c r="AJ866" i="18"/>
  <c r="AD866" i="18"/>
  <c r="AL866" i="18"/>
  <c r="AF866" i="18"/>
  <c r="AG874" i="18"/>
  <c r="AL874" i="18"/>
  <c r="AJ874" i="18"/>
  <c r="N874" i="18"/>
  <c r="AD874" i="18"/>
  <c r="AI874" i="18"/>
  <c r="AB874" i="18"/>
  <c r="AC874" i="18"/>
  <c r="AM874" i="18"/>
  <c r="AF874" i="18"/>
  <c r="AH874" i="18"/>
  <c r="R874" i="18"/>
  <c r="AK874" i="18"/>
  <c r="AE874" i="18"/>
  <c r="AA874" i="18"/>
  <c r="R206" i="16"/>
  <c r="AG492" i="18"/>
  <c r="N121" i="16"/>
  <c r="R121" i="16"/>
  <c r="N165" i="16"/>
  <c r="R165" i="16"/>
  <c r="N169" i="16"/>
  <c r="R169" i="16"/>
  <c r="R173" i="16"/>
  <c r="N173" i="16"/>
  <c r="R193" i="16"/>
  <c r="N193" i="16"/>
  <c r="N205" i="16"/>
  <c r="R205" i="16"/>
  <c r="N217" i="16"/>
  <c r="R217" i="16"/>
  <c r="R221" i="16"/>
  <c r="N221" i="16"/>
  <c r="R225" i="16"/>
  <c r="N225" i="16"/>
  <c r="R241" i="16"/>
  <c r="N241" i="16"/>
  <c r="R245" i="16"/>
  <c r="N245" i="16"/>
  <c r="N261" i="16"/>
  <c r="R261" i="16"/>
  <c r="R265" i="16"/>
  <c r="N265" i="16"/>
  <c r="N269" i="16"/>
  <c r="R269" i="16"/>
  <c r="R277" i="16"/>
  <c r="N277" i="16"/>
  <c r="R281" i="16"/>
  <c r="N281" i="16"/>
  <c r="N302" i="16"/>
  <c r="R302" i="16"/>
  <c r="N310" i="16"/>
  <c r="R310" i="16"/>
  <c r="R318" i="16"/>
  <c r="N318" i="16"/>
  <c r="N358" i="16"/>
  <c r="R358" i="16"/>
  <c r="AJ858" i="18"/>
  <c r="AG810" i="18"/>
  <c r="AM800" i="18"/>
  <c r="AE850" i="18"/>
  <c r="R291" i="16"/>
  <c r="N291" i="16"/>
  <c r="R323" i="16"/>
  <c r="N323" i="16"/>
  <c r="R339" i="16"/>
  <c r="N339" i="16"/>
  <c r="R347" i="16"/>
  <c r="N347" i="16"/>
  <c r="N355" i="16"/>
  <c r="R355" i="16"/>
  <c r="R363" i="16"/>
  <c r="N363" i="16"/>
  <c r="N375" i="16"/>
  <c r="R375" i="16"/>
  <c r="R379" i="16"/>
  <c r="N379" i="16"/>
  <c r="N387" i="16"/>
  <c r="R387" i="16"/>
  <c r="R395" i="16"/>
  <c r="N395" i="16"/>
  <c r="N399" i="16"/>
  <c r="R399" i="16"/>
  <c r="N403" i="16"/>
  <c r="R403" i="16"/>
  <c r="N407" i="16"/>
  <c r="R407" i="16"/>
  <c r="R419" i="16"/>
  <c r="N419" i="16"/>
  <c r="R120" i="16"/>
  <c r="N120" i="16"/>
  <c r="N124" i="16"/>
  <c r="R124" i="16"/>
  <c r="R128" i="16"/>
  <c r="N128" i="16"/>
  <c r="N132" i="16"/>
  <c r="R132" i="16"/>
  <c r="N136" i="16"/>
  <c r="R136" i="16"/>
  <c r="N140" i="16"/>
  <c r="R140" i="16"/>
  <c r="R160" i="16"/>
  <c r="N160" i="16"/>
  <c r="R164" i="16"/>
  <c r="N164" i="16"/>
  <c r="R168" i="16"/>
  <c r="N168" i="16"/>
  <c r="R172" i="16"/>
  <c r="N172" i="16"/>
  <c r="R176" i="16"/>
  <c r="N176" i="16"/>
  <c r="N180" i="16"/>
  <c r="R180" i="16"/>
  <c r="N184" i="16"/>
  <c r="R184" i="16"/>
  <c r="R188" i="16"/>
  <c r="N188" i="16"/>
  <c r="R192" i="16"/>
  <c r="N192" i="16"/>
  <c r="R196" i="16"/>
  <c r="N196" i="16"/>
  <c r="R200" i="16"/>
  <c r="N200" i="16"/>
  <c r="R208" i="16"/>
  <c r="N208" i="16"/>
  <c r="R212" i="16"/>
  <c r="N212" i="16"/>
  <c r="N216" i="16"/>
  <c r="R216" i="16"/>
  <c r="R220" i="16"/>
  <c r="N220" i="16"/>
  <c r="R224" i="16"/>
  <c r="N224" i="16"/>
  <c r="N228" i="16"/>
  <c r="R228" i="16"/>
  <c r="R232" i="16"/>
  <c r="N232" i="16"/>
  <c r="R236" i="16"/>
  <c r="N236" i="16"/>
  <c r="R240" i="16"/>
  <c r="N240" i="16"/>
  <c r="N244" i="16"/>
  <c r="R244" i="16"/>
  <c r="R248" i="16"/>
  <c r="N248" i="16"/>
  <c r="R256" i="16"/>
  <c r="N256" i="16"/>
  <c r="N260" i="16"/>
  <c r="R260" i="16"/>
  <c r="R268" i="16"/>
  <c r="N268" i="16"/>
  <c r="R272" i="16"/>
  <c r="N272" i="16"/>
  <c r="R276" i="16"/>
  <c r="N276" i="16"/>
  <c r="R280" i="16"/>
  <c r="N280" i="16"/>
  <c r="N284" i="16"/>
  <c r="R284" i="16"/>
  <c r="N288" i="16"/>
  <c r="R288" i="16"/>
  <c r="N304" i="16"/>
  <c r="R304" i="16"/>
  <c r="R312" i="16"/>
  <c r="N312" i="16"/>
  <c r="N320" i="16"/>
  <c r="R320" i="16"/>
  <c r="N328" i="16"/>
  <c r="R328" i="16"/>
  <c r="R336" i="16"/>
  <c r="N336" i="16"/>
  <c r="N344" i="16"/>
  <c r="R344" i="16"/>
  <c r="N352" i="16"/>
  <c r="R352" i="16"/>
  <c r="R360" i="16"/>
  <c r="R264" i="16"/>
  <c r="N264" i="16"/>
  <c r="N371" i="16"/>
  <c r="N431" i="16"/>
  <c r="R431" i="16"/>
  <c r="R435" i="16"/>
  <c r="N435" i="16"/>
  <c r="N471" i="16"/>
  <c r="R471" i="16"/>
  <c r="R491" i="16"/>
  <c r="N491" i="16"/>
  <c r="R499" i="16"/>
  <c r="N499" i="16"/>
  <c r="N503" i="16"/>
  <c r="R503" i="16"/>
  <c r="N523" i="16"/>
  <c r="R523" i="16"/>
  <c r="R539" i="16"/>
  <c r="N539" i="16"/>
  <c r="N543" i="16"/>
  <c r="R543" i="16"/>
  <c r="N547" i="16"/>
  <c r="R547" i="16"/>
  <c r="N551" i="16"/>
  <c r="R551" i="16"/>
  <c r="R531" i="16"/>
  <c r="R571" i="16"/>
  <c r="R663" i="16"/>
  <c r="N579" i="16"/>
  <c r="R579" i="16"/>
  <c r="R611" i="16"/>
  <c r="N611" i="16"/>
  <c r="R639" i="16"/>
  <c r="N639" i="16"/>
  <c r="N647" i="16"/>
  <c r="R647" i="16"/>
  <c r="N655" i="16"/>
  <c r="R655" i="16"/>
  <c r="N659" i="16"/>
  <c r="R659" i="16"/>
  <c r="R683" i="16"/>
  <c r="N683" i="16"/>
  <c r="R703" i="16"/>
  <c r="N703" i="16"/>
  <c r="N627" i="16"/>
  <c r="R559" i="16"/>
  <c r="R695" i="16"/>
  <c r="N635" i="16"/>
  <c r="N607" i="16"/>
  <c r="R779" i="16"/>
  <c r="R799" i="16"/>
  <c r="R715" i="16"/>
  <c r="R723" i="16"/>
  <c r="R739" i="16"/>
  <c r="R895" i="16"/>
  <c r="R906" i="16"/>
  <c r="N906" i="16"/>
  <c r="N719" i="16"/>
  <c r="R719" i="16"/>
  <c r="N731" i="16"/>
  <c r="R731" i="16"/>
  <c r="R743" i="16"/>
  <c r="N743" i="16"/>
  <c r="N763" i="16"/>
  <c r="R763" i="16"/>
  <c r="N771" i="16"/>
  <c r="R771" i="16"/>
  <c r="N783" i="16"/>
  <c r="R783" i="16"/>
  <c r="N791" i="16"/>
  <c r="R791" i="16"/>
  <c r="R795" i="16"/>
  <c r="N795" i="16"/>
  <c r="N819" i="16"/>
  <c r="R819" i="16"/>
  <c r="R831" i="16"/>
  <c r="N831" i="16"/>
  <c r="N847" i="16"/>
  <c r="R847" i="16"/>
  <c r="N867" i="16"/>
  <c r="R867" i="16"/>
  <c r="R871" i="16"/>
  <c r="N871" i="16"/>
  <c r="N875" i="16"/>
  <c r="R875" i="16"/>
  <c r="N909" i="16"/>
  <c r="R909" i="16"/>
  <c r="R727" i="16"/>
  <c r="R827" i="16"/>
  <c r="R839" i="16"/>
  <c r="N887" i="16"/>
  <c r="N903" i="16"/>
  <c r="R181" i="16"/>
  <c r="N161" i="16"/>
  <c r="N300" i="16"/>
  <c r="N142" i="16"/>
  <c r="R137" i="16"/>
  <c r="I27" i="1"/>
  <c r="I26" i="1" s="1"/>
  <c r="N504" i="16"/>
  <c r="N583" i="16"/>
  <c r="N619" i="16"/>
  <c r="R651" i="16"/>
  <c r="R326" i="16"/>
  <c r="R226" i="16"/>
  <c r="R620" i="16"/>
  <c r="R468" i="16"/>
  <c r="R764" i="16"/>
  <c r="R329" i="16"/>
  <c r="R492" i="16"/>
  <c r="N776" i="16"/>
  <c r="N780" i="16"/>
  <c r="N440" i="16"/>
  <c r="R367" i="16"/>
  <c r="R855" i="16"/>
  <c r="R463" i="16"/>
  <c r="R511" i="16"/>
  <c r="R342" i="16"/>
  <c r="N872" i="16"/>
  <c r="R315" i="16"/>
  <c r="N615" i="16"/>
  <c r="N856" i="16"/>
  <c r="N811" i="16"/>
  <c r="R711" i="16"/>
  <c r="N146" i="16"/>
  <c r="R250" i="16"/>
  <c r="N129" i="16"/>
  <c r="R202" i="16"/>
  <c r="C53" i="1"/>
  <c r="I23" i="1"/>
  <c r="C60" i="1"/>
  <c r="R285" i="16"/>
  <c r="R350" i="16"/>
  <c r="R262" i="16"/>
  <c r="R158" i="16"/>
  <c r="R512" i="16"/>
  <c r="N444" i="16"/>
  <c r="R364" i="16"/>
  <c r="N392" i="16"/>
  <c r="N656" i="16"/>
  <c r="N423" i="16"/>
  <c r="R575" i="16"/>
  <c r="R479" i="16"/>
  <c r="N623" i="16"/>
  <c r="R592" i="16"/>
  <c r="R519" i="16"/>
  <c r="R859" i="16"/>
  <c r="R759" i="16"/>
  <c r="N126" i="16"/>
  <c r="C52" i="1"/>
  <c r="C65" i="1"/>
  <c r="C17" i="2"/>
  <c r="N189" i="16"/>
  <c r="R197" i="16"/>
  <c r="R222" i="16"/>
  <c r="R194" i="16"/>
  <c r="C79" i="1"/>
  <c r="R294" i="16"/>
  <c r="R380" i="16"/>
  <c r="N324" i="16"/>
  <c r="N424" i="16"/>
  <c r="R383" i="16"/>
  <c r="R455" i="16"/>
  <c r="R507" i="16"/>
  <c r="N667" i="16"/>
  <c r="N735" i="16"/>
  <c r="N443" i="16"/>
  <c r="N391" i="16"/>
  <c r="R899" i="16"/>
  <c r="R134" i="16"/>
  <c r="C47" i="1"/>
  <c r="N257" i="16"/>
  <c r="N348" i="16"/>
  <c r="C64" i="1"/>
  <c r="C59" i="1"/>
  <c r="C23" i="2"/>
  <c r="N177" i="16"/>
  <c r="I24" i="1"/>
  <c r="R201" i="16"/>
  <c r="C57" i="1"/>
  <c r="R133" i="16"/>
  <c r="R516" i="16"/>
  <c r="R540" i="16"/>
  <c r="R564" i="16"/>
  <c r="R404" i="16"/>
  <c r="R396" i="16"/>
  <c r="R242" i="16"/>
  <c r="R353" i="16"/>
  <c r="N253" i="16"/>
  <c r="R676" i="16"/>
  <c r="R299" i="16"/>
  <c r="N475" i="16"/>
  <c r="N691" i="16"/>
  <c r="R460" i="16"/>
  <c r="N467" i="16"/>
  <c r="N439" i="16"/>
  <c r="N591" i="16"/>
  <c r="N631" i="16"/>
  <c r="N891" i="16"/>
  <c r="AM678" i="18"/>
  <c r="AC678" i="18"/>
  <c r="AB677" i="18"/>
  <c r="AA677" i="18"/>
  <c r="AK677" i="18"/>
  <c r="N677" i="18"/>
  <c r="AF685" i="18"/>
  <c r="AM685" i="18"/>
  <c r="AE685" i="18"/>
  <c r="AH693" i="18"/>
  <c r="AJ693" i="18"/>
  <c r="AK693" i="18"/>
  <c r="AE693" i="18"/>
  <c r="AJ701" i="18"/>
  <c r="AG701" i="18"/>
  <c r="AB701" i="18"/>
  <c r="N701" i="18"/>
  <c r="AG709" i="18"/>
  <c r="AL709" i="18"/>
  <c r="AB709" i="18"/>
  <c r="AA709" i="18"/>
  <c r="AD709" i="18"/>
  <c r="AH717" i="18"/>
  <c r="AE717" i="18"/>
  <c r="AI717" i="18"/>
  <c r="AF717" i="18"/>
  <c r="AJ725" i="18"/>
  <c r="AB725" i="18"/>
  <c r="AD725" i="18"/>
  <c r="AG725" i="18"/>
  <c r="R725" i="18"/>
  <c r="AK733" i="18"/>
  <c r="AI733" i="18"/>
  <c r="AD733" i="18"/>
  <c r="AF733" i="18"/>
  <c r="N733" i="18"/>
  <c r="AG741" i="18"/>
  <c r="AJ741" i="18"/>
  <c r="AB741" i="18"/>
  <c r="R741" i="18"/>
  <c r="AM741" i="18"/>
  <c r="AH741" i="18"/>
  <c r="AK741" i="18"/>
  <c r="AF741" i="18"/>
  <c r="N749" i="18"/>
  <c r="AG749" i="18"/>
  <c r="R757" i="18"/>
  <c r="AF757" i="18"/>
  <c r="AI757" i="18"/>
  <c r="R765" i="18"/>
  <c r="AK765" i="18"/>
  <c r="AE765" i="18"/>
  <c r="AD765" i="18"/>
  <c r="AL765" i="18"/>
  <c r="N765" i="18"/>
  <c r="AF765" i="18"/>
  <c r="R773" i="18"/>
  <c r="AC773" i="18"/>
  <c r="AK773" i="18"/>
  <c r="AL773" i="18"/>
  <c r="AD773" i="18"/>
  <c r="AF773" i="18"/>
  <c r="AB781" i="18"/>
  <c r="AC781" i="18"/>
  <c r="AA781" i="18"/>
  <c r="R789" i="18"/>
  <c r="AH789" i="18"/>
  <c r="AE789" i="18"/>
  <c r="AL789" i="18"/>
  <c r="AF797" i="18"/>
  <c r="AG797" i="18"/>
  <c r="AC797" i="18"/>
  <c r="R809" i="18"/>
  <c r="N809" i="18"/>
  <c r="AE809" i="18"/>
  <c r="AJ817" i="18"/>
  <c r="AC817" i="18"/>
  <c r="AG817" i="18"/>
  <c r="AL817" i="18"/>
  <c r="AA817" i="18"/>
  <c r="AE817" i="18"/>
  <c r="AB817" i="18"/>
  <c r="R817" i="18"/>
  <c r="AD825" i="18"/>
  <c r="AE825" i="18"/>
  <c r="AH825" i="18"/>
  <c r="AM825" i="18"/>
  <c r="AL825" i="18"/>
  <c r="AG833" i="18"/>
  <c r="AF833" i="18"/>
  <c r="AH833" i="18"/>
  <c r="AK833" i="18"/>
  <c r="R833" i="18"/>
  <c r="AL833" i="18"/>
  <c r="AC841" i="18"/>
  <c r="AG841" i="18"/>
  <c r="AA841" i="18"/>
  <c r="AD841" i="18"/>
  <c r="AF841" i="18"/>
  <c r="AK841" i="18"/>
  <c r="AB849" i="18"/>
  <c r="AD849" i="18"/>
  <c r="AJ849" i="18"/>
  <c r="AE849" i="18"/>
  <c r="R849" i="18"/>
  <c r="AA857" i="18"/>
  <c r="N857" i="18"/>
  <c r="AK857" i="18"/>
  <c r="AF857" i="18"/>
  <c r="AC857" i="18"/>
  <c r="AI857" i="18"/>
  <c r="AH865" i="18"/>
  <c r="AM865" i="18"/>
  <c r="AD865" i="18"/>
  <c r="AG865" i="18"/>
  <c r="AJ865" i="18"/>
  <c r="AB675" i="18"/>
  <c r="AF675" i="18"/>
  <c r="R683" i="18"/>
  <c r="AB683" i="18"/>
  <c r="R674" i="18"/>
  <c r="AD674" i="18"/>
  <c r="AL674" i="18"/>
  <c r="AE674" i="18"/>
  <c r="N674" i="18"/>
  <c r="AF682" i="18"/>
  <c r="AD682" i="18"/>
  <c r="AD673" i="18"/>
  <c r="AL673" i="18"/>
  <c r="AE673" i="18"/>
  <c r="R681" i="18"/>
  <c r="AK681" i="18"/>
  <c r="AI681" i="18"/>
  <c r="AD681" i="18"/>
  <c r="AC681" i="18"/>
  <c r="AB681" i="18"/>
  <c r="AE681" i="18"/>
  <c r="AA461" i="18"/>
  <c r="AJ461" i="18"/>
  <c r="N461" i="18"/>
  <c r="AM461" i="18"/>
  <c r="AE461" i="18"/>
  <c r="AC479" i="18"/>
  <c r="AJ479" i="18"/>
  <c r="R517" i="18"/>
  <c r="AJ517" i="18"/>
  <c r="AM517" i="18"/>
  <c r="AF525" i="18"/>
  <c r="AB525" i="18"/>
  <c r="N525" i="18"/>
  <c r="AI533" i="18"/>
  <c r="R533" i="18"/>
  <c r="AJ533" i="18"/>
  <c r="AF541" i="18"/>
  <c r="AE541" i="18"/>
  <c r="AD541" i="18"/>
  <c r="R541" i="18"/>
  <c r="N541" i="18"/>
  <c r="AG541" i="18"/>
  <c r="N549" i="18"/>
  <c r="AB549" i="18"/>
  <c r="R549" i="18"/>
  <c r="AK549" i="18"/>
  <c r="AF549" i="18"/>
  <c r="AL569" i="18"/>
  <c r="R569" i="18"/>
  <c r="AI569" i="18"/>
  <c r="AF569" i="18"/>
  <c r="AG569" i="18"/>
  <c r="AG581" i="18"/>
  <c r="AD581" i="18"/>
  <c r="AE581" i="18"/>
  <c r="AH581" i="18"/>
  <c r="AC589" i="18"/>
  <c r="AL589" i="18"/>
  <c r="AH589" i="18"/>
  <c r="AJ589" i="18"/>
  <c r="AI589" i="18"/>
  <c r="R623" i="18"/>
  <c r="AH623" i="18"/>
  <c r="R647" i="18"/>
  <c r="AF647" i="18"/>
  <c r="R561" i="18"/>
  <c r="AC634" i="18"/>
  <c r="R642" i="18"/>
  <c r="R451" i="16"/>
  <c r="N753" i="16"/>
  <c r="R321" i="16"/>
  <c r="R229" i="16"/>
  <c r="N621" i="16"/>
  <c r="N595" i="16"/>
  <c r="R562" i="16"/>
  <c r="R558" i="16"/>
  <c r="N289" i="16"/>
  <c r="R566" i="16"/>
  <c r="R574" i="16"/>
  <c r="R741" i="16"/>
  <c r="N603" i="16"/>
  <c r="R414" i="16"/>
  <c r="R297" i="16"/>
  <c r="N373" i="16"/>
  <c r="R447" i="16"/>
  <c r="N233" i="16"/>
  <c r="R704" i="16"/>
  <c r="N599" i="16"/>
  <c r="N119" i="16"/>
  <c r="N580" i="16"/>
  <c r="R879" i="16"/>
  <c r="R910" i="16"/>
  <c r="R489" i="16"/>
  <c r="N330" i="16"/>
  <c r="R788" i="16"/>
  <c r="N307" i="16"/>
  <c r="R461" i="16"/>
  <c r="R267" i="16"/>
  <c r="R487" i="16"/>
  <c r="N266" i="16"/>
  <c r="R517" i="16"/>
  <c r="N497" i="16"/>
  <c r="R573" i="16"/>
  <c r="N346" i="16"/>
  <c r="N370" i="16"/>
  <c r="N787" i="16"/>
  <c r="R144" i="16"/>
  <c r="R535" i="16"/>
  <c r="N433" i="16"/>
  <c r="R433" i="16"/>
  <c r="N442" i="16"/>
  <c r="R442" i="16"/>
  <c r="N751" i="16"/>
  <c r="R751" i="16"/>
  <c r="R820" i="16"/>
  <c r="N820" i="16"/>
  <c r="N840" i="16"/>
  <c r="R840" i="16"/>
  <c r="AC506" i="18"/>
  <c r="AH506" i="18"/>
  <c r="N506" i="18"/>
  <c r="AI506" i="18"/>
  <c r="AL506" i="18"/>
  <c r="R506" i="18"/>
  <c r="AJ506" i="18"/>
  <c r="AE506" i="18"/>
  <c r="AF506" i="18"/>
  <c r="AG506" i="18"/>
  <c r="AD506" i="18"/>
  <c r="AB506" i="18"/>
  <c r="AK506" i="18"/>
  <c r="AA506" i="18"/>
  <c r="AM506" i="18"/>
  <c r="AF697" i="18"/>
  <c r="AE697" i="18"/>
  <c r="AC697" i="18"/>
  <c r="AI697" i="18"/>
  <c r="R697" i="18"/>
  <c r="AG697" i="18"/>
  <c r="AD697" i="18"/>
  <c r="AA697" i="18"/>
  <c r="AM697" i="18"/>
  <c r="AH697" i="18"/>
  <c r="AB697" i="18"/>
  <c r="N697" i="18"/>
  <c r="AJ697" i="18"/>
  <c r="AL697" i="18"/>
  <c r="AK697" i="18"/>
  <c r="AI705" i="18"/>
  <c r="AE705" i="18"/>
  <c r="AH705" i="18"/>
  <c r="AC705" i="18"/>
  <c r="R705" i="18"/>
  <c r="AD705" i="18"/>
  <c r="AG705" i="18"/>
  <c r="AB705" i="18"/>
  <c r="AF705" i="18"/>
  <c r="AK705" i="18"/>
  <c r="AJ705" i="18"/>
  <c r="AM705" i="18"/>
  <c r="AL705" i="18"/>
  <c r="AA705" i="18"/>
  <c r="N705" i="18"/>
  <c r="AK713" i="18"/>
  <c r="AE713" i="18"/>
  <c r="AD713" i="18"/>
  <c r="AI713" i="18"/>
  <c r="AJ713" i="18"/>
  <c r="AA713" i="18"/>
  <c r="AC713" i="18"/>
  <c r="AM713" i="18"/>
  <c r="AB713" i="18"/>
  <c r="AG713" i="18"/>
  <c r="N713" i="18"/>
  <c r="R713" i="18"/>
  <c r="AH713" i="18"/>
  <c r="AF713" i="18"/>
  <c r="AL713" i="18"/>
  <c r="AG721" i="18"/>
  <c r="AB721" i="18"/>
  <c r="AE721" i="18"/>
  <c r="AK721" i="18"/>
  <c r="AF721" i="18"/>
  <c r="AM721" i="18"/>
  <c r="AJ721" i="18"/>
  <c r="AA721" i="18"/>
  <c r="AD721" i="18"/>
  <c r="N721" i="18"/>
  <c r="AH721" i="18"/>
  <c r="AI721" i="18"/>
  <c r="AC721" i="18"/>
  <c r="R721" i="18"/>
  <c r="AL721" i="18"/>
  <c r="AB807" i="18"/>
  <c r="AK807" i="18"/>
  <c r="AG807" i="18"/>
  <c r="AL807" i="18"/>
  <c r="AE807" i="18"/>
  <c r="AA807" i="18"/>
  <c r="AJ807" i="18"/>
  <c r="AM807" i="18"/>
  <c r="AF807" i="18"/>
  <c r="R807" i="18"/>
  <c r="AD807" i="18"/>
  <c r="AI807" i="18"/>
  <c r="N807" i="18"/>
  <c r="AH807" i="18"/>
  <c r="AC807" i="18"/>
  <c r="AC882" i="18"/>
  <c r="AL882" i="18"/>
  <c r="AB882" i="18"/>
  <c r="AG882" i="18"/>
  <c r="N882" i="18"/>
  <c r="AD882" i="18"/>
  <c r="AA882" i="18"/>
  <c r="R882" i="18"/>
  <c r="AH882" i="18"/>
  <c r="AF882" i="18"/>
  <c r="AI882" i="18"/>
  <c r="AJ882" i="18"/>
  <c r="AK882" i="18"/>
  <c r="AM882" i="18"/>
  <c r="AE882" i="18"/>
  <c r="R153" i="16"/>
  <c r="R145" i="16"/>
  <c r="N145" i="16"/>
  <c r="R149" i="16"/>
  <c r="N149" i="16"/>
  <c r="R157" i="16"/>
  <c r="N162" i="16"/>
  <c r="R162" i="16"/>
  <c r="N195" i="16"/>
  <c r="R195" i="16"/>
  <c r="R204" i="16"/>
  <c r="R209" i="16"/>
  <c r="N209" i="16"/>
  <c r="R125" i="16"/>
  <c r="N125" i="16"/>
  <c r="N130" i="16"/>
  <c r="R130" i="16"/>
  <c r="R175" i="16"/>
  <c r="N175" i="16"/>
  <c r="N185" i="16"/>
  <c r="R185" i="16"/>
  <c r="R199" i="16"/>
  <c r="N199" i="16"/>
  <c r="R213" i="16"/>
  <c r="N213" i="16"/>
  <c r="R141" i="16"/>
  <c r="N141" i="16"/>
  <c r="R150" i="16"/>
  <c r="N150" i="16"/>
  <c r="N154" i="16"/>
  <c r="R154" i="16"/>
  <c r="R163" i="16"/>
  <c r="N163" i="16"/>
  <c r="R219" i="16"/>
  <c r="N219" i="16"/>
  <c r="N238" i="16"/>
  <c r="R238" i="16"/>
  <c r="N252" i="16"/>
  <c r="R252" i="16"/>
  <c r="N372" i="16"/>
  <c r="R372" i="16"/>
  <c r="R237" i="16"/>
  <c r="N237" i="16"/>
  <c r="N251" i="16"/>
  <c r="R251" i="16"/>
  <c r="N309" i="16"/>
  <c r="R309" i="16"/>
  <c r="N331" i="16"/>
  <c r="R331" i="16"/>
  <c r="R337" i="16"/>
  <c r="N337" i="16"/>
  <c r="N296" i="16"/>
  <c r="R296" i="16"/>
  <c r="R334" i="16"/>
  <c r="R343" i="16"/>
  <c r="R148" i="16"/>
  <c r="N148" i="16"/>
  <c r="N152" i="16"/>
  <c r="R152" i="16"/>
  <c r="N156" i="16"/>
  <c r="R156" i="16"/>
  <c r="N166" i="16"/>
  <c r="R166" i="16"/>
  <c r="R273" i="16"/>
  <c r="N273" i="16"/>
  <c r="R746" i="16"/>
  <c r="N746" i="16"/>
  <c r="N365" i="16"/>
  <c r="R365" i="16"/>
  <c r="R441" i="16"/>
  <c r="N441" i="16"/>
  <c r="R698" i="16"/>
  <c r="N698" i="16"/>
  <c r="N406" i="16"/>
  <c r="R406" i="16"/>
  <c r="R411" i="16"/>
  <c r="N411" i="16"/>
  <c r="N485" i="16"/>
  <c r="R485" i="16"/>
  <c r="N415" i="16"/>
  <c r="R415" i="16"/>
  <c r="N420" i="16"/>
  <c r="R420" i="16"/>
  <c r="R673" i="16"/>
  <c r="N673" i="16"/>
  <c r="N483" i="16"/>
  <c r="R483" i="16"/>
  <c r="N555" i="16"/>
  <c r="R555" i="16"/>
  <c r="R502" i="16"/>
  <c r="N214" i="16"/>
  <c r="R214" i="16"/>
  <c r="N247" i="16"/>
  <c r="R247" i="16"/>
  <c r="N427" i="16"/>
  <c r="R427" i="16"/>
  <c r="N446" i="16"/>
  <c r="R446" i="16"/>
  <c r="N527" i="16"/>
  <c r="R527" i="16"/>
  <c r="N608" i="16"/>
  <c r="N657" i="16"/>
  <c r="R657" i="16"/>
  <c r="R668" i="16"/>
  <c r="N668" i="16"/>
  <c r="N692" i="16"/>
  <c r="R697" i="16"/>
  <c r="N712" i="16"/>
  <c r="R712" i="16"/>
  <c r="R717" i="16"/>
  <c r="N717" i="16"/>
  <c r="N890" i="16"/>
  <c r="R890" i="16"/>
  <c r="R602" i="16"/>
  <c r="N602" i="16"/>
  <c r="R681" i="16"/>
  <c r="N681" i="16"/>
  <c r="N686" i="16"/>
  <c r="R686" i="16"/>
  <c r="N766" i="16"/>
  <c r="R766" i="16"/>
  <c r="N794" i="16"/>
  <c r="R794" i="16"/>
  <c r="N534" i="16"/>
  <c r="R534" i="16"/>
  <c r="N563" i="16"/>
  <c r="R563" i="16"/>
  <c r="N568" i="16"/>
  <c r="R568" i="16"/>
  <c r="N760" i="16"/>
  <c r="R760" i="16"/>
  <c r="N515" i="16"/>
  <c r="R515" i="16"/>
  <c r="N660" i="16"/>
  <c r="R660" i="16"/>
  <c r="N666" i="16"/>
  <c r="R666" i="16"/>
  <c r="N748" i="16"/>
  <c r="R748" i="16"/>
  <c r="N798" i="16"/>
  <c r="R798" i="16"/>
  <c r="R803" i="16"/>
  <c r="N803" i="16"/>
  <c r="N808" i="16"/>
  <c r="R808" i="16"/>
  <c r="N589" i="16"/>
  <c r="N538" i="16"/>
  <c r="R707" i="16"/>
  <c r="R138" i="16"/>
  <c r="N138" i="16"/>
  <c r="N390" i="16"/>
  <c r="R390" i="16"/>
  <c r="R405" i="16"/>
  <c r="N405" i="16"/>
  <c r="R495" i="16"/>
  <c r="N495" i="16"/>
  <c r="N537" i="16"/>
  <c r="R537" i="16"/>
  <c r="N616" i="16"/>
  <c r="R616" i="16"/>
  <c r="N857" i="16"/>
  <c r="R857" i="16"/>
  <c r="R520" i="16"/>
  <c r="N249" i="16"/>
  <c r="R249" i="16"/>
  <c r="N448" i="16"/>
  <c r="R448" i="16"/>
  <c r="N626" i="16"/>
  <c r="R626" i="16"/>
  <c r="R699" i="16"/>
  <c r="N699" i="16"/>
  <c r="N709" i="16"/>
  <c r="R709" i="16"/>
  <c r="N851" i="16"/>
  <c r="R851" i="16"/>
  <c r="N671" i="16"/>
  <c r="R292" i="16"/>
  <c r="N292" i="16"/>
  <c r="N378" i="16"/>
  <c r="R378" i="16"/>
  <c r="N472" i="16"/>
  <c r="R472" i="16"/>
  <c r="N494" i="16"/>
  <c r="R494" i="16"/>
  <c r="N604" i="16"/>
  <c r="R604" i="16"/>
  <c r="N636" i="16"/>
  <c r="R636" i="16"/>
  <c r="N843" i="16"/>
  <c r="AH709" i="18"/>
  <c r="AM709" i="18"/>
  <c r="R912" i="16"/>
  <c r="AI581" i="18"/>
  <c r="R581" i="18"/>
  <c r="D2" i="5" l="1"/>
  <c r="E2" i="5" s="1"/>
  <c r="D5" i="5"/>
  <c r="E5" i="5" s="1"/>
  <c r="D3" i="5"/>
  <c r="E3" i="5" s="1"/>
  <c r="D4" i="5"/>
  <c r="E4" i="5" s="1"/>
  <c r="G11" i="10" l="1"/>
  <c r="G12" i="10" s="1"/>
  <c r="F11" i="10"/>
  <c r="F12" i="10" s="1"/>
  <c r="H11" i="10"/>
  <c r="H12" i="10" s="1"/>
  <c r="E11" i="10"/>
  <c r="E12" i="10" s="1"/>
  <c r="V222" i="18" l="1"/>
  <c r="S584" i="18"/>
  <c r="O352" i="18"/>
  <c r="O834" i="16"/>
  <c r="S701" i="18"/>
  <c r="O39" i="18"/>
  <c r="S155" i="16"/>
  <c r="S125" i="16"/>
  <c r="O306" i="18"/>
  <c r="S417" i="18"/>
  <c r="S447" i="18"/>
  <c r="O345" i="18"/>
  <c r="O805" i="18"/>
  <c r="O643" i="16"/>
  <c r="O504" i="16"/>
  <c r="S225" i="18"/>
  <c r="V509" i="18"/>
  <c r="V424" i="18"/>
  <c r="O762" i="18"/>
  <c r="S143" i="18"/>
  <c r="O17" i="16"/>
  <c r="O140" i="16"/>
  <c r="S67" i="16"/>
  <c r="S328" i="16"/>
  <c r="V225" i="18"/>
  <c r="O833" i="18"/>
  <c r="V76" i="18"/>
  <c r="O225" i="18"/>
  <c r="S40" i="16"/>
  <c r="V751" i="18"/>
  <c r="O803" i="18"/>
  <c r="O495" i="18"/>
  <c r="O11" i="18"/>
  <c r="S629" i="16"/>
  <c r="S144" i="16"/>
  <c r="O894" i="18"/>
  <c r="O376" i="16"/>
  <c r="O910" i="16"/>
  <c r="O349" i="18"/>
  <c r="V316" i="18"/>
  <c r="S884" i="16"/>
  <c r="V41" i="18"/>
  <c r="S674" i="16"/>
  <c r="S906" i="16"/>
  <c r="S692" i="18"/>
  <c r="S502" i="18"/>
  <c r="S460" i="18"/>
  <c r="V243" i="18"/>
  <c r="O814" i="16"/>
  <c r="O382" i="18"/>
  <c r="S116" i="18"/>
  <c r="V53" i="18"/>
  <c r="V789" i="18"/>
  <c r="S762" i="16"/>
  <c r="O901" i="16"/>
  <c r="S565" i="18"/>
  <c r="S681" i="16"/>
  <c r="V23" i="18"/>
  <c r="O153" i="16"/>
  <c r="S800" i="16"/>
  <c r="S701" i="16"/>
  <c r="V273" i="18"/>
  <c r="O386" i="18"/>
  <c r="S859" i="18"/>
  <c r="V387" i="18"/>
  <c r="O772" i="16"/>
  <c r="V614" i="18"/>
  <c r="O639" i="16"/>
  <c r="S560" i="18"/>
  <c r="O339" i="16"/>
  <c r="S620" i="18"/>
  <c r="O236" i="16"/>
  <c r="S881" i="16"/>
  <c r="O366" i="18"/>
  <c r="O107" i="18"/>
  <c r="O38" i="18"/>
  <c r="O433" i="18"/>
  <c r="V372" i="18"/>
  <c r="S34" i="18"/>
  <c r="V732" i="18"/>
  <c r="O785" i="18"/>
  <c r="S124" i="16"/>
  <c r="O435" i="16"/>
  <c r="O192" i="18"/>
  <c r="O688" i="16"/>
  <c r="O221" i="18"/>
  <c r="O734" i="16"/>
  <c r="O689" i="16"/>
  <c r="O885" i="16"/>
  <c r="O339" i="18"/>
  <c r="V783" i="18"/>
  <c r="V188" i="18"/>
  <c r="S57" i="16"/>
  <c r="S505" i="16"/>
  <c r="O572" i="18"/>
  <c r="V146" i="18"/>
  <c r="O703" i="18"/>
  <c r="S704" i="18"/>
  <c r="O727" i="16"/>
  <c r="S83" i="16"/>
  <c r="V514" i="18"/>
  <c r="O194" i="16"/>
  <c r="S263" i="18"/>
  <c r="S836" i="16"/>
  <c r="S891" i="18"/>
  <c r="O877" i="18"/>
  <c r="O910" i="18"/>
  <c r="S27" i="16"/>
  <c r="O485" i="16"/>
  <c r="S117" i="16"/>
  <c r="S728" i="16"/>
  <c r="O50" i="16"/>
  <c r="O317" i="18"/>
  <c r="S517" i="16"/>
  <c r="S733" i="16"/>
  <c r="O215" i="16"/>
  <c r="O807" i="18"/>
  <c r="S357" i="16"/>
  <c r="O734" i="18"/>
  <c r="S291" i="16"/>
  <c r="O374" i="18"/>
  <c r="O486" i="16"/>
  <c r="O171" i="16"/>
  <c r="O442" i="18"/>
  <c r="S161" i="16"/>
  <c r="O251" i="18"/>
  <c r="V229" i="18"/>
  <c r="O581" i="16"/>
  <c r="O605" i="18"/>
  <c r="O798" i="18"/>
  <c r="O671" i="18"/>
  <c r="O78" i="16"/>
  <c r="O13" i="18"/>
  <c r="S717" i="16"/>
  <c r="O887" i="16"/>
  <c r="S258" i="18"/>
  <c r="O42" i="16"/>
  <c r="S549" i="16"/>
  <c r="S667" i="18"/>
  <c r="O362" i="18"/>
  <c r="S799" i="16"/>
  <c r="V303" i="18"/>
  <c r="S680" i="16"/>
  <c r="S732" i="16"/>
  <c r="S735" i="18"/>
  <c r="O835" i="16"/>
  <c r="O799" i="18"/>
  <c r="S550" i="16"/>
  <c r="S115" i="18"/>
  <c r="V712" i="18"/>
  <c r="V72" i="18"/>
  <c r="S465" i="16"/>
  <c r="O715" i="18"/>
  <c r="O141" i="16"/>
  <c r="O650" i="16"/>
  <c r="O227" i="18"/>
  <c r="S18" i="18"/>
  <c r="O428" i="18"/>
  <c r="S675" i="18"/>
  <c r="S329" i="18"/>
  <c r="O521" i="18"/>
  <c r="S159" i="16"/>
  <c r="O55" i="18"/>
  <c r="S668" i="18"/>
  <c r="O632" i="16"/>
  <c r="S336" i="16"/>
  <c r="O680" i="16"/>
  <c r="O351" i="18"/>
  <c r="S560" i="16"/>
  <c r="O290" i="18"/>
  <c r="S490" i="16"/>
  <c r="S752" i="16"/>
  <c r="O583" i="18"/>
  <c r="O687" i="18"/>
  <c r="O883" i="16"/>
  <c r="O718" i="16"/>
  <c r="V4" i="18"/>
  <c r="S167" i="18"/>
  <c r="S118" i="16"/>
  <c r="S573" i="18"/>
  <c r="O617" i="18"/>
  <c r="O161" i="18"/>
  <c r="O654" i="16"/>
  <c r="O645" i="18"/>
  <c r="O206" i="18"/>
  <c r="O418" i="16"/>
  <c r="O392" i="16"/>
  <c r="V534" i="18"/>
  <c r="O747" i="18"/>
  <c r="O434" i="18"/>
  <c r="V661" i="18"/>
  <c r="O578" i="18"/>
  <c r="S67" i="18"/>
  <c r="O97" i="18"/>
  <c r="V216" i="18"/>
  <c r="V83" i="18"/>
  <c r="V221" i="18"/>
  <c r="V777" i="18"/>
  <c r="O232" i="16"/>
  <c r="S131" i="18"/>
  <c r="O832" i="18"/>
  <c r="S637" i="18"/>
  <c r="S532" i="18"/>
  <c r="S898" i="16"/>
  <c r="V244" i="18"/>
  <c r="O900" i="16"/>
  <c r="S852" i="18"/>
  <c r="S427" i="16"/>
  <c r="V541" i="18"/>
  <c r="S302" i="18"/>
  <c r="O831" i="18"/>
  <c r="O786" i="16"/>
  <c r="S484" i="16"/>
  <c r="O705" i="16"/>
  <c r="S412" i="16"/>
  <c r="O700" i="16"/>
  <c r="O59" i="18"/>
  <c r="V647" i="18"/>
  <c r="S566" i="16"/>
  <c r="O85" i="18"/>
  <c r="O860" i="16"/>
  <c r="S107" i="16"/>
  <c r="S166" i="16"/>
  <c r="V785" i="18"/>
  <c r="V431" i="18"/>
  <c r="V65" i="18"/>
  <c r="O602" i="16"/>
  <c r="O713" i="18"/>
  <c r="O858" i="16"/>
  <c r="V443" i="18"/>
  <c r="V495" i="18"/>
  <c r="O527" i="18"/>
  <c r="O367" i="18"/>
  <c r="S145" i="18"/>
  <c r="O325" i="16"/>
  <c r="S539" i="16"/>
  <c r="S669" i="16"/>
  <c r="S655" i="18"/>
  <c r="O347" i="16"/>
  <c r="O340" i="18"/>
  <c r="O270" i="16"/>
  <c r="O500" i="16"/>
  <c r="V175" i="18"/>
  <c r="S601" i="18"/>
  <c r="S747" i="16"/>
  <c r="S805" i="16"/>
  <c r="O282" i="18"/>
  <c r="S74" i="18"/>
  <c r="V339" i="18"/>
  <c r="O43" i="18"/>
  <c r="V756" i="18"/>
  <c r="O313" i="16"/>
  <c r="S847" i="16"/>
  <c r="O558" i="16"/>
  <c r="S85" i="18"/>
  <c r="S429" i="16"/>
  <c r="O223" i="18"/>
  <c r="S609" i="18"/>
  <c r="S297" i="16"/>
  <c r="O133" i="16"/>
  <c r="O365" i="16"/>
  <c r="O454" i="18"/>
  <c r="S160" i="16"/>
  <c r="S658" i="16"/>
  <c r="S133" i="18"/>
  <c r="V124" i="18"/>
  <c r="O610" i="16"/>
  <c r="V748" i="18"/>
  <c r="V291" i="18"/>
  <c r="S623" i="16"/>
  <c r="O296" i="18"/>
  <c r="V447" i="18"/>
  <c r="V132" i="18"/>
  <c r="S741" i="16"/>
  <c r="O866" i="16"/>
  <c r="S90" i="18"/>
  <c r="S578" i="18"/>
  <c r="S39" i="18"/>
  <c r="O103" i="18"/>
  <c r="O593" i="18"/>
  <c r="S537" i="16"/>
  <c r="S804" i="18"/>
  <c r="S129" i="16"/>
  <c r="O878" i="18"/>
  <c r="S616" i="18"/>
  <c r="V859" i="18"/>
  <c r="O378" i="16"/>
  <c r="S864" i="16"/>
  <c r="O520" i="16"/>
  <c r="S584" i="16"/>
  <c r="O69" i="18"/>
  <c r="S473" i="18"/>
  <c r="V804" i="18"/>
  <c r="S188" i="18"/>
  <c r="O201" i="18"/>
  <c r="S444" i="16"/>
  <c r="O650" i="18"/>
  <c r="S562" i="16"/>
  <c r="V591" i="18"/>
  <c r="V362" i="18"/>
  <c r="S60" i="18"/>
  <c r="S132" i="18"/>
  <c r="V831" i="18"/>
  <c r="V173" i="18"/>
  <c r="O818" i="16"/>
  <c r="S259" i="18"/>
  <c r="V532" i="18"/>
  <c r="O683" i="16"/>
  <c r="V141" i="18"/>
  <c r="V722" i="18"/>
  <c r="S352" i="18"/>
  <c r="V375" i="18"/>
  <c r="S355" i="18"/>
  <c r="S68" i="18"/>
  <c r="S692" i="16"/>
  <c r="V563" i="18"/>
  <c r="O358" i="18"/>
  <c r="S756" i="16"/>
  <c r="S832" i="18"/>
  <c r="O473" i="18"/>
  <c r="O761" i="16"/>
  <c r="S365" i="18"/>
  <c r="O86" i="18"/>
  <c r="S685" i="16"/>
  <c r="S485" i="18"/>
  <c r="O198" i="16"/>
  <c r="S625" i="16"/>
  <c r="O96" i="18"/>
  <c r="O489" i="18"/>
  <c r="O147" i="18"/>
  <c r="O733" i="16"/>
  <c r="O422" i="18"/>
  <c r="S136" i="16"/>
  <c r="O460" i="16"/>
  <c r="O425" i="16"/>
  <c r="O707" i="18"/>
  <c r="S245" i="18"/>
  <c r="O432" i="16"/>
  <c r="O655" i="18"/>
  <c r="O529" i="16"/>
  <c r="O272" i="18"/>
  <c r="V453" i="18"/>
  <c r="S630" i="18"/>
  <c r="O445" i="18"/>
  <c r="O597" i="18"/>
  <c r="O574" i="16"/>
  <c r="O254" i="16"/>
  <c r="S679" i="18"/>
  <c r="V729" i="18"/>
  <c r="O9" i="18"/>
  <c r="S867" i="18"/>
  <c r="O432" i="18"/>
  <c r="O819" i="18"/>
  <c r="V361" i="18"/>
  <c r="V494" i="18"/>
  <c r="S525" i="16"/>
  <c r="V417" i="18"/>
  <c r="S92" i="16"/>
  <c r="O867" i="18"/>
  <c r="S716" i="16"/>
  <c r="S489" i="18"/>
  <c r="O483" i="16"/>
  <c r="V850" i="18"/>
  <c r="O69" i="16"/>
  <c r="S544" i="18"/>
  <c r="O889" i="16"/>
  <c r="S324" i="16"/>
  <c r="V645" i="18"/>
  <c r="S599" i="16"/>
  <c r="S319" i="16"/>
  <c r="S20" i="18"/>
  <c r="O589" i="18"/>
  <c r="O383" i="18"/>
  <c r="S302" i="16"/>
  <c r="O809" i="18"/>
  <c r="S427" i="18"/>
  <c r="S505" i="18"/>
  <c r="V183" i="18"/>
  <c r="V829" i="18"/>
  <c r="S649" i="18"/>
  <c r="O100" i="18"/>
  <c r="S533" i="18"/>
  <c r="S4" i="16"/>
  <c r="O359" i="18"/>
  <c r="S863" i="16"/>
  <c r="S541" i="16"/>
  <c r="V323" i="18"/>
  <c r="V654" i="18"/>
  <c r="S558" i="18"/>
  <c r="V2" i="18"/>
  <c r="V324" i="18"/>
  <c r="S674" i="18"/>
  <c r="S184" i="18"/>
  <c r="O606" i="18"/>
  <c r="O83" i="16"/>
  <c r="S420" i="16"/>
  <c r="O587" i="18"/>
  <c r="S78" i="16"/>
  <c r="O633" i="18"/>
  <c r="S575" i="18"/>
  <c r="S812" i="16"/>
  <c r="S49" i="16"/>
  <c r="O556" i="18"/>
  <c r="O585" i="18"/>
  <c r="O786" i="18"/>
  <c r="S47" i="16"/>
  <c r="V502" i="18"/>
  <c r="V127" i="18"/>
  <c r="O482" i="16"/>
  <c r="S515" i="18"/>
  <c r="O348" i="18"/>
  <c r="S237" i="16"/>
  <c r="V828" i="18"/>
  <c r="O860" i="18"/>
  <c r="O252" i="18"/>
  <c r="S436" i="18"/>
  <c r="O59" i="16"/>
  <c r="O644" i="16"/>
  <c r="V898" i="18"/>
  <c r="S872" i="16"/>
  <c r="S868" i="16"/>
  <c r="V34" i="18"/>
  <c r="O74" i="16"/>
  <c r="S204" i="16"/>
  <c r="O314" i="16"/>
  <c r="V529" i="18"/>
  <c r="S576" i="18"/>
  <c r="V704" i="18"/>
  <c r="S96" i="18"/>
  <c r="O843" i="16"/>
  <c r="S426" i="18"/>
  <c r="S243" i="18"/>
  <c r="V503" i="18"/>
  <c r="S17" i="18"/>
  <c r="O364" i="16"/>
  <c r="V715" i="18"/>
  <c r="V367" i="18"/>
  <c r="V515" i="18"/>
  <c r="O461" i="16"/>
  <c r="S260" i="18"/>
  <c r="S903" i="16"/>
  <c r="O79" i="18"/>
  <c r="V296" i="18"/>
  <c r="V121" i="18"/>
  <c r="O612" i="18"/>
  <c r="S341" i="18"/>
  <c r="S138" i="16"/>
  <c r="S71" i="18"/>
  <c r="O105" i="18"/>
  <c r="V526" i="18"/>
  <c r="O874" i="16"/>
  <c r="S579" i="16"/>
  <c r="O545" i="16"/>
  <c r="S595" i="18"/>
  <c r="S552" i="16"/>
  <c r="V272" i="18"/>
  <c r="O795" i="16"/>
  <c r="S51" i="16"/>
  <c r="S550" i="18"/>
  <c r="V129" i="18"/>
  <c r="S201" i="16"/>
  <c r="S542" i="18"/>
  <c r="S264" i="16"/>
  <c r="S239" i="18"/>
  <c r="O428" i="16"/>
  <c r="S684" i="16"/>
  <c r="S33" i="18"/>
  <c r="S813" i="16"/>
  <c r="S4" i="18"/>
  <c r="O658" i="18"/>
  <c r="O765" i="18"/>
  <c r="V267" i="18"/>
  <c r="S254" i="18"/>
  <c r="S568" i="16"/>
  <c r="S407" i="18"/>
  <c r="S678" i="16"/>
  <c r="V293" i="18"/>
  <c r="O162" i="18"/>
  <c r="O732" i="16"/>
  <c r="S371" i="16"/>
  <c r="V708" i="18"/>
  <c r="O376" i="18"/>
  <c r="O853" i="18"/>
  <c r="O297" i="16"/>
  <c r="S337" i="16"/>
  <c r="O187" i="16"/>
  <c r="O736" i="18"/>
  <c r="O670" i="16"/>
  <c r="O248" i="16"/>
  <c r="S176" i="18"/>
  <c r="O280" i="18"/>
  <c r="S24" i="16"/>
  <c r="O343" i="16"/>
  <c r="V142" i="18"/>
  <c r="O483" i="18"/>
  <c r="O408" i="16"/>
  <c r="O463" i="16"/>
  <c r="O745" i="16"/>
  <c r="O620" i="16"/>
  <c r="S91" i="18"/>
  <c r="O330" i="18"/>
  <c r="O759" i="18"/>
  <c r="S148" i="16"/>
  <c r="S316" i="16"/>
  <c r="O212" i="18"/>
  <c r="O56" i="18"/>
  <c r="S407" i="16"/>
  <c r="O793" i="16"/>
  <c r="S383" i="16"/>
  <c r="V305" i="18"/>
  <c r="S125" i="18"/>
  <c r="S271" i="16"/>
  <c r="V62" i="18"/>
  <c r="S887" i="16"/>
  <c r="O332" i="16"/>
  <c r="V870" i="18"/>
  <c r="S384" i="16"/>
  <c r="S797" i="18"/>
  <c r="S104" i="18"/>
  <c r="V607" i="18"/>
  <c r="O725" i="18"/>
  <c r="O229" i="18"/>
  <c r="S875" i="16"/>
  <c r="O507" i="16"/>
  <c r="O635" i="18"/>
  <c r="S185" i="16"/>
  <c r="O179" i="18"/>
  <c r="O616" i="16"/>
  <c r="V388" i="18"/>
  <c r="S810" i="18"/>
  <c r="O299" i="16"/>
  <c r="S585" i="18"/>
  <c r="O30" i="18"/>
  <c r="O64" i="18"/>
  <c r="V167" i="18"/>
  <c r="S400" i="18"/>
  <c r="V98" i="18"/>
  <c r="O529" i="18"/>
  <c r="O705" i="18"/>
  <c r="O772" i="18"/>
  <c r="S2" i="18"/>
  <c r="O62" i="16"/>
  <c r="O132" i="16"/>
  <c r="S58" i="18"/>
  <c r="O659" i="16"/>
  <c r="O368" i="18"/>
  <c r="O888" i="18"/>
  <c r="O671" i="16"/>
  <c r="S876" i="16"/>
  <c r="V113" i="18"/>
  <c r="S206" i="18"/>
  <c r="V204" i="18"/>
  <c r="S122" i="18"/>
  <c r="O852" i="16"/>
  <c r="S40" i="18"/>
  <c r="V49" i="18"/>
  <c r="S306" i="18"/>
  <c r="S338" i="18"/>
  <c r="O206" i="16"/>
  <c r="O328" i="18"/>
  <c r="O719" i="16"/>
  <c r="O911" i="18"/>
  <c r="S776" i="16"/>
  <c r="S627" i="18"/>
  <c r="O298" i="16"/>
  <c r="S632" i="16"/>
  <c r="O563" i="16"/>
  <c r="S845" i="18"/>
  <c r="S661" i="16"/>
  <c r="S769" i="18"/>
  <c r="O269" i="16"/>
  <c r="V92" i="18"/>
  <c r="S727" i="18"/>
  <c r="S103" i="16"/>
  <c r="O5" i="18"/>
  <c r="O481" i="18"/>
  <c r="O828" i="16"/>
  <c r="S616" i="16"/>
  <c r="O32" i="16"/>
  <c r="O120" i="16"/>
  <c r="O654" i="18"/>
  <c r="V469" i="18"/>
  <c r="S46" i="16"/>
  <c r="V349" i="18"/>
  <c r="O25" i="16"/>
  <c r="S500" i="16"/>
  <c r="O305" i="16"/>
  <c r="S562" i="18"/>
  <c r="S697" i="16"/>
  <c r="S582" i="16"/>
  <c r="S59" i="18"/>
  <c r="S900" i="18"/>
  <c r="V17" i="18"/>
  <c r="S37" i="16"/>
  <c r="V520" i="18"/>
  <c r="V448" i="18"/>
  <c r="S158" i="16"/>
  <c r="O275" i="18"/>
  <c r="O821" i="16"/>
  <c r="O143" i="16"/>
  <c r="S878" i="16"/>
  <c r="S59" i="16"/>
  <c r="V164" i="18"/>
  <c r="O600" i="16"/>
  <c r="S244" i="18"/>
  <c r="O275" i="16"/>
  <c r="S158" i="18"/>
  <c r="V432" i="18"/>
  <c r="V679" i="18"/>
  <c r="S555" i="18"/>
  <c r="V889" i="18"/>
  <c r="O22" i="18"/>
  <c r="O198" i="18"/>
  <c r="S819" i="18"/>
  <c r="S876" i="18"/>
  <c r="O640" i="16"/>
  <c r="V847" i="18"/>
  <c r="O89" i="18"/>
  <c r="O540" i="18"/>
  <c r="V42" i="18"/>
  <c r="O202" i="16"/>
  <c r="S655" i="16"/>
  <c r="V106" i="18"/>
  <c r="S198" i="16"/>
  <c r="S450" i="16"/>
  <c r="V174" i="18"/>
  <c r="O642" i="16"/>
  <c r="S705" i="18"/>
  <c r="S417" i="16"/>
  <c r="V290" i="18"/>
  <c r="S522" i="18"/>
  <c r="S749" i="16"/>
  <c r="V321" i="18"/>
  <c r="S194" i="16"/>
  <c r="S230" i="16"/>
  <c r="O641" i="16"/>
  <c r="O144" i="18"/>
  <c r="V540" i="18"/>
  <c r="V791" i="18"/>
  <c r="S207" i="16"/>
  <c r="V213" i="18"/>
  <c r="V33" i="18"/>
  <c r="V883" i="18"/>
  <c r="O350" i="18"/>
  <c r="S91" i="16"/>
  <c r="O901" i="18"/>
  <c r="S498" i="16"/>
  <c r="S718" i="18"/>
  <c r="S336" i="18"/>
  <c r="S709" i="18"/>
  <c r="S293" i="18"/>
  <c r="S87" i="16"/>
  <c r="S649" i="16"/>
  <c r="S457" i="18"/>
  <c r="S522" i="16"/>
  <c r="O310" i="18"/>
  <c r="O318" i="18"/>
  <c r="O609" i="18"/>
  <c r="S691" i="16"/>
  <c r="O200" i="18"/>
  <c r="O911" i="16"/>
  <c r="S245" i="16"/>
  <c r="S763" i="18"/>
  <c r="O820" i="18"/>
  <c r="S896" i="16"/>
  <c r="O80" i="16"/>
  <c r="V737" i="18"/>
  <c r="V352" i="18"/>
  <c r="O881" i="16"/>
  <c r="V490" i="18"/>
  <c r="S268" i="16"/>
  <c r="O106" i="16"/>
  <c r="S516" i="16"/>
  <c r="S622" i="16"/>
  <c r="O766" i="18"/>
  <c r="O627" i="16"/>
  <c r="S898" i="18"/>
  <c r="O307" i="18"/>
  <c r="S248" i="16"/>
  <c r="S664" i="18"/>
  <c r="S602" i="18"/>
  <c r="O344" i="16"/>
  <c r="S301" i="16"/>
  <c r="S22" i="16"/>
  <c r="V892" i="18"/>
  <c r="V380" i="18"/>
  <c r="O47" i="16"/>
  <c r="O704" i="18"/>
  <c r="V794" i="18"/>
  <c r="S544" i="16"/>
  <c r="V21" i="18"/>
  <c r="S296" i="16"/>
  <c r="O296" i="16"/>
  <c r="O371" i="16"/>
  <c r="O359" i="16"/>
  <c r="O264" i="18"/>
  <c r="O753" i="18"/>
  <c r="O447" i="18"/>
  <c r="V374" i="18"/>
  <c r="V471" i="18"/>
  <c r="V579" i="18"/>
  <c r="S473" i="16"/>
  <c r="S589" i="16"/>
  <c r="O32" i="18"/>
  <c r="S463" i="16"/>
  <c r="O394" i="18"/>
  <c r="O841" i="18"/>
  <c r="V8" i="18"/>
  <c r="S748" i="18"/>
  <c r="S406" i="16"/>
  <c r="V135" i="18"/>
  <c r="S904" i="18"/>
  <c r="S344" i="18"/>
  <c r="V234" i="18"/>
  <c r="O98" i="18"/>
  <c r="O518" i="16"/>
  <c r="O268" i="16"/>
  <c r="S349" i="16"/>
  <c r="O568" i="18"/>
  <c r="S363" i="16"/>
  <c r="O492" i="18"/>
  <c r="S512" i="18"/>
  <c r="O679" i="16"/>
  <c r="O781" i="18"/>
  <c r="S112" i="16"/>
  <c r="S76" i="18"/>
  <c r="O383" i="16"/>
  <c r="S80" i="18"/>
  <c r="V536" i="18"/>
  <c r="S263" i="16"/>
  <c r="S893" i="16"/>
  <c r="O706" i="18"/>
  <c r="O792" i="16"/>
  <c r="V827" i="18"/>
  <c r="S280" i="18"/>
  <c r="O348" i="16"/>
  <c r="S337" i="18"/>
  <c r="S242" i="18"/>
  <c r="O138" i="16"/>
  <c r="V558" i="18"/>
  <c r="S480" i="16"/>
  <c r="S556" i="16"/>
  <c r="O212" i="16"/>
  <c r="V903" i="18"/>
  <c r="S469" i="16"/>
  <c r="S714" i="16"/>
  <c r="O721" i="18"/>
  <c r="O380" i="16"/>
  <c r="O677" i="16"/>
  <c r="S107" i="18"/>
  <c r="S732" i="18"/>
  <c r="O301" i="18"/>
  <c r="O575" i="16"/>
  <c r="O596" i="16"/>
  <c r="V95" i="18"/>
  <c r="O60" i="18"/>
  <c r="O532" i="18"/>
  <c r="V508" i="18"/>
  <c r="V533" i="18"/>
  <c r="S830" i="16"/>
  <c r="O39" i="16"/>
  <c r="O82" i="16"/>
  <c r="V475" i="18"/>
  <c r="V414" i="18"/>
  <c r="S828" i="16"/>
  <c r="V900" i="18"/>
  <c r="O839" i="16"/>
  <c r="O81" i="16"/>
  <c r="V801" i="18"/>
  <c r="S278" i="18"/>
  <c r="O337" i="18"/>
  <c r="O528" i="18"/>
  <c r="O346" i="16"/>
  <c r="S87" i="18"/>
  <c r="V719" i="18"/>
  <c r="O390" i="18"/>
  <c r="O674" i="18"/>
  <c r="S684" i="18"/>
  <c r="S315" i="18"/>
  <c r="V252" i="18"/>
  <c r="O118" i="16"/>
  <c r="S514" i="16"/>
  <c r="V542" i="18"/>
  <c r="O199" i="18"/>
  <c r="O560" i="18"/>
  <c r="S812" i="18"/>
  <c r="S548" i="16"/>
  <c r="O695" i="18"/>
  <c r="S402" i="18"/>
  <c r="O665" i="18"/>
  <c r="O878" i="16"/>
  <c r="O835" i="18"/>
  <c r="V694" i="18"/>
  <c r="V744" i="18"/>
  <c r="S109" i="16"/>
  <c r="O400" i="16"/>
  <c r="O571" i="16"/>
  <c r="S375" i="16"/>
  <c r="V504" i="18"/>
  <c r="S34" i="16"/>
  <c r="S661" i="18"/>
  <c r="O29" i="16"/>
  <c r="S827" i="18"/>
  <c r="S808" i="18"/>
  <c r="O586" i="18"/>
  <c r="S483" i="18"/>
  <c r="V444" i="18"/>
  <c r="V437" i="18"/>
  <c r="S670" i="16"/>
  <c r="S821" i="16"/>
  <c r="O316" i="18"/>
  <c r="O277" i="18"/>
  <c r="S155" i="18"/>
  <c r="O350" i="16"/>
  <c r="S536" i="16"/>
  <c r="V527" i="18"/>
  <c r="S286" i="18"/>
  <c r="S133" i="16"/>
  <c r="S668" i="16"/>
  <c r="O393" i="18"/>
  <c r="S490" i="18"/>
  <c r="O389" i="18"/>
  <c r="V584" i="18"/>
  <c r="S372" i="18"/>
  <c r="O850" i="18"/>
  <c r="O881" i="18"/>
  <c r="S758" i="16"/>
  <c r="S140" i="16"/>
  <c r="S765" i="16"/>
  <c r="S654" i="18"/>
  <c r="O116" i="18"/>
  <c r="O779" i="16"/>
  <c r="O613" i="18"/>
  <c r="S325" i="18"/>
  <c r="S626" i="16"/>
  <c r="S376" i="18"/>
  <c r="O217" i="16"/>
  <c r="O176" i="18"/>
  <c r="S593" i="18"/>
  <c r="O99" i="18"/>
  <c r="O862" i="16"/>
  <c r="S81" i="16"/>
  <c r="O777" i="16"/>
  <c r="V905" i="18"/>
  <c r="O91" i="18"/>
  <c r="S872" i="18"/>
  <c r="S139" i="16"/>
  <c r="O738" i="18"/>
  <c r="O173" i="16"/>
  <c r="S520" i="18"/>
  <c r="O724" i="16"/>
  <c r="O677" i="18"/>
  <c r="V510" i="18"/>
  <c r="V108" i="18"/>
  <c r="O369" i="16"/>
  <c r="S220" i="18"/>
  <c r="V268" i="18"/>
  <c r="O782" i="16"/>
  <c r="S909" i="16"/>
  <c r="O534" i="16"/>
  <c r="V617" i="18"/>
  <c r="S282" i="18"/>
  <c r="V126" i="18"/>
  <c r="V162" i="18"/>
  <c r="S839" i="16"/>
  <c r="O888" i="16"/>
  <c r="V15" i="18"/>
  <c r="S223" i="16"/>
  <c r="O179" i="16"/>
  <c r="S802" i="16"/>
  <c r="O176" i="16"/>
  <c r="O416" i="18"/>
  <c r="O439" i="16"/>
  <c r="S246" i="16"/>
  <c r="S612" i="18"/>
  <c r="O631" i="18"/>
  <c r="S364" i="16"/>
  <c r="O651" i="16"/>
  <c r="O287" i="18"/>
  <c r="S213" i="18"/>
  <c r="O7" i="18"/>
  <c r="S892" i="18"/>
  <c r="O622" i="18"/>
  <c r="V333" i="18"/>
  <c r="O615" i="18"/>
  <c r="O648" i="16"/>
  <c r="S527" i="16"/>
  <c r="S785" i="18"/>
  <c r="O658" i="16"/>
  <c r="O912" i="16"/>
  <c r="S21" i="16"/>
  <c r="S207" i="18"/>
  <c r="O800" i="18"/>
  <c r="S755" i="16"/>
  <c r="S478" i="16"/>
  <c r="S300" i="18"/>
  <c r="V276" i="18"/>
  <c r="O410" i="18"/>
  <c r="V624" i="18"/>
  <c r="V823" i="18"/>
  <c r="O265" i="18"/>
  <c r="V212" i="18"/>
  <c r="O300" i="18"/>
  <c r="O52" i="16"/>
  <c r="O197" i="18"/>
  <c r="V89" i="18"/>
  <c r="S149" i="18"/>
  <c r="S322" i="16"/>
  <c r="S445" i="18"/>
  <c r="S393" i="18"/>
  <c r="S642" i="16"/>
  <c r="O324" i="16"/>
  <c r="O356" i="16"/>
  <c r="S911" i="16"/>
  <c r="S751" i="18"/>
  <c r="S26" i="16"/>
  <c r="S738" i="18"/>
  <c r="V287" i="18"/>
  <c r="V390" i="18"/>
  <c r="S535" i="18"/>
  <c r="O803" i="16"/>
  <c r="V766" i="18"/>
  <c r="S178" i="18"/>
  <c r="S682" i="18"/>
  <c r="O450" i="18"/>
  <c r="O639" i="18"/>
  <c r="O19" i="16"/>
  <c r="O11" i="16"/>
  <c r="O399" i="16"/>
  <c r="O822" i="18"/>
  <c r="S734" i="18"/>
  <c r="O56" i="16"/>
  <c r="S499" i="18"/>
  <c r="O240" i="16"/>
  <c r="S857" i="16"/>
  <c r="O491" i="16"/>
  <c r="O898" i="16"/>
  <c r="S108" i="16"/>
  <c r="O138" i="18"/>
  <c r="O661" i="16"/>
  <c r="S787" i="16"/>
  <c r="V411" i="18"/>
  <c r="S662" i="18"/>
  <c r="S709" i="16"/>
  <c r="S731" i="18"/>
  <c r="S807" i="16"/>
  <c r="O754" i="16"/>
  <c r="S214" i="18"/>
  <c r="O690" i="16"/>
  <c r="V477" i="18"/>
  <c r="O34" i="16"/>
  <c r="O499" i="18"/>
  <c r="V342" i="18"/>
  <c r="S862" i="18"/>
  <c r="O71" i="18"/>
  <c r="V415" i="18"/>
  <c r="O74" i="18"/>
  <c r="V629" i="18"/>
  <c r="V239" i="18"/>
  <c r="V299" i="18"/>
  <c r="S43" i="16"/>
  <c r="O576" i="18"/>
  <c r="S347" i="16"/>
  <c r="V511" i="18"/>
  <c r="O380" i="18"/>
  <c r="O662" i="18"/>
  <c r="V393" i="18"/>
  <c r="O509" i="16"/>
  <c r="O773" i="18"/>
  <c r="S594" i="18"/>
  <c r="O749" i="18"/>
  <c r="S464" i="16"/>
  <c r="S97" i="18"/>
  <c r="O557" i="18"/>
  <c r="O194" i="18"/>
  <c r="O60" i="16"/>
  <c r="S648" i="16"/>
  <c r="S471" i="16"/>
  <c r="V79" i="18"/>
  <c r="O280" i="16"/>
  <c r="S711" i="16"/>
  <c r="S694" i="16"/>
  <c r="S20" i="16"/>
  <c r="V736" i="18"/>
  <c r="O110" i="18"/>
  <c r="O641" i="18"/>
  <c r="S424" i="16"/>
  <c r="O609" i="16"/>
  <c r="O303" i="16"/>
  <c r="O784" i="18"/>
  <c r="S835" i="16"/>
  <c r="S489" i="16"/>
  <c r="O188" i="16"/>
  <c r="S409" i="16"/>
  <c r="O824" i="16"/>
  <c r="V81" i="18"/>
  <c r="O573" i="18"/>
  <c r="S771" i="18"/>
  <c r="S765" i="18"/>
  <c r="V71" i="18"/>
  <c r="S439" i="18"/>
  <c r="O25" i="18"/>
  <c r="O875" i="18"/>
  <c r="S793" i="16"/>
  <c r="O46" i="18"/>
  <c r="V385" i="18"/>
  <c r="S109" i="18"/>
  <c r="S577" i="18"/>
  <c r="S372" i="16"/>
  <c r="O244" i="16"/>
  <c r="O126" i="18"/>
  <c r="S355" i="16"/>
  <c r="S42" i="16"/>
  <c r="V184" i="18"/>
  <c r="O708" i="16"/>
  <c r="O64" i="16"/>
  <c r="O570" i="18"/>
  <c r="O160" i="16"/>
  <c r="S804" i="16"/>
  <c r="O76" i="16"/>
  <c r="S470" i="16"/>
  <c r="V632" i="18"/>
  <c r="O94" i="18"/>
  <c r="S364" i="18"/>
  <c r="S643" i="18"/>
  <c r="V882" i="18"/>
  <c r="V254" i="18"/>
  <c r="O527" i="16"/>
  <c r="S678" i="18"/>
  <c r="O152" i="18"/>
  <c r="O158" i="18"/>
  <c r="S773" i="18"/>
  <c r="V191" i="18"/>
  <c r="O752" i="16"/>
  <c r="V588" i="18"/>
  <c r="O664" i="18"/>
  <c r="V257" i="18"/>
  <c r="V884" i="18"/>
  <c r="V160" i="18"/>
  <c r="V310" i="18"/>
  <c r="O859" i="18"/>
  <c r="S455" i="16"/>
  <c r="O14" i="18"/>
  <c r="O469" i="16"/>
  <c r="O857" i="16"/>
  <c r="O735" i="18"/>
  <c r="S438" i="16"/>
  <c r="O498" i="18"/>
  <c r="O445" i="16"/>
  <c r="S203" i="16"/>
  <c r="S126" i="18"/>
  <c r="O58" i="18"/>
  <c r="V498" i="18"/>
  <c r="S266" i="18"/>
  <c r="O267" i="16"/>
  <c r="O691" i="18"/>
  <c r="S862" i="16"/>
  <c r="V606" i="18"/>
  <c r="V524" i="18"/>
  <c r="S814" i="18"/>
  <c r="S171" i="16"/>
  <c r="S292" i="16"/>
  <c r="S200" i="16"/>
  <c r="S514" i="18"/>
  <c r="O150" i="16"/>
  <c r="O49" i="18"/>
  <c r="S534" i="18"/>
  <c r="S365" i="16"/>
  <c r="S840" i="18"/>
  <c r="S780" i="16"/>
  <c r="S683" i="18"/>
  <c r="S185" i="18"/>
  <c r="V608" i="18"/>
  <c r="O880" i="18"/>
  <c r="O204" i="16"/>
  <c r="O295" i="18"/>
  <c r="V14" i="18"/>
  <c r="O588" i="16"/>
  <c r="S531" i="18"/>
  <c r="O798" i="16"/>
  <c r="S280" i="16"/>
  <c r="O776" i="16"/>
  <c r="S766" i="18"/>
  <c r="S44" i="16"/>
  <c r="O256" i="16"/>
  <c r="V830" i="18"/>
  <c r="V597" i="18"/>
  <c r="S856" i="16"/>
  <c r="S53" i="16"/>
  <c r="V623" i="18"/>
  <c r="S590" i="18"/>
  <c r="V295" i="18"/>
  <c r="V538" i="18"/>
  <c r="V600" i="18"/>
  <c r="V371" i="18"/>
  <c r="S641" i="18"/>
  <c r="O308" i="16"/>
  <c r="S442" i="16"/>
  <c r="O341" i="18"/>
  <c r="O93" i="16"/>
  <c r="O808" i="16"/>
  <c r="S422" i="18"/>
  <c r="O649" i="18"/>
  <c r="O238" i="18"/>
  <c r="V2" i="16"/>
  <c r="S747" i="18"/>
  <c r="O47" i="18"/>
  <c r="O716" i="16"/>
  <c r="O788" i="16"/>
  <c r="O774" i="16"/>
  <c r="O391" i="16"/>
  <c r="O266" i="16"/>
  <c r="S182" i="16"/>
  <c r="S110" i="18"/>
  <c r="O478" i="18"/>
  <c r="S444" i="18"/>
  <c r="S783" i="18"/>
  <c r="O533" i="18"/>
  <c r="V228" i="18"/>
  <c r="S19" i="18"/>
  <c r="V769" i="18"/>
  <c r="O720" i="18"/>
  <c r="O145" i="16"/>
  <c r="S50" i="16"/>
  <c r="V251" i="18"/>
  <c r="S786" i="18"/>
  <c r="O584" i="18"/>
  <c r="S527" i="18"/>
  <c r="V649" i="18"/>
  <c r="S785" i="16"/>
  <c r="O472" i="18"/>
  <c r="S620" i="16"/>
  <c r="S39" i="16"/>
  <c r="S217" i="16"/>
  <c r="S171" i="18"/>
  <c r="O582" i="16"/>
  <c r="S695" i="18"/>
  <c r="O535" i="18"/>
  <c r="S393" i="16"/>
  <c r="O241" i="18"/>
  <c r="O497" i="16"/>
  <c r="O278" i="18"/>
  <c r="O474" i="18"/>
  <c r="S15" i="16"/>
  <c r="S236" i="16"/>
  <c r="O16" i="16"/>
  <c r="V689" i="18"/>
  <c r="O434" i="16"/>
  <c r="O501" i="16"/>
  <c r="O524" i="18"/>
  <c r="S742" i="16"/>
  <c r="V436" i="18"/>
  <c r="S666" i="16"/>
  <c r="O846" i="16"/>
  <c r="O191" i="18"/>
  <c r="O41" i="16"/>
  <c r="O791" i="18"/>
  <c r="O92" i="16"/>
  <c r="S525" i="18"/>
  <c r="S321" i="16"/>
  <c r="O503" i="18"/>
  <c r="O5" i="16"/>
  <c r="S576" i="16"/>
  <c r="O902" i="18"/>
  <c r="O849" i="18"/>
  <c r="O44" i="16"/>
  <c r="S521" i="18"/>
  <c r="S332" i="18"/>
  <c r="O166" i="16"/>
  <c r="V656" i="18"/>
  <c r="V560" i="18"/>
  <c r="S723" i="16"/>
  <c r="S508" i="16"/>
  <c r="O517" i="16"/>
  <c r="O713" i="16"/>
  <c r="O855" i="18"/>
  <c r="S677" i="16"/>
  <c r="V451" i="18"/>
  <c r="O824" i="18"/>
  <c r="S558" i="16"/>
  <c r="S648" i="18"/>
  <c r="O14" i="16"/>
  <c r="V665" i="18"/>
  <c r="S169" i="16"/>
  <c r="O868" i="16"/>
  <c r="O321" i="16"/>
  <c r="S108" i="18"/>
  <c r="V657" i="18"/>
  <c r="V824" i="18"/>
  <c r="S416" i="18"/>
  <c r="O903" i="16"/>
  <c r="S403" i="16"/>
  <c r="S491" i="18"/>
  <c r="O770" i="18"/>
  <c r="S803" i="16"/>
  <c r="O523" i="18"/>
  <c r="O307" i="16"/>
  <c r="S795" i="18"/>
  <c r="V354" i="18"/>
  <c r="V456" i="18"/>
  <c r="O185" i="16"/>
  <c r="S843" i="18"/>
  <c r="S5" i="16"/>
  <c r="O586" i="16"/>
  <c r="O311" i="18"/>
  <c r="V619" i="18"/>
  <c r="O515" i="16"/>
  <c r="S566" i="18"/>
  <c r="S359" i="16"/>
  <c r="V439" i="18"/>
  <c r="V416" i="18"/>
  <c r="V189" i="18"/>
  <c r="O158" i="16"/>
  <c r="O40" i="18"/>
  <c r="O26" i="16"/>
  <c r="O236" i="18"/>
  <c r="V746" i="18"/>
  <c r="O663" i="16"/>
  <c r="O724" i="18"/>
  <c r="V819" i="18"/>
  <c r="O95" i="18"/>
  <c r="O696" i="18"/>
  <c r="S754" i="18"/>
  <c r="S25" i="16"/>
  <c r="S660" i="18"/>
  <c r="O540" i="16"/>
  <c r="V246" i="18"/>
  <c r="V692" i="18"/>
  <c r="V190" i="18"/>
  <c r="S381" i="18"/>
  <c r="O172" i="18"/>
  <c r="V43" i="18"/>
  <c r="S77" i="18"/>
  <c r="O188" i="18"/>
  <c r="S312" i="16"/>
  <c r="O620" i="18"/>
  <c r="S587" i="16"/>
  <c r="S26" i="18"/>
  <c r="O71" i="16"/>
  <c r="O551" i="18"/>
  <c r="S362" i="18"/>
  <c r="O142" i="16"/>
  <c r="S608" i="16"/>
  <c r="S186" i="16"/>
  <c r="O279" i="18"/>
  <c r="S482" i="16"/>
  <c r="S613" i="16"/>
  <c r="O590" i="16"/>
  <c r="S141" i="18"/>
  <c r="S774" i="16"/>
  <c r="O180" i="18"/>
  <c r="O804" i="16"/>
  <c r="S506" i="16"/>
  <c r="O258" i="16"/>
  <c r="S292" i="18"/>
  <c r="S884" i="18"/>
  <c r="S361" i="16"/>
  <c r="V865" i="18"/>
  <c r="O531" i="18"/>
  <c r="S356" i="16"/>
  <c r="V459" i="18"/>
  <c r="O685" i="18"/>
  <c r="S846" i="16"/>
  <c r="O783" i="16"/>
  <c r="O696" i="16"/>
  <c r="V772" i="18"/>
  <c r="S837" i="16"/>
  <c r="O312" i="18"/>
  <c r="S474" i="16"/>
  <c r="O36" i="18"/>
  <c r="V473" i="18"/>
  <c r="O28" i="18"/>
  <c r="S290" i="18"/>
  <c r="O133" i="18"/>
  <c r="O233" i="18"/>
  <c r="S304" i="16"/>
  <c r="V438" i="18"/>
  <c r="O476" i="18"/>
  <c r="O375" i="16"/>
  <c r="S360" i="16"/>
  <c r="S27" i="18"/>
  <c r="V568" i="18"/>
  <c r="S62" i="18"/>
  <c r="V543" i="18"/>
  <c r="V420" i="18"/>
  <c r="S790" i="18"/>
  <c r="O431" i="18"/>
  <c r="S571" i="16"/>
  <c r="S112" i="18"/>
  <c r="S25" i="18"/>
  <c r="O697" i="18"/>
  <c r="V302" i="18"/>
  <c r="S307" i="16"/>
  <c r="S506" i="18"/>
  <c r="V478" i="18"/>
  <c r="O760" i="16"/>
  <c r="S582" i="18"/>
  <c r="V596" i="18"/>
  <c r="V19" i="18"/>
  <c r="O467" i="16"/>
  <c r="S511" i="18"/>
  <c r="S638" i="18"/>
  <c r="O488" i="18"/>
  <c r="S547" i="16"/>
  <c r="O113" i="16"/>
  <c r="V262" i="18"/>
  <c r="O816" i="18"/>
  <c r="O591" i="18"/>
  <c r="S130" i="18"/>
  <c r="O570" i="16"/>
  <c r="O33" i="16"/>
  <c r="S859" i="16"/>
  <c r="O640" i="18"/>
  <c r="O290" i="16"/>
  <c r="O757" i="16"/>
  <c r="O52" i="18"/>
  <c r="O291" i="16"/>
  <c r="V663" i="18"/>
  <c r="O111" i="18"/>
  <c r="V555" i="18"/>
  <c r="S118" i="18"/>
  <c r="S190" i="16"/>
  <c r="S688" i="16"/>
  <c r="O79" i="16"/>
  <c r="O629" i="16"/>
  <c r="V330" i="18"/>
  <c r="S897" i="16"/>
  <c r="S625" i="18"/>
  <c r="O319" i="16"/>
  <c r="V289" i="18"/>
  <c r="S885" i="18"/>
  <c r="S860" i="18"/>
  <c r="S665" i="18"/>
  <c r="V118" i="18"/>
  <c r="S561" i="18"/>
  <c r="S482" i="18"/>
  <c r="V337" i="18"/>
  <c r="S725" i="16"/>
  <c r="O778" i="16"/>
  <c r="S637" i="16"/>
  <c r="S761" i="16"/>
  <c r="S559" i="16"/>
  <c r="O693" i="16"/>
  <c r="S192" i="16"/>
  <c r="V659" i="18"/>
  <c r="S693" i="18"/>
  <c r="O646" i="18"/>
  <c r="V238" i="18"/>
  <c r="V332" i="18"/>
  <c r="S629" i="18"/>
  <c r="O823" i="18"/>
  <c r="O593" i="16"/>
  <c r="V544" i="18"/>
  <c r="S744" i="18"/>
  <c r="O759" i="16"/>
  <c r="V516" i="18"/>
  <c r="S56" i="18"/>
  <c r="O871" i="16"/>
  <c r="S891" i="16"/>
  <c r="O300" i="16"/>
  <c r="O739" i="16"/>
  <c r="O89" i="16"/>
  <c r="S397" i="18"/>
  <c r="S238" i="16"/>
  <c r="S716" i="18"/>
  <c r="O806" i="16"/>
  <c r="O868" i="18"/>
  <c r="O886" i="16"/>
  <c r="S144" i="18"/>
  <c r="S86" i="18"/>
  <c r="O342" i="16"/>
  <c r="V481" i="18"/>
  <c r="V635" i="18"/>
  <c r="S447" i="16"/>
  <c r="S523" i="18"/>
  <c r="S146" i="18"/>
  <c r="S428" i="16"/>
  <c r="O73" i="16"/>
  <c r="S6" i="16"/>
  <c r="S778" i="16"/>
  <c r="S360" i="18"/>
  <c r="S726" i="16"/>
  <c r="S165" i="18"/>
  <c r="S841" i="16"/>
  <c r="O417" i="18"/>
  <c r="S247" i="16"/>
  <c r="S94" i="16"/>
  <c r="S72" i="16"/>
  <c r="V726" i="18"/>
  <c r="O94" i="16"/>
  <c r="S640" i="18"/>
  <c r="S394" i="18"/>
  <c r="O165" i="16"/>
  <c r="O479" i="18"/>
  <c r="S539" i="18"/>
  <c r="S281" i="18"/>
  <c r="V701" i="18"/>
  <c r="O195" i="16"/>
  <c r="V485" i="18"/>
  <c r="O477" i="16"/>
  <c r="V817" i="18"/>
  <c r="O331" i="16"/>
  <c r="O193" i="16"/>
  <c r="O4" i="16"/>
  <c r="O341" i="16"/>
  <c r="S784" i="18"/>
  <c r="V899" i="18"/>
  <c r="O846" i="18"/>
  <c r="V104" i="18"/>
  <c r="O873" i="18"/>
  <c r="S321" i="18"/>
  <c r="S374" i="16"/>
  <c r="O103" i="16"/>
  <c r="S349" i="18"/>
  <c r="V640" i="18"/>
  <c r="O248" i="18"/>
  <c r="O351" i="16"/>
  <c r="O812" i="16"/>
  <c r="O48" i="18"/>
  <c r="O269" i="18"/>
  <c r="V833" i="18"/>
  <c r="S264" i="18"/>
  <c r="V826" i="18"/>
  <c r="O530" i="18"/>
  <c r="O334" i="18"/>
  <c r="S624" i="18"/>
  <c r="V125" i="18"/>
  <c r="O709" i="16"/>
  <c r="S128" i="18"/>
  <c r="O762" i="16"/>
  <c r="O656" i="16"/>
  <c r="O735" i="16"/>
  <c r="S344" i="16"/>
  <c r="S420" i="18"/>
  <c r="S30" i="18"/>
  <c r="O804" i="18"/>
  <c r="S451" i="16"/>
  <c r="V757" i="18"/>
  <c r="O284" i="18"/>
  <c r="S729" i="16"/>
  <c r="V521" i="18"/>
  <c r="S416" i="16"/>
  <c r="V820" i="18"/>
  <c r="S47" i="18"/>
  <c r="O863" i="18"/>
  <c r="O455" i="18"/>
  <c r="O84" i="16"/>
  <c r="V549" i="18"/>
  <c r="S114" i="18"/>
  <c r="S395" i="16"/>
  <c r="V334" i="18"/>
  <c r="V101" i="18"/>
  <c r="O602" i="18"/>
  <c r="O238" i="16"/>
  <c r="V88" i="18"/>
  <c r="S362" i="16"/>
  <c r="S235" i="18"/>
  <c r="S797" i="16"/>
  <c r="S837" i="18"/>
  <c r="V716" i="18"/>
  <c r="O582" i="18"/>
  <c r="O577" i="16"/>
  <c r="O84" i="18"/>
  <c r="S615" i="18"/>
  <c r="O519" i="16"/>
  <c r="V35" i="18"/>
  <c r="O243" i="18"/>
  <c r="O151" i="16"/>
  <c r="O388" i="16"/>
  <c r="O297" i="18"/>
  <c r="S162" i="16"/>
  <c r="S650" i="16"/>
  <c r="S537" i="18"/>
  <c r="S216" i="16"/>
  <c r="O542" i="16"/>
  <c r="O443" i="16"/>
  <c r="O227" i="16"/>
  <c r="V282" i="18"/>
  <c r="O262" i="18"/>
  <c r="S763" i="16"/>
  <c r="S588" i="18"/>
  <c r="S626" i="18"/>
  <c r="V519" i="18"/>
  <c r="O55" i="16"/>
  <c r="O333" i="18"/>
  <c r="S120" i="16"/>
  <c r="V22" i="18"/>
  <c r="O814" i="18"/>
  <c r="S672" i="16"/>
  <c r="S822" i="16"/>
  <c r="V230" i="18"/>
  <c r="S154" i="16"/>
  <c r="S645" i="16"/>
  <c r="S901" i="18"/>
  <c r="V593" i="18"/>
  <c r="O899" i="18"/>
  <c r="V669" i="18"/>
  <c r="S326" i="18"/>
  <c r="O338" i="18"/>
  <c r="V186" i="18"/>
  <c r="O230" i="16"/>
  <c r="S258" i="16"/>
  <c r="O322" i="16"/>
  <c r="S243" i="16"/>
  <c r="V202" i="18"/>
  <c r="V668" i="18"/>
  <c r="S818" i="18"/>
  <c r="S472" i="16"/>
  <c r="S129" i="18"/>
  <c r="S44" i="18"/>
  <c r="V308" i="18"/>
  <c r="S291" i="18"/>
  <c r="S289" i="18"/>
  <c r="S196" i="16"/>
  <c r="V136" i="18"/>
  <c r="O27" i="16"/>
  <c r="S453" i="16"/>
  <c r="O245" i="16"/>
  <c r="S219" i="18"/>
  <c r="V284" i="18"/>
  <c r="S325" i="16"/>
  <c r="V348" i="18"/>
  <c r="S31" i="18"/>
  <c r="O484" i="18"/>
  <c r="V406" i="18"/>
  <c r="O196" i="16"/>
  <c r="S77" i="16"/>
  <c r="S152" i="18"/>
  <c r="O471" i="18"/>
  <c r="O494" i="18"/>
  <c r="O659" i="18"/>
  <c r="O813" i="18"/>
  <c r="S361" i="18"/>
  <c r="S249" i="18"/>
  <c r="O367" i="16"/>
  <c r="S70" i="18"/>
  <c r="S572" i="18"/>
  <c r="V562" i="18"/>
  <c r="V382" i="18"/>
  <c r="S382" i="16"/>
  <c r="V637" i="18"/>
  <c r="O118" i="18"/>
  <c r="S667" i="16"/>
  <c r="V294" i="18"/>
  <c r="S250" i="16"/>
  <c r="O129" i="16"/>
  <c r="S396" i="18"/>
  <c r="S788" i="16"/>
  <c r="O164" i="18"/>
  <c r="O702" i="18"/>
  <c r="S80" i="16"/>
  <c r="O904" i="16"/>
  <c r="O564" i="16"/>
  <c r="S265" i="16"/>
  <c r="V705" i="18"/>
  <c r="V112" i="18"/>
  <c r="S644" i="16"/>
  <c r="O372" i="18"/>
  <c r="S792" i="16"/>
  <c r="S689" i="18"/>
  <c r="S240" i="16"/>
  <c r="S555" i="16"/>
  <c r="S890" i="16"/>
  <c r="V51" i="18"/>
  <c r="V329" i="18"/>
  <c r="O891" i="18"/>
  <c r="S119" i="18"/>
  <c r="V775" i="18"/>
  <c r="S100" i="16"/>
  <c r="V517" i="18"/>
  <c r="S746" i="16"/>
  <c r="S717" i="18"/>
  <c r="S5" i="18"/>
  <c r="S509" i="18"/>
  <c r="O548" i="18"/>
  <c r="O274" i="18"/>
  <c r="S557" i="18"/>
  <c r="O903" i="18"/>
  <c r="O525" i="16"/>
  <c r="S358" i="16"/>
  <c r="S524" i="16"/>
  <c r="S310" i="18"/>
  <c r="V740" i="18"/>
  <c r="S193" i="18"/>
  <c r="V570" i="18"/>
  <c r="O414" i="16"/>
  <c r="S734" i="16"/>
  <c r="O452" i="16"/>
  <c r="V572" i="18"/>
  <c r="V278" i="18"/>
  <c r="S641" i="16"/>
  <c r="S284" i="18"/>
  <c r="S231" i="18"/>
  <c r="O353" i="18"/>
  <c r="V20" i="18"/>
  <c r="V496" i="18"/>
  <c r="S481" i="18"/>
  <c r="O755" i="16"/>
  <c r="S621" i="16"/>
  <c r="S132" i="16"/>
  <c r="V474" i="18"/>
  <c r="S123" i="18"/>
  <c r="S97" i="16"/>
  <c r="O444" i="18"/>
  <c r="O897" i="18"/>
  <c r="S773" i="16"/>
  <c r="S708" i="16"/>
  <c r="O112" i="18"/>
  <c r="V168" i="18"/>
  <c r="V773" i="18"/>
  <c r="S901" i="16"/>
  <c r="S90" i="16"/>
  <c r="S811" i="16"/>
  <c r="V539" i="18"/>
  <c r="O652" i="18"/>
  <c r="V131" i="18"/>
  <c r="S316" i="18"/>
  <c r="V873" i="18"/>
  <c r="V552" i="18"/>
  <c r="O607" i="16"/>
  <c r="O538" i="16"/>
  <c r="S111" i="16"/>
  <c r="O879" i="18"/>
  <c r="S815" i="18"/>
  <c r="O201" i="16"/>
  <c r="S830" i="18"/>
  <c r="S606" i="18"/>
  <c r="S712" i="18"/>
  <c r="O345" i="16"/>
  <c r="V16" i="18"/>
  <c r="S714" i="18"/>
  <c r="O780" i="16"/>
  <c r="O250" i="16"/>
  <c r="V66" i="18"/>
  <c r="O178" i="18"/>
  <c r="S324" i="18"/>
  <c r="S807" i="18"/>
  <c r="S253" i="16"/>
  <c r="O166" i="18"/>
  <c r="S52" i="18"/>
  <c r="S863" i="18"/>
  <c r="O61" i="18"/>
  <c r="O728" i="18"/>
  <c r="O132" i="18"/>
  <c r="S905" i="16"/>
  <c r="V176" i="18"/>
  <c r="O561" i="16"/>
  <c r="O427" i="16"/>
  <c r="O562" i="18"/>
  <c r="O353" i="16"/>
  <c r="S882" i="16"/>
  <c r="S504" i="16"/>
  <c r="S585" i="16"/>
  <c r="S175" i="18"/>
  <c r="S719" i="18"/>
  <c r="O655" i="16"/>
  <c r="S521" i="16"/>
  <c r="S768" i="18"/>
  <c r="S115" i="16"/>
  <c r="O346" i="18"/>
  <c r="S751" i="16"/>
  <c r="S824" i="18"/>
  <c r="S7" i="18"/>
  <c r="S715" i="18"/>
  <c r="V711" i="18"/>
  <c r="V695" i="18"/>
  <c r="S902" i="16"/>
  <c r="S643" i="16"/>
  <c r="S295" i="18"/>
  <c r="O875" i="16"/>
  <c r="V407" i="18"/>
  <c r="S128" i="16"/>
  <c r="S160" i="18"/>
  <c r="S309" i="18"/>
  <c r="S676" i="16"/>
  <c r="O673" i="18"/>
  <c r="S218" i="16"/>
  <c r="S174" i="16"/>
  <c r="S892" i="16"/>
  <c r="O727" i="18"/>
  <c r="S624" i="16"/>
  <c r="S174" i="18"/>
  <c r="O555" i="18"/>
  <c r="S299" i="16"/>
  <c r="O433" i="16"/>
  <c r="S561" i="16"/>
  <c r="S545" i="16"/>
  <c r="S707" i="16"/>
  <c r="O15" i="16"/>
  <c r="O202" i="18"/>
  <c r="S257" i="16"/>
  <c r="V181" i="18"/>
  <c r="O325" i="18"/>
  <c r="O699" i="16"/>
  <c r="S850" i="16"/>
  <c r="S572" i="16"/>
  <c r="V138" i="18"/>
  <c r="O615" i="16"/>
  <c r="V85" i="18"/>
  <c r="S230" i="18"/>
  <c r="O676" i="16"/>
  <c r="S799" i="18"/>
  <c r="O790" i="16"/>
  <c r="V452" i="18"/>
  <c r="S513" i="18"/>
  <c r="S526" i="16"/>
  <c r="S868" i="18"/>
  <c r="S877" i="16"/>
  <c r="O583" i="16"/>
  <c r="O867" i="16"/>
  <c r="O100" i="16"/>
  <c r="V366" i="18"/>
  <c r="V187" i="18"/>
  <c r="O209" i="16"/>
  <c r="S806" i="16"/>
  <c r="S874" i="18"/>
  <c r="V802" i="18"/>
  <c r="S98" i="16"/>
  <c r="S211" i="16"/>
  <c r="O629" i="18"/>
  <c r="S8" i="18"/>
  <c r="S623" i="18"/>
  <c r="O160" i="18"/>
  <c r="O430" i="16"/>
  <c r="O876" i="16"/>
  <c r="O139" i="16"/>
  <c r="O411" i="18"/>
  <c r="S403" i="18"/>
  <c r="O796" i="18"/>
  <c r="S656" i="16"/>
  <c r="S127" i="18"/>
  <c r="S850" i="18"/>
  <c r="O165" i="18"/>
  <c r="S756" i="18"/>
  <c r="S583" i="18"/>
  <c r="S252" i="16"/>
  <c r="V52" i="18"/>
  <c r="O487" i="18"/>
  <c r="O634" i="16"/>
  <c r="V849" i="18"/>
  <c r="S3" i="16"/>
  <c r="O247" i="16"/>
  <c r="O673" i="16"/>
  <c r="S818" i="16"/>
  <c r="O293" i="18"/>
  <c r="O87" i="16"/>
  <c r="O838" i="16"/>
  <c r="S272" i="18"/>
  <c r="S195" i="16"/>
  <c r="V697" i="18"/>
  <c r="V56" i="18"/>
  <c r="O396" i="16"/>
  <c r="O801" i="16"/>
  <c r="S212" i="18"/>
  <c r="V567" i="18"/>
  <c r="S695" i="16"/>
  <c r="S75" i="18"/>
  <c r="S697" i="18"/>
  <c r="O538" i="18"/>
  <c r="V3" i="18"/>
  <c r="O281" i="16"/>
  <c r="O102" i="18"/>
  <c r="O773" i="16"/>
  <c r="S278" i="16"/>
  <c r="V821" i="18"/>
  <c r="O537" i="18"/>
  <c r="O544" i="16"/>
  <c r="O656" i="18"/>
  <c r="O618" i="16"/>
  <c r="S658" i="18"/>
  <c r="O405" i="16"/>
  <c r="O189" i="18"/>
  <c r="O477" i="18"/>
  <c r="O743" i="16"/>
  <c r="O597" i="16"/>
  <c r="S791" i="16"/>
  <c r="S866" i="16"/>
  <c r="S55" i="18"/>
  <c r="S687" i="16"/>
  <c r="O390" i="16"/>
  <c r="O308" i="18"/>
  <c r="S303" i="16"/>
  <c r="O311" i="16"/>
  <c r="V279" i="18"/>
  <c r="S241" i="18"/>
  <c r="S399" i="18"/>
  <c r="O546" i="18"/>
  <c r="S480" i="18"/>
  <c r="S842" i="18"/>
  <c r="S443" i="18"/>
  <c r="O418" i="18"/>
  <c r="V87" i="18"/>
  <c r="S724" i="16"/>
  <c r="S168" i="16"/>
  <c r="V604" i="18"/>
  <c r="S224" i="16"/>
  <c r="V102" i="18"/>
  <c r="V60" i="18"/>
  <c r="S234" i="18"/>
  <c r="V488" i="18"/>
  <c r="V163" i="18"/>
  <c r="S878" i="18"/>
  <c r="V140" i="18"/>
  <c r="O43" i="16"/>
  <c r="S718" i="16"/>
  <c r="V11" i="18"/>
  <c r="O844" i="18"/>
  <c r="S446" i="16"/>
  <c r="V320" i="18"/>
  <c r="O864" i="16"/>
  <c r="O67" i="18"/>
  <c r="S200" i="18"/>
  <c r="S315" i="16"/>
  <c r="O355" i="16"/>
  <c r="V796" i="18"/>
  <c r="O237" i="18"/>
  <c r="S581" i="18"/>
  <c r="S466" i="18"/>
  <c r="S694" i="18"/>
  <c r="S596" i="18"/>
  <c r="S436" i="16"/>
  <c r="S434" i="16"/>
  <c r="V13" i="18"/>
  <c r="S867" i="16"/>
  <c r="S136" i="18"/>
  <c r="S92" i="18"/>
  <c r="S350" i="16"/>
  <c r="S553" i="16"/>
  <c r="S630" i="16"/>
  <c r="S249" i="16"/>
  <c r="O785" i="16"/>
  <c r="O515" i="18"/>
  <c r="S775" i="18"/>
  <c r="S378" i="16"/>
  <c r="O245" i="18"/>
  <c r="S634" i="18"/>
  <c r="S415" i="18"/>
  <c r="V750" i="18"/>
  <c r="S46" i="18"/>
  <c r="O802" i="16"/>
  <c r="O90" i="18"/>
  <c r="S874" i="16"/>
  <c r="V605" i="18"/>
  <c r="V492" i="18"/>
  <c r="S784" i="16"/>
  <c r="V677" i="18"/>
  <c r="S612" i="16"/>
  <c r="V673" i="18"/>
  <c r="S334" i="16"/>
  <c r="S389" i="16"/>
  <c r="V868" i="18"/>
  <c r="O332" i="18"/>
  <c r="S720" i="18"/>
  <c r="S29" i="18"/>
  <c r="S607" i="18"/>
  <c r="V211" i="18"/>
  <c r="O190" i="16"/>
  <c r="S370" i="16"/>
  <c r="O779" i="18"/>
  <c r="V800" i="18"/>
  <c r="S439" i="16"/>
  <c r="V5" i="18"/>
  <c r="S503" i="16"/>
  <c r="S834" i="18"/>
  <c r="O681" i="18"/>
  <c r="O551" i="16"/>
  <c r="V546" i="18"/>
  <c r="O294" i="16"/>
  <c r="S580" i="18"/>
  <c r="S454" i="16"/>
  <c r="O3" i="18"/>
  <c r="V840" i="18"/>
  <c r="V553" i="18"/>
  <c r="O150" i="18"/>
  <c r="S791" i="18"/>
  <c r="S247" i="18"/>
  <c r="S84" i="16"/>
  <c r="S29" i="16"/>
  <c r="O544" i="18"/>
  <c r="O697" i="16"/>
  <c r="S865" i="18"/>
  <c r="O395" i="16"/>
  <c r="O783" i="18"/>
  <c r="S508" i="18"/>
  <c r="O887" i="18"/>
  <c r="V93" i="18"/>
  <c r="O373" i="16"/>
  <c r="O99" i="16"/>
  <c r="O126" i="16"/>
  <c r="O688" i="18"/>
  <c r="V806" i="18"/>
  <c r="S345" i="18"/>
  <c r="S538" i="18"/>
  <c r="O115" i="16"/>
  <c r="S116" i="16"/>
  <c r="O509" i="18"/>
  <c r="O882" i="16"/>
  <c r="O510" i="16"/>
  <c r="S113" i="18"/>
  <c r="V734" i="18"/>
  <c r="S265" i="18"/>
  <c r="V670" i="18"/>
  <c r="V863" i="18"/>
  <c r="V887" i="18"/>
  <c r="V664" i="18"/>
  <c r="O435" i="18"/>
  <c r="S497" i="16"/>
  <c r="S238" i="18"/>
  <c r="O774" i="18"/>
  <c r="S651" i="18"/>
  <c r="O542" i="18"/>
  <c r="V650" i="18"/>
  <c r="S767" i="16"/>
  <c r="O294" i="18"/>
  <c r="S261" i="16"/>
  <c r="O384" i="16"/>
  <c r="V318" i="18"/>
  <c r="O905" i="18"/>
  <c r="O253" i="18"/>
  <c r="S705" i="16"/>
  <c r="O77" i="16"/>
  <c r="S242" i="16"/>
  <c r="O292" i="18"/>
  <c r="V762" i="18"/>
  <c r="S106" i="16"/>
  <c r="S385" i="18"/>
  <c r="S597" i="16"/>
  <c r="O75" i="18"/>
  <c r="O526" i="16"/>
  <c r="S821" i="18"/>
  <c r="O295" i="16"/>
  <c r="O512" i="18"/>
  <c r="V760" i="18"/>
  <c r="O850" i="16"/>
  <c r="V159" i="18"/>
  <c r="S689" i="16"/>
  <c r="O494" i="16"/>
  <c r="S828" i="18"/>
  <c r="O416" i="16"/>
  <c r="S252" i="18"/>
  <c r="S600" i="16"/>
  <c r="S484" i="18"/>
  <c r="S28" i="16"/>
  <c r="O343" i="18"/>
  <c r="O748" i="16"/>
  <c r="V312" i="18"/>
  <c r="S32" i="18"/>
  <c r="V180" i="18"/>
  <c r="O73" i="18"/>
  <c r="S244" i="16"/>
  <c r="O725" i="16"/>
  <c r="S392" i="18"/>
  <c r="O812" i="18"/>
  <c r="O481" i="16"/>
  <c r="O169" i="18"/>
  <c r="S222" i="18"/>
  <c r="V620" i="18"/>
  <c r="V752" i="18"/>
  <c r="S548" i="18"/>
  <c r="O23" i="18"/>
  <c r="V714" i="18"/>
  <c r="O177" i="16"/>
  <c r="V61" i="18"/>
  <c r="S437" i="18"/>
  <c r="V446" i="18"/>
  <c r="O167" i="16"/>
  <c r="O537" i="16"/>
  <c r="O567" i="18"/>
  <c r="S795" i="16"/>
  <c r="V220" i="18"/>
  <c r="S581" i="16"/>
  <c r="V880" i="18"/>
  <c r="S809" i="18"/>
  <c r="V745" i="18"/>
  <c r="O38" i="16"/>
  <c r="O550" i="16"/>
  <c r="V528" i="18"/>
  <c r="S387" i="18"/>
  <c r="S519" i="16"/>
  <c r="O285" i="16"/>
  <c r="O443" i="18"/>
  <c r="V422" i="18"/>
  <c r="S310" i="16"/>
  <c r="S886" i="16"/>
  <c r="S38" i="18"/>
  <c r="S317" i="18"/>
  <c r="O272" i="16"/>
  <c r="S276" i="18"/>
  <c r="V723" i="18"/>
  <c r="O839" i="18"/>
  <c r="V237" i="18"/>
  <c r="O591" i="16"/>
  <c r="S487" i="16"/>
  <c r="O123" i="18"/>
  <c r="O114" i="18"/>
  <c r="O261" i="16"/>
  <c r="V193" i="18"/>
  <c r="O357" i="16"/>
  <c r="S600" i="18"/>
  <c r="S454" i="18"/>
  <c r="O239" i="16"/>
  <c r="V386" i="18"/>
  <c r="O451" i="16"/>
  <c r="O522" i="18"/>
  <c r="S342" i="18"/>
  <c r="V120" i="18"/>
  <c r="V786" i="18"/>
  <c r="O175" i="16"/>
  <c r="O288" i="18"/>
  <c r="S856" i="18"/>
  <c r="V575" i="18"/>
  <c r="S426" i="16"/>
  <c r="S379" i="18"/>
  <c r="V667" i="18"/>
  <c r="S608" i="18"/>
  <c r="S815" i="16"/>
  <c r="S545" i="18"/>
  <c r="S402" i="16"/>
  <c r="O406" i="18"/>
  <c r="O668" i="18"/>
  <c r="V322" i="18"/>
  <c r="O495" i="16"/>
  <c r="O368" i="16"/>
  <c r="V869" i="18"/>
  <c r="O268" i="18"/>
  <c r="S485" i="16"/>
  <c r="O21" i="16"/>
  <c r="V700" i="18"/>
  <c r="S737" i="18"/>
  <c r="S123" i="16"/>
  <c r="V787" i="18"/>
  <c r="O168" i="18"/>
  <c r="S204" i="18"/>
  <c r="V139" i="18"/>
  <c r="O226" i="18"/>
  <c r="S435" i="18"/>
  <c r="V763" i="18"/>
  <c r="S283" i="16"/>
  <c r="O694" i="18"/>
  <c r="S178" i="16"/>
  <c r="O707" i="16"/>
  <c r="S270" i="18"/>
  <c r="S317" i="16"/>
  <c r="O562" i="16"/>
  <c r="V730" i="18"/>
  <c r="V642" i="18"/>
  <c r="V460" i="18"/>
  <c r="V206" i="18"/>
  <c r="S746" i="18"/>
  <c r="O442" i="16"/>
  <c r="O80" i="18"/>
  <c r="S614" i="16"/>
  <c r="O829" i="18"/>
  <c r="O693" i="18"/>
  <c r="O501" i="18"/>
  <c r="V724" i="18"/>
  <c r="S823" i="16"/>
  <c r="S53" i="18"/>
  <c r="V688" i="18"/>
  <c r="O235" i="16"/>
  <c r="O877" i="16"/>
  <c r="O437" i="16"/>
  <c r="O384" i="18"/>
  <c r="O872" i="16"/>
  <c r="S554" i="18"/>
  <c r="O832" i="16"/>
  <c r="O524" i="16"/>
  <c r="S632" i="18"/>
  <c r="O216" i="16"/>
  <c r="O663" i="18"/>
  <c r="O315" i="18"/>
  <c r="O9" i="16"/>
  <c r="O20" i="16"/>
  <c r="V644" i="18"/>
  <c r="O869" i="18"/>
  <c r="S798" i="18"/>
  <c r="O403" i="16"/>
  <c r="S397" i="16"/>
  <c r="S148" i="18"/>
  <c r="O557" i="16"/>
  <c r="S909" i="18"/>
  <c r="S811" i="18"/>
  <c r="S888" i="18"/>
  <c r="V537" i="18"/>
  <c r="S69" i="18"/>
  <c r="O125" i="16"/>
  <c r="O203" i="18"/>
  <c r="O484" i="16"/>
  <c r="O370" i="18"/>
  <c r="O423" i="18"/>
  <c r="S619" i="16"/>
  <c r="O466" i="16"/>
  <c r="V69" i="18"/>
  <c r="O842" i="18"/>
  <c r="S153" i="18"/>
  <c r="V166" i="18"/>
  <c r="V561" i="18"/>
  <c r="O242" i="18"/>
  <c r="S121" i="18"/>
  <c r="S609" i="16"/>
  <c r="S342" i="16"/>
  <c r="V18" i="18"/>
  <c r="S269" i="18"/>
  <c r="O632" i="18"/>
  <c r="O270" i="18"/>
  <c r="O634" i="18"/>
  <c r="O644" i="18"/>
  <c r="O718" i="18"/>
  <c r="S459" i="18"/>
  <c r="O415" i="18"/>
  <c r="O58" i="16"/>
  <c r="V46" i="18"/>
  <c r="O13" i="16"/>
  <c r="O452" i="18"/>
  <c r="O448" i="16"/>
  <c r="S542" i="16"/>
  <c r="O149" i="18"/>
  <c r="V226" i="18"/>
  <c r="S910" i="16"/>
  <c r="V119" i="18"/>
  <c r="O279" i="16"/>
  <c r="S157" i="16"/>
  <c r="S226" i="16"/>
  <c r="S309" i="16"/>
  <c r="S63" i="16"/>
  <c r="O8" i="16"/>
  <c r="S676" i="18"/>
  <c r="S191" i="16"/>
  <c r="V493" i="18"/>
  <c r="O611" i="18"/>
  <c r="S820" i="18"/>
  <c r="S871" i="18"/>
  <c r="S735" i="16"/>
  <c r="O436" i="16"/>
  <c r="O665" i="16"/>
  <c r="O499" i="16"/>
  <c r="O678" i="16"/>
  <c r="O124" i="16"/>
  <c r="V788" i="18"/>
  <c r="V301" i="18"/>
  <c r="S831" i="16"/>
  <c r="S76" i="16"/>
  <c r="S215" i="16"/>
  <c r="O826" i="18"/>
  <c r="S134" i="16"/>
  <c r="O363" i="18"/>
  <c r="V28" i="18"/>
  <c r="V875" i="18"/>
  <c r="S496" i="16"/>
  <c r="S210" i="16"/>
  <c r="S660" i="16"/>
  <c r="O815" i="18"/>
  <c r="O621" i="16"/>
  <c r="S664" i="16"/>
  <c r="V839" i="18"/>
  <c r="S907" i="16"/>
  <c r="O592" i="18"/>
  <c r="O271" i="18"/>
  <c r="O717" i="16"/>
  <c r="S320" i="16"/>
  <c r="S607" i="16"/>
  <c r="O420" i="16"/>
  <c r="S843" i="16"/>
  <c r="S16" i="16"/>
  <c r="V518" i="18"/>
  <c r="O662" i="16"/>
  <c r="S605" i="18"/>
  <c r="S401" i="16"/>
  <c r="O626" i="16"/>
  <c r="V177" i="18"/>
  <c r="O555" i="16"/>
  <c r="O674" i="16"/>
  <c r="S857" i="18"/>
  <c r="S703" i="16"/>
  <c r="O57" i="16"/>
  <c r="S134" i="18"/>
  <c r="O12" i="18"/>
  <c r="S227" i="18"/>
  <c r="V219" i="18"/>
  <c r="O554" i="16"/>
  <c r="S13" i="18"/>
  <c r="V434" i="18"/>
  <c r="O767" i="18"/>
  <c r="V557" i="18"/>
  <c r="O183" i="18"/>
  <c r="O715" i="16"/>
  <c r="V405" i="18"/>
  <c r="O614" i="18"/>
  <c r="O560" i="16"/>
  <c r="V466" i="18"/>
  <c r="O909" i="16"/>
  <c r="O292" i="16"/>
  <c r="O211" i="16"/>
  <c r="O882" i="18"/>
  <c r="V615" i="18"/>
  <c r="S858" i="16"/>
  <c r="O421" i="18"/>
  <c r="S613" i="18"/>
  <c r="O255" i="16"/>
  <c r="S210" i="18"/>
  <c r="O72" i="16"/>
  <c r="S81" i="18"/>
  <c r="S723" i="18"/>
  <c r="S586" i="18"/>
  <c r="S645" i="18"/>
  <c r="O470" i="16"/>
  <c r="S592" i="16"/>
  <c r="V809" i="18"/>
  <c r="S700" i="18"/>
  <c r="S479" i="16"/>
  <c r="O493" i="18"/>
  <c r="S633" i="18"/>
  <c r="O792" i="18"/>
  <c r="S790" i="16"/>
  <c r="V147" i="18"/>
  <c r="O229" i="16"/>
  <c r="O652" i="16"/>
  <c r="S745" i="16"/>
  <c r="S352" i="16"/>
  <c r="S781" i="18"/>
  <c r="V464" i="18"/>
  <c r="S594" i="16"/>
  <c r="V412" i="18"/>
  <c r="O606" i="16"/>
  <c r="O892" i="18"/>
  <c r="S65" i="16"/>
  <c r="V853" i="18"/>
  <c r="V848" i="18"/>
  <c r="O691" i="16"/>
  <c r="V275" i="18"/>
  <c r="S619" i="18"/>
  <c r="S205" i="16"/>
  <c r="O765" i="16"/>
  <c r="O763" i="18"/>
  <c r="S15" i="18"/>
  <c r="O670" i="18"/>
  <c r="S721" i="16"/>
  <c r="S78" i="18"/>
  <c r="S468" i="18"/>
  <c r="S591" i="18"/>
  <c r="O374" i="16"/>
  <c r="O273" i="18"/>
  <c r="S639" i="18"/>
  <c r="S401" i="18"/>
  <c r="V815" i="18"/>
  <c r="V583" i="18"/>
  <c r="V345" i="18"/>
  <c r="V891" i="18"/>
  <c r="V423" i="18"/>
  <c r="S497" i="18"/>
  <c r="O660" i="16"/>
  <c r="S388" i="18"/>
  <c r="V626" i="18"/>
  <c r="V894" i="18"/>
  <c r="O357" i="18"/>
  <c r="O120" i="18"/>
  <c r="V556" i="18"/>
  <c r="S94" i="18"/>
  <c r="O112" i="16"/>
  <c r="S575" i="16"/>
  <c r="S883" i="18"/>
  <c r="S398" i="18"/>
  <c r="S48" i="16"/>
  <c r="O373" i="18"/>
  <c r="S621" i="18"/>
  <c r="S512" i="16"/>
  <c r="S904" i="16"/>
  <c r="O329" i="18"/>
  <c r="S279" i="18"/>
  <c r="V506" i="18"/>
  <c r="O729" i="18"/>
  <c r="O908" i="18"/>
  <c r="S764" i="18"/>
  <c r="V876" i="18"/>
  <c r="O902" i="16"/>
  <c r="S304" i="18"/>
  <c r="O468" i="16"/>
  <c r="V151" i="18"/>
  <c r="S827" i="16"/>
  <c r="S192" i="18"/>
  <c r="O686" i="16"/>
  <c r="V643" i="18"/>
  <c r="O863" i="16"/>
  <c r="V70" i="18"/>
  <c r="O168" i="16"/>
  <c r="S307" i="18"/>
  <c r="O220" i="18"/>
  <c r="S312" i="18"/>
  <c r="O892" i="16"/>
  <c r="S653" i="18"/>
  <c r="V733" i="18"/>
  <c r="S693" i="16"/>
  <c r="V58" i="18"/>
  <c r="S772" i="16"/>
  <c r="S275" i="18"/>
  <c r="O821" i="18"/>
  <c r="S502" i="16"/>
  <c r="V111" i="18"/>
  <c r="S657" i="18"/>
  <c r="O267" i="18"/>
  <c r="O370" i="16"/>
  <c r="O807" i="16"/>
  <c r="S275" i="16"/>
  <c r="O907" i="18"/>
  <c r="S262" i="18"/>
  <c r="O642" i="18"/>
  <c r="V782" i="18"/>
  <c r="S526" i="18"/>
  <c r="S176" i="16"/>
  <c r="V902" i="18"/>
  <c r="O813" i="16"/>
  <c r="S679" i="16"/>
  <c r="S757" i="16"/>
  <c r="V134" i="18"/>
  <c r="S187" i="16"/>
  <c r="S568" i="18"/>
  <c r="V660" i="18"/>
  <c r="O427" i="18"/>
  <c r="S647" i="16"/>
  <c r="S102" i="18"/>
  <c r="O391" i="18"/>
  <c r="O790" i="18"/>
  <c r="O530" i="16"/>
  <c r="O177" i="18"/>
  <c r="O286" i="16"/>
  <c r="V844" i="18"/>
  <c r="O289" i="18"/>
  <c r="O794" i="16"/>
  <c r="S899" i="16"/>
  <c r="O568" i="16"/>
  <c r="O598" i="18"/>
  <c r="V610" i="18"/>
  <c r="V651" i="18"/>
  <c r="S17" i="16"/>
  <c r="S481" i="16"/>
  <c r="O726" i="16"/>
  <c r="S786" i="16"/>
  <c r="O142" i="18"/>
  <c r="S341" i="16"/>
  <c r="O249" i="18"/>
  <c r="O476" i="16"/>
  <c r="V100" i="18"/>
  <c r="S592" i="18"/>
  <c r="S259" i="16"/>
  <c r="O293" i="16"/>
  <c r="O217" i="18"/>
  <c r="S652" i="18"/>
  <c r="O711" i="18"/>
  <c r="S399" i="16"/>
  <c r="V99" i="18"/>
  <c r="S73" i="16"/>
  <c r="S469" i="18"/>
  <c r="O82" i="18"/>
  <c r="V765" i="18"/>
  <c r="S578" i="16"/>
  <c r="V224" i="18"/>
  <c r="V499" i="18"/>
  <c r="S722" i="18"/>
  <c r="S271" i="18"/>
  <c r="S903" i="18"/>
  <c r="S779" i="18"/>
  <c r="V400" i="18"/>
  <c r="O791" i="16"/>
  <c r="O44" i="18"/>
  <c r="O262" i="16"/>
  <c r="O643" i="18"/>
  <c r="S446" i="18"/>
  <c r="V256" i="18"/>
  <c r="S460" i="16"/>
  <c r="O475" i="16"/>
  <c r="O141" i="18"/>
  <c r="O486" i="18"/>
  <c r="O872" i="18"/>
  <c r="S570" i="18"/>
  <c r="O417" i="16"/>
  <c r="O458" i="18"/>
  <c r="O131" i="18"/>
  <c r="S706" i="16"/>
  <c r="S181" i="16"/>
  <c r="S30" i="16"/>
  <c r="S169" i="18"/>
  <c r="S520" i="16"/>
  <c r="S33" i="16"/>
  <c r="S702" i="18"/>
  <c r="S899" i="18"/>
  <c r="S16" i="18"/>
  <c r="S138" i="18"/>
  <c r="S199" i="16"/>
  <c r="O41" i="18"/>
  <c r="S209" i="16"/>
  <c r="V462" i="18"/>
  <c r="S902" i="18"/>
  <c r="V421" i="18"/>
  <c r="V674" i="18"/>
  <c r="V803" i="18"/>
  <c r="V799" i="18"/>
  <c r="O579" i="18"/>
  <c r="S894" i="16"/>
  <c r="O475" i="18"/>
  <c r="S95" i="18"/>
  <c r="S458" i="18"/>
  <c r="O331" i="18"/>
  <c r="V350" i="18"/>
  <c r="O469" i="18"/>
  <c r="S209" i="18"/>
  <c r="O195" i="18"/>
  <c r="O550" i="18"/>
  <c r="O355" i="18"/>
  <c r="S7" i="16"/>
  <c r="S518" i="18"/>
  <c r="O3" i="16"/>
  <c r="O27" i="18"/>
  <c r="S99" i="16"/>
  <c r="O678" i="18"/>
  <c r="S154" i="18"/>
  <c r="V808" i="18"/>
  <c r="S177" i="16"/>
  <c r="S250" i="18"/>
  <c r="O751" i="16"/>
  <c r="S408" i="18"/>
  <c r="S860" i="16"/>
  <c r="S391" i="18"/>
  <c r="O387" i="18"/>
  <c r="O305" i="18"/>
  <c r="O57" i="18"/>
  <c r="O488" i="16"/>
  <c r="V655" i="18"/>
  <c r="S267" i="16"/>
  <c r="O740" i="16"/>
  <c r="O645" i="16"/>
  <c r="S368" i="18"/>
  <c r="V658" i="18"/>
  <c r="S251" i="16"/>
  <c r="S654" i="16"/>
  <c r="O467" i="18"/>
  <c r="O802" i="18"/>
  <c r="V384" i="18"/>
  <c r="S873" i="18"/>
  <c r="O91" i="16"/>
  <c r="O226" i="16"/>
  <c r="S66" i="18"/>
  <c r="O361" i="18"/>
  <c r="O465" i="18"/>
  <c r="S634" i="16"/>
  <c r="S766" i="16"/>
  <c r="S201" i="18"/>
  <c r="V270" i="18"/>
  <c r="S880" i="16"/>
  <c r="O205" i="18"/>
  <c r="O733" i="18"/>
  <c r="O797" i="18"/>
  <c r="S700" i="16"/>
  <c r="S817" i="18"/>
  <c r="O567" i="16"/>
  <c r="O429" i="16"/>
  <c r="O746" i="16"/>
  <c r="V569" i="18"/>
  <c r="O337" i="16"/>
  <c r="S151" i="18"/>
  <c r="O695" i="16"/>
  <c r="O893" i="16"/>
  <c r="V355" i="18"/>
  <c r="S771" i="16"/>
  <c r="S36" i="18"/>
  <c r="O675" i="18"/>
  <c r="O506" i="16"/>
  <c r="O31" i="18"/>
  <c r="S774" i="18"/>
  <c r="S507" i="16"/>
  <c r="O624" i="16"/>
  <c r="O182" i="18"/>
  <c r="V522" i="18"/>
  <c r="O375" i="18"/>
  <c r="O149" i="16"/>
  <c r="O288" i="16"/>
  <c r="O326" i="16"/>
  <c r="O163" i="18"/>
  <c r="S306" i="16"/>
  <c r="O438" i="18"/>
  <c r="O660" i="18"/>
  <c r="V458" i="18"/>
  <c r="V77" i="18"/>
  <c r="O857" i="18"/>
  <c r="O7" i="16"/>
  <c r="S137" i="16"/>
  <c r="O552" i="18"/>
  <c r="V48" i="18"/>
  <c r="O381" i="18"/>
  <c r="S71" i="16"/>
  <c r="V218" i="18"/>
  <c r="O780" i="18"/>
  <c r="V319" i="18"/>
  <c r="S274" i="18"/>
  <c r="O539" i="18"/>
  <c r="S404" i="18"/>
  <c r="S323" i="18"/>
  <c r="O211" i="18"/>
  <c r="S713" i="18"/>
  <c r="O870" i="18"/>
  <c r="S749" i="18"/>
  <c r="S289" i="16"/>
  <c r="O700" i="18"/>
  <c r="V86" i="18"/>
  <c r="O419" i="18"/>
  <c r="O894" i="16"/>
  <c r="S698" i="18"/>
  <c r="S172" i="16"/>
  <c r="S603" i="16"/>
  <c r="O402" i="16"/>
  <c r="V235" i="18"/>
  <c r="S277" i="16"/>
  <c r="S57" i="18"/>
  <c r="O618" i="18"/>
  <c r="V630" i="18"/>
  <c r="O874" i="18"/>
  <c r="S58" i="16"/>
  <c r="O482" i="18"/>
  <c r="O541" i="18"/>
  <c r="O750" i="16"/>
  <c r="V589" i="18"/>
  <c r="O512" i="16"/>
  <c r="V398" i="18"/>
  <c r="S573" i="16"/>
  <c r="V105" i="18"/>
  <c r="V394" i="18"/>
  <c r="O131" i="16"/>
  <c r="S371" i="18"/>
  <c r="S556" i="18"/>
  <c r="O859" i="16"/>
  <c r="O401" i="18"/>
  <c r="S434" i="18"/>
  <c r="V602" i="18"/>
  <c r="V300" i="18"/>
  <c r="S680" i="18"/>
  <c r="O48" i="16"/>
  <c r="S477" i="18"/>
  <c r="O459" i="16"/>
  <c r="O851" i="18"/>
  <c r="O726" i="18"/>
  <c r="S475" i="16"/>
  <c r="S601" i="16"/>
  <c r="O349" i="16"/>
  <c r="O889" i="18"/>
  <c r="O906" i="16"/>
  <c r="O156" i="18"/>
  <c r="O776" i="18"/>
  <c r="S99" i="18"/>
  <c r="O8" i="18"/>
  <c r="S84" i="18"/>
  <c r="O181" i="18"/>
  <c r="V123" i="18"/>
  <c r="O822" i="16"/>
  <c r="S761" i="18"/>
  <c r="O535" i="16"/>
  <c r="V341" i="18"/>
  <c r="S492" i="16"/>
  <c r="S19" i="16"/>
  <c r="S370" i="18"/>
  <c r="O83" i="18"/>
  <c r="O491" i="18"/>
  <c r="O569" i="16"/>
  <c r="S69" i="16"/>
  <c r="O408" i="18"/>
  <c r="V12" i="18"/>
  <c r="V747" i="18"/>
  <c r="S186" i="18"/>
  <c r="V258" i="18"/>
  <c r="S421" i="18"/>
  <c r="V9" i="18"/>
  <c r="S440" i="18"/>
  <c r="V340" i="18"/>
  <c r="S195" i="18"/>
  <c r="O456" i="18"/>
  <c r="O93" i="18"/>
  <c r="S266" i="16"/>
  <c r="O810" i="18"/>
  <c r="O630" i="18"/>
  <c r="S866" i="18"/>
  <c r="V133" i="18"/>
  <c r="S172" i="18"/>
  <c r="S301" i="18"/>
  <c r="O553" i="18"/>
  <c r="S533" i="16"/>
  <c r="O436" i="18"/>
  <c r="V906" i="18"/>
  <c r="V872" i="18"/>
  <c r="S231" i="16"/>
  <c r="O635" i="16"/>
  <c r="V192" i="18"/>
  <c r="V691" i="18"/>
  <c r="S346" i="18"/>
  <c r="O504" i="18"/>
  <c r="V391" i="18"/>
  <c r="S671" i="16"/>
  <c r="S659" i="18"/>
  <c r="V472" i="18"/>
  <c r="S346" i="16"/>
  <c r="S248" i="18"/>
  <c r="O651" i="18"/>
  <c r="O843" i="18"/>
  <c r="O185" i="18"/>
  <c r="O690" i="18"/>
  <c r="O669" i="18"/>
  <c r="O764" i="16"/>
  <c r="S224" i="18"/>
  <c r="S886" i="18"/>
  <c r="V84" i="18"/>
  <c r="O464" i="16"/>
  <c r="S419" i="16"/>
  <c r="S529" i="16"/>
  <c r="O701" i="16"/>
  <c r="O135" i="18"/>
  <c r="O647" i="16"/>
  <c r="V897" i="18"/>
  <c r="O190" i="18"/>
  <c r="V425" i="18"/>
  <c r="S875" i="18"/>
  <c r="S844" i="18"/>
  <c r="S610" i="16"/>
  <c r="S377" i="18"/>
  <c r="O246" i="18"/>
  <c r="S816" i="18"/>
  <c r="O553" i="16"/>
  <c r="O622" i="16"/>
  <c r="O666" i="18"/>
  <c r="S75" i="16"/>
  <c r="S74" i="16"/>
  <c r="O392" i="18"/>
  <c r="O487" i="16"/>
  <c r="S11" i="16"/>
  <c r="O174" i="16"/>
  <c r="V811" i="18"/>
  <c r="S359" i="18"/>
  <c r="O282" i="16"/>
  <c r="O135" i="16"/>
  <c r="S721" i="18"/>
  <c r="S742" i="18"/>
  <c r="V50" i="18"/>
  <c r="O543" i="16"/>
  <c r="S887" i="18"/>
  <c r="O283" i="18"/>
  <c r="O285" i="18"/>
  <c r="O534" i="18"/>
  <c r="S215" i="18"/>
  <c r="V331" i="18"/>
  <c r="O424" i="18"/>
  <c r="V217" i="18"/>
  <c r="S559" i="18"/>
  <c r="O437" i="18"/>
  <c r="S199" i="18"/>
  <c r="S745" i="18"/>
  <c r="O778" i="18"/>
  <c r="V253" i="18"/>
  <c r="O668" i="16"/>
  <c r="V311" i="18"/>
  <c r="S456" i="18"/>
  <c r="S214" i="16"/>
  <c r="V269" i="18"/>
  <c r="V73" i="18"/>
  <c r="V114" i="18"/>
  <c r="V37" i="18"/>
  <c r="S147" i="16"/>
  <c r="O88" i="18"/>
  <c r="O847" i="18"/>
  <c r="O36" i="16"/>
  <c r="S528" i="16"/>
  <c r="O102" i="16"/>
  <c r="S833" i="16"/>
  <c r="O153" i="18"/>
  <c r="S269" i="16"/>
  <c r="O336" i="16"/>
  <c r="O257" i="18"/>
  <c r="V505" i="18"/>
  <c r="V6" i="18"/>
  <c r="V74" i="18"/>
  <c r="S253" i="18"/>
  <c r="S179" i="18"/>
  <c r="V687" i="18"/>
  <c r="O521" i="16"/>
  <c r="V860" i="18"/>
  <c r="O890" i="16"/>
  <c r="S888" i="16"/>
  <c r="O228" i="18"/>
  <c r="O895" i="16"/>
  <c r="O505" i="16"/>
  <c r="S755" i="18"/>
  <c r="S865" i="16"/>
  <c r="O797" i="16"/>
  <c r="O710" i="18"/>
  <c r="O623" i="16"/>
  <c r="O301" i="16"/>
  <c r="O398" i="16"/>
  <c r="O604" i="18"/>
  <c r="O468" i="18"/>
  <c r="V418" i="18"/>
  <c r="S726" i="18"/>
  <c r="O631" i="16"/>
  <c r="O818" i="18"/>
  <c r="O723" i="16"/>
  <c r="S486" i="18"/>
  <c r="S408" i="16"/>
  <c r="V97" i="18"/>
  <c r="O756" i="16"/>
  <c r="O159" i="16"/>
  <c r="V209" i="18"/>
  <c r="S487" i="18"/>
  <c r="O890" i="18"/>
  <c r="O638" i="18"/>
  <c r="O794" i="18"/>
  <c r="O119" i="16"/>
  <c r="V389" i="18"/>
  <c r="V379" i="18"/>
  <c r="O897" i="16"/>
  <c r="V523" i="18"/>
  <c r="S870" i="18"/>
  <c r="S279" i="16"/>
  <c r="V838" i="18"/>
  <c r="O61" i="16"/>
  <c r="V818" i="18"/>
  <c r="V792" i="18"/>
  <c r="V346" i="18"/>
  <c r="O667" i="16"/>
  <c r="S235" i="16"/>
  <c r="V907" i="18"/>
  <c r="O836" i="16"/>
  <c r="S60" i="16"/>
  <c r="V223" i="18"/>
  <c r="O789" i="16"/>
  <c r="O104" i="16"/>
  <c r="S530" i="16"/>
  <c r="S486" i="16"/>
  <c r="S217" i="18"/>
  <c r="O244" i="18"/>
  <c r="O156" i="16"/>
  <c r="S298" i="18"/>
  <c r="O237" i="16"/>
  <c r="V476" i="18"/>
  <c r="V854" i="18"/>
  <c r="S808" i="16"/>
  <c r="S220" i="16"/>
  <c r="S595" i="16"/>
  <c r="O421" i="16"/>
  <c r="S475" i="18"/>
  <c r="S127" i="16"/>
  <c r="O784" i="16"/>
  <c r="S597" i="18"/>
  <c r="O423" i="16"/>
  <c r="S759" i="18"/>
  <c r="O347" i="18"/>
  <c r="V326" i="18"/>
  <c r="O823" i="16"/>
  <c r="S101" i="16"/>
  <c r="V29" i="18"/>
  <c r="S782" i="18"/>
  <c r="O500" i="18"/>
  <c r="O684" i="18"/>
  <c r="S453" i="18"/>
  <c r="S369" i="18"/>
  <c r="S367" i="18"/>
  <c r="O742" i="18"/>
  <c r="S296" i="18"/>
  <c r="S237" i="18"/>
  <c r="O649" i="16"/>
  <c r="S809" i="16"/>
  <c r="O283" i="16"/>
  <c r="V45" i="18"/>
  <c r="O291" i="18"/>
  <c r="O451" i="18"/>
  <c r="S283" i="18"/>
  <c r="O289" i="16"/>
  <c r="O259" i="16"/>
  <c r="S425" i="16"/>
  <c r="S227" i="16"/>
  <c r="S639" i="16"/>
  <c r="S153" i="16"/>
  <c r="S222" i="16"/>
  <c r="S882" i="18"/>
  <c r="O124" i="18"/>
  <c r="O136" i="18"/>
  <c r="O904" i="18"/>
  <c r="O287" i="16"/>
  <c r="O116" i="16"/>
  <c r="V574" i="18"/>
  <c r="V47" i="18"/>
  <c r="V327" i="18"/>
  <c r="S635" i="18"/>
  <c r="V145" i="18"/>
  <c r="O672" i="16"/>
  <c r="V861" i="18"/>
  <c r="S591" i="16"/>
  <c r="V662" i="18"/>
  <c r="S691" i="18"/>
  <c r="S21" i="18"/>
  <c r="S43" i="18"/>
  <c r="S836" i="18"/>
  <c r="O648" i="18"/>
  <c r="S911" i="18"/>
  <c r="S848" i="18"/>
  <c r="V304" i="18"/>
  <c r="V693" i="18"/>
  <c r="O197" i="16"/>
  <c r="S305" i="16"/>
  <c r="S381" i="16"/>
  <c r="O382" i="16"/>
  <c r="V598" i="18"/>
  <c r="S350" i="18"/>
  <c r="O826" i="16"/>
  <c r="O402" i="18"/>
  <c r="O576" i="16"/>
  <c r="O321" i="18"/>
  <c r="S284" i="16"/>
  <c r="O312" i="16"/>
  <c r="O183" i="16"/>
  <c r="O117" i="16"/>
  <c r="S477" i="16"/>
  <c r="O249" i="16"/>
  <c r="S98" i="18"/>
  <c r="S82" i="16"/>
  <c r="O490" i="16"/>
  <c r="S671" i="18"/>
  <c r="O450" i="16"/>
  <c r="O161" i="16"/>
  <c r="O680" i="18"/>
  <c r="V764" i="18"/>
  <c r="S905" i="18"/>
  <c r="O507" i="18"/>
  <c r="S31" i="16"/>
  <c r="O746" i="18"/>
  <c r="O899" i="16"/>
  <c r="V408" i="18"/>
  <c r="O352" i="16"/>
  <c r="V194" i="18"/>
  <c r="S100" i="18"/>
  <c r="O836" i="18"/>
  <c r="O777" i="18"/>
  <c r="O837" i="18"/>
  <c r="O140" i="18"/>
  <c r="V236" i="18"/>
  <c r="O478" i="16"/>
  <c r="V725" i="18"/>
  <c r="O756" i="18"/>
  <c r="V242" i="18"/>
  <c r="O96" i="16"/>
  <c r="S666" i="18"/>
  <c r="O164" i="16"/>
  <c r="S441" i="18"/>
  <c r="V182" i="18"/>
  <c r="S877" i="18"/>
  <c r="V901" i="18"/>
  <c r="S61" i="16"/>
  <c r="S574" i="18"/>
  <c r="O767" i="16"/>
  <c r="S389" i="18"/>
  <c r="S189" i="18"/>
  <c r="O322" i="18"/>
  <c r="S70" i="16"/>
  <c r="O536" i="18"/>
  <c r="V27" i="18"/>
  <c r="O617" i="16"/>
  <c r="O319" i="18"/>
  <c r="S513" i="16"/>
  <c r="O45" i="18"/>
  <c r="O750" i="18"/>
  <c r="S363" i="18"/>
  <c r="S618" i="18"/>
  <c r="S183" i="16"/>
  <c r="S455" i="18"/>
  <c r="V403" i="18"/>
  <c r="O626" i="18"/>
  <c r="O186" i="18"/>
  <c r="V351" i="18"/>
  <c r="S102" i="16"/>
  <c r="O235" i="18"/>
  <c r="S14" i="18"/>
  <c r="O303" i="18"/>
  <c r="S524" i="18"/>
  <c r="O411" i="16"/>
  <c r="S268" i="18"/>
  <c r="V255" i="18"/>
  <c r="O448" i="18"/>
  <c r="O616" i="18"/>
  <c r="O574" i="18"/>
  <c r="O313" i="18"/>
  <c r="V622" i="18"/>
  <c r="O605" i="16"/>
  <c r="O365" i="18"/>
  <c r="V38" i="18"/>
  <c r="V797" i="18"/>
  <c r="O675" i="16"/>
  <c r="V507" i="18"/>
  <c r="S610" i="18"/>
  <c r="O340" i="16"/>
  <c r="O320" i="16"/>
  <c r="O271" i="16"/>
  <c r="S754" i="16"/>
  <c r="O254" i="18"/>
  <c r="S851" i="18"/>
  <c r="S143" i="16"/>
  <c r="O810" i="16"/>
  <c r="O175" i="18"/>
  <c r="O729" i="16"/>
  <c r="O253" i="16"/>
  <c r="O638" i="16"/>
  <c r="S198" i="18"/>
  <c r="O714" i="16"/>
  <c r="S45" i="18"/>
  <c r="S298" i="16"/>
  <c r="S549" i="18"/>
  <c r="S835" i="18"/>
  <c r="S322" i="18"/>
  <c r="S308" i="16"/>
  <c r="O856" i="18"/>
  <c r="S646" i="16"/>
  <c r="V790" i="18"/>
  <c r="S141" i="16"/>
  <c r="S663" i="16"/>
  <c r="V96" i="18"/>
  <c r="O403" i="18"/>
  <c r="O768" i="18"/>
  <c r="S177" i="18"/>
  <c r="O170" i="16"/>
  <c r="O137" i="16"/>
  <c r="O819" i="16"/>
  <c r="O672" i="18"/>
  <c r="S779" i="16"/>
  <c r="S551" i="18"/>
  <c r="V10" i="18"/>
  <c r="O45" i="16"/>
  <c r="S472" i="18"/>
  <c r="S85" i="16"/>
  <c r="O601" i="16"/>
  <c r="O523" i="16"/>
  <c r="S409" i="18"/>
  <c r="S332" i="16"/>
  <c r="S781" i="16"/>
  <c r="V247" i="18"/>
  <c r="S569" i="18"/>
  <c r="O110" i="16"/>
  <c r="O549" i="18"/>
  <c r="O105" i="16"/>
  <c r="O829" i="16"/>
  <c r="S331" i="16"/>
  <c r="S479" i="18"/>
  <c r="V137" i="18"/>
  <c r="O811" i="16"/>
  <c r="V888" i="18"/>
  <c r="V245" i="18"/>
  <c r="V161" i="18"/>
  <c r="S213" i="16"/>
  <c r="V165" i="18"/>
  <c r="V404" i="18"/>
  <c r="V395" i="18"/>
  <c r="V683" i="18"/>
  <c r="V616" i="18"/>
  <c r="O28" i="16"/>
  <c r="S796" i="18"/>
  <c r="O412" i="16"/>
  <c r="O737" i="18"/>
  <c r="V210" i="18"/>
  <c r="V720" i="18"/>
  <c r="O243" i="16"/>
  <c r="S663" i="18"/>
  <c r="O517" i="18"/>
  <c r="S656" i="18"/>
  <c r="S335" i="16"/>
  <c r="V554" i="18"/>
  <c r="O647" i="18"/>
  <c r="O218" i="18"/>
  <c r="S719" i="16"/>
  <c r="O657" i="18"/>
  <c r="V445" i="18"/>
  <c r="O706" i="16"/>
  <c r="O761" i="18"/>
  <c r="O109" i="16"/>
  <c r="O603" i="18"/>
  <c r="O769" i="16"/>
  <c r="O764" i="18"/>
  <c r="S159" i="18"/>
  <c r="S232" i="18"/>
  <c r="V672" i="18"/>
  <c r="O155" i="16"/>
  <c r="S385" i="16"/>
  <c r="O876" i="18"/>
  <c r="S744" i="16"/>
  <c r="V633" i="18"/>
  <c r="V185" i="18"/>
  <c r="S796" i="16"/>
  <c r="S117" i="18"/>
  <c r="S782" i="16"/>
  <c r="S424" i="18"/>
  <c r="V457" i="18"/>
  <c r="S510" i="16"/>
  <c r="S895" i="18"/>
  <c r="S813" i="18"/>
  <c r="V909" i="18"/>
  <c r="S794" i="16"/>
  <c r="S855" i="18"/>
  <c r="S122" i="16"/>
  <c r="O682" i="18"/>
  <c r="O552" i="16"/>
  <c r="S501" i="16"/>
  <c r="V110" i="18"/>
  <c r="O898" i="18"/>
  <c r="O614" i="16"/>
  <c r="S665" i="16"/>
  <c r="O723" i="18"/>
  <c r="O35" i="18"/>
  <c r="S66" i="16"/>
  <c r="O862" i="18"/>
  <c r="O306" i="16"/>
  <c r="V559" i="18"/>
  <c r="O837" i="16"/>
  <c r="O752" i="18"/>
  <c r="S288" i="18"/>
  <c r="S183" i="18"/>
  <c r="O87" i="18"/>
  <c r="V433" i="18"/>
  <c r="V440" i="18"/>
  <c r="S586" i="16"/>
  <c r="S706" i="18"/>
  <c r="V482" i="18"/>
  <c r="V426" i="18"/>
  <c r="O54" i="18"/>
  <c r="S437" i="16"/>
  <c r="O871" i="18"/>
  <c r="S398" i="16"/>
  <c r="S873" i="16"/>
  <c r="S838" i="18"/>
  <c r="S789" i="18"/>
  <c r="O409" i="16"/>
  <c r="O154" i="18"/>
  <c r="S711" i="18"/>
  <c r="S272" i="16"/>
  <c r="V399" i="18"/>
  <c r="V266" i="18"/>
  <c r="V621" i="18"/>
  <c r="V260" i="18"/>
  <c r="S88" i="18"/>
  <c r="S546" i="16"/>
  <c r="V64" i="18"/>
  <c r="S167" i="16"/>
  <c r="O422" i="16"/>
  <c r="O425" i="18"/>
  <c r="V491" i="18"/>
  <c r="O637" i="16"/>
  <c r="S150" i="18"/>
  <c r="O241" i="16"/>
  <c r="S2" i="16"/>
  <c r="V754" i="18"/>
  <c r="O92" i="18"/>
  <c r="V484" i="18"/>
  <c r="S650" i="18"/>
  <c r="S517" i="18"/>
  <c r="S801" i="18"/>
  <c r="O873" i="16"/>
  <c r="V486" i="18"/>
  <c r="O585" i="16"/>
  <c r="O298" i="18"/>
  <c r="O302" i="18"/>
  <c r="S184" i="16"/>
  <c r="O415" i="16"/>
  <c r="S163" i="18"/>
  <c r="S908" i="18"/>
  <c r="O240" i="18"/>
  <c r="S311" i="16"/>
  <c r="V641" i="18"/>
  <c r="S406" i="18"/>
  <c r="O419" i="16"/>
  <c r="S12" i="18"/>
  <c r="S55" i="16"/>
  <c r="S816" i="16"/>
  <c r="S567" i="16"/>
  <c r="O731" i="18"/>
  <c r="O533" i="16"/>
  <c r="S847" i="18"/>
  <c r="S164" i="18"/>
  <c r="O710" i="16"/>
  <c r="O12" i="16"/>
  <c r="S462" i="16"/>
  <c r="V910" i="18"/>
  <c r="O683" i="18"/>
  <c r="O503" i="16"/>
  <c r="V576" i="18"/>
  <c r="O407" i="18"/>
  <c r="O594" i="16"/>
  <c r="O599" i="18"/>
  <c r="O208" i="16"/>
  <c r="V768" i="18"/>
  <c r="S759" i="16"/>
  <c r="S320" i="18"/>
  <c r="O472" i="16"/>
  <c r="O344" i="18"/>
  <c r="O808" i="18"/>
  <c r="S386" i="16"/>
  <c r="S728" i="18"/>
  <c r="V580" i="18"/>
  <c r="S287" i="18"/>
  <c r="S798" i="16"/>
  <c r="V328" i="18"/>
  <c r="V601" i="18"/>
  <c r="O108" i="18"/>
  <c r="O109" i="18"/>
  <c r="O861" i="16"/>
  <c r="O385" i="16"/>
  <c r="S104" i="16"/>
  <c r="S780" i="18"/>
  <c r="O612" i="16"/>
  <c r="S736" i="18"/>
  <c r="S730" i="18"/>
  <c r="O852" i="18"/>
  <c r="V344" i="18"/>
  <c r="S42" i="18"/>
  <c r="S467" i="16"/>
  <c r="S396" i="16"/>
  <c r="S111" i="18"/>
  <c r="O72" i="18"/>
  <c r="O220" i="16"/>
  <c r="S36" i="16"/>
  <c r="V878" i="18"/>
  <c r="S769" i="16"/>
  <c r="S703" i="18"/>
  <c r="S188" i="16"/>
  <c r="O594" i="18"/>
  <c r="V240" i="18"/>
  <c r="V205" i="18"/>
  <c r="O463" i="18"/>
  <c r="S563" i="18"/>
  <c r="O510" i="18"/>
  <c r="S646" i="18"/>
  <c r="V306" i="18"/>
  <c r="O447" i="16"/>
  <c r="O604" i="16"/>
  <c r="V479" i="18"/>
  <c r="V274" i="18"/>
  <c r="O401" i="16"/>
  <c r="S162" i="18"/>
  <c r="S590" i="16"/>
  <c r="O323" i="18"/>
  <c r="S216" i="18"/>
  <c r="O108" i="16"/>
  <c r="S392" i="16"/>
  <c r="V467" i="18"/>
  <c r="O575" i="18"/>
  <c r="V441" i="18"/>
  <c r="O284" i="16"/>
  <c r="S869" i="18"/>
  <c r="O405" i="18"/>
  <c r="V628" i="18"/>
  <c r="S413" i="16"/>
  <c r="S788" i="18"/>
  <c r="O50" i="18"/>
  <c r="S273" i="16"/>
  <c r="S140" i="18"/>
  <c r="V636" i="18"/>
  <c r="O456" i="16"/>
  <c r="S414" i="18"/>
  <c r="V155" i="18"/>
  <c r="S339" i="16"/>
  <c r="O720" i="16"/>
  <c r="V585" i="18"/>
  <c r="S670" i="18"/>
  <c r="S386" i="18"/>
  <c r="S435" i="16"/>
  <c r="S543" i="16"/>
  <c r="S208" i="18"/>
  <c r="S636" i="18"/>
  <c r="V369" i="18"/>
  <c r="S225" i="16"/>
  <c r="O716" i="18"/>
  <c r="S783" i="16"/>
  <c r="O440" i="16"/>
  <c r="O426" i="18"/>
  <c r="S351" i="16"/>
  <c r="S633" i="16"/>
  <c r="O838" i="18"/>
  <c r="S552" i="18"/>
  <c r="O514" i="16"/>
  <c r="S197" i="18"/>
  <c r="V652" i="18"/>
  <c r="O37" i="16"/>
  <c r="S838" i="16"/>
  <c r="V198" i="18"/>
  <c r="S430" i="18"/>
  <c r="S468" i="16"/>
  <c r="S12" i="16"/>
  <c r="S340" i="18"/>
  <c r="V816" i="18"/>
  <c r="S677" i="18"/>
  <c r="S618" i="16"/>
  <c r="O144" i="16"/>
  <c r="S431" i="18"/>
  <c r="O796" i="16"/>
  <c r="S262" i="16"/>
  <c r="O414" i="18"/>
  <c r="S617" i="16"/>
  <c r="O438" i="16"/>
  <c r="O763" i="16"/>
  <c r="S103" i="18"/>
  <c r="V75" i="18"/>
  <c r="V288" i="18"/>
  <c r="V710" i="18"/>
  <c r="S839" i="18"/>
  <c r="S659" i="16"/>
  <c r="S293" i="16"/>
  <c r="S530" i="18"/>
  <c r="O547" i="18"/>
  <c r="O182" i="16"/>
  <c r="O502" i="16"/>
  <c r="O224" i="18"/>
  <c r="V156" i="18"/>
  <c r="O81" i="18"/>
  <c r="O743" i="18"/>
  <c r="V200" i="18"/>
  <c r="V309" i="18"/>
  <c r="O172" i="16"/>
  <c r="O849" i="16"/>
  <c r="V249" i="18"/>
  <c r="O173" i="18"/>
  <c r="S720" i="16"/>
  <c r="S256" i="18"/>
  <c r="O398" i="18"/>
  <c r="S261" i="18"/>
  <c r="O541" i="16"/>
  <c r="S45" i="16"/>
  <c r="S52" i="16"/>
  <c r="S440" i="16"/>
  <c r="S163" i="16"/>
  <c r="O739" i="18"/>
  <c r="S305" i="18"/>
  <c r="O273" i="16"/>
  <c r="O143" i="18"/>
  <c r="S9" i="18"/>
  <c r="V109" i="18"/>
  <c r="O366" i="16"/>
  <c r="S569" i="16"/>
  <c r="O775" i="18"/>
  <c r="V548" i="18"/>
  <c r="V178" i="18"/>
  <c r="O125" i="18"/>
  <c r="S733" i="18"/>
  <c r="V867" i="18"/>
  <c r="S805" i="18"/>
  <c r="O333" i="16"/>
  <c r="V834" i="18"/>
  <c r="S456" i="16"/>
  <c r="S449" i="16"/>
  <c r="S627" i="16"/>
  <c r="O820" i="16"/>
  <c r="O184" i="16"/>
  <c r="S391" i="16"/>
  <c r="S32" i="16"/>
  <c r="S547" i="18"/>
  <c r="S373" i="18"/>
  <c r="S690" i="16"/>
  <c r="S286" i="16"/>
  <c r="S715" i="16"/>
  <c r="S864" i="18"/>
  <c r="O399" i="18"/>
  <c r="S187" i="18"/>
  <c r="S339" i="18"/>
  <c r="O207" i="16"/>
  <c r="O516" i="18"/>
  <c r="O579" i="16"/>
  <c r="S704" i="16"/>
  <c r="O830" i="18"/>
  <c r="O6" i="18"/>
  <c r="V94" i="18"/>
  <c r="S387" i="16"/>
  <c r="V24" i="18"/>
  <c r="O53" i="16"/>
  <c r="S345" i="16"/>
  <c r="V280" i="18"/>
  <c r="O187" i="18"/>
  <c r="S737" i="16"/>
  <c r="S9" i="16"/>
  <c r="S318" i="16"/>
  <c r="O2" i="18"/>
  <c r="V501" i="18"/>
  <c r="S463" i="18"/>
  <c r="O276" i="18"/>
  <c r="S10" i="16"/>
  <c r="S740" i="18"/>
  <c r="V171" i="18"/>
  <c r="O66" i="18"/>
  <c r="O426" i="16"/>
  <c r="O589" i="16"/>
  <c r="S240" i="18"/>
  <c r="V292" i="18"/>
  <c r="V530" i="18"/>
  <c r="O554" i="18"/>
  <c r="V893" i="18"/>
  <c r="S672" i="18"/>
  <c r="O20" i="18"/>
  <c r="V911" i="18"/>
  <c r="V90" i="18"/>
  <c r="V702" i="18"/>
  <c r="O702" i="16"/>
  <c r="V195" i="18"/>
  <c r="O471" i="16"/>
  <c r="V427" i="18"/>
  <c r="S893" i="18"/>
  <c r="O740" i="18"/>
  <c r="V653" i="18"/>
  <c r="S910" i="18"/>
  <c r="V810" i="18"/>
  <c r="S831" i="18"/>
  <c r="O861" i="18"/>
  <c r="O216" i="18"/>
  <c r="S130" i="16"/>
  <c r="S442" i="18"/>
  <c r="S540" i="18"/>
  <c r="S499" i="16"/>
  <c r="V862" i="18"/>
  <c r="S274" i="16"/>
  <c r="O199" i="16"/>
  <c r="O189" i="16"/>
  <c r="S331" i="18"/>
  <c r="S848" i="16"/>
  <c r="O19" i="18"/>
  <c r="S614" i="18"/>
  <c r="V525" i="18"/>
  <c r="V666" i="18"/>
  <c r="S464" i="18"/>
  <c r="S854" i="18"/>
  <c r="V879" i="18"/>
  <c r="O587" i="16"/>
  <c r="V281" i="18"/>
  <c r="V535" i="18"/>
  <c r="O180" i="16"/>
  <c r="O806" i="18"/>
  <c r="S119" i="16"/>
  <c r="S191" i="18"/>
  <c r="V150" i="18"/>
  <c r="V778" i="18"/>
  <c r="S348" i="16"/>
  <c r="S311" i="18"/>
  <c r="S218" i="18"/>
  <c r="O157" i="16"/>
  <c r="S767" i="18"/>
  <c r="V822" i="18"/>
  <c r="O137" i="18"/>
  <c r="O328" i="16"/>
  <c r="S458" i="16"/>
  <c r="S628" i="16"/>
  <c r="S334" i="18"/>
  <c r="S853" i="16"/>
  <c r="V297" i="18"/>
  <c r="V396" i="18"/>
  <c r="S170" i="16"/>
  <c r="S343" i="16"/>
  <c r="O809" i="16"/>
  <c r="S871" i="16"/>
  <c r="S223" i="18"/>
  <c r="S255" i="16"/>
  <c r="S638" i="16"/>
  <c r="S414" i="16"/>
  <c r="O309" i="16"/>
  <c r="V845" i="18"/>
  <c r="O571" i="18"/>
  <c r="S531" i="16"/>
  <c r="O274" i="16"/>
  <c r="O157" i="18"/>
  <c r="S441" i="16"/>
  <c r="S841" i="18"/>
  <c r="S598" i="18"/>
  <c r="O624" i="18"/>
  <c r="O123" i="16"/>
  <c r="O278" i="16"/>
  <c r="S380" i="18"/>
  <c r="S775" i="16"/>
  <c r="S491" i="16"/>
  <c r="S792" i="18"/>
  <c r="O266" i="18"/>
  <c r="S879" i="16"/>
  <c r="V40" i="18"/>
  <c r="V363" i="18"/>
  <c r="O17" i="18"/>
  <c r="O758" i="18"/>
  <c r="S173" i="16"/>
  <c r="V116" i="18"/>
  <c r="V197" i="18"/>
  <c r="S492" i="18"/>
  <c r="S106" i="18"/>
  <c r="S181" i="18"/>
  <c r="S18" i="16"/>
  <c r="V698" i="18"/>
  <c r="V713" i="18"/>
  <c r="V771" i="18"/>
  <c r="S536" i="18"/>
  <c r="O454" i="16"/>
  <c r="S282" i="16"/>
  <c r="O335" i="18"/>
  <c r="V468" i="18"/>
  <c r="O106" i="18"/>
  <c r="O782" i="18"/>
  <c r="S470" i="18"/>
  <c r="S593" i="16"/>
  <c r="O607" i="18"/>
  <c r="O738" i="16"/>
  <c r="V419" i="18"/>
  <c r="V430" i="18"/>
  <c r="O801" i="18"/>
  <c r="S803" i="18"/>
  <c r="V749" i="18"/>
  <c r="V144" i="18"/>
  <c r="O316" i="16"/>
  <c r="V357" i="18"/>
  <c r="V890" i="18"/>
  <c r="O548" i="16"/>
  <c r="O338" i="16"/>
  <c r="V835" i="18"/>
  <c r="V761" i="18"/>
  <c r="O130" i="18"/>
  <c r="S126" i="16"/>
  <c r="O76" i="18"/>
  <c r="O424" i="16"/>
  <c r="V128" i="18"/>
  <c r="S135" i="18"/>
  <c r="S236" i="18"/>
  <c r="V158" i="18"/>
  <c r="S354" i="16"/>
  <c r="O101" i="16"/>
  <c r="O516" i="16"/>
  <c r="O709" i="18"/>
  <c r="S494" i="16"/>
  <c r="S553" i="18"/>
  <c r="S651" i="16"/>
  <c r="S285" i="16"/>
  <c r="O34" i="18"/>
  <c r="S496" i="18"/>
  <c r="O749" i="16"/>
  <c r="S124" i="18"/>
  <c r="S418" i="18"/>
  <c r="V680" i="18"/>
  <c r="O608" i="16"/>
  <c r="V107" i="18"/>
  <c r="O393" i="16"/>
  <c r="O327" i="18"/>
  <c r="O817" i="16"/>
  <c r="O264" i="16"/>
  <c r="S889" i="16"/>
  <c r="S413" i="18"/>
  <c r="S853" i="18"/>
  <c r="S351" i="18"/>
  <c r="S295" i="16"/>
  <c r="V497" i="18"/>
  <c r="O169" i="16"/>
  <c r="O592" i="16"/>
  <c r="S3" i="18"/>
  <c r="S644" i="18"/>
  <c r="O37" i="18"/>
  <c r="O492" i="16"/>
  <c r="S180" i="16"/>
  <c r="O439" i="18"/>
  <c r="O371" i="18"/>
  <c r="V36" i="18"/>
  <c r="O449" i="18"/>
  <c r="O230" i="18"/>
  <c r="S329" i="16"/>
  <c r="V455" i="18"/>
  <c r="S881" i="18"/>
  <c r="O840" i="18"/>
  <c r="S189" i="16"/>
  <c r="V581" i="18"/>
  <c r="O386" i="16"/>
  <c r="O129" i="18"/>
  <c r="O855" i="16"/>
  <c r="S328" i="18"/>
  <c r="S394" i="16"/>
  <c r="S314" i="18"/>
  <c r="S702" i="16"/>
  <c r="V80" i="18"/>
  <c r="O628" i="18"/>
  <c r="V676" i="18"/>
  <c r="O21" i="18"/>
  <c r="V841" i="18"/>
  <c r="S722" i="16"/>
  <c r="S23" i="16"/>
  <c r="S433" i="18"/>
  <c r="O342" i="18"/>
  <c r="S696" i="16"/>
  <c r="S682" i="16"/>
  <c r="V594" i="18"/>
  <c r="O315" i="16"/>
  <c r="O636" i="18"/>
  <c r="S83" i="18"/>
  <c r="S451" i="18"/>
  <c r="O741" i="18"/>
  <c r="S452" i="18"/>
  <c r="V335" i="18"/>
  <c r="O625" i="16"/>
  <c r="V381" i="18"/>
  <c r="S313" i="16"/>
  <c r="S753" i="18"/>
  <c r="O858" i="18"/>
  <c r="V573" i="18"/>
  <c r="O745" i="18"/>
  <c r="O363" i="16"/>
  <c r="V699" i="18"/>
  <c r="S246" i="18"/>
  <c r="O845" i="16"/>
  <c r="V776" i="18"/>
  <c r="S390" i="18"/>
  <c r="O485" i="18"/>
  <c r="V609" i="18"/>
  <c r="V709" i="18"/>
  <c r="S603" i="18"/>
  <c r="O457" i="18"/>
  <c r="S410" i="18"/>
  <c r="O721" i="16"/>
  <c r="S358" i="18"/>
  <c r="O490" i="18"/>
  <c r="S431" i="16"/>
  <c r="S588" i="16"/>
  <c r="O848" i="16"/>
  <c r="V638" i="18"/>
  <c r="S221" i="16"/>
  <c r="V566" i="18"/>
  <c r="O841" i="16"/>
  <c r="V646" i="18"/>
  <c r="V881" i="18"/>
  <c r="O394" i="16"/>
  <c r="O114" i="16"/>
  <c r="V359" i="18"/>
  <c r="O666" i="16"/>
  <c r="O218" i="16"/>
  <c r="V157" i="18"/>
  <c r="O689" i="18"/>
  <c r="S10" i="18"/>
  <c r="V26" i="18"/>
  <c r="S800" i="18"/>
  <c r="S50" i="18"/>
  <c r="O514" i="18"/>
  <c r="O446" i="18"/>
  <c r="O276" i="16"/>
  <c r="S256" i="16"/>
  <c r="S587" i="18"/>
  <c r="S287" i="16"/>
  <c r="V149" i="18"/>
  <c r="O559" i="16"/>
  <c r="S438" i="18"/>
  <c r="O210" i="16"/>
  <c r="V545" i="18"/>
  <c r="S294" i="18"/>
  <c r="O760" i="18"/>
  <c r="S713" i="16"/>
  <c r="S142" i="16"/>
  <c r="S366" i="16"/>
  <c r="O147" i="16"/>
  <c r="S333" i="16"/>
  <c r="V383" i="18"/>
  <c r="S390" i="16"/>
  <c r="S62" i="16"/>
  <c r="O397" i="18"/>
  <c r="S156" i="16"/>
  <c r="S570" i="16"/>
  <c r="S330" i="16"/>
  <c r="O449" i="16"/>
  <c r="O136" i="16"/>
  <c r="S79" i="16"/>
  <c r="S801" i="16"/>
  <c r="S622" i="18"/>
  <c r="V500" i="18"/>
  <c r="S180" i="18"/>
  <c r="S333" i="18"/>
  <c r="V741" i="18"/>
  <c r="O536" i="16"/>
  <c r="O511" i="16"/>
  <c r="O258" i="18"/>
  <c r="O603" i="16"/>
  <c r="O848" i="18"/>
  <c r="O701" i="18"/>
  <c r="S528" i="18"/>
  <c r="V807" i="18"/>
  <c r="S211" i="18"/>
  <c r="O184" i="18"/>
  <c r="V798" i="18"/>
  <c r="O277" i="16"/>
  <c r="S193" i="16"/>
  <c r="S653" i="16"/>
  <c r="S736" i="16"/>
  <c r="S232" i="16"/>
  <c r="S239" i="16"/>
  <c r="S228" i="16"/>
  <c r="S24" i="18"/>
  <c r="S534" i="16"/>
  <c r="O15" i="18"/>
  <c r="S251" i="18"/>
  <c r="S647" i="18"/>
  <c r="V227" i="18"/>
  <c r="O480" i="16"/>
  <c r="O33" i="18"/>
  <c r="O703" i="16"/>
  <c r="S543" i="18"/>
  <c r="O627" i="18"/>
  <c r="V377" i="18"/>
  <c r="S369" i="16"/>
  <c r="O395" i="18"/>
  <c r="O35" i="16"/>
  <c r="V735" i="18"/>
  <c r="O628" i="16"/>
  <c r="S88" i="16"/>
  <c r="V690" i="18"/>
  <c r="O88" i="16"/>
  <c r="O712" i="18"/>
  <c r="S518" i="16"/>
  <c r="O815" i="16"/>
  <c r="S429" i="18"/>
  <c r="O2" i="16"/>
  <c r="S335" i="18"/>
  <c r="V409" i="18"/>
  <c r="V68" i="18"/>
  <c r="O580" i="18"/>
  <c r="O497" i="18"/>
  <c r="O513" i="18"/>
  <c r="S93" i="18"/>
  <c r="O630" i="16"/>
  <c r="S357" i="18"/>
  <c r="S854" i="16"/>
  <c r="S819" i="16"/>
  <c r="O134" i="18"/>
  <c r="S212" i="16"/>
  <c r="O498" i="16"/>
  <c r="O70" i="16"/>
  <c r="O324" i="18"/>
  <c r="S219" i="16"/>
  <c r="S388" i="16"/>
  <c r="V336" i="18"/>
  <c r="O506" i="18"/>
  <c r="O167" i="18"/>
  <c r="O231" i="16"/>
  <c r="O4" i="18"/>
  <c r="O580" i="16"/>
  <c r="O214" i="18"/>
  <c r="O496" i="16"/>
  <c r="O113" i="18"/>
  <c r="O687" i="16"/>
  <c r="O225" i="16"/>
  <c r="O31" i="16"/>
  <c r="O51" i="18"/>
  <c r="O564" i="18"/>
  <c r="V91" i="18"/>
  <c r="O67" i="16"/>
  <c r="O388" i="18"/>
  <c r="O204" i="18"/>
  <c r="S688" i="18"/>
  <c r="S557" i="16"/>
  <c r="O360" i="16"/>
  <c r="O520" i="18"/>
  <c r="O708" i="18"/>
  <c r="V263" i="18"/>
  <c r="S54" i="16"/>
  <c r="S842" i="16"/>
  <c r="O827" i="18"/>
  <c r="S443" i="16"/>
  <c r="O608" i="18"/>
  <c r="O16" i="18"/>
  <c r="O146" i="18"/>
  <c r="V625" i="18"/>
  <c r="V895" i="18"/>
  <c r="V681" i="18"/>
  <c r="V465" i="18"/>
  <c r="V866" i="18"/>
  <c r="V463" i="18"/>
  <c r="S757" i="18"/>
  <c r="V631" i="18"/>
  <c r="S41" i="16"/>
  <c r="O246" i="16"/>
  <c r="O712" i="16"/>
  <c r="O559" i="18"/>
  <c r="S400" i="16"/>
  <c r="O805" i="16"/>
  <c r="O731" i="16"/>
  <c r="S156" i="18"/>
  <c r="V627" i="18"/>
  <c r="S323" i="16"/>
  <c r="S551" i="16"/>
  <c r="O588" i="18"/>
  <c r="O633" i="16"/>
  <c r="O213" i="16"/>
  <c r="S768" i="16"/>
  <c r="S764" i="16"/>
  <c r="S194" i="18"/>
  <c r="V531" i="18"/>
  <c r="V152" i="18"/>
  <c r="O263" i="16"/>
  <c r="O698" i="18"/>
  <c r="V851" i="18"/>
  <c r="V603" i="18"/>
  <c r="V364" i="18"/>
  <c r="V678" i="18"/>
  <c r="O257" i="16"/>
  <c r="O128" i="16"/>
  <c r="S203" i="18"/>
  <c r="S377" i="16"/>
  <c r="V365" i="18"/>
  <c r="O470" i="18"/>
  <c r="S810" i="16"/>
  <c r="O464" i="18"/>
  <c r="O844" i="16"/>
  <c r="S348" i="18"/>
  <c r="O600" i="18"/>
  <c r="O299" i="18"/>
  <c r="V513" i="18"/>
  <c r="S151" i="16"/>
  <c r="V347" i="18"/>
  <c r="V780" i="18"/>
  <c r="O210" i="18"/>
  <c r="S519" i="18"/>
  <c r="V397" i="18"/>
  <c r="S114" i="16"/>
  <c r="O698" i="16"/>
  <c r="S673" i="18"/>
  <c r="S789" i="16"/>
  <c r="V314" i="18"/>
  <c r="S652" i="16"/>
  <c r="S28" i="18"/>
  <c r="O795" i="18"/>
  <c r="O256" i="18"/>
  <c r="O26" i="18"/>
  <c r="V170" i="18"/>
  <c r="S241" i="16"/>
  <c r="V779" i="18"/>
  <c r="O793" i="18"/>
  <c r="S606" i="16"/>
  <c r="O787" i="18"/>
  <c r="V648" i="18"/>
  <c r="S829" i="16"/>
  <c r="S906" i="18"/>
  <c r="O465" i="16"/>
  <c r="S376" i="16"/>
  <c r="V231" i="18"/>
  <c r="S546" i="18"/>
  <c r="S318" i="18"/>
  <c r="O905" i="16"/>
  <c r="O896" i="16"/>
  <c r="S793" i="18"/>
  <c r="S432" i="16"/>
  <c r="O531" i="16"/>
  <c r="V199" i="18"/>
  <c r="S890" i="18"/>
  <c r="V143" i="18"/>
  <c r="O766" i="16"/>
  <c r="S504" i="18"/>
  <c r="V874" i="18"/>
  <c r="S64" i="18"/>
  <c r="S35" i="16"/>
  <c r="S825" i="18"/>
  <c r="S64" i="16"/>
  <c r="O18" i="18"/>
  <c r="S150" i="16"/>
  <c r="O78" i="18"/>
  <c r="V721" i="18"/>
  <c r="S708" i="18"/>
  <c r="V837" i="18"/>
  <c r="S493" i="18"/>
  <c r="O572" i="16"/>
  <c r="O526" i="18"/>
  <c r="S822" i="18"/>
  <c r="O196" i="18"/>
  <c r="O825" i="18"/>
  <c r="S450" i="18"/>
  <c r="S707" i="18"/>
  <c r="O329" i="16"/>
  <c r="O545" i="18"/>
  <c r="S170" i="18"/>
  <c r="S777" i="16"/>
  <c r="O233" i="16"/>
  <c r="O234" i="18"/>
  <c r="O840" i="16"/>
  <c r="O775" i="16"/>
  <c r="S383" i="18"/>
  <c r="V842" i="18"/>
  <c r="O493" i="16"/>
  <c r="S229" i="18"/>
  <c r="S758" i="18"/>
  <c r="O317" i="16"/>
  <c r="S206" i="16"/>
  <c r="O799" i="16"/>
  <c r="O714" i="18"/>
  <c r="S35" i="18"/>
  <c r="O334" i="16"/>
  <c r="V843" i="18"/>
  <c r="S173" i="18"/>
  <c r="O379" i="16"/>
  <c r="S459" i="16"/>
  <c r="V317" i="18"/>
  <c r="S95" i="16"/>
  <c r="V618" i="18"/>
  <c r="V313" i="18"/>
  <c r="S523" i="16"/>
  <c r="O676" i="18"/>
  <c r="V599" i="18"/>
  <c r="O543" i="18"/>
  <c r="V571" i="18"/>
  <c r="O252" i="16"/>
  <c r="S858" i="18"/>
  <c r="S615" i="16"/>
  <c r="S787" i="18"/>
  <c r="V179" i="18"/>
  <c r="S849" i="16"/>
  <c r="V758" i="18"/>
  <c r="S752" i="18"/>
  <c r="O260" i="16"/>
  <c r="S137" i="18"/>
  <c r="S428" i="18"/>
  <c r="O127" i="16"/>
  <c r="V813" i="18"/>
  <c r="S65" i="18"/>
  <c r="S356" i="18"/>
  <c r="O884" i="16"/>
  <c r="V356" i="18"/>
  <c r="O396" i="18"/>
  <c r="O834" i="18"/>
  <c r="O379" i="18"/>
  <c r="O377" i="18"/>
  <c r="S563" i="16"/>
  <c r="O906" i="18"/>
  <c r="O601" i="18"/>
  <c r="O546" i="16"/>
  <c r="O569" i="18"/>
  <c r="O265" i="16"/>
  <c r="S880" i="18"/>
  <c r="S465" i="18"/>
  <c r="O909" i="18"/>
  <c r="S712" i="16"/>
  <c r="S820" i="16"/>
  <c r="S22" i="18"/>
  <c r="S823" i="18"/>
  <c r="O625" i="18"/>
  <c r="S234" i="16"/>
  <c r="S142" i="18"/>
  <c r="O462" i="18"/>
  <c r="O854" i="16"/>
  <c r="O146" i="16"/>
  <c r="O121" i="18"/>
  <c r="O18" i="16"/>
  <c r="O30" i="16"/>
  <c r="O65" i="16"/>
  <c r="S366" i="18"/>
  <c r="V250" i="18"/>
  <c r="S729" i="18"/>
  <c r="O891" i="16"/>
  <c r="V78" i="18"/>
  <c r="O581" i="18"/>
  <c r="O429" i="18"/>
  <c r="O95" i="16"/>
  <c r="S202" i="18"/>
  <c r="O191" i="16"/>
  <c r="O430" i="18"/>
  <c r="O722" i="18"/>
  <c r="O224" i="16"/>
  <c r="S636" i="16"/>
  <c r="V685" i="18"/>
  <c r="V59" i="18"/>
  <c r="O827" i="16"/>
  <c r="S834" i="16"/>
  <c r="O566" i="16"/>
  <c r="O286" i="18"/>
  <c r="V259" i="18"/>
  <c r="O664" i="16"/>
  <c r="O193" i="18"/>
  <c r="O768" i="16"/>
  <c r="V904" i="18"/>
  <c r="O23" i="16"/>
  <c r="O121" i="16"/>
  <c r="S889" i="18"/>
  <c r="O101" i="18"/>
  <c r="S681" i="18"/>
  <c r="O318" i="16"/>
  <c r="S23" i="18"/>
  <c r="O865" i="16"/>
  <c r="O453" i="16"/>
  <c r="O247" i="18"/>
  <c r="S157" i="18"/>
  <c r="S63" i="18"/>
  <c r="V283" i="18"/>
  <c r="S41" i="18"/>
  <c r="O744" i="16"/>
  <c r="S762" i="18"/>
  <c r="S418" i="16"/>
  <c r="V307" i="18"/>
  <c r="S869" i="16"/>
  <c r="V759" i="18"/>
  <c r="S412" i="18"/>
  <c r="S826" i="18"/>
  <c r="S466" i="16"/>
  <c r="V343" i="18"/>
  <c r="S778" i="18"/>
  <c r="O203" i="16"/>
  <c r="S912" i="16"/>
  <c r="S380" i="16"/>
  <c r="O742" i="16"/>
  <c r="S493" i="16"/>
  <c r="O566" i="18"/>
  <c r="V707" i="18"/>
  <c r="O584" i="16"/>
  <c r="V564" i="18"/>
  <c r="O611" i="16"/>
  <c r="S423" i="16"/>
  <c r="O51" i="16"/>
  <c r="V63" i="18"/>
  <c r="V148" i="18"/>
  <c r="V31" i="18"/>
  <c r="S273" i="18"/>
  <c r="S423" i="18"/>
  <c r="O251" i="16"/>
  <c r="S343" i="18"/>
  <c r="S814" i="16"/>
  <c r="O653" i="16"/>
  <c r="O692" i="18"/>
  <c r="V743" i="18"/>
  <c r="O40" i="16"/>
  <c r="S740" i="16"/>
  <c r="V401" i="18"/>
  <c r="O462" i="16"/>
  <c r="O590" i="18"/>
  <c r="S897" i="18"/>
  <c r="O732" i="18"/>
  <c r="O77" i="18"/>
  <c r="V718" i="18"/>
  <c r="O148" i="18"/>
  <c r="V57" i="18"/>
  <c r="O409" i="18"/>
  <c r="V30" i="18"/>
  <c r="O122" i="16"/>
  <c r="S538" i="16"/>
  <c r="S378" i="18"/>
  <c r="O387" i="16"/>
  <c r="V470" i="18"/>
  <c r="O455" i="16"/>
  <c r="V812" i="18"/>
  <c r="O730" i="16"/>
  <c r="O653" i="18"/>
  <c r="O825" i="16"/>
  <c r="O561" i="18"/>
  <c r="S750" i="18"/>
  <c r="S73" i="18"/>
  <c r="O895" i="18"/>
  <c r="S308" i="18"/>
  <c r="S698" i="16"/>
  <c r="S290" i="16"/>
  <c r="S297" i="18"/>
  <c r="S72" i="18"/>
  <c r="O496" i="18"/>
  <c r="S777" i="18"/>
  <c r="O407" i="16"/>
  <c r="V547" i="18"/>
  <c r="O128" i="18"/>
  <c r="V703" i="18"/>
  <c r="S503" i="18"/>
  <c r="O154" i="16"/>
  <c r="V277" i="18"/>
  <c r="S478" i="18"/>
  <c r="S257" i="18"/>
  <c r="O771" i="16"/>
  <c r="S846" i="18"/>
  <c r="V207" i="18"/>
  <c r="V877" i="18"/>
  <c r="S571" i="18"/>
  <c r="O260" i="18"/>
  <c r="O10" i="18"/>
  <c r="S105" i="16"/>
  <c r="O170" i="18"/>
  <c r="V767" i="18"/>
  <c r="O719" i="18"/>
  <c r="O42" i="18"/>
  <c r="S760" i="16"/>
  <c r="V793" i="18"/>
  <c r="V871" i="18"/>
  <c r="S529" i="18"/>
  <c r="O29" i="18"/>
  <c r="O547" i="16"/>
  <c r="O231" i="18"/>
  <c r="O458" i="16"/>
  <c r="S574" i="16"/>
  <c r="O354" i="16"/>
  <c r="S907" i="18"/>
  <c r="S662" i="16"/>
  <c r="V739" i="18"/>
  <c r="O122" i="18"/>
  <c r="O441" i="16"/>
  <c r="S794" i="18"/>
  <c r="S806" i="18"/>
  <c r="S411" i="16"/>
  <c r="V378" i="18"/>
  <c r="O145" i="18"/>
  <c r="O532" i="16"/>
  <c r="O330" i="16"/>
  <c r="V612" i="18"/>
  <c r="O49" i="16"/>
  <c r="S495" i="16"/>
  <c r="S149" i="16"/>
  <c r="O758" i="16"/>
  <c r="S79" i="18"/>
  <c r="S690" i="18"/>
  <c r="O728" i="16"/>
  <c r="S382" i="18"/>
  <c r="O54" i="16"/>
  <c r="O754" i="18"/>
  <c r="S179" i="16"/>
  <c r="V582" i="18"/>
  <c r="O159" i="18"/>
  <c r="O219" i="18"/>
  <c r="V201" i="18"/>
  <c r="O781" i="16"/>
  <c r="O558" i="18"/>
  <c r="O508" i="18"/>
  <c r="O119" i="18"/>
  <c r="O613" i="16"/>
  <c r="S802" i="18"/>
  <c r="S131" i="16"/>
  <c r="O130" i="16"/>
  <c r="V261" i="18"/>
  <c r="V886" i="18"/>
  <c r="O219" i="16"/>
  <c r="V376" i="18"/>
  <c r="S374" i="18"/>
  <c r="S602" i="16"/>
  <c r="O86" i="16"/>
  <c r="O460" i="18"/>
  <c r="O817" i="18"/>
  <c r="S415" i="16"/>
  <c r="O704" i="16"/>
  <c r="V32" i="18"/>
  <c r="O404" i="16"/>
  <c r="S743" i="18"/>
  <c r="O893" i="18"/>
  <c r="S147" i="18"/>
  <c r="O250" i="18"/>
  <c r="V781" i="18"/>
  <c r="O637" i="18"/>
  <c r="O788" i="18"/>
  <c r="O842" i="16"/>
  <c r="O431" i="16"/>
  <c r="O413" i="18"/>
  <c r="S669" i="18"/>
  <c r="S338" i="16"/>
  <c r="S604" i="18"/>
  <c r="S673" i="16"/>
  <c r="V686" i="18"/>
  <c r="S683" i="16"/>
  <c r="V755" i="18"/>
  <c r="V435" i="18"/>
  <c r="O369" i="18"/>
  <c r="O619" i="16"/>
  <c r="V814" i="18"/>
  <c r="O354" i="18"/>
  <c r="V896" i="18"/>
  <c r="S730" i="16"/>
  <c r="O870" i="16"/>
  <c r="S288" i="16"/>
  <c r="O22" i="16"/>
  <c r="O281" i="18"/>
  <c r="V44" i="18"/>
  <c r="O360" i="18"/>
  <c r="O578" i="16"/>
  <c r="O364" i="18"/>
  <c r="S507" i="18"/>
  <c r="S190" i="18"/>
  <c r="O883" i="18"/>
  <c r="O816" i="16"/>
  <c r="S299" i="18"/>
  <c r="V480" i="18"/>
  <c r="O314" i="18"/>
  <c r="S445" i="16"/>
  <c r="S738" i="16"/>
  <c r="O473" i="16"/>
  <c r="S696" i="18"/>
  <c r="S467" i="18"/>
  <c r="S461" i="16"/>
  <c r="S583" i="16"/>
  <c r="O694" i="16"/>
  <c r="O869" i="16"/>
  <c r="O757" i="18"/>
  <c r="S727" i="16"/>
  <c r="O657" i="16"/>
  <c r="S885" i="16"/>
  <c r="S461" i="18"/>
  <c r="V784" i="18"/>
  <c r="V550" i="18"/>
  <c r="V858" i="18"/>
  <c r="O174" i="18"/>
  <c r="O865" i="18"/>
  <c r="S168" i="18"/>
  <c r="O619" i="18"/>
  <c r="S845" i="16"/>
  <c r="O242" i="16"/>
  <c r="S532" i="16"/>
  <c r="V885" i="18"/>
  <c r="V592" i="18"/>
  <c r="V442" i="18"/>
  <c r="S303" i="18"/>
  <c r="V611" i="18"/>
  <c r="O528" i="16"/>
  <c r="O866" i="18"/>
  <c r="S419" i="18"/>
  <c r="O178" i="16"/>
  <c r="S197" i="16"/>
  <c r="S554" i="16"/>
  <c r="S120" i="18"/>
  <c r="S861" i="16"/>
  <c r="O599" i="16"/>
  <c r="O362" i="16"/>
  <c r="S604" i="16"/>
  <c r="S598" i="16"/>
  <c r="S564" i="18"/>
  <c r="S86" i="16"/>
  <c r="S353" i="16"/>
  <c r="O162" i="16"/>
  <c r="S430" i="16"/>
  <c r="O736" i="16"/>
  <c r="S628" i="18"/>
  <c r="S395" i="18"/>
  <c r="S38" i="16"/>
  <c r="S146" i="16"/>
  <c r="O679" i="18"/>
  <c r="O879" i="16"/>
  <c r="O864" i="18"/>
  <c r="O420" i="18"/>
  <c r="O239" i="18"/>
  <c r="O205" i="16"/>
  <c r="V675" i="18"/>
  <c r="S233" i="16"/>
  <c r="O884" i="18"/>
  <c r="S340" i="16"/>
  <c r="S6" i="18"/>
  <c r="O214" i="16"/>
  <c r="O885" i="18"/>
  <c r="S421" i="16"/>
  <c r="V413" i="18"/>
  <c r="S500" i="18"/>
  <c r="O75" i="16"/>
  <c r="O737" i="16"/>
  <c r="S313" i="18"/>
  <c r="V130" i="18"/>
  <c r="V286" i="18"/>
  <c r="V857" i="18"/>
  <c r="S405" i="18"/>
  <c r="S110" i="16"/>
  <c r="V487" i="18"/>
  <c r="S13" i="16"/>
  <c r="V353" i="18"/>
  <c r="S405" i="16"/>
  <c r="V731" i="18"/>
  <c r="S710" i="18"/>
  <c r="S471" i="18"/>
  <c r="O667" i="18"/>
  <c r="O811" i="18"/>
  <c r="V461" i="18"/>
  <c r="S725" i="18"/>
  <c r="S596" i="16"/>
  <c r="O474" i="16"/>
  <c r="V671" i="18"/>
  <c r="S373" i="16"/>
  <c r="O831" i="16"/>
  <c r="O519" i="18"/>
  <c r="O310" i="16"/>
  <c r="S509" i="16"/>
  <c r="O155" i="18"/>
  <c r="O53" i="18"/>
  <c r="V634" i="18"/>
  <c r="S605" i="16"/>
  <c r="O24" i="16"/>
  <c r="O457" i="16"/>
  <c r="S404" i="16"/>
  <c r="O685" i="16"/>
  <c r="S635" i="16"/>
  <c r="S410" i="16"/>
  <c r="O853" i="16"/>
  <c r="V587" i="18"/>
  <c r="S89" i="18"/>
  <c r="S855" i="16"/>
  <c r="O830" i="16"/>
  <c r="V728" i="18"/>
  <c r="S743" i="16"/>
  <c r="S476" i="16"/>
  <c r="S825" i="16"/>
  <c r="S228" i="18"/>
  <c r="S422" i="16"/>
  <c r="V565" i="18"/>
  <c r="O789" i="18"/>
  <c r="S741" i="18"/>
  <c r="S894" i="18"/>
  <c r="S642" i="18"/>
  <c r="S330" i="18"/>
  <c r="S833" i="18"/>
  <c r="S433" i="16"/>
  <c r="S772" i="18"/>
  <c r="S11" i="18"/>
  <c r="S861" i="18"/>
  <c r="S61" i="18"/>
  <c r="S495" i="18"/>
  <c r="V429" i="18"/>
  <c r="V590" i="18"/>
  <c r="O610" i="18"/>
  <c r="S883" i="16"/>
  <c r="O684" i="16"/>
  <c r="O539" i="16"/>
  <c r="V450" i="18"/>
  <c r="O323" i="16"/>
  <c r="V115" i="18"/>
  <c r="O459" i="18"/>
  <c r="V727" i="18"/>
  <c r="O406" i="16"/>
  <c r="O358" i="16"/>
  <c r="O440" i="18"/>
  <c r="O63" i="18"/>
  <c r="S617" i="18"/>
  <c r="V696" i="18"/>
  <c r="O833" i="16"/>
  <c r="S37" i="18"/>
  <c r="S640" i="16"/>
  <c r="S229" i="16"/>
  <c r="O223" i="16"/>
  <c r="S462" i="18"/>
  <c r="V7" i="18"/>
  <c r="S494" i="18"/>
  <c r="V512" i="18"/>
  <c r="S145" i="16"/>
  <c r="O127" i="18"/>
  <c r="S515" i="16"/>
  <c r="O70" i="18"/>
  <c r="V489" i="18"/>
  <c r="O577" i="18"/>
  <c r="O68" i="18"/>
  <c r="V846" i="18"/>
  <c r="O681" i="16"/>
  <c r="O207" i="18"/>
  <c r="S68" i="16"/>
  <c r="V908" i="18"/>
  <c r="V856" i="18"/>
  <c r="V196" i="18"/>
  <c r="V55" i="18"/>
  <c r="O722" i="16"/>
  <c r="S686" i="16"/>
  <c r="O397" i="16"/>
  <c r="O163" i="16"/>
  <c r="V578" i="18"/>
  <c r="O549" i="16"/>
  <c r="S589" i="18"/>
  <c r="O489" i="16"/>
  <c r="S254" i="16"/>
  <c r="V39" i="18"/>
  <c r="O854" i="18"/>
  <c r="O800" i="16"/>
  <c r="S457" i="16"/>
  <c r="O511" i="18"/>
  <c r="O309" i="18"/>
  <c r="S699" i="18"/>
  <c r="S501" i="18"/>
  <c r="S580" i="16"/>
  <c r="S870" i="16"/>
  <c r="O209" i="18"/>
  <c r="O327" i="16"/>
  <c r="S113" i="16"/>
  <c r="V706" i="18"/>
  <c r="O326" i="18"/>
  <c r="V586" i="18"/>
  <c r="V825" i="18"/>
  <c r="S567" i="18"/>
  <c r="O24" i="18"/>
  <c r="O453" i="18"/>
  <c r="O845" i="18"/>
  <c r="V738" i="18"/>
  <c r="V208" i="18"/>
  <c r="S516" i="18"/>
  <c r="V373" i="18"/>
  <c r="V639" i="18"/>
  <c r="S384" i="18"/>
  <c r="V595" i="18"/>
  <c r="O151" i="18"/>
  <c r="O410" i="16"/>
  <c r="V264" i="18"/>
  <c r="S161" i="18"/>
  <c r="O513" i="16"/>
  <c r="S631" i="16"/>
  <c r="S281" i="16"/>
  <c r="O751" i="18"/>
  <c r="V122" i="18"/>
  <c r="S844" i="16"/>
  <c r="O502" i="18"/>
  <c r="S879" i="18"/>
  <c r="V613" i="18"/>
  <c r="S675" i="16"/>
  <c r="O446" i="16"/>
  <c r="O573" i="16"/>
  <c r="O98" i="16"/>
  <c r="S657" i="16"/>
  <c r="O441" i="18"/>
  <c r="V855" i="18"/>
  <c r="V368" i="18"/>
  <c r="S577" i="16"/>
  <c r="V241" i="18"/>
  <c r="O104" i="18"/>
  <c r="S448" i="16"/>
  <c r="S753" i="16"/>
  <c r="S611" i="16"/>
  <c r="S895" i="16"/>
  <c r="S164" i="16"/>
  <c r="S770" i="16"/>
  <c r="O107" i="16"/>
  <c r="O595" i="16"/>
  <c r="S498" i="18"/>
  <c r="O232" i="18"/>
  <c r="S226" i="18"/>
  <c r="O335" i="16"/>
  <c r="S611" i="18"/>
  <c r="V832" i="18"/>
  <c r="V717" i="18"/>
  <c r="S48" i="18"/>
  <c r="S233" i="18"/>
  <c r="O400" i="18"/>
  <c r="O636" i="16"/>
  <c r="O771" i="18"/>
  <c r="O304" i="18"/>
  <c r="S579" i="18"/>
  <c r="O234" i="16"/>
  <c r="V852" i="18"/>
  <c r="V233" i="18"/>
  <c r="S54" i="18"/>
  <c r="V358" i="18"/>
  <c r="V402" i="18"/>
  <c r="O461" i="18"/>
  <c r="S260" i="16"/>
  <c r="S165" i="16"/>
  <c r="V805" i="18"/>
  <c r="V770" i="18"/>
  <c r="O907" i="16"/>
  <c r="S631" i="18"/>
  <c r="V103" i="18"/>
  <c r="S255" i="18"/>
  <c r="V483" i="18"/>
  <c r="O263" i="18"/>
  <c r="S541" i="18"/>
  <c r="O828" i="18"/>
  <c r="S908" i="16"/>
  <c r="V325" i="18"/>
  <c r="O522" i="16"/>
  <c r="S739" i="16"/>
  <c r="V154" i="18"/>
  <c r="O111" i="16"/>
  <c r="O378" i="18"/>
  <c r="S510" i="18"/>
  <c r="V551" i="18"/>
  <c r="O856" i="16"/>
  <c r="O117" i="18"/>
  <c r="O208" i="18"/>
  <c r="V169" i="18"/>
  <c r="O377" i="16"/>
  <c r="V684" i="18"/>
  <c r="S208" i="16"/>
  <c r="S829" i="18"/>
  <c r="O171" i="18"/>
  <c r="O741" i="16"/>
  <c r="O259" i="18"/>
  <c r="O215" i="18"/>
  <c r="O148" i="16"/>
  <c r="O65" i="18"/>
  <c r="V795" i="18"/>
  <c r="O68" i="16"/>
  <c r="O255" i="18"/>
  <c r="S826" i="16"/>
  <c r="S452" i="16"/>
  <c r="O880" i="16"/>
  <c r="S900" i="16"/>
  <c r="S432" i="18"/>
  <c r="S824" i="16"/>
  <c r="O385" i="18"/>
  <c r="O90" i="16"/>
  <c r="O744" i="18"/>
  <c r="S750" i="16"/>
  <c r="O525" i="18"/>
  <c r="O10" i="16"/>
  <c r="V360" i="18"/>
  <c r="V338" i="18"/>
  <c r="O222" i="18"/>
  <c r="O336" i="18"/>
  <c r="O747" i="16"/>
  <c r="V67" i="18"/>
  <c r="O46" i="16"/>
  <c r="O192" i="16"/>
  <c r="O769" i="18"/>
  <c r="V774" i="18"/>
  <c r="S425" i="18"/>
  <c r="S849" i="18"/>
  <c r="V215" i="18"/>
  <c r="O669" i="16"/>
  <c r="O139" i="18"/>
  <c r="S8" i="16"/>
  <c r="S448" i="18"/>
  <c r="S82" i="18"/>
  <c r="S851" i="16"/>
  <c r="O361" i="16"/>
  <c r="S202" i="16"/>
  <c r="V214" i="18"/>
  <c r="O302" i="16"/>
  <c r="O755" i="18"/>
  <c r="S182" i="18"/>
  <c r="O505" i="18"/>
  <c r="S14" i="16"/>
  <c r="O221" i="16"/>
  <c r="O200" i="16"/>
  <c r="O66" i="16"/>
  <c r="S166" i="18"/>
  <c r="O908" i="16"/>
  <c r="O646" i="16"/>
  <c r="O556" i="16"/>
  <c r="S817" i="16"/>
  <c r="S840" i="16"/>
  <c r="S565" i="16"/>
  <c r="V864" i="18"/>
  <c r="S56" i="16"/>
  <c r="O851" i="16"/>
  <c r="O748" i="18"/>
  <c r="V82" i="18"/>
  <c r="S96" i="16"/>
  <c r="O412" i="18"/>
  <c r="O787" i="16"/>
  <c r="S375" i="18"/>
  <c r="S476" i="18"/>
  <c r="S152" i="16"/>
  <c r="S277" i="18"/>
  <c r="O692" i="16"/>
  <c r="V315" i="18"/>
  <c r="O518" i="18"/>
  <c r="O356" i="18"/>
  <c r="S205" i="18"/>
  <c r="S832" i="16"/>
  <c r="V454" i="18"/>
  <c r="V117" i="18"/>
  <c r="S686" i="18"/>
  <c r="S748" i="16"/>
  <c r="O304" i="16"/>
  <c r="S121" i="16"/>
  <c r="V172" i="18"/>
  <c r="O847" i="16"/>
  <c r="S411" i="18"/>
  <c r="S327" i="16"/>
  <c r="O563" i="18"/>
  <c r="O6" i="16"/>
  <c r="S511" i="16"/>
  <c r="S731" i="16"/>
  <c r="O63" i="16"/>
  <c r="V577" i="18"/>
  <c r="S139" i="18"/>
  <c r="S488" i="16"/>
  <c r="O372" i="16"/>
  <c r="O565" i="16"/>
  <c r="S535" i="16"/>
  <c r="O896" i="18"/>
  <c r="S276" i="16"/>
  <c r="S175" i="16"/>
  <c r="S314" i="16"/>
  <c r="V428" i="18"/>
  <c r="O598" i="16"/>
  <c r="V248" i="18"/>
  <c r="O661" i="18"/>
  <c r="S326" i="16"/>
  <c r="O508" i="16"/>
  <c r="O565" i="18"/>
  <c r="O480" i="18"/>
  <c r="S196" i="18"/>
  <c r="V203" i="18"/>
  <c r="O213" i="18"/>
  <c r="O730" i="18"/>
  <c r="S776" i="18"/>
  <c r="S319" i="18"/>
  <c r="S353" i="18"/>
  <c r="O261" i="18"/>
  <c r="S687" i="18"/>
  <c r="O682" i="16"/>
  <c r="S699" i="16"/>
  <c r="V285" i="18"/>
  <c r="S896" i="18"/>
  <c r="S294" i="16"/>
  <c r="S347" i="18"/>
  <c r="S221" i="18"/>
  <c r="S105" i="18"/>
  <c r="V370" i="18"/>
  <c r="O479" i="16"/>
  <c r="O623" i="18"/>
  <c r="S483" i="16"/>
  <c r="V54" i="18"/>
  <c r="S354" i="18"/>
  <c r="S564" i="16"/>
  <c r="S685" i="18"/>
  <c r="V271" i="18"/>
  <c r="S93" i="16"/>
  <c r="O699" i="18"/>
  <c r="S101" i="18"/>
  <c r="O900" i="18"/>
  <c r="S852" i="16"/>
  <c r="V298" i="18"/>
  <c r="O115" i="18"/>
  <c r="O320" i="18"/>
  <c r="S488" i="18"/>
  <c r="S770" i="18"/>
  <c r="S368" i="16"/>
  <c r="S379" i="16"/>
  <c r="O228" i="16"/>
  <c r="S599" i="18"/>
  <c r="V392" i="18"/>
  <c r="O595" i="18"/>
  <c r="S89" i="16"/>
  <c r="O596" i="18"/>
  <c r="S267" i="18"/>
  <c r="O711" i="16"/>
  <c r="S724" i="18"/>
  <c r="O886" i="18"/>
  <c r="O753" i="16"/>
  <c r="S327" i="18"/>
  <c r="O404" i="18"/>
  <c r="V682" i="18"/>
  <c r="O62" i="18"/>
  <c r="S51" i="18"/>
  <c r="O717" i="18"/>
  <c r="O85" i="16"/>
  <c r="V153" i="18"/>
  <c r="S367" i="16"/>
  <c r="S285" i="18"/>
  <c r="V410" i="18"/>
  <c r="V742" i="18"/>
  <c r="S474" i="18"/>
  <c r="V232" i="18"/>
  <c r="V449" i="18"/>
  <c r="V265" i="18"/>
  <c r="V836" i="18"/>
  <c r="O413" i="16"/>
  <c r="S760" i="18"/>
  <c r="O389" i="16"/>
  <c r="S540" i="16"/>
  <c r="O222" i="16"/>
  <c r="S270" i="16"/>
  <c r="O466" i="18"/>
  <c r="O621" i="18"/>
  <c r="O134" i="16"/>
  <c r="O97" i="16"/>
  <c r="S710" i="16"/>
  <c r="O686" i="18"/>
  <c r="S300" i="16"/>
  <c r="S49" i="18"/>
  <c r="S449" i="18"/>
  <c r="O152" i="16"/>
  <c r="S739" i="18"/>
  <c r="S135" i="16"/>
  <c r="O444" i="16"/>
  <c r="O181" i="16"/>
  <c r="O186" i="16"/>
  <c r="O770" i="16"/>
  <c r="V753" i="18"/>
  <c r="O381" i="16"/>
  <c r="V25" i="18"/>
  <c r="W25" i="18" l="1"/>
  <c r="P381" i="16"/>
  <c r="W753" i="18"/>
  <c r="P770" i="16"/>
  <c r="P186" i="16"/>
  <c r="P181" i="16"/>
  <c r="P444" i="16"/>
  <c r="T135" i="16"/>
  <c r="T739" i="18"/>
  <c r="P152" i="16"/>
  <c r="T449" i="18"/>
  <c r="T49" i="18"/>
  <c r="T300" i="16"/>
  <c r="P686" i="18"/>
  <c r="T710" i="16"/>
  <c r="P97" i="16"/>
  <c r="P134" i="16"/>
  <c r="P621" i="18"/>
  <c r="P466" i="18"/>
  <c r="T270" i="16"/>
  <c r="P222" i="16"/>
  <c r="T540" i="16"/>
  <c r="P389" i="16"/>
  <c r="T760" i="18"/>
  <c r="P413" i="16"/>
  <c r="W836" i="18"/>
  <c r="W265" i="18"/>
  <c r="W449" i="18"/>
  <c r="W232" i="18"/>
  <c r="T474" i="18"/>
  <c r="W742" i="18"/>
  <c r="W410" i="18"/>
  <c r="T285" i="18"/>
  <c r="T367" i="16"/>
  <c r="W153" i="18"/>
  <c r="P85" i="16"/>
  <c r="P717" i="18"/>
  <c r="T51" i="18"/>
  <c r="P62" i="18"/>
  <c r="W682" i="18"/>
  <c r="P404" i="18"/>
  <c r="T327" i="18"/>
  <c r="P753" i="16"/>
  <c r="P886" i="18"/>
  <c r="T724" i="18"/>
  <c r="P711" i="16"/>
  <c r="T267" i="18"/>
  <c r="P596" i="18"/>
  <c r="T89" i="16"/>
  <c r="P595" i="18"/>
  <c r="W392" i="18"/>
  <c r="T599" i="18"/>
  <c r="P228" i="16"/>
  <c r="T379" i="16"/>
  <c r="T368" i="16"/>
  <c r="T770" i="18"/>
  <c r="T488" i="18"/>
  <c r="P320" i="18"/>
  <c r="P115" i="18"/>
  <c r="W298" i="18"/>
  <c r="T852" i="16"/>
  <c r="P900" i="18"/>
  <c r="T101" i="18"/>
  <c r="P699" i="18"/>
  <c r="T93" i="16"/>
  <c r="W271" i="18"/>
  <c r="T685" i="18"/>
  <c r="T564" i="16"/>
  <c r="T354" i="18"/>
  <c r="W54" i="18"/>
  <c r="T483" i="16"/>
  <c r="P623" i="18"/>
  <c r="P479" i="16"/>
  <c r="W370" i="18"/>
  <c r="T105" i="18"/>
  <c r="T221" i="18"/>
  <c r="T347" i="18"/>
  <c r="T294" i="16"/>
  <c r="T896" i="18"/>
  <c r="W285" i="18"/>
  <c r="T699" i="16"/>
  <c r="P682" i="16"/>
  <c r="T687" i="18"/>
  <c r="P261" i="18"/>
  <c r="T353" i="18"/>
  <c r="T319" i="18"/>
  <c r="T776" i="18"/>
  <c r="P730" i="18"/>
  <c r="P213" i="18"/>
  <c r="W203" i="18"/>
  <c r="T196" i="18"/>
  <c r="P480" i="18"/>
  <c r="P565" i="18"/>
  <c r="P508" i="16"/>
  <c r="T326" i="16"/>
  <c r="P661" i="18"/>
  <c r="W248" i="18"/>
  <c r="P598" i="16"/>
  <c r="W428" i="18"/>
  <c r="T314" i="16"/>
  <c r="T175" i="16"/>
  <c r="T276" i="16"/>
  <c r="P896" i="18"/>
  <c r="T535" i="16"/>
  <c r="P565" i="16"/>
  <c r="P372" i="16"/>
  <c r="T488" i="16"/>
  <c r="T139" i="18"/>
  <c r="W577" i="18"/>
  <c r="P63" i="16"/>
  <c r="T731" i="16"/>
  <c r="T511" i="16"/>
  <c r="P6" i="16"/>
  <c r="P563" i="18"/>
  <c r="T327" i="16"/>
  <c r="T411" i="18"/>
  <c r="P847" i="16"/>
  <c r="W172" i="18"/>
  <c r="T121" i="16"/>
  <c r="P304" i="16"/>
  <c r="T748" i="16"/>
  <c r="T686" i="18"/>
  <c r="W117" i="18"/>
  <c r="W454" i="18"/>
  <c r="T832" i="16"/>
  <c r="T205" i="18"/>
  <c r="P356" i="18"/>
  <c r="P518" i="18"/>
  <c r="W315" i="18"/>
  <c r="P692" i="16"/>
  <c r="T277" i="18"/>
  <c r="T152" i="16"/>
  <c r="T476" i="18"/>
  <c r="T375" i="18"/>
  <c r="P787" i="16"/>
  <c r="P412" i="18"/>
  <c r="T96" i="16"/>
  <c r="W82" i="18"/>
  <c r="P748" i="18"/>
  <c r="P851" i="16"/>
  <c r="T56" i="16"/>
  <c r="W864" i="18"/>
  <c r="T565" i="16"/>
  <c r="T840" i="16"/>
  <c r="T817" i="16"/>
  <c r="P556" i="16"/>
  <c r="P646" i="16"/>
  <c r="P908" i="16"/>
  <c r="T166" i="18"/>
  <c r="P66" i="16"/>
  <c r="P200" i="16"/>
  <c r="P221" i="16"/>
  <c r="T14" i="16"/>
  <c r="P505" i="18"/>
  <c r="T182" i="18"/>
  <c r="P755" i="18"/>
  <c r="P302" i="16"/>
  <c r="W214" i="18"/>
  <c r="T202" i="16"/>
  <c r="P361" i="16"/>
  <c r="T851" i="16"/>
  <c r="T82" i="18"/>
  <c r="T448" i="18"/>
  <c r="T8" i="16"/>
  <c r="P139" i="18"/>
  <c r="P669" i="16"/>
  <c r="W215" i="18"/>
  <c r="T849" i="18"/>
  <c r="T425" i="18"/>
  <c r="W774" i="18"/>
  <c r="P769" i="18"/>
  <c r="P192" i="16"/>
  <c r="P46" i="16"/>
  <c r="W67" i="18"/>
  <c r="P747" i="16"/>
  <c r="P336" i="18"/>
  <c r="P222" i="18"/>
  <c r="W338" i="18"/>
  <c r="W360" i="18"/>
  <c r="P10" i="16"/>
  <c r="P525" i="18"/>
  <c r="T750" i="16"/>
  <c r="P744" i="18"/>
  <c r="P90" i="16"/>
  <c r="P385" i="18"/>
  <c r="T824" i="16"/>
  <c r="T432" i="18"/>
  <c r="T900" i="16"/>
  <c r="P880" i="16"/>
  <c r="T452" i="16"/>
  <c r="T826" i="16"/>
  <c r="P255" i="18"/>
  <c r="P68" i="16"/>
  <c r="W795" i="18"/>
  <c r="P65" i="18"/>
  <c r="P148" i="16"/>
  <c r="P215" i="18"/>
  <c r="P259" i="18"/>
  <c r="P741" i="16"/>
  <c r="P171" i="18"/>
  <c r="T829" i="18"/>
  <c r="T208" i="16"/>
  <c r="W684" i="18"/>
  <c r="P377" i="16"/>
  <c r="W169" i="18"/>
  <c r="P208" i="18"/>
  <c r="P117" i="18"/>
  <c r="P856" i="16"/>
  <c r="W551" i="18"/>
  <c r="T510" i="18"/>
  <c r="P378" i="18"/>
  <c r="P111" i="16"/>
  <c r="W154" i="18"/>
  <c r="T739" i="16"/>
  <c r="P522" i="16"/>
  <c r="W325" i="18"/>
  <c r="T908" i="16"/>
  <c r="P828" i="18"/>
  <c r="T541" i="18"/>
  <c r="P263" i="18"/>
  <c r="W483" i="18"/>
  <c r="T255" i="18"/>
  <c r="W103" i="18"/>
  <c r="T631" i="18"/>
  <c r="P907" i="16"/>
  <c r="W770" i="18"/>
  <c r="W805" i="18"/>
  <c r="T165" i="16"/>
  <c r="T260" i="16"/>
  <c r="P461" i="18"/>
  <c r="W402" i="18"/>
  <c r="W358" i="18"/>
  <c r="T54" i="18"/>
  <c r="W233" i="18"/>
  <c r="W852" i="18"/>
  <c r="P234" i="16"/>
  <c r="T579" i="18"/>
  <c r="P304" i="18"/>
  <c r="P771" i="18"/>
  <c r="P636" i="16"/>
  <c r="P400" i="18"/>
  <c r="T233" i="18"/>
  <c r="T48" i="18"/>
  <c r="W717" i="18"/>
  <c r="W832" i="18"/>
  <c r="T611" i="18"/>
  <c r="P335" i="16"/>
  <c r="T226" i="18"/>
  <c r="P232" i="18"/>
  <c r="T498" i="18"/>
  <c r="P595" i="16"/>
  <c r="P107" i="16"/>
  <c r="T770" i="16"/>
  <c r="T164" i="16"/>
  <c r="T895" i="16"/>
  <c r="T611" i="16"/>
  <c r="T753" i="16"/>
  <c r="T448" i="16"/>
  <c r="P104" i="18"/>
  <c r="W241" i="18"/>
  <c r="T577" i="16"/>
  <c r="W368" i="18"/>
  <c r="W855" i="18"/>
  <c r="P441" i="18"/>
  <c r="T657" i="16"/>
  <c r="P98" i="16"/>
  <c r="P573" i="16"/>
  <c r="P446" i="16"/>
  <c r="T675" i="16"/>
  <c r="W613" i="18"/>
  <c r="T879" i="18"/>
  <c r="P502" i="18"/>
  <c r="T844" i="16"/>
  <c r="W122" i="18"/>
  <c r="P751" i="18"/>
  <c r="T281" i="16"/>
  <c r="T631" i="16"/>
  <c r="P513" i="16"/>
  <c r="T161" i="18"/>
  <c r="W264" i="18"/>
  <c r="P410" i="16"/>
  <c r="P151" i="18"/>
  <c r="W595" i="18"/>
  <c r="T384" i="18"/>
  <c r="W639" i="18"/>
  <c r="W373" i="18"/>
  <c r="T516" i="18"/>
  <c r="W208" i="18"/>
  <c r="W738" i="18"/>
  <c r="P845" i="18"/>
  <c r="P453" i="18"/>
  <c r="P24" i="18"/>
  <c r="T567" i="18"/>
  <c r="W825" i="18"/>
  <c r="W586" i="18"/>
  <c r="P326" i="18"/>
  <c r="W706" i="18"/>
  <c r="T113" i="16"/>
  <c r="P327" i="16"/>
  <c r="P209" i="18"/>
  <c r="T870" i="16"/>
  <c r="T580" i="16"/>
  <c r="T501" i="18"/>
  <c r="T699" i="18"/>
  <c r="P309" i="18"/>
  <c r="P511" i="18"/>
  <c r="T457" i="16"/>
  <c r="P800" i="16"/>
  <c r="P854" i="18"/>
  <c r="W39" i="18"/>
  <c r="T254" i="16"/>
  <c r="P489" i="16"/>
  <c r="T589" i="18"/>
  <c r="P549" i="16"/>
  <c r="W578" i="18"/>
  <c r="P163" i="16"/>
  <c r="P397" i="16"/>
  <c r="T686" i="16"/>
  <c r="P722" i="16"/>
  <c r="W55" i="18"/>
  <c r="W196" i="18"/>
  <c r="W856" i="18"/>
  <c r="W908" i="18"/>
  <c r="T68" i="16"/>
  <c r="P207" i="18"/>
  <c r="P681" i="16"/>
  <c r="W846" i="18"/>
  <c r="P68" i="18"/>
  <c r="P577" i="18"/>
  <c r="W489" i="18"/>
  <c r="P70" i="18"/>
  <c r="T515" i="16"/>
  <c r="P127" i="18"/>
  <c r="T145" i="16"/>
  <c r="W512" i="18"/>
  <c r="T494" i="18"/>
  <c r="W7" i="18"/>
  <c r="T462" i="18"/>
  <c r="P223" i="16"/>
  <c r="T229" i="16"/>
  <c r="T640" i="16"/>
  <c r="T37" i="18"/>
  <c r="P833" i="16"/>
  <c r="W696" i="18"/>
  <c r="T617" i="18"/>
  <c r="P63" i="18"/>
  <c r="P440" i="18"/>
  <c r="P358" i="16"/>
  <c r="P406" i="16"/>
  <c r="W727" i="18"/>
  <c r="P459" i="18"/>
  <c r="W115" i="18"/>
  <c r="P323" i="16"/>
  <c r="W450" i="18"/>
  <c r="P539" i="16"/>
  <c r="P684" i="16"/>
  <c r="T883" i="16"/>
  <c r="P610" i="18"/>
  <c r="W590" i="18"/>
  <c r="W429" i="18"/>
  <c r="T495" i="18"/>
  <c r="T61" i="18"/>
  <c r="T861" i="18"/>
  <c r="T11" i="18"/>
  <c r="T772" i="18"/>
  <c r="T433" i="16"/>
  <c r="T833" i="18"/>
  <c r="T330" i="18"/>
  <c r="T642" i="18"/>
  <c r="T894" i="18"/>
  <c r="T741" i="18"/>
  <c r="P789" i="18"/>
  <c r="W565" i="18"/>
  <c r="T422" i="16"/>
  <c r="T228" i="18"/>
  <c r="T825" i="16"/>
  <c r="T476" i="16"/>
  <c r="T743" i="16"/>
  <c r="W728" i="18"/>
  <c r="P830" i="16"/>
  <c r="T855" i="16"/>
  <c r="T89" i="18"/>
  <c r="W587" i="18"/>
  <c r="P853" i="16"/>
  <c r="T410" i="16"/>
  <c r="T635" i="16"/>
  <c r="P685" i="16"/>
  <c r="T404" i="16"/>
  <c r="P457" i="16"/>
  <c r="P24" i="16"/>
  <c r="T605" i="16"/>
  <c r="W634" i="18"/>
  <c r="P53" i="18"/>
  <c r="P155" i="18"/>
  <c r="T509" i="16"/>
  <c r="P310" i="16"/>
  <c r="P519" i="18"/>
  <c r="P831" i="16"/>
  <c r="T373" i="16"/>
  <c r="W671" i="18"/>
  <c r="P474" i="16"/>
  <c r="T596" i="16"/>
  <c r="T725" i="18"/>
  <c r="W461" i="18"/>
  <c r="P811" i="18"/>
  <c r="P667" i="18"/>
  <c r="T471" i="18"/>
  <c r="T710" i="18"/>
  <c r="W731" i="18"/>
  <c r="T405" i="16"/>
  <c r="W353" i="18"/>
  <c r="T13" i="16"/>
  <c r="W487" i="18"/>
  <c r="T110" i="16"/>
  <c r="T405" i="18"/>
  <c r="W857" i="18"/>
  <c r="W286" i="18"/>
  <c r="W130" i="18"/>
  <c r="T313" i="18"/>
  <c r="P737" i="16"/>
  <c r="P75" i="16"/>
  <c r="T500" i="18"/>
  <c r="W413" i="18"/>
  <c r="T421" i="16"/>
  <c r="P885" i="18"/>
  <c r="P214" i="16"/>
  <c r="T6" i="18"/>
  <c r="T340" i="16"/>
  <c r="P884" i="18"/>
  <c r="T233" i="16"/>
  <c r="W675" i="18"/>
  <c r="P205" i="16"/>
  <c r="P239" i="18"/>
  <c r="P420" i="18"/>
  <c r="P864" i="18"/>
  <c r="P879" i="16"/>
  <c r="P679" i="18"/>
  <c r="T146" i="16"/>
  <c r="T38" i="16"/>
  <c r="T395" i="18"/>
  <c r="T628" i="18"/>
  <c r="P736" i="16"/>
  <c r="T430" i="16"/>
  <c r="P162" i="16"/>
  <c r="T353" i="16"/>
  <c r="T86" i="16"/>
  <c r="T564" i="18"/>
  <c r="T598" i="16"/>
  <c r="T604" i="16"/>
  <c r="P362" i="16"/>
  <c r="P599" i="16"/>
  <c r="T861" i="16"/>
  <c r="T120" i="18"/>
  <c r="T554" i="16"/>
  <c r="T197" i="16"/>
  <c r="P178" i="16"/>
  <c r="T419" i="18"/>
  <c r="P866" i="18"/>
  <c r="P528" i="16"/>
  <c r="W611" i="18"/>
  <c r="T303" i="18"/>
  <c r="W442" i="18"/>
  <c r="W592" i="18"/>
  <c r="W885" i="18"/>
  <c r="T532" i="16"/>
  <c r="P242" i="16"/>
  <c r="T845" i="16"/>
  <c r="P619" i="18"/>
  <c r="T168" i="18"/>
  <c r="P865" i="18"/>
  <c r="P174" i="18"/>
  <c r="W858" i="18"/>
  <c r="W550" i="18"/>
  <c r="W784" i="18"/>
  <c r="T461" i="18"/>
  <c r="T885" i="16"/>
  <c r="P657" i="16"/>
  <c r="T727" i="16"/>
  <c r="P757" i="18"/>
  <c r="P869" i="16"/>
  <c r="P694" i="16"/>
  <c r="T583" i="16"/>
  <c r="T461" i="16"/>
  <c r="T467" i="18"/>
  <c r="T696" i="18"/>
  <c r="P473" i="16"/>
  <c r="T738" i="16"/>
  <c r="T445" i="16"/>
  <c r="P314" i="18"/>
  <c r="W480" i="18"/>
  <c r="T299" i="18"/>
  <c r="P816" i="16"/>
  <c r="P883" i="18"/>
  <c r="T190" i="18"/>
  <c r="T507" i="18"/>
  <c r="P364" i="18"/>
  <c r="P578" i="16"/>
  <c r="P360" i="18"/>
  <c r="W44" i="18"/>
  <c r="P281" i="18"/>
  <c r="P22" i="16"/>
  <c r="T288" i="16"/>
  <c r="P870" i="16"/>
  <c r="T730" i="16"/>
  <c r="W896" i="18"/>
  <c r="P354" i="18"/>
  <c r="W814" i="18"/>
  <c r="P619" i="16"/>
  <c r="P369" i="18"/>
  <c r="W435" i="18"/>
  <c r="W755" i="18"/>
  <c r="T683" i="16"/>
  <c r="W686" i="18"/>
  <c r="T673" i="16"/>
  <c r="T604" i="18"/>
  <c r="T338" i="16"/>
  <c r="T669" i="18"/>
  <c r="P413" i="18"/>
  <c r="P431" i="16"/>
  <c r="P842" i="16"/>
  <c r="P788" i="18"/>
  <c r="P637" i="18"/>
  <c r="W781" i="18"/>
  <c r="P250" i="18"/>
  <c r="T147" i="18"/>
  <c r="P893" i="18"/>
  <c r="T743" i="18"/>
  <c r="P404" i="16"/>
  <c r="W32" i="18"/>
  <c r="P704" i="16"/>
  <c r="T415" i="16"/>
  <c r="P817" i="18"/>
  <c r="P460" i="18"/>
  <c r="P86" i="16"/>
  <c r="T602" i="16"/>
  <c r="T374" i="18"/>
  <c r="W376" i="18"/>
  <c r="P219" i="16"/>
  <c r="W886" i="18"/>
  <c r="W261" i="18"/>
  <c r="P130" i="16"/>
  <c r="T131" i="16"/>
  <c r="T802" i="18"/>
  <c r="P613" i="16"/>
  <c r="P119" i="18"/>
  <c r="P508" i="18"/>
  <c r="P558" i="18"/>
  <c r="P781" i="16"/>
  <c r="W201" i="18"/>
  <c r="P219" i="18"/>
  <c r="P159" i="18"/>
  <c r="W582" i="18"/>
  <c r="T179" i="16"/>
  <c r="P754" i="18"/>
  <c r="P54" i="16"/>
  <c r="T382" i="18"/>
  <c r="P728" i="16"/>
  <c r="T690" i="18"/>
  <c r="T79" i="18"/>
  <c r="P758" i="16"/>
  <c r="T149" i="16"/>
  <c r="T495" i="16"/>
  <c r="P49" i="16"/>
  <c r="W612" i="18"/>
  <c r="P330" i="16"/>
  <c r="P532" i="16"/>
  <c r="P145" i="18"/>
  <c r="W378" i="18"/>
  <c r="T411" i="16"/>
  <c r="T806" i="18"/>
  <c r="T794" i="18"/>
  <c r="P441" i="16"/>
  <c r="P122" i="18"/>
  <c r="W739" i="18"/>
  <c r="T662" i="16"/>
  <c r="T907" i="18"/>
  <c r="P354" i="16"/>
  <c r="T574" i="16"/>
  <c r="P458" i="16"/>
  <c r="P231" i="18"/>
  <c r="P547" i="16"/>
  <c r="P29" i="18"/>
  <c r="T529" i="18"/>
  <c r="W871" i="18"/>
  <c r="W793" i="18"/>
  <c r="T760" i="16"/>
  <c r="P42" i="18"/>
  <c r="P719" i="18"/>
  <c r="W767" i="18"/>
  <c r="P170" i="18"/>
  <c r="T105" i="16"/>
  <c r="P10" i="18"/>
  <c r="P260" i="18"/>
  <c r="T571" i="18"/>
  <c r="W877" i="18"/>
  <c r="W207" i="18"/>
  <c r="T846" i="18"/>
  <c r="P771" i="16"/>
  <c r="T257" i="18"/>
  <c r="T478" i="18"/>
  <c r="W277" i="18"/>
  <c r="P154" i="16"/>
  <c r="T503" i="18"/>
  <c r="W703" i="18"/>
  <c r="P128" i="18"/>
  <c r="W547" i="18"/>
  <c r="P407" i="16"/>
  <c r="T777" i="18"/>
  <c r="P496" i="18"/>
  <c r="T72" i="18"/>
  <c r="T297" i="18"/>
  <c r="T290" i="16"/>
  <c r="T698" i="16"/>
  <c r="T308" i="18"/>
  <c r="P895" i="18"/>
  <c r="T73" i="18"/>
  <c r="T750" i="18"/>
  <c r="P561" i="18"/>
  <c r="P825" i="16"/>
  <c r="P653" i="18"/>
  <c r="P730" i="16"/>
  <c r="W812" i="18"/>
  <c r="P455" i="16"/>
  <c r="W470" i="18"/>
  <c r="P387" i="16"/>
  <c r="T378" i="18"/>
  <c r="T538" i="16"/>
  <c r="P122" i="16"/>
  <c r="W30" i="18"/>
  <c r="P409" i="18"/>
  <c r="W57" i="18"/>
  <c r="P148" i="18"/>
  <c r="W718" i="18"/>
  <c r="P77" i="18"/>
  <c r="P732" i="18"/>
  <c r="T897" i="18"/>
  <c r="P590" i="18"/>
  <c r="P462" i="16"/>
  <c r="W401" i="18"/>
  <c r="T740" i="16"/>
  <c r="P40" i="16"/>
  <c r="W743" i="18"/>
  <c r="P692" i="18"/>
  <c r="P653" i="16"/>
  <c r="T814" i="16"/>
  <c r="T343" i="18"/>
  <c r="P251" i="16"/>
  <c r="T423" i="18"/>
  <c r="T273" i="18"/>
  <c r="W31" i="18"/>
  <c r="W148" i="18"/>
  <c r="W63" i="18"/>
  <c r="P51" i="16"/>
  <c r="T423" i="16"/>
  <c r="P611" i="16"/>
  <c r="W564" i="18"/>
  <c r="P584" i="16"/>
  <c r="W707" i="18"/>
  <c r="P566" i="18"/>
  <c r="T493" i="16"/>
  <c r="P742" i="16"/>
  <c r="T380" i="16"/>
  <c r="T912" i="16"/>
  <c r="P203" i="16"/>
  <c r="T778" i="18"/>
  <c r="W343" i="18"/>
  <c r="T466" i="16"/>
  <c r="T826" i="18"/>
  <c r="T412" i="18"/>
  <c r="W759" i="18"/>
  <c r="T869" i="16"/>
  <c r="W307" i="18"/>
  <c r="T418" i="16"/>
  <c r="T762" i="18"/>
  <c r="P744" i="16"/>
  <c r="T41" i="18"/>
  <c r="W283" i="18"/>
  <c r="T63" i="18"/>
  <c r="T157" i="18"/>
  <c r="P247" i="18"/>
  <c r="P453" i="16"/>
  <c r="P865" i="16"/>
  <c r="T23" i="18"/>
  <c r="P318" i="16"/>
  <c r="T681" i="18"/>
  <c r="P101" i="18"/>
  <c r="T889" i="18"/>
  <c r="P121" i="16"/>
  <c r="P23" i="16"/>
  <c r="W904" i="18"/>
  <c r="P768" i="16"/>
  <c r="P193" i="18"/>
  <c r="P664" i="16"/>
  <c r="W259" i="18"/>
  <c r="P286" i="18"/>
  <c r="P566" i="16"/>
  <c r="T834" i="16"/>
  <c r="P827" i="16"/>
  <c r="W59" i="18"/>
  <c r="W685" i="18"/>
  <c r="T636" i="16"/>
  <c r="P224" i="16"/>
  <c r="P722" i="18"/>
  <c r="P430" i="18"/>
  <c r="P191" i="16"/>
  <c r="T202" i="18"/>
  <c r="P95" i="16"/>
  <c r="P429" i="18"/>
  <c r="P581" i="18"/>
  <c r="W78" i="18"/>
  <c r="P891" i="16"/>
  <c r="T729" i="18"/>
  <c r="W250" i="18"/>
  <c r="T366" i="18"/>
  <c r="P65" i="16"/>
  <c r="P30" i="16"/>
  <c r="P18" i="16"/>
  <c r="P121" i="18"/>
  <c r="P146" i="16"/>
  <c r="P854" i="16"/>
  <c r="P462" i="18"/>
  <c r="T142" i="18"/>
  <c r="T234" i="16"/>
  <c r="P625" i="18"/>
  <c r="T823" i="18"/>
  <c r="T22" i="18"/>
  <c r="T820" i="16"/>
  <c r="T712" i="16"/>
  <c r="P909" i="18"/>
  <c r="T465" i="18"/>
  <c r="T880" i="18"/>
  <c r="P265" i="16"/>
  <c r="P569" i="18"/>
  <c r="P546" i="16"/>
  <c r="P601" i="18"/>
  <c r="P906" i="18"/>
  <c r="T563" i="16"/>
  <c r="P377" i="18"/>
  <c r="P379" i="18"/>
  <c r="P834" i="18"/>
  <c r="P396" i="18"/>
  <c r="W356" i="18"/>
  <c r="P884" i="16"/>
  <c r="T356" i="18"/>
  <c r="T65" i="18"/>
  <c r="W813" i="18"/>
  <c r="P127" i="16"/>
  <c r="T428" i="18"/>
  <c r="T137" i="18"/>
  <c r="P260" i="16"/>
  <c r="T752" i="18"/>
  <c r="W758" i="18"/>
  <c r="T849" i="16"/>
  <c r="W179" i="18"/>
  <c r="T787" i="18"/>
  <c r="T615" i="16"/>
  <c r="T858" i="18"/>
  <c r="P252" i="16"/>
  <c r="W571" i="18"/>
  <c r="P543" i="18"/>
  <c r="W599" i="18"/>
  <c r="P676" i="18"/>
  <c r="T523" i="16"/>
  <c r="W313" i="18"/>
  <c r="W618" i="18"/>
  <c r="T95" i="16"/>
  <c r="W317" i="18"/>
  <c r="T459" i="16"/>
  <c r="P379" i="16"/>
  <c r="T173" i="18"/>
  <c r="W843" i="18"/>
  <c r="P334" i="16"/>
  <c r="T35" i="18"/>
  <c r="P714" i="18"/>
  <c r="P799" i="16"/>
  <c r="T206" i="16"/>
  <c r="P317" i="16"/>
  <c r="T758" i="18"/>
  <c r="T229" i="18"/>
  <c r="P493" i="16"/>
  <c r="W842" i="18"/>
  <c r="T383" i="18"/>
  <c r="P775" i="16"/>
  <c r="P840" i="16"/>
  <c r="P234" i="18"/>
  <c r="P233" i="16"/>
  <c r="T777" i="16"/>
  <c r="T170" i="18"/>
  <c r="P545" i="18"/>
  <c r="P329" i="16"/>
  <c r="T707" i="18"/>
  <c r="T450" i="18"/>
  <c r="P825" i="18"/>
  <c r="P196" i="18"/>
  <c r="T822" i="18"/>
  <c r="P526" i="18"/>
  <c r="P572" i="16"/>
  <c r="T493" i="18"/>
  <c r="W837" i="18"/>
  <c r="T708" i="18"/>
  <c r="W721" i="18"/>
  <c r="P78" i="18"/>
  <c r="T150" i="16"/>
  <c r="P18" i="18"/>
  <c r="T64" i="16"/>
  <c r="T825" i="18"/>
  <c r="T35" i="16"/>
  <c r="T64" i="18"/>
  <c r="W874" i="18"/>
  <c r="T504" i="18"/>
  <c r="P766" i="16"/>
  <c r="W143" i="18"/>
  <c r="T890" i="18"/>
  <c r="W199" i="18"/>
  <c r="P531" i="16"/>
  <c r="T432" i="16"/>
  <c r="T793" i="18"/>
  <c r="P896" i="16"/>
  <c r="P905" i="16"/>
  <c r="T318" i="18"/>
  <c r="T546" i="18"/>
  <c r="W231" i="18"/>
  <c r="T376" i="16"/>
  <c r="P465" i="16"/>
  <c r="T906" i="18"/>
  <c r="T829" i="16"/>
  <c r="W648" i="18"/>
  <c r="P787" i="18"/>
  <c r="T606" i="16"/>
  <c r="P793" i="18"/>
  <c r="W779" i="18"/>
  <c r="T241" i="16"/>
  <c r="W170" i="18"/>
  <c r="P26" i="18"/>
  <c r="P256" i="18"/>
  <c r="P795" i="18"/>
  <c r="T28" i="18"/>
  <c r="T652" i="16"/>
  <c r="W314" i="18"/>
  <c r="T789" i="16"/>
  <c r="T673" i="18"/>
  <c r="P698" i="16"/>
  <c r="T114" i="16"/>
  <c r="W397" i="18"/>
  <c r="T519" i="18"/>
  <c r="P210" i="18"/>
  <c r="W780" i="18"/>
  <c r="W347" i="18"/>
  <c r="T151" i="16"/>
  <c r="W513" i="18"/>
  <c r="P299" i="18"/>
  <c r="P600" i="18"/>
  <c r="T348" i="18"/>
  <c r="P844" i="16"/>
  <c r="P464" i="18"/>
  <c r="T810" i="16"/>
  <c r="P470" i="18"/>
  <c r="W365" i="18"/>
  <c r="T377" i="16"/>
  <c r="T203" i="18"/>
  <c r="P128" i="16"/>
  <c r="P257" i="16"/>
  <c r="W678" i="18"/>
  <c r="W364" i="18"/>
  <c r="W603" i="18"/>
  <c r="W851" i="18"/>
  <c r="P698" i="18"/>
  <c r="P263" i="16"/>
  <c r="W152" i="18"/>
  <c r="W531" i="18"/>
  <c r="T194" i="18"/>
  <c r="T764" i="16"/>
  <c r="T768" i="16"/>
  <c r="P213" i="16"/>
  <c r="P633" i="16"/>
  <c r="P588" i="18"/>
  <c r="T551" i="16"/>
  <c r="T323" i="16"/>
  <c r="W627" i="18"/>
  <c r="T156" i="18"/>
  <c r="P731" i="16"/>
  <c r="P805" i="16"/>
  <c r="T400" i="16"/>
  <c r="P559" i="18"/>
  <c r="P712" i="16"/>
  <c r="P246" i="16"/>
  <c r="T41" i="16"/>
  <c r="W631" i="18"/>
  <c r="T757" i="18"/>
  <c r="W463" i="18"/>
  <c r="W866" i="18"/>
  <c r="W465" i="18"/>
  <c r="W681" i="18"/>
  <c r="W895" i="18"/>
  <c r="W625" i="18"/>
  <c r="P146" i="18"/>
  <c r="P16" i="18"/>
  <c r="P608" i="18"/>
  <c r="T443" i="16"/>
  <c r="P827" i="18"/>
  <c r="T842" i="16"/>
  <c r="T54" i="16"/>
  <c r="W263" i="18"/>
  <c r="P708" i="18"/>
  <c r="P520" i="18"/>
  <c r="P360" i="16"/>
  <c r="T557" i="16"/>
  <c r="T688" i="18"/>
  <c r="P204" i="18"/>
  <c r="P388" i="18"/>
  <c r="P67" i="16"/>
  <c r="W91" i="18"/>
  <c r="P564" i="18"/>
  <c r="P51" i="18"/>
  <c r="P31" i="16"/>
  <c r="P225" i="16"/>
  <c r="P687" i="16"/>
  <c r="P113" i="18"/>
  <c r="P496" i="16"/>
  <c r="P214" i="18"/>
  <c r="P580" i="16"/>
  <c r="P4" i="18"/>
  <c r="P231" i="16"/>
  <c r="P167" i="18"/>
  <c r="P506" i="18"/>
  <c r="W336" i="18"/>
  <c r="T388" i="16"/>
  <c r="T219" i="16"/>
  <c r="P324" i="18"/>
  <c r="P70" i="16"/>
  <c r="P498" i="16"/>
  <c r="T212" i="16"/>
  <c r="P134" i="18"/>
  <c r="T819" i="16"/>
  <c r="T854" i="16"/>
  <c r="T357" i="18"/>
  <c r="P630" i="16"/>
  <c r="T93" i="18"/>
  <c r="P513" i="18"/>
  <c r="P497" i="18"/>
  <c r="P580" i="18"/>
  <c r="W68" i="18"/>
  <c r="W409" i="18"/>
  <c r="T335" i="18"/>
  <c r="P2" i="16"/>
  <c r="T429" i="18"/>
  <c r="P815" i="16"/>
  <c r="T518" i="16"/>
  <c r="P712" i="18"/>
  <c r="P88" i="16"/>
  <c r="W690" i="18"/>
  <c r="T88" i="16"/>
  <c r="P628" i="16"/>
  <c r="W735" i="18"/>
  <c r="P35" i="16"/>
  <c r="P395" i="18"/>
  <c r="T369" i="16"/>
  <c r="W377" i="18"/>
  <c r="P627" i="18"/>
  <c r="T543" i="18"/>
  <c r="P703" i="16"/>
  <c r="P33" i="18"/>
  <c r="P480" i="16"/>
  <c r="W227" i="18"/>
  <c r="T647" i="18"/>
  <c r="T251" i="18"/>
  <c r="P15" i="18"/>
  <c r="T534" i="16"/>
  <c r="T24" i="18"/>
  <c r="T228" i="16"/>
  <c r="T239" i="16"/>
  <c r="T232" i="16"/>
  <c r="T736" i="16"/>
  <c r="T653" i="16"/>
  <c r="T193" i="16"/>
  <c r="P277" i="16"/>
  <c r="W798" i="18"/>
  <c r="P184" i="18"/>
  <c r="T211" i="18"/>
  <c r="W807" i="18"/>
  <c r="T528" i="18"/>
  <c r="P701" i="18"/>
  <c r="P848" i="18"/>
  <c r="P603" i="16"/>
  <c r="P258" i="18"/>
  <c r="P511" i="16"/>
  <c r="P536" i="16"/>
  <c r="W741" i="18"/>
  <c r="T333" i="18"/>
  <c r="T180" i="18"/>
  <c r="W500" i="18"/>
  <c r="T622" i="18"/>
  <c r="T801" i="16"/>
  <c r="T79" i="16"/>
  <c r="P136" i="16"/>
  <c r="P449" i="16"/>
  <c r="T330" i="16"/>
  <c r="T570" i="16"/>
  <c r="T156" i="16"/>
  <c r="P397" i="18"/>
  <c r="T62" i="16"/>
  <c r="T390" i="16"/>
  <c r="W383" i="18"/>
  <c r="T333" i="16"/>
  <c r="P147" i="16"/>
  <c r="T366" i="16"/>
  <c r="T142" i="16"/>
  <c r="T713" i="16"/>
  <c r="P760" i="18"/>
  <c r="T294" i="18"/>
  <c r="W545" i="18"/>
  <c r="P210" i="16"/>
  <c r="T438" i="18"/>
  <c r="P559" i="16"/>
  <c r="W149" i="18"/>
  <c r="T287" i="16"/>
  <c r="T587" i="18"/>
  <c r="T256" i="16"/>
  <c r="P276" i="16"/>
  <c r="P446" i="18"/>
  <c r="P514" i="18"/>
  <c r="T50" i="18"/>
  <c r="T800" i="18"/>
  <c r="W26" i="18"/>
  <c r="T10" i="18"/>
  <c r="P689" i="18"/>
  <c r="W157" i="18"/>
  <c r="P218" i="16"/>
  <c r="P666" i="16"/>
  <c r="W359" i="18"/>
  <c r="P114" i="16"/>
  <c r="P394" i="16"/>
  <c r="W881" i="18"/>
  <c r="W646" i="18"/>
  <c r="P841" i="16"/>
  <c r="W566" i="18"/>
  <c r="T221" i="16"/>
  <c r="W638" i="18"/>
  <c r="P848" i="16"/>
  <c r="T588" i="16"/>
  <c r="T431" i="16"/>
  <c r="P490" i="18"/>
  <c r="T358" i="18"/>
  <c r="P721" i="16"/>
  <c r="T410" i="18"/>
  <c r="P457" i="18"/>
  <c r="T603" i="18"/>
  <c r="W709" i="18"/>
  <c r="W609" i="18"/>
  <c r="P485" i="18"/>
  <c r="T390" i="18"/>
  <c r="W776" i="18"/>
  <c r="P845" i="16"/>
  <c r="T246" i="18"/>
  <c r="W699" i="18"/>
  <c r="P363" i="16"/>
  <c r="P745" i="18"/>
  <c r="W573" i="18"/>
  <c r="P858" i="18"/>
  <c r="T753" i="18"/>
  <c r="T313" i="16"/>
  <c r="W381" i="18"/>
  <c r="P625" i="16"/>
  <c r="W335" i="18"/>
  <c r="T452" i="18"/>
  <c r="P741" i="18"/>
  <c r="T451" i="18"/>
  <c r="T83" i="18"/>
  <c r="P636" i="18"/>
  <c r="P315" i="16"/>
  <c r="W594" i="18"/>
  <c r="T682" i="16"/>
  <c r="T696" i="16"/>
  <c r="P342" i="18"/>
  <c r="T433" i="18"/>
  <c r="T23" i="16"/>
  <c r="T722" i="16"/>
  <c r="W841" i="18"/>
  <c r="P21" i="18"/>
  <c r="W676" i="18"/>
  <c r="P628" i="18"/>
  <c r="W80" i="18"/>
  <c r="T702" i="16"/>
  <c r="T314" i="18"/>
  <c r="T394" i="16"/>
  <c r="T328" i="18"/>
  <c r="P855" i="16"/>
  <c r="P129" i="18"/>
  <c r="P386" i="16"/>
  <c r="W581" i="18"/>
  <c r="T189" i="16"/>
  <c r="P840" i="18"/>
  <c r="T881" i="18"/>
  <c r="W455" i="18"/>
  <c r="T329" i="16"/>
  <c r="P230" i="18"/>
  <c r="P449" i="18"/>
  <c r="W36" i="18"/>
  <c r="P371" i="18"/>
  <c r="P439" i="18"/>
  <c r="T180" i="16"/>
  <c r="P492" i="16"/>
  <c r="P37" i="18"/>
  <c r="T644" i="18"/>
  <c r="T3" i="18"/>
  <c r="P592" i="16"/>
  <c r="P169" i="16"/>
  <c r="W497" i="18"/>
  <c r="T295" i="16"/>
  <c r="T351" i="18"/>
  <c r="T853" i="18"/>
  <c r="T413" i="18"/>
  <c r="T889" i="16"/>
  <c r="P264" i="16"/>
  <c r="P817" i="16"/>
  <c r="P327" i="18"/>
  <c r="P393" i="16"/>
  <c r="W107" i="18"/>
  <c r="P608" i="16"/>
  <c r="W680" i="18"/>
  <c r="T418" i="18"/>
  <c r="T124" i="18"/>
  <c r="P749" i="16"/>
  <c r="T496" i="18"/>
  <c r="P34" i="18"/>
  <c r="T285" i="16"/>
  <c r="T651" i="16"/>
  <c r="T553" i="18"/>
  <c r="T494" i="16"/>
  <c r="P709" i="18"/>
  <c r="P516" i="16"/>
  <c r="P101" i="16"/>
  <c r="T354" i="16"/>
  <c r="W158" i="18"/>
  <c r="T236" i="18"/>
  <c r="T135" i="18"/>
  <c r="W128" i="18"/>
  <c r="P424" i="16"/>
  <c r="P76" i="18"/>
  <c r="T126" i="16"/>
  <c r="P130" i="18"/>
  <c r="W761" i="18"/>
  <c r="W835" i="18"/>
  <c r="P338" i="16"/>
  <c r="P548" i="16"/>
  <c r="W890" i="18"/>
  <c r="W357" i="18"/>
  <c r="P316" i="16"/>
  <c r="W144" i="18"/>
  <c r="W749" i="18"/>
  <c r="T803" i="18"/>
  <c r="P801" i="18"/>
  <c r="W430" i="18"/>
  <c r="W419" i="18"/>
  <c r="P738" i="16"/>
  <c r="P607" i="18"/>
  <c r="T593" i="16"/>
  <c r="T470" i="18"/>
  <c r="P782" i="18"/>
  <c r="P106" i="18"/>
  <c r="W468" i="18"/>
  <c r="P335" i="18"/>
  <c r="T282" i="16"/>
  <c r="P454" i="16"/>
  <c r="T536" i="18"/>
  <c r="W771" i="18"/>
  <c r="W713" i="18"/>
  <c r="W698" i="18"/>
  <c r="T18" i="16"/>
  <c r="T181" i="18"/>
  <c r="T106" i="18"/>
  <c r="T492" i="18"/>
  <c r="W197" i="18"/>
  <c r="W116" i="18"/>
  <c r="T173" i="16"/>
  <c r="P758" i="18"/>
  <c r="P17" i="18"/>
  <c r="W363" i="18"/>
  <c r="W40" i="18"/>
  <c r="T879" i="16"/>
  <c r="P266" i="18"/>
  <c r="T792" i="18"/>
  <c r="T491" i="16"/>
  <c r="T775" i="16"/>
  <c r="T380" i="18"/>
  <c r="P278" i="16"/>
  <c r="P123" i="16"/>
  <c r="P624" i="18"/>
  <c r="T598" i="18"/>
  <c r="T841" i="18"/>
  <c r="T441" i="16"/>
  <c r="P157" i="18"/>
  <c r="P274" i="16"/>
  <c r="T531" i="16"/>
  <c r="P571" i="18"/>
  <c r="W845" i="18"/>
  <c r="P309" i="16"/>
  <c r="T414" i="16"/>
  <c r="T638" i="16"/>
  <c r="T255" i="16"/>
  <c r="T223" i="18"/>
  <c r="T871" i="16"/>
  <c r="P809" i="16"/>
  <c r="T343" i="16"/>
  <c r="T170" i="16"/>
  <c r="W396" i="18"/>
  <c r="W297" i="18"/>
  <c r="T853" i="16"/>
  <c r="T334" i="18"/>
  <c r="T628" i="16"/>
  <c r="T458" i="16"/>
  <c r="P328" i="16"/>
  <c r="P137" i="18"/>
  <c r="W822" i="18"/>
  <c r="T767" i="18"/>
  <c r="P157" i="16"/>
  <c r="T218" i="18"/>
  <c r="T311" i="18"/>
  <c r="T348" i="16"/>
  <c r="W778" i="18"/>
  <c r="W150" i="18"/>
  <c r="T191" i="18"/>
  <c r="T119" i="16"/>
  <c r="P806" i="18"/>
  <c r="P180" i="16"/>
  <c r="W535" i="18"/>
  <c r="W281" i="18"/>
  <c r="P587" i="16"/>
  <c r="W879" i="18"/>
  <c r="T854" i="18"/>
  <c r="T464" i="18"/>
  <c r="W666" i="18"/>
  <c r="W525" i="18"/>
  <c r="T614" i="18"/>
  <c r="P19" i="18"/>
  <c r="T848" i="16"/>
  <c r="T331" i="18"/>
  <c r="P189" i="16"/>
  <c r="P199" i="16"/>
  <c r="T274" i="16"/>
  <c r="W862" i="18"/>
  <c r="T499" i="16"/>
  <c r="T540" i="18"/>
  <c r="T442" i="18"/>
  <c r="T130" i="16"/>
  <c r="P216" i="18"/>
  <c r="P861" i="18"/>
  <c r="T831" i="18"/>
  <c r="W810" i="18"/>
  <c r="T910" i="18"/>
  <c r="W653" i="18"/>
  <c r="P740" i="18"/>
  <c r="T893" i="18"/>
  <c r="W427" i="18"/>
  <c r="P471" i="16"/>
  <c r="W195" i="18"/>
  <c r="P702" i="16"/>
  <c r="W702" i="18"/>
  <c r="W90" i="18"/>
  <c r="W911" i="18"/>
  <c r="P20" i="18"/>
  <c r="T672" i="18"/>
  <c r="W893" i="18"/>
  <c r="P554" i="18"/>
  <c r="W530" i="18"/>
  <c r="W292" i="18"/>
  <c r="T240" i="18"/>
  <c r="P589" i="16"/>
  <c r="P426" i="16"/>
  <c r="P66" i="18"/>
  <c r="W171" i="18"/>
  <c r="T740" i="18"/>
  <c r="T10" i="16"/>
  <c r="P276" i="18"/>
  <c r="T463" i="18"/>
  <c r="W501" i="18"/>
  <c r="P2" i="18"/>
  <c r="T318" i="16"/>
  <c r="T9" i="16"/>
  <c r="T737" i="16"/>
  <c r="P187" i="18"/>
  <c r="W280" i="18"/>
  <c r="T345" i="16"/>
  <c r="P53" i="16"/>
  <c r="W24" i="18"/>
  <c r="T387" i="16"/>
  <c r="W94" i="18"/>
  <c r="P6" i="18"/>
  <c r="P830" i="18"/>
  <c r="T704" i="16"/>
  <c r="P579" i="16"/>
  <c r="P516" i="18"/>
  <c r="P207" i="16"/>
  <c r="T339" i="18"/>
  <c r="T187" i="18"/>
  <c r="P399" i="18"/>
  <c r="T864" i="18"/>
  <c r="T715" i="16"/>
  <c r="T286" i="16"/>
  <c r="T690" i="16"/>
  <c r="T373" i="18"/>
  <c r="T547" i="18"/>
  <c r="T32" i="16"/>
  <c r="T391" i="16"/>
  <c r="P184" i="16"/>
  <c r="P820" i="16"/>
  <c r="T627" i="16"/>
  <c r="T449" i="16"/>
  <c r="T456" i="16"/>
  <c r="W834" i="18"/>
  <c r="P333" i="16"/>
  <c r="T805" i="18"/>
  <c r="W867" i="18"/>
  <c r="T733" i="18"/>
  <c r="P125" i="18"/>
  <c r="W178" i="18"/>
  <c r="W548" i="18"/>
  <c r="P775" i="18"/>
  <c r="T569" i="16"/>
  <c r="P366" i="16"/>
  <c r="W109" i="18"/>
  <c r="T9" i="18"/>
  <c r="P143" i="18"/>
  <c r="P273" i="16"/>
  <c r="T305" i="18"/>
  <c r="P739" i="18"/>
  <c r="T163" i="16"/>
  <c r="T440" i="16"/>
  <c r="T52" i="16"/>
  <c r="T45" i="16"/>
  <c r="P541" i="16"/>
  <c r="T261" i="18"/>
  <c r="P398" i="18"/>
  <c r="T256" i="18"/>
  <c r="T720" i="16"/>
  <c r="P173" i="18"/>
  <c r="W249" i="18"/>
  <c r="P849" i="16"/>
  <c r="P172" i="16"/>
  <c r="W309" i="18"/>
  <c r="W200" i="18"/>
  <c r="P743" i="18"/>
  <c r="P81" i="18"/>
  <c r="W156" i="18"/>
  <c r="P224" i="18"/>
  <c r="P502" i="16"/>
  <c r="P182" i="16"/>
  <c r="P547" i="18"/>
  <c r="T530" i="18"/>
  <c r="T293" i="16"/>
  <c r="T659" i="16"/>
  <c r="T839" i="18"/>
  <c r="W710" i="18"/>
  <c r="W288" i="18"/>
  <c r="W75" i="18"/>
  <c r="T103" i="18"/>
  <c r="P763" i="16"/>
  <c r="P438" i="16"/>
  <c r="T617" i="16"/>
  <c r="P414" i="18"/>
  <c r="T262" i="16"/>
  <c r="P796" i="16"/>
  <c r="T431" i="18"/>
  <c r="P144" i="16"/>
  <c r="T618" i="16"/>
  <c r="T677" i="18"/>
  <c r="W816" i="18"/>
  <c r="T340" i="18"/>
  <c r="T12" i="16"/>
  <c r="T468" i="16"/>
  <c r="T430" i="18"/>
  <c r="W198" i="18"/>
  <c r="T838" i="16"/>
  <c r="P37" i="16"/>
  <c r="W652" i="18"/>
  <c r="T197" i="18"/>
  <c r="P514" i="16"/>
  <c r="T552" i="18"/>
  <c r="P838" i="18"/>
  <c r="T633" i="16"/>
  <c r="T351" i="16"/>
  <c r="P426" i="18"/>
  <c r="P440" i="16"/>
  <c r="T783" i="16"/>
  <c r="P716" i="18"/>
  <c r="T225" i="16"/>
  <c r="W369" i="18"/>
  <c r="T636" i="18"/>
  <c r="T208" i="18"/>
  <c r="T543" i="16"/>
  <c r="T435" i="16"/>
  <c r="T386" i="18"/>
  <c r="T670" i="18"/>
  <c r="W585" i="18"/>
  <c r="P720" i="16"/>
  <c r="T339" i="16"/>
  <c r="W155" i="18"/>
  <c r="T414" i="18"/>
  <c r="P456" i="16"/>
  <c r="W636" i="18"/>
  <c r="T140" i="18"/>
  <c r="T273" i="16"/>
  <c r="P50" i="18"/>
  <c r="T788" i="18"/>
  <c r="T413" i="16"/>
  <c r="W628" i="18"/>
  <c r="P405" i="18"/>
  <c r="T869" i="18"/>
  <c r="P284" i="16"/>
  <c r="W441" i="18"/>
  <c r="P575" i="18"/>
  <c r="W467" i="18"/>
  <c r="T392" i="16"/>
  <c r="P108" i="16"/>
  <c r="T216" i="18"/>
  <c r="P323" i="18"/>
  <c r="T590" i="16"/>
  <c r="T162" i="18"/>
  <c r="P401" i="16"/>
  <c r="W274" i="18"/>
  <c r="W479" i="18"/>
  <c r="P604" i="16"/>
  <c r="P447" i="16"/>
  <c r="W306" i="18"/>
  <c r="T646" i="18"/>
  <c r="P510" i="18"/>
  <c r="T563" i="18"/>
  <c r="P463" i="18"/>
  <c r="W205" i="18"/>
  <c r="W240" i="18"/>
  <c r="P594" i="18"/>
  <c r="T188" i="16"/>
  <c r="T703" i="18"/>
  <c r="T769" i="16"/>
  <c r="W878" i="18"/>
  <c r="T36" i="16"/>
  <c r="P220" i="16"/>
  <c r="P72" i="18"/>
  <c r="T111" i="18"/>
  <c r="T396" i="16"/>
  <c r="T467" i="16"/>
  <c r="T42" i="18"/>
  <c r="W344" i="18"/>
  <c r="P852" i="18"/>
  <c r="T730" i="18"/>
  <c r="T736" i="18"/>
  <c r="P612" i="16"/>
  <c r="T780" i="18"/>
  <c r="T104" i="16"/>
  <c r="P385" i="16"/>
  <c r="P861" i="16"/>
  <c r="P109" i="18"/>
  <c r="P108" i="18"/>
  <c r="W601" i="18"/>
  <c r="W328" i="18"/>
  <c r="T798" i="16"/>
  <c r="T287" i="18"/>
  <c r="W580" i="18"/>
  <c r="T728" i="18"/>
  <c r="T386" i="16"/>
  <c r="P808" i="18"/>
  <c r="P344" i="18"/>
  <c r="P472" i="16"/>
  <c r="T320" i="18"/>
  <c r="T759" i="16"/>
  <c r="W768" i="18"/>
  <c r="P208" i="16"/>
  <c r="P599" i="18"/>
  <c r="P594" i="16"/>
  <c r="P407" i="18"/>
  <c r="W576" i="18"/>
  <c r="P503" i="16"/>
  <c r="P683" i="18"/>
  <c r="W910" i="18"/>
  <c r="T462" i="16"/>
  <c r="P12" i="16"/>
  <c r="P710" i="16"/>
  <c r="T164" i="18"/>
  <c r="T847" i="18"/>
  <c r="P533" i="16"/>
  <c r="P731" i="18"/>
  <c r="T567" i="16"/>
  <c r="T816" i="16"/>
  <c r="T55" i="16"/>
  <c r="T12" i="18"/>
  <c r="P419" i="16"/>
  <c r="T406" i="18"/>
  <c r="W641" i="18"/>
  <c r="T311" i="16"/>
  <c r="P240" i="18"/>
  <c r="T908" i="18"/>
  <c r="T163" i="18"/>
  <c r="P415" i="16"/>
  <c r="T184" i="16"/>
  <c r="P302" i="18"/>
  <c r="P298" i="18"/>
  <c r="P585" i="16"/>
  <c r="W486" i="18"/>
  <c r="P873" i="16"/>
  <c r="T801" i="18"/>
  <c r="T517" i="18"/>
  <c r="T650" i="18"/>
  <c r="W484" i="18"/>
  <c r="P92" i="18"/>
  <c r="W754" i="18"/>
  <c r="T2" i="16"/>
  <c r="P241" i="16"/>
  <c r="T150" i="18"/>
  <c r="P637" i="16"/>
  <c r="W491" i="18"/>
  <c r="P425" i="18"/>
  <c r="P422" i="16"/>
  <c r="T167" i="16"/>
  <c r="W64" i="18"/>
  <c r="T546" i="16"/>
  <c r="T88" i="18"/>
  <c r="W260" i="18"/>
  <c r="W621" i="18"/>
  <c r="W266" i="18"/>
  <c r="W399" i="18"/>
  <c r="T272" i="16"/>
  <c r="T711" i="18"/>
  <c r="P154" i="18"/>
  <c r="P409" i="16"/>
  <c r="T789" i="18"/>
  <c r="T838" i="18"/>
  <c r="T873" i="16"/>
  <c r="T398" i="16"/>
  <c r="P871" i="18"/>
  <c r="T437" i="16"/>
  <c r="P54" i="18"/>
  <c r="W426" i="18"/>
  <c r="W482" i="18"/>
  <c r="T706" i="18"/>
  <c r="T586" i="16"/>
  <c r="W440" i="18"/>
  <c r="W433" i="18"/>
  <c r="P87" i="18"/>
  <c r="T183" i="18"/>
  <c r="T288" i="18"/>
  <c r="P752" i="18"/>
  <c r="P837" i="16"/>
  <c r="W559" i="18"/>
  <c r="P306" i="16"/>
  <c r="P862" i="18"/>
  <c r="T66" i="16"/>
  <c r="P35" i="18"/>
  <c r="P723" i="18"/>
  <c r="T665" i="16"/>
  <c r="P614" i="16"/>
  <c r="P898" i="18"/>
  <c r="W110" i="18"/>
  <c r="T501" i="16"/>
  <c r="P552" i="16"/>
  <c r="P682" i="18"/>
  <c r="T122" i="16"/>
  <c r="T855" i="18"/>
  <c r="T794" i="16"/>
  <c r="W909" i="18"/>
  <c r="T813" i="18"/>
  <c r="T895" i="18"/>
  <c r="T510" i="16"/>
  <c r="W457" i="18"/>
  <c r="T424" i="18"/>
  <c r="T782" i="16"/>
  <c r="T117" i="18"/>
  <c r="T796" i="16"/>
  <c r="W185" i="18"/>
  <c r="W633" i="18"/>
  <c r="T744" i="16"/>
  <c r="P876" i="18"/>
  <c r="T385" i="16"/>
  <c r="P155" i="16"/>
  <c r="W672" i="18"/>
  <c r="T232" i="18"/>
  <c r="T159" i="18"/>
  <c r="P764" i="18"/>
  <c r="P769" i="16"/>
  <c r="P603" i="18"/>
  <c r="P109" i="16"/>
  <c r="P761" i="18"/>
  <c r="P706" i="16"/>
  <c r="W445" i="18"/>
  <c r="P657" i="18"/>
  <c r="T719" i="16"/>
  <c r="P218" i="18"/>
  <c r="P647" i="18"/>
  <c r="W554" i="18"/>
  <c r="T335" i="16"/>
  <c r="T656" i="18"/>
  <c r="P517" i="18"/>
  <c r="T663" i="18"/>
  <c r="P243" i="16"/>
  <c r="W720" i="18"/>
  <c r="W210" i="18"/>
  <c r="P737" i="18"/>
  <c r="P412" i="16"/>
  <c r="T796" i="18"/>
  <c r="P28" i="16"/>
  <c r="W616" i="18"/>
  <c r="W683" i="18"/>
  <c r="W395" i="18"/>
  <c r="W404" i="18"/>
  <c r="W165" i="18"/>
  <c r="T213" i="16"/>
  <c r="W161" i="18"/>
  <c r="W245" i="18"/>
  <c r="W888" i="18"/>
  <c r="P811" i="16"/>
  <c r="W137" i="18"/>
  <c r="T479" i="18"/>
  <c r="T331" i="16"/>
  <c r="P829" i="16"/>
  <c r="P105" i="16"/>
  <c r="P549" i="18"/>
  <c r="P110" i="16"/>
  <c r="T569" i="18"/>
  <c r="W247" i="18"/>
  <c r="T781" i="16"/>
  <c r="T332" i="16"/>
  <c r="T409" i="18"/>
  <c r="P523" i="16"/>
  <c r="P601" i="16"/>
  <c r="T85" i="16"/>
  <c r="T472" i="18"/>
  <c r="P45" i="16"/>
  <c r="W10" i="18"/>
  <c r="T551" i="18"/>
  <c r="T779" i="16"/>
  <c r="P672" i="18"/>
  <c r="P819" i="16"/>
  <c r="P137" i="16"/>
  <c r="P170" i="16"/>
  <c r="T177" i="18"/>
  <c r="P768" i="18"/>
  <c r="P403" i="18"/>
  <c r="W96" i="18"/>
  <c r="T663" i="16"/>
  <c r="T141" i="16"/>
  <c r="W790" i="18"/>
  <c r="T646" i="16"/>
  <c r="P856" i="18"/>
  <c r="T308" i="16"/>
  <c r="T322" i="18"/>
  <c r="T835" i="18"/>
  <c r="T549" i="18"/>
  <c r="T298" i="16"/>
  <c r="T45" i="18"/>
  <c r="P714" i="16"/>
  <c r="T198" i="18"/>
  <c r="P638" i="16"/>
  <c r="P253" i="16"/>
  <c r="P729" i="16"/>
  <c r="P175" i="18"/>
  <c r="P810" i="16"/>
  <c r="T143" i="16"/>
  <c r="T851" i="18"/>
  <c r="P254" i="18"/>
  <c r="T754" i="16"/>
  <c r="P271" i="16"/>
  <c r="P320" i="16"/>
  <c r="P340" i="16"/>
  <c r="T610" i="18"/>
  <c r="W507" i="18"/>
  <c r="P675" i="16"/>
  <c r="W797" i="18"/>
  <c r="W38" i="18"/>
  <c r="P365" i="18"/>
  <c r="P605" i="16"/>
  <c r="W622" i="18"/>
  <c r="P313" i="18"/>
  <c r="P574" i="18"/>
  <c r="P616" i="18"/>
  <c r="P448" i="18"/>
  <c r="W255" i="18"/>
  <c r="T268" i="18"/>
  <c r="P411" i="16"/>
  <c r="T524" i="18"/>
  <c r="P303" i="18"/>
  <c r="T14" i="18"/>
  <c r="P235" i="18"/>
  <c r="T102" i="16"/>
  <c r="W351" i="18"/>
  <c r="P186" i="18"/>
  <c r="P626" i="18"/>
  <c r="W403" i="18"/>
  <c r="T455" i="18"/>
  <c r="T183" i="16"/>
  <c r="T618" i="18"/>
  <c r="T363" i="18"/>
  <c r="P750" i="18"/>
  <c r="P45" i="18"/>
  <c r="T513" i="16"/>
  <c r="P319" i="18"/>
  <c r="P617" i="16"/>
  <c r="W27" i="18"/>
  <c r="P536" i="18"/>
  <c r="T70" i="16"/>
  <c r="P322" i="18"/>
  <c r="T189" i="18"/>
  <c r="T389" i="18"/>
  <c r="P767" i="16"/>
  <c r="T574" i="18"/>
  <c r="T61" i="16"/>
  <c r="W901" i="18"/>
  <c r="T877" i="18"/>
  <c r="W182" i="18"/>
  <c r="T441" i="18"/>
  <c r="P164" i="16"/>
  <c r="T666" i="18"/>
  <c r="P96" i="16"/>
  <c r="W242" i="18"/>
  <c r="P756" i="18"/>
  <c r="W725" i="18"/>
  <c r="P478" i="16"/>
  <c r="W236" i="18"/>
  <c r="P140" i="18"/>
  <c r="P837" i="18"/>
  <c r="P777" i="18"/>
  <c r="P836" i="18"/>
  <c r="T100" i="18"/>
  <c r="W194" i="18"/>
  <c r="P352" i="16"/>
  <c r="W408" i="18"/>
  <c r="P899" i="16"/>
  <c r="P746" i="18"/>
  <c r="T31" i="16"/>
  <c r="P507" i="18"/>
  <c r="T905" i="18"/>
  <c r="W764" i="18"/>
  <c r="P680" i="18"/>
  <c r="P161" i="16"/>
  <c r="P450" i="16"/>
  <c r="T671" i="18"/>
  <c r="P490" i="16"/>
  <c r="T82" i="16"/>
  <c r="T98" i="18"/>
  <c r="P249" i="16"/>
  <c r="T477" i="16"/>
  <c r="P117" i="16"/>
  <c r="P183" i="16"/>
  <c r="P312" i="16"/>
  <c r="T284" i="16"/>
  <c r="P321" i="18"/>
  <c r="P576" i="16"/>
  <c r="P402" i="18"/>
  <c r="P826" i="16"/>
  <c r="T350" i="18"/>
  <c r="W598" i="18"/>
  <c r="P382" i="16"/>
  <c r="T381" i="16"/>
  <c r="T305" i="16"/>
  <c r="P197" i="16"/>
  <c r="W693" i="18"/>
  <c r="W304" i="18"/>
  <c r="T848" i="18"/>
  <c r="T911" i="18"/>
  <c r="P648" i="18"/>
  <c r="T836" i="18"/>
  <c r="T43" i="18"/>
  <c r="T21" i="18"/>
  <c r="T691" i="18"/>
  <c r="W662" i="18"/>
  <c r="T591" i="16"/>
  <c r="W861" i="18"/>
  <c r="P672" i="16"/>
  <c r="W145" i="18"/>
  <c r="T635" i="18"/>
  <c r="W327" i="18"/>
  <c r="W47" i="18"/>
  <c r="W574" i="18"/>
  <c r="P116" i="16"/>
  <c r="P287" i="16"/>
  <c r="P904" i="18"/>
  <c r="P136" i="18"/>
  <c r="P124" i="18"/>
  <c r="T882" i="18"/>
  <c r="T222" i="16"/>
  <c r="T153" i="16"/>
  <c r="T639" i="16"/>
  <c r="T227" i="16"/>
  <c r="T425" i="16"/>
  <c r="P259" i="16"/>
  <c r="P289" i="16"/>
  <c r="T283" i="18"/>
  <c r="P451" i="18"/>
  <c r="P291" i="18"/>
  <c r="W45" i="18"/>
  <c r="P283" i="16"/>
  <c r="T809" i="16"/>
  <c r="P649" i="16"/>
  <c r="T237" i="18"/>
  <c r="T296" i="18"/>
  <c r="P742" i="18"/>
  <c r="T367" i="18"/>
  <c r="T369" i="18"/>
  <c r="T453" i="18"/>
  <c r="P684" i="18"/>
  <c r="P500" i="18"/>
  <c r="T782" i="18"/>
  <c r="W29" i="18"/>
  <c r="T101" i="16"/>
  <c r="P823" i="16"/>
  <c r="W326" i="18"/>
  <c r="P347" i="18"/>
  <c r="T759" i="18"/>
  <c r="P423" i="16"/>
  <c r="T597" i="18"/>
  <c r="P784" i="16"/>
  <c r="T127" i="16"/>
  <c r="T475" i="18"/>
  <c r="P421" i="16"/>
  <c r="T595" i="16"/>
  <c r="T220" i="16"/>
  <c r="T808" i="16"/>
  <c r="W854" i="18"/>
  <c r="W476" i="18"/>
  <c r="P237" i="16"/>
  <c r="T298" i="18"/>
  <c r="P156" i="16"/>
  <c r="P244" i="18"/>
  <c r="T217" i="18"/>
  <c r="T486" i="16"/>
  <c r="T530" i="16"/>
  <c r="P104" i="16"/>
  <c r="P789" i="16"/>
  <c r="W223" i="18"/>
  <c r="T60" i="16"/>
  <c r="P836" i="16"/>
  <c r="W907" i="18"/>
  <c r="T235" i="16"/>
  <c r="P667" i="16"/>
  <c r="W346" i="18"/>
  <c r="W792" i="18"/>
  <c r="W818" i="18"/>
  <c r="P61" i="16"/>
  <c r="W838" i="18"/>
  <c r="T279" i="16"/>
  <c r="T870" i="18"/>
  <c r="W523" i="18"/>
  <c r="P897" i="16"/>
  <c r="W379" i="18"/>
  <c r="W389" i="18"/>
  <c r="P119" i="16"/>
  <c r="P794" i="18"/>
  <c r="P638" i="18"/>
  <c r="P890" i="18"/>
  <c r="T487" i="18"/>
  <c r="W209" i="18"/>
  <c r="P159" i="16"/>
  <c r="P756" i="16"/>
  <c r="W97" i="18"/>
  <c r="T408" i="16"/>
  <c r="T486" i="18"/>
  <c r="P723" i="16"/>
  <c r="P818" i="18"/>
  <c r="P631" i="16"/>
  <c r="T726" i="18"/>
  <c r="W418" i="18"/>
  <c r="P468" i="18"/>
  <c r="P604" i="18"/>
  <c r="P398" i="16"/>
  <c r="P301" i="16"/>
  <c r="P623" i="16"/>
  <c r="P710" i="18"/>
  <c r="P797" i="16"/>
  <c r="T865" i="16"/>
  <c r="T755" i="18"/>
  <c r="P505" i="16"/>
  <c r="P895" i="16"/>
  <c r="P228" i="18"/>
  <c r="T888" i="16"/>
  <c r="P890" i="16"/>
  <c r="W860" i="18"/>
  <c r="P521" i="16"/>
  <c r="W687" i="18"/>
  <c r="T179" i="18"/>
  <c r="T253" i="18"/>
  <c r="W74" i="18"/>
  <c r="W6" i="18"/>
  <c r="W505" i="18"/>
  <c r="P257" i="18"/>
  <c r="P336" i="16"/>
  <c r="T269" i="16"/>
  <c r="P153" i="18"/>
  <c r="T833" i="16"/>
  <c r="P102" i="16"/>
  <c r="T528" i="16"/>
  <c r="P36" i="16"/>
  <c r="P847" i="18"/>
  <c r="P88" i="18"/>
  <c r="T147" i="16"/>
  <c r="W37" i="18"/>
  <c r="W114" i="18"/>
  <c r="W73" i="18"/>
  <c r="W269" i="18"/>
  <c r="T214" i="16"/>
  <c r="T456" i="18"/>
  <c r="W311" i="18"/>
  <c r="P668" i="16"/>
  <c r="W253" i="18"/>
  <c r="P778" i="18"/>
  <c r="T745" i="18"/>
  <c r="T199" i="18"/>
  <c r="P437" i="18"/>
  <c r="T559" i="18"/>
  <c r="W217" i="18"/>
  <c r="P424" i="18"/>
  <c r="W331" i="18"/>
  <c r="T215" i="18"/>
  <c r="P534" i="18"/>
  <c r="P285" i="18"/>
  <c r="P283" i="18"/>
  <c r="T887" i="18"/>
  <c r="P543" i="16"/>
  <c r="W50" i="18"/>
  <c r="T742" i="18"/>
  <c r="T721" i="18"/>
  <c r="P135" i="16"/>
  <c r="P282" i="16"/>
  <c r="T359" i="18"/>
  <c r="W811" i="18"/>
  <c r="P174" i="16"/>
  <c r="T11" i="16"/>
  <c r="P487" i="16"/>
  <c r="P392" i="18"/>
  <c r="T74" i="16"/>
  <c r="T75" i="16"/>
  <c r="P666" i="18"/>
  <c r="P622" i="16"/>
  <c r="P553" i="16"/>
  <c r="T816" i="18"/>
  <c r="P246" i="18"/>
  <c r="T377" i="18"/>
  <c r="T610" i="16"/>
  <c r="T844" i="18"/>
  <c r="T875" i="18"/>
  <c r="W425" i="18"/>
  <c r="P190" i="18"/>
  <c r="W897" i="18"/>
  <c r="P647" i="16"/>
  <c r="P135" i="18"/>
  <c r="P701" i="16"/>
  <c r="T529" i="16"/>
  <c r="T419" i="16"/>
  <c r="P464" i="16"/>
  <c r="W84" i="18"/>
  <c r="T886" i="18"/>
  <c r="T224" i="18"/>
  <c r="P764" i="16"/>
  <c r="P669" i="18"/>
  <c r="P690" i="18"/>
  <c r="P185" i="18"/>
  <c r="P843" i="18"/>
  <c r="P651" i="18"/>
  <c r="T248" i="18"/>
  <c r="T346" i="16"/>
  <c r="W472" i="18"/>
  <c r="T659" i="18"/>
  <c r="T671" i="16"/>
  <c r="W391" i="18"/>
  <c r="P504" i="18"/>
  <c r="T346" i="18"/>
  <c r="W691" i="18"/>
  <c r="W192" i="18"/>
  <c r="P635" i="16"/>
  <c r="T231" i="16"/>
  <c r="W872" i="18"/>
  <c r="W906" i="18"/>
  <c r="P436" i="18"/>
  <c r="T533" i="16"/>
  <c r="P553" i="18"/>
  <c r="T301" i="18"/>
  <c r="T172" i="18"/>
  <c r="W133" i="18"/>
  <c r="T866" i="18"/>
  <c r="P630" i="18"/>
  <c r="P810" i="18"/>
  <c r="T266" i="16"/>
  <c r="P93" i="18"/>
  <c r="P456" i="18"/>
  <c r="T195" i="18"/>
  <c r="W340" i="18"/>
  <c r="T440" i="18"/>
  <c r="W9" i="18"/>
  <c r="T421" i="18"/>
  <c r="W258" i="18"/>
  <c r="T186" i="18"/>
  <c r="W747" i="18"/>
  <c r="W12" i="18"/>
  <c r="P408" i="18"/>
  <c r="T69" i="16"/>
  <c r="P569" i="16"/>
  <c r="P491" i="18"/>
  <c r="P83" i="18"/>
  <c r="T370" i="18"/>
  <c r="T19" i="16"/>
  <c r="T492" i="16"/>
  <c r="W341" i="18"/>
  <c r="P535" i="16"/>
  <c r="T761" i="18"/>
  <c r="P822" i="16"/>
  <c r="W123" i="18"/>
  <c r="P181" i="18"/>
  <c r="T84" i="18"/>
  <c r="P8" i="18"/>
  <c r="T99" i="18"/>
  <c r="P776" i="18"/>
  <c r="P156" i="18"/>
  <c r="P906" i="16"/>
  <c r="P889" i="18"/>
  <c r="P349" i="16"/>
  <c r="T601" i="16"/>
  <c r="T475" i="16"/>
  <c r="P726" i="18"/>
  <c r="P851" i="18"/>
  <c r="P459" i="16"/>
  <c r="T477" i="18"/>
  <c r="P48" i="16"/>
  <c r="T680" i="18"/>
  <c r="W300" i="18"/>
  <c r="W602" i="18"/>
  <c r="T434" i="18"/>
  <c r="P401" i="18"/>
  <c r="P859" i="16"/>
  <c r="T556" i="18"/>
  <c r="T371" i="18"/>
  <c r="P131" i="16"/>
  <c r="W394" i="18"/>
  <c r="W105" i="18"/>
  <c r="T573" i="16"/>
  <c r="W398" i="18"/>
  <c r="P512" i="16"/>
  <c r="W589" i="18"/>
  <c r="P750" i="16"/>
  <c r="P541" i="18"/>
  <c r="P482" i="18"/>
  <c r="T58" i="16"/>
  <c r="P874" i="18"/>
  <c r="W630" i="18"/>
  <c r="P618" i="18"/>
  <c r="T57" i="18"/>
  <c r="T277" i="16"/>
  <c r="W235" i="18"/>
  <c r="P402" i="16"/>
  <c r="T603" i="16"/>
  <c r="T172" i="16"/>
  <c r="T698" i="18"/>
  <c r="P894" i="16"/>
  <c r="P419" i="18"/>
  <c r="W86" i="18"/>
  <c r="P700" i="18"/>
  <c r="T289" i="16"/>
  <c r="T749" i="18"/>
  <c r="P870" i="18"/>
  <c r="T713" i="18"/>
  <c r="P211" i="18"/>
  <c r="T323" i="18"/>
  <c r="T404" i="18"/>
  <c r="P539" i="18"/>
  <c r="T274" i="18"/>
  <c r="W319" i="18"/>
  <c r="P780" i="18"/>
  <c r="W218" i="18"/>
  <c r="T71" i="16"/>
  <c r="P381" i="18"/>
  <c r="W48" i="18"/>
  <c r="P552" i="18"/>
  <c r="T137" i="16"/>
  <c r="P7" i="16"/>
  <c r="P857" i="18"/>
  <c r="W77" i="18"/>
  <c r="W458" i="18"/>
  <c r="P660" i="18"/>
  <c r="P438" i="18"/>
  <c r="T306" i="16"/>
  <c r="P163" i="18"/>
  <c r="P326" i="16"/>
  <c r="P288" i="16"/>
  <c r="P149" i="16"/>
  <c r="P375" i="18"/>
  <c r="W522" i="18"/>
  <c r="P182" i="18"/>
  <c r="P624" i="16"/>
  <c r="T507" i="16"/>
  <c r="T774" i="18"/>
  <c r="P31" i="18"/>
  <c r="P506" i="16"/>
  <c r="P675" i="18"/>
  <c r="T36" i="18"/>
  <c r="T771" i="16"/>
  <c r="W355" i="18"/>
  <c r="P893" i="16"/>
  <c r="P695" i="16"/>
  <c r="T151" i="18"/>
  <c r="P337" i="16"/>
  <c r="W569" i="18"/>
  <c r="P746" i="16"/>
  <c r="P429" i="16"/>
  <c r="P567" i="16"/>
  <c r="T817" i="18"/>
  <c r="T700" i="16"/>
  <c r="P797" i="18"/>
  <c r="P733" i="18"/>
  <c r="P205" i="18"/>
  <c r="T880" i="16"/>
  <c r="W270" i="18"/>
  <c r="T201" i="18"/>
  <c r="T766" i="16"/>
  <c r="T634" i="16"/>
  <c r="P465" i="18"/>
  <c r="P361" i="18"/>
  <c r="T66" i="18"/>
  <c r="P226" i="16"/>
  <c r="P91" i="16"/>
  <c r="T873" i="18"/>
  <c r="W384" i="18"/>
  <c r="P802" i="18"/>
  <c r="P467" i="18"/>
  <c r="T654" i="16"/>
  <c r="T251" i="16"/>
  <c r="W658" i="18"/>
  <c r="T368" i="18"/>
  <c r="P645" i="16"/>
  <c r="P740" i="16"/>
  <c r="T267" i="16"/>
  <c r="W655" i="18"/>
  <c r="P488" i="16"/>
  <c r="P57" i="18"/>
  <c r="P305" i="18"/>
  <c r="P387" i="18"/>
  <c r="T391" i="18"/>
  <c r="T860" i="16"/>
  <c r="T408" i="18"/>
  <c r="P751" i="16"/>
  <c r="T250" i="18"/>
  <c r="T177" i="16"/>
  <c r="W808" i="18"/>
  <c r="T154" i="18"/>
  <c r="P678" i="18"/>
  <c r="T99" i="16"/>
  <c r="P27" i="18"/>
  <c r="P3" i="16"/>
  <c r="T518" i="18"/>
  <c r="T7" i="16"/>
  <c r="P355" i="18"/>
  <c r="P550" i="18"/>
  <c r="P195" i="18"/>
  <c r="T209" i="18"/>
  <c r="P469" i="18"/>
  <c r="W350" i="18"/>
  <c r="P331" i="18"/>
  <c r="T458" i="18"/>
  <c r="T95" i="18"/>
  <c r="P475" i="18"/>
  <c r="T894" i="16"/>
  <c r="P579" i="18"/>
  <c r="W799" i="18"/>
  <c r="W803" i="18"/>
  <c r="W674" i="18"/>
  <c r="W421" i="18"/>
  <c r="T902" i="18"/>
  <c r="W462" i="18"/>
  <c r="T209" i="16"/>
  <c r="P41" i="18"/>
  <c r="T199" i="16"/>
  <c r="T138" i="18"/>
  <c r="T16" i="18"/>
  <c r="T899" i="18"/>
  <c r="T702" i="18"/>
  <c r="T33" i="16"/>
  <c r="T520" i="16"/>
  <c r="T169" i="18"/>
  <c r="T30" i="16"/>
  <c r="T181" i="16"/>
  <c r="T706" i="16"/>
  <c r="P131" i="18"/>
  <c r="P458" i="18"/>
  <c r="P417" i="16"/>
  <c r="T570" i="18"/>
  <c r="P872" i="18"/>
  <c r="P486" i="18"/>
  <c r="P141" i="18"/>
  <c r="P475" i="16"/>
  <c r="T460" i="16"/>
  <c r="W256" i="18"/>
  <c r="T446" i="18"/>
  <c r="P643" i="18"/>
  <c r="P262" i="16"/>
  <c r="P44" i="18"/>
  <c r="P791" i="16"/>
  <c r="W400" i="18"/>
  <c r="T779" i="18"/>
  <c r="T903" i="18"/>
  <c r="T271" i="18"/>
  <c r="T722" i="18"/>
  <c r="W499" i="18"/>
  <c r="W224" i="18"/>
  <c r="T578" i="16"/>
  <c r="W765" i="18"/>
  <c r="P82" i="18"/>
  <c r="T469" i="18"/>
  <c r="T73" i="16"/>
  <c r="W99" i="18"/>
  <c r="T399" i="16"/>
  <c r="P711" i="18"/>
  <c r="T652" i="18"/>
  <c r="P217" i="18"/>
  <c r="P293" i="16"/>
  <c r="T259" i="16"/>
  <c r="T592" i="18"/>
  <c r="W100" i="18"/>
  <c r="P476" i="16"/>
  <c r="P249" i="18"/>
  <c r="T341" i="16"/>
  <c r="P142" i="18"/>
  <c r="T786" i="16"/>
  <c r="P726" i="16"/>
  <c r="T481" i="16"/>
  <c r="T17" i="16"/>
  <c r="W651" i="18"/>
  <c r="W610" i="18"/>
  <c r="P598" i="18"/>
  <c r="P568" i="16"/>
  <c r="T899" i="16"/>
  <c r="P794" i="16"/>
  <c r="P289" i="18"/>
  <c r="W844" i="18"/>
  <c r="P286" i="16"/>
  <c r="P177" i="18"/>
  <c r="P530" i="16"/>
  <c r="P790" i="18"/>
  <c r="P391" i="18"/>
  <c r="T102" i="18"/>
  <c r="T647" i="16"/>
  <c r="P427" i="18"/>
  <c r="W660" i="18"/>
  <c r="T568" i="18"/>
  <c r="T187" i="16"/>
  <c r="W134" i="18"/>
  <c r="T757" i="16"/>
  <c r="T679" i="16"/>
  <c r="P813" i="16"/>
  <c r="W902" i="18"/>
  <c r="T176" i="16"/>
  <c r="T526" i="18"/>
  <c r="W782" i="18"/>
  <c r="P642" i="18"/>
  <c r="T262" i="18"/>
  <c r="P907" i="18"/>
  <c r="T275" i="16"/>
  <c r="P807" i="16"/>
  <c r="P370" i="16"/>
  <c r="P267" i="18"/>
  <c r="T657" i="18"/>
  <c r="W111" i="18"/>
  <c r="T502" i="16"/>
  <c r="P821" i="18"/>
  <c r="T275" i="18"/>
  <c r="T772" i="16"/>
  <c r="W58" i="18"/>
  <c r="T693" i="16"/>
  <c r="W733" i="18"/>
  <c r="T653" i="18"/>
  <c r="P892" i="16"/>
  <c r="T312" i="18"/>
  <c r="P220" i="18"/>
  <c r="T307" i="18"/>
  <c r="P168" i="16"/>
  <c r="W70" i="18"/>
  <c r="P863" i="16"/>
  <c r="W643" i="18"/>
  <c r="P686" i="16"/>
  <c r="T192" i="18"/>
  <c r="T827" i="16"/>
  <c r="W151" i="18"/>
  <c r="P468" i="16"/>
  <c r="T304" i="18"/>
  <c r="P902" i="16"/>
  <c r="W876" i="18"/>
  <c r="T764" i="18"/>
  <c r="P908" i="18"/>
  <c r="P729" i="18"/>
  <c r="W506" i="18"/>
  <c r="T279" i="18"/>
  <c r="P329" i="18"/>
  <c r="T904" i="16"/>
  <c r="T512" i="16"/>
  <c r="T621" i="18"/>
  <c r="P373" i="18"/>
  <c r="T48" i="16"/>
  <c r="T398" i="18"/>
  <c r="T883" i="18"/>
  <c r="T575" i="16"/>
  <c r="P112" i="16"/>
  <c r="T94" i="18"/>
  <c r="W556" i="18"/>
  <c r="P120" i="18"/>
  <c r="P357" i="18"/>
  <c r="W894" i="18"/>
  <c r="W626" i="18"/>
  <c r="T388" i="18"/>
  <c r="P660" i="16"/>
  <c r="T497" i="18"/>
  <c r="W423" i="18"/>
  <c r="W891" i="18"/>
  <c r="W345" i="18"/>
  <c r="W583" i="18"/>
  <c r="W815" i="18"/>
  <c r="T401" i="18"/>
  <c r="T639" i="18"/>
  <c r="P273" i="18"/>
  <c r="P374" i="16"/>
  <c r="T591" i="18"/>
  <c r="T468" i="18"/>
  <c r="T78" i="18"/>
  <c r="T721" i="16"/>
  <c r="P670" i="18"/>
  <c r="T15" i="18"/>
  <c r="P763" i="18"/>
  <c r="P765" i="16"/>
  <c r="T205" i="16"/>
  <c r="T619" i="18"/>
  <c r="W275" i="18"/>
  <c r="P691" i="16"/>
  <c r="W848" i="18"/>
  <c r="W853" i="18"/>
  <c r="T65" i="16"/>
  <c r="P892" i="18"/>
  <c r="P606" i="16"/>
  <c r="W412" i="18"/>
  <c r="T594" i="16"/>
  <c r="W464" i="18"/>
  <c r="T781" i="18"/>
  <c r="T352" i="16"/>
  <c r="T745" i="16"/>
  <c r="P652" i="16"/>
  <c r="P229" i="16"/>
  <c r="W147" i="18"/>
  <c r="T790" i="16"/>
  <c r="P792" i="18"/>
  <c r="T633" i="18"/>
  <c r="P493" i="18"/>
  <c r="T479" i="16"/>
  <c r="T700" i="18"/>
  <c r="W809" i="18"/>
  <c r="T592" i="16"/>
  <c r="P470" i="16"/>
  <c r="T645" i="18"/>
  <c r="T586" i="18"/>
  <c r="T723" i="18"/>
  <c r="T81" i="18"/>
  <c r="P72" i="16"/>
  <c r="T210" i="18"/>
  <c r="P255" i="16"/>
  <c r="T613" i="18"/>
  <c r="P421" i="18"/>
  <c r="T858" i="16"/>
  <c r="W615" i="18"/>
  <c r="P882" i="18"/>
  <c r="P211" i="16"/>
  <c r="P292" i="16"/>
  <c r="P909" i="16"/>
  <c r="W466" i="18"/>
  <c r="P560" i="16"/>
  <c r="P614" i="18"/>
  <c r="W405" i="18"/>
  <c r="P715" i="16"/>
  <c r="P183" i="18"/>
  <c r="W557" i="18"/>
  <c r="P767" i="18"/>
  <c r="W434" i="18"/>
  <c r="T13" i="18"/>
  <c r="P554" i="16"/>
  <c r="W219" i="18"/>
  <c r="T227" i="18"/>
  <c r="P12" i="18"/>
  <c r="T134" i="18"/>
  <c r="P57" i="16"/>
  <c r="T703" i="16"/>
  <c r="T857" i="18"/>
  <c r="P674" i="16"/>
  <c r="P555" i="16"/>
  <c r="W177" i="18"/>
  <c r="P626" i="16"/>
  <c r="T401" i="16"/>
  <c r="T605" i="18"/>
  <c r="P662" i="16"/>
  <c r="W518" i="18"/>
  <c r="T16" i="16"/>
  <c r="T843" i="16"/>
  <c r="P420" i="16"/>
  <c r="T607" i="16"/>
  <c r="T320" i="16"/>
  <c r="P717" i="16"/>
  <c r="P271" i="18"/>
  <c r="P592" i="18"/>
  <c r="T907" i="16"/>
  <c r="W839" i="18"/>
  <c r="T664" i="16"/>
  <c r="P621" i="16"/>
  <c r="P815" i="18"/>
  <c r="T660" i="16"/>
  <c r="T210" i="16"/>
  <c r="T496" i="16"/>
  <c r="W875" i="18"/>
  <c r="W28" i="18"/>
  <c r="P363" i="18"/>
  <c r="T134" i="16"/>
  <c r="P826" i="18"/>
  <c r="T215" i="16"/>
  <c r="T76" i="16"/>
  <c r="T831" i="16"/>
  <c r="W301" i="18"/>
  <c r="W788" i="18"/>
  <c r="P124" i="16"/>
  <c r="P678" i="16"/>
  <c r="P499" i="16"/>
  <c r="P665" i="16"/>
  <c r="P436" i="16"/>
  <c r="T735" i="16"/>
  <c r="T871" i="18"/>
  <c r="T820" i="18"/>
  <c r="P611" i="18"/>
  <c r="W493" i="18"/>
  <c r="T191" i="16"/>
  <c r="T676" i="18"/>
  <c r="P8" i="16"/>
  <c r="T63" i="16"/>
  <c r="T309" i="16"/>
  <c r="T226" i="16"/>
  <c r="T157" i="16"/>
  <c r="P279" i="16"/>
  <c r="W119" i="18"/>
  <c r="T910" i="16"/>
  <c r="W226" i="18"/>
  <c r="P149" i="18"/>
  <c r="T542" i="16"/>
  <c r="P448" i="16"/>
  <c r="P452" i="18"/>
  <c r="P13" i="16"/>
  <c r="W46" i="18"/>
  <c r="P58" i="16"/>
  <c r="P415" i="18"/>
  <c r="T459" i="18"/>
  <c r="P718" i="18"/>
  <c r="P644" i="18"/>
  <c r="P634" i="18"/>
  <c r="P270" i="18"/>
  <c r="P632" i="18"/>
  <c r="T269" i="18"/>
  <c r="W18" i="18"/>
  <c r="T342" i="16"/>
  <c r="T609" i="16"/>
  <c r="T121" i="18"/>
  <c r="P242" i="18"/>
  <c r="W561" i="18"/>
  <c r="W166" i="18"/>
  <c r="T153" i="18"/>
  <c r="P842" i="18"/>
  <c r="W69" i="18"/>
  <c r="P466" i="16"/>
  <c r="T619" i="16"/>
  <c r="P423" i="18"/>
  <c r="P370" i="18"/>
  <c r="P484" i="16"/>
  <c r="P203" i="18"/>
  <c r="P125" i="16"/>
  <c r="T69" i="18"/>
  <c r="W537" i="18"/>
  <c r="T888" i="18"/>
  <c r="T811" i="18"/>
  <c r="T909" i="18"/>
  <c r="P557" i="16"/>
  <c r="T148" i="18"/>
  <c r="T397" i="16"/>
  <c r="P403" i="16"/>
  <c r="T798" i="18"/>
  <c r="P869" i="18"/>
  <c r="W644" i="18"/>
  <c r="P20" i="16"/>
  <c r="P9" i="16"/>
  <c r="P315" i="18"/>
  <c r="P663" i="18"/>
  <c r="P216" i="16"/>
  <c r="T632" i="18"/>
  <c r="P524" i="16"/>
  <c r="P832" i="16"/>
  <c r="T554" i="18"/>
  <c r="P872" i="16"/>
  <c r="P384" i="18"/>
  <c r="P437" i="16"/>
  <c r="P877" i="16"/>
  <c r="P235" i="16"/>
  <c r="W688" i="18"/>
  <c r="T53" i="18"/>
  <c r="T823" i="16"/>
  <c r="W724" i="18"/>
  <c r="P501" i="18"/>
  <c r="P693" i="18"/>
  <c r="P829" i="18"/>
  <c r="T614" i="16"/>
  <c r="P80" i="18"/>
  <c r="P442" i="16"/>
  <c r="T746" i="18"/>
  <c r="W206" i="18"/>
  <c r="W460" i="18"/>
  <c r="W642" i="18"/>
  <c r="W730" i="18"/>
  <c r="P562" i="16"/>
  <c r="T317" i="16"/>
  <c r="T270" i="18"/>
  <c r="P707" i="16"/>
  <c r="T178" i="16"/>
  <c r="P694" i="18"/>
  <c r="T283" i="16"/>
  <c r="W763" i="18"/>
  <c r="T435" i="18"/>
  <c r="P226" i="18"/>
  <c r="W139" i="18"/>
  <c r="T204" i="18"/>
  <c r="P168" i="18"/>
  <c r="W787" i="18"/>
  <c r="T123" i="16"/>
  <c r="T737" i="18"/>
  <c r="W700" i="18"/>
  <c r="P21" i="16"/>
  <c r="T485" i="16"/>
  <c r="P268" i="18"/>
  <c r="W869" i="18"/>
  <c r="P368" i="16"/>
  <c r="P495" i="16"/>
  <c r="W322" i="18"/>
  <c r="P668" i="18"/>
  <c r="P406" i="18"/>
  <c r="T402" i="16"/>
  <c r="T545" i="18"/>
  <c r="T815" i="16"/>
  <c r="T608" i="18"/>
  <c r="W667" i="18"/>
  <c r="T379" i="18"/>
  <c r="T426" i="16"/>
  <c r="W575" i="18"/>
  <c r="T856" i="18"/>
  <c r="P288" i="18"/>
  <c r="P175" i="16"/>
  <c r="W786" i="18"/>
  <c r="W120" i="18"/>
  <c r="T342" i="18"/>
  <c r="P522" i="18"/>
  <c r="P451" i="16"/>
  <c r="W386" i="18"/>
  <c r="P239" i="16"/>
  <c r="T454" i="18"/>
  <c r="T600" i="18"/>
  <c r="P357" i="16"/>
  <c r="W193" i="18"/>
  <c r="P261" i="16"/>
  <c r="P114" i="18"/>
  <c r="P123" i="18"/>
  <c r="T487" i="16"/>
  <c r="P591" i="16"/>
  <c r="W237" i="18"/>
  <c r="P839" i="18"/>
  <c r="W723" i="18"/>
  <c r="T276" i="18"/>
  <c r="P272" i="16"/>
  <c r="T317" i="18"/>
  <c r="T38" i="18"/>
  <c r="T886" i="16"/>
  <c r="T310" i="16"/>
  <c r="W422" i="18"/>
  <c r="P443" i="18"/>
  <c r="P285" i="16"/>
  <c r="T519" i="16"/>
  <c r="T387" i="18"/>
  <c r="W528" i="18"/>
  <c r="P550" i="16"/>
  <c r="P38" i="16"/>
  <c r="W745" i="18"/>
  <c r="T809" i="18"/>
  <c r="W880" i="18"/>
  <c r="T581" i="16"/>
  <c r="W220" i="18"/>
  <c r="T795" i="16"/>
  <c r="P567" i="18"/>
  <c r="P537" i="16"/>
  <c r="P167" i="16"/>
  <c r="W446" i="18"/>
  <c r="T437" i="18"/>
  <c r="W61" i="18"/>
  <c r="P177" i="16"/>
  <c r="W714" i="18"/>
  <c r="P23" i="18"/>
  <c r="T548" i="18"/>
  <c r="W752" i="18"/>
  <c r="W620" i="18"/>
  <c r="T222" i="18"/>
  <c r="P169" i="18"/>
  <c r="P481" i="16"/>
  <c r="P812" i="18"/>
  <c r="T392" i="18"/>
  <c r="P725" i="16"/>
  <c r="T244" i="16"/>
  <c r="P73" i="18"/>
  <c r="W180" i="18"/>
  <c r="T32" i="18"/>
  <c r="W312" i="18"/>
  <c r="P748" i="16"/>
  <c r="P343" i="18"/>
  <c r="T28" i="16"/>
  <c r="T484" i="18"/>
  <c r="T600" i="16"/>
  <c r="T252" i="18"/>
  <c r="P416" i="16"/>
  <c r="T828" i="18"/>
  <c r="P494" i="16"/>
  <c r="T689" i="16"/>
  <c r="W159" i="18"/>
  <c r="P850" i="16"/>
  <c r="W760" i="18"/>
  <c r="P512" i="18"/>
  <c r="P295" i="16"/>
  <c r="T821" i="18"/>
  <c r="P526" i="16"/>
  <c r="P75" i="18"/>
  <c r="T597" i="16"/>
  <c r="T385" i="18"/>
  <c r="T106" i="16"/>
  <c r="W762" i="18"/>
  <c r="P292" i="18"/>
  <c r="T242" i="16"/>
  <c r="P77" i="16"/>
  <c r="T705" i="16"/>
  <c r="P253" i="18"/>
  <c r="P905" i="18"/>
  <c r="W318" i="18"/>
  <c r="P384" i="16"/>
  <c r="T261" i="16"/>
  <c r="P294" i="18"/>
  <c r="T767" i="16"/>
  <c r="W650" i="18"/>
  <c r="P542" i="18"/>
  <c r="T651" i="18"/>
  <c r="P774" i="18"/>
  <c r="T238" i="18"/>
  <c r="T497" i="16"/>
  <c r="P435" i="18"/>
  <c r="W664" i="18"/>
  <c r="W887" i="18"/>
  <c r="W863" i="18"/>
  <c r="W670" i="18"/>
  <c r="T265" i="18"/>
  <c r="W734" i="18"/>
  <c r="T113" i="18"/>
  <c r="P510" i="16"/>
  <c r="P882" i="16"/>
  <c r="P509" i="18"/>
  <c r="T116" i="16"/>
  <c r="P115" i="16"/>
  <c r="T538" i="18"/>
  <c r="T345" i="18"/>
  <c r="W806" i="18"/>
  <c r="P688" i="18"/>
  <c r="P126" i="16"/>
  <c r="P99" i="16"/>
  <c r="P373" i="16"/>
  <c r="W93" i="18"/>
  <c r="P887" i="18"/>
  <c r="T508" i="18"/>
  <c r="P783" i="18"/>
  <c r="P395" i="16"/>
  <c r="T865" i="18"/>
  <c r="P697" i="16"/>
  <c r="P544" i="18"/>
  <c r="T29" i="16"/>
  <c r="T84" i="16"/>
  <c r="T247" i="18"/>
  <c r="T791" i="18"/>
  <c r="P150" i="18"/>
  <c r="W553" i="18"/>
  <c r="W840" i="18"/>
  <c r="P3" i="18"/>
  <c r="T454" i="16"/>
  <c r="T580" i="18"/>
  <c r="P294" i="16"/>
  <c r="W546" i="18"/>
  <c r="P551" i="16"/>
  <c r="P681" i="18"/>
  <c r="T834" i="18"/>
  <c r="T503" i="16"/>
  <c r="W5" i="18"/>
  <c r="T439" i="16"/>
  <c r="W800" i="18"/>
  <c r="P779" i="18"/>
  <c r="T370" i="16"/>
  <c r="P190" i="16"/>
  <c r="W211" i="18"/>
  <c r="T607" i="18"/>
  <c r="T29" i="18"/>
  <c r="T720" i="18"/>
  <c r="P332" i="18"/>
  <c r="W868" i="18"/>
  <c r="T389" i="16"/>
  <c r="T334" i="16"/>
  <c r="W673" i="18"/>
  <c r="T612" i="16"/>
  <c r="W677" i="18"/>
  <c r="T784" i="16"/>
  <c r="W492" i="18"/>
  <c r="W605" i="18"/>
  <c r="T874" i="16"/>
  <c r="P90" i="18"/>
  <c r="P802" i="16"/>
  <c r="T46" i="18"/>
  <c r="W750" i="18"/>
  <c r="T415" i="18"/>
  <c r="T634" i="18"/>
  <c r="P245" i="18"/>
  <c r="T378" i="16"/>
  <c r="T775" i="18"/>
  <c r="P515" i="18"/>
  <c r="P785" i="16"/>
  <c r="T249" i="16"/>
  <c r="T630" i="16"/>
  <c r="T553" i="16"/>
  <c r="T350" i="16"/>
  <c r="T92" i="18"/>
  <c r="T136" i="18"/>
  <c r="T867" i="16"/>
  <c r="W13" i="18"/>
  <c r="T434" i="16"/>
  <c r="T436" i="16"/>
  <c r="T596" i="18"/>
  <c r="T694" i="18"/>
  <c r="T466" i="18"/>
  <c r="T581" i="18"/>
  <c r="P237" i="18"/>
  <c r="W796" i="18"/>
  <c r="P355" i="16"/>
  <c r="T315" i="16"/>
  <c r="T200" i="18"/>
  <c r="P67" i="18"/>
  <c r="P864" i="16"/>
  <c r="W320" i="18"/>
  <c r="T446" i="16"/>
  <c r="P844" i="18"/>
  <c r="W11" i="18"/>
  <c r="T718" i="16"/>
  <c r="P43" i="16"/>
  <c r="W140" i="18"/>
  <c r="T878" i="18"/>
  <c r="W163" i="18"/>
  <c r="W488" i="18"/>
  <c r="T234" i="18"/>
  <c r="W60" i="18"/>
  <c r="W102" i="18"/>
  <c r="T224" i="16"/>
  <c r="W604" i="18"/>
  <c r="T168" i="16"/>
  <c r="T724" i="16"/>
  <c r="W87" i="18"/>
  <c r="P418" i="18"/>
  <c r="T443" i="18"/>
  <c r="T842" i="18"/>
  <c r="T480" i="18"/>
  <c r="P546" i="18"/>
  <c r="T399" i="18"/>
  <c r="T241" i="18"/>
  <c r="W279" i="18"/>
  <c r="P311" i="16"/>
  <c r="T303" i="16"/>
  <c r="P308" i="18"/>
  <c r="P390" i="16"/>
  <c r="T687" i="16"/>
  <c r="T55" i="18"/>
  <c r="T866" i="16"/>
  <c r="T791" i="16"/>
  <c r="P597" i="16"/>
  <c r="P743" i="16"/>
  <c r="P477" i="18"/>
  <c r="P189" i="18"/>
  <c r="P405" i="16"/>
  <c r="T658" i="18"/>
  <c r="P618" i="16"/>
  <c r="P656" i="18"/>
  <c r="P544" i="16"/>
  <c r="P537" i="18"/>
  <c r="W821" i="18"/>
  <c r="T278" i="16"/>
  <c r="P773" i="16"/>
  <c r="P102" i="18"/>
  <c r="P281" i="16"/>
  <c r="W3" i="18"/>
  <c r="P538" i="18"/>
  <c r="T697" i="18"/>
  <c r="T75" i="18"/>
  <c r="T695" i="16"/>
  <c r="W567" i="18"/>
  <c r="T212" i="18"/>
  <c r="P801" i="16"/>
  <c r="P396" i="16"/>
  <c r="W56" i="18"/>
  <c r="W697" i="18"/>
  <c r="T195" i="16"/>
  <c r="T272" i="18"/>
  <c r="P838" i="16"/>
  <c r="P87" i="16"/>
  <c r="P293" i="18"/>
  <c r="T818" i="16"/>
  <c r="P673" i="16"/>
  <c r="P247" i="16"/>
  <c r="T3" i="16"/>
  <c r="W849" i="18"/>
  <c r="P634" i="16"/>
  <c r="P487" i="18"/>
  <c r="W52" i="18"/>
  <c r="T252" i="16"/>
  <c r="T583" i="18"/>
  <c r="T756" i="18"/>
  <c r="P165" i="18"/>
  <c r="T850" i="18"/>
  <c r="T127" i="18"/>
  <c r="T656" i="16"/>
  <c r="P796" i="18"/>
  <c r="T403" i="18"/>
  <c r="P411" i="18"/>
  <c r="P139" i="16"/>
  <c r="P876" i="16"/>
  <c r="P430" i="16"/>
  <c r="P160" i="18"/>
  <c r="T623" i="18"/>
  <c r="T8" i="18"/>
  <c r="P629" i="18"/>
  <c r="T211" i="16"/>
  <c r="T98" i="16"/>
  <c r="W802" i="18"/>
  <c r="T874" i="18"/>
  <c r="T806" i="16"/>
  <c r="P209" i="16"/>
  <c r="W187" i="18"/>
  <c r="W366" i="18"/>
  <c r="P100" i="16"/>
  <c r="P867" i="16"/>
  <c r="P583" i="16"/>
  <c r="T877" i="16"/>
  <c r="T868" i="18"/>
  <c r="T526" i="16"/>
  <c r="T513" i="18"/>
  <c r="W452" i="18"/>
  <c r="P790" i="16"/>
  <c r="T799" i="18"/>
  <c r="P676" i="16"/>
  <c r="T230" i="18"/>
  <c r="W85" i="18"/>
  <c r="P615" i="16"/>
  <c r="W138" i="18"/>
  <c r="T572" i="16"/>
  <c r="T850" i="16"/>
  <c r="P699" i="16"/>
  <c r="P325" i="18"/>
  <c r="W181" i="18"/>
  <c r="T257" i="16"/>
  <c r="P202" i="18"/>
  <c r="P15" i="16"/>
  <c r="T707" i="16"/>
  <c r="T545" i="16"/>
  <c r="T561" i="16"/>
  <c r="P433" i="16"/>
  <c r="T299" i="16"/>
  <c r="P555" i="18"/>
  <c r="T174" i="18"/>
  <c r="T624" i="16"/>
  <c r="P727" i="18"/>
  <c r="T892" i="16"/>
  <c r="T174" i="16"/>
  <c r="T218" i="16"/>
  <c r="P673" i="18"/>
  <c r="T676" i="16"/>
  <c r="T309" i="18"/>
  <c r="T160" i="18"/>
  <c r="T128" i="16"/>
  <c r="W407" i="18"/>
  <c r="P875" i="16"/>
  <c r="T295" i="18"/>
  <c r="T643" i="16"/>
  <c r="T902" i="16"/>
  <c r="W695" i="18"/>
  <c r="W711" i="18"/>
  <c r="T715" i="18"/>
  <c r="T7" i="18"/>
  <c r="T824" i="18"/>
  <c r="T751" i="16"/>
  <c r="P346" i="18"/>
  <c r="T115" i="16"/>
  <c r="T768" i="18"/>
  <c r="T521" i="16"/>
  <c r="P655" i="16"/>
  <c r="T719" i="18"/>
  <c r="T175" i="18"/>
  <c r="T585" i="16"/>
  <c r="T504" i="16"/>
  <c r="T882" i="16"/>
  <c r="P353" i="16"/>
  <c r="P562" i="18"/>
  <c r="P427" i="16"/>
  <c r="P561" i="16"/>
  <c r="W176" i="18"/>
  <c r="T905" i="16"/>
  <c r="P132" i="18"/>
  <c r="P728" i="18"/>
  <c r="P61" i="18"/>
  <c r="T863" i="18"/>
  <c r="T52" i="18"/>
  <c r="P166" i="18"/>
  <c r="T253" i="16"/>
  <c r="T807" i="18"/>
  <c r="T324" i="18"/>
  <c r="P178" i="18"/>
  <c r="W66" i="18"/>
  <c r="P250" i="16"/>
  <c r="P780" i="16"/>
  <c r="T714" i="18"/>
  <c r="W16" i="18"/>
  <c r="P345" i="16"/>
  <c r="T712" i="18"/>
  <c r="T606" i="18"/>
  <c r="T830" i="18"/>
  <c r="P201" i="16"/>
  <c r="T815" i="18"/>
  <c r="P879" i="18"/>
  <c r="T111" i="16"/>
  <c r="P538" i="16"/>
  <c r="P607" i="16"/>
  <c r="W552" i="18"/>
  <c r="W873" i="18"/>
  <c r="T316" i="18"/>
  <c r="W131" i="18"/>
  <c r="P652" i="18"/>
  <c r="W539" i="18"/>
  <c r="T811" i="16"/>
  <c r="T90" i="16"/>
  <c r="T901" i="16"/>
  <c r="W773" i="18"/>
  <c r="W168" i="18"/>
  <c r="P112" i="18"/>
  <c r="T708" i="16"/>
  <c r="T773" i="16"/>
  <c r="P897" i="18"/>
  <c r="P444" i="18"/>
  <c r="T97" i="16"/>
  <c r="T123" i="18"/>
  <c r="W474" i="18"/>
  <c r="T132" i="16"/>
  <c r="T621" i="16"/>
  <c r="P755" i="16"/>
  <c r="T481" i="18"/>
  <c r="W496" i="18"/>
  <c r="W20" i="18"/>
  <c r="P353" i="18"/>
  <c r="T231" i="18"/>
  <c r="T284" i="18"/>
  <c r="T641" i="16"/>
  <c r="W278" i="18"/>
  <c r="W572" i="18"/>
  <c r="P452" i="16"/>
  <c r="T734" i="16"/>
  <c r="P414" i="16"/>
  <c r="W570" i="18"/>
  <c r="T193" i="18"/>
  <c r="W740" i="18"/>
  <c r="T310" i="18"/>
  <c r="T524" i="16"/>
  <c r="T358" i="16"/>
  <c r="P525" i="16"/>
  <c r="P903" i="18"/>
  <c r="T557" i="18"/>
  <c r="P274" i="18"/>
  <c r="P548" i="18"/>
  <c r="T509" i="18"/>
  <c r="T5" i="18"/>
  <c r="T717" i="18"/>
  <c r="T746" i="16"/>
  <c r="W517" i="18"/>
  <c r="T100" i="16"/>
  <c r="W775" i="18"/>
  <c r="T119" i="18"/>
  <c r="P891" i="18"/>
  <c r="W329" i="18"/>
  <c r="W51" i="18"/>
  <c r="T890" i="16"/>
  <c r="T555" i="16"/>
  <c r="T240" i="16"/>
  <c r="T689" i="18"/>
  <c r="T792" i="16"/>
  <c r="P372" i="18"/>
  <c r="T644" i="16"/>
  <c r="W112" i="18"/>
  <c r="W705" i="18"/>
  <c r="T265" i="16"/>
  <c r="P564" i="16"/>
  <c r="P904" i="16"/>
  <c r="T80" i="16"/>
  <c r="P702" i="18"/>
  <c r="P164" i="18"/>
  <c r="T788" i="16"/>
  <c r="T396" i="18"/>
  <c r="P129" i="16"/>
  <c r="T250" i="16"/>
  <c r="W294" i="18"/>
  <c r="T667" i="16"/>
  <c r="P118" i="18"/>
  <c r="W637" i="18"/>
  <c r="T382" i="16"/>
  <c r="W382" i="18"/>
  <c r="W562" i="18"/>
  <c r="T572" i="18"/>
  <c r="T70" i="18"/>
  <c r="P367" i="16"/>
  <c r="T249" i="18"/>
  <c r="T361" i="18"/>
  <c r="P813" i="18"/>
  <c r="P659" i="18"/>
  <c r="P494" i="18"/>
  <c r="P471" i="18"/>
  <c r="T152" i="18"/>
  <c r="T77" i="16"/>
  <c r="P196" i="16"/>
  <c r="W406" i="18"/>
  <c r="P484" i="18"/>
  <c r="T31" i="18"/>
  <c r="W348" i="18"/>
  <c r="T325" i="16"/>
  <c r="W284" i="18"/>
  <c r="T219" i="18"/>
  <c r="P245" i="16"/>
  <c r="T453" i="16"/>
  <c r="P27" i="16"/>
  <c r="W136" i="18"/>
  <c r="T196" i="16"/>
  <c r="T289" i="18"/>
  <c r="T291" i="18"/>
  <c r="W308" i="18"/>
  <c r="T44" i="18"/>
  <c r="T129" i="18"/>
  <c r="T472" i="16"/>
  <c r="T818" i="18"/>
  <c r="W668" i="18"/>
  <c r="W202" i="18"/>
  <c r="T243" i="16"/>
  <c r="P322" i="16"/>
  <c r="T258" i="16"/>
  <c r="P230" i="16"/>
  <c r="W186" i="18"/>
  <c r="P338" i="18"/>
  <c r="T326" i="18"/>
  <c r="W669" i="18"/>
  <c r="P899" i="18"/>
  <c r="W593" i="18"/>
  <c r="T901" i="18"/>
  <c r="T645" i="16"/>
  <c r="T154" i="16"/>
  <c r="W230" i="18"/>
  <c r="T822" i="16"/>
  <c r="T672" i="16"/>
  <c r="P814" i="18"/>
  <c r="W22" i="18"/>
  <c r="T120" i="16"/>
  <c r="P333" i="18"/>
  <c r="P55" i="16"/>
  <c r="W519" i="18"/>
  <c r="T626" i="18"/>
  <c r="T588" i="18"/>
  <c r="T763" i="16"/>
  <c r="P262" i="18"/>
  <c r="W282" i="18"/>
  <c r="P227" i="16"/>
  <c r="P443" i="16"/>
  <c r="P542" i="16"/>
  <c r="T216" i="16"/>
  <c r="T537" i="18"/>
  <c r="T650" i="16"/>
  <c r="T162" i="16"/>
  <c r="P297" i="18"/>
  <c r="P388" i="16"/>
  <c r="P151" i="16"/>
  <c r="P243" i="18"/>
  <c r="W35" i="18"/>
  <c r="P519" i="16"/>
  <c r="T615" i="18"/>
  <c r="P84" i="18"/>
  <c r="P577" i="16"/>
  <c r="P582" i="18"/>
  <c r="W716" i="18"/>
  <c r="T837" i="18"/>
  <c r="T797" i="16"/>
  <c r="T235" i="18"/>
  <c r="T362" i="16"/>
  <c r="W88" i="18"/>
  <c r="P238" i="16"/>
  <c r="P602" i="18"/>
  <c r="W101" i="18"/>
  <c r="W334" i="18"/>
  <c r="T395" i="16"/>
  <c r="T114" i="18"/>
  <c r="W549" i="18"/>
  <c r="P84" i="16"/>
  <c r="P455" i="18"/>
  <c r="P863" i="18"/>
  <c r="T47" i="18"/>
  <c r="W820" i="18"/>
  <c r="T416" i="16"/>
  <c r="W521" i="18"/>
  <c r="T729" i="16"/>
  <c r="P284" i="18"/>
  <c r="W757" i="18"/>
  <c r="T451" i="16"/>
  <c r="P804" i="18"/>
  <c r="T30" i="18"/>
  <c r="T420" i="18"/>
  <c r="T344" i="16"/>
  <c r="P735" i="16"/>
  <c r="P656" i="16"/>
  <c r="P762" i="16"/>
  <c r="T128" i="18"/>
  <c r="P709" i="16"/>
  <c r="W125" i="18"/>
  <c r="T624" i="18"/>
  <c r="P334" i="18"/>
  <c r="P530" i="18"/>
  <c r="W826" i="18"/>
  <c r="T264" i="18"/>
  <c r="W833" i="18"/>
  <c r="P269" i="18"/>
  <c r="P48" i="18"/>
  <c r="P812" i="16"/>
  <c r="P351" i="16"/>
  <c r="P248" i="18"/>
  <c r="W640" i="18"/>
  <c r="T349" i="18"/>
  <c r="P103" i="16"/>
  <c r="T374" i="16"/>
  <c r="T321" i="18"/>
  <c r="P873" i="18"/>
  <c r="W104" i="18"/>
  <c r="P846" i="18"/>
  <c r="W899" i="18"/>
  <c r="T784" i="18"/>
  <c r="P341" i="16"/>
  <c r="P4" i="16"/>
  <c r="P193" i="16"/>
  <c r="P331" i="16"/>
  <c r="W817" i="18"/>
  <c r="P477" i="16"/>
  <c r="W485" i="18"/>
  <c r="P195" i="16"/>
  <c r="W701" i="18"/>
  <c r="T281" i="18"/>
  <c r="T539" i="18"/>
  <c r="P479" i="18"/>
  <c r="P165" i="16"/>
  <c r="T394" i="18"/>
  <c r="T640" i="18"/>
  <c r="P94" i="16"/>
  <c r="W726" i="18"/>
  <c r="T72" i="16"/>
  <c r="T94" i="16"/>
  <c r="T247" i="16"/>
  <c r="P417" i="18"/>
  <c r="T841" i="16"/>
  <c r="T165" i="18"/>
  <c r="T726" i="16"/>
  <c r="T360" i="18"/>
  <c r="T778" i="16"/>
  <c r="T6" i="16"/>
  <c r="P73" i="16"/>
  <c r="T428" i="16"/>
  <c r="T146" i="18"/>
  <c r="T523" i="18"/>
  <c r="T447" i="16"/>
  <c r="W635" i="18"/>
  <c r="W481" i="18"/>
  <c r="P342" i="16"/>
  <c r="T86" i="18"/>
  <c r="T144" i="18"/>
  <c r="P886" i="16"/>
  <c r="P868" i="18"/>
  <c r="P806" i="16"/>
  <c r="T716" i="18"/>
  <c r="T238" i="16"/>
  <c r="T397" i="18"/>
  <c r="P89" i="16"/>
  <c r="P739" i="16"/>
  <c r="P300" i="16"/>
  <c r="T891" i="16"/>
  <c r="P871" i="16"/>
  <c r="T56" i="18"/>
  <c r="W516" i="18"/>
  <c r="P759" i="16"/>
  <c r="T744" i="18"/>
  <c r="W544" i="18"/>
  <c r="P593" i="16"/>
  <c r="P823" i="18"/>
  <c r="T629" i="18"/>
  <c r="W332" i="18"/>
  <c r="W238" i="18"/>
  <c r="P646" i="18"/>
  <c r="T693" i="18"/>
  <c r="W659" i="18"/>
  <c r="T192" i="16"/>
  <c r="P693" i="16"/>
  <c r="T559" i="16"/>
  <c r="T761" i="16"/>
  <c r="T637" i="16"/>
  <c r="P778" i="16"/>
  <c r="T725" i="16"/>
  <c r="W337" i="18"/>
  <c r="T482" i="18"/>
  <c r="T561" i="18"/>
  <c r="W118" i="18"/>
  <c r="T665" i="18"/>
  <c r="T860" i="18"/>
  <c r="T885" i="18"/>
  <c r="W289" i="18"/>
  <c r="P319" i="16"/>
  <c r="T625" i="18"/>
  <c r="T897" i="16"/>
  <c r="W330" i="18"/>
  <c r="P629" i="16"/>
  <c r="P79" i="16"/>
  <c r="T688" i="16"/>
  <c r="T190" i="16"/>
  <c r="T118" i="18"/>
  <c r="W555" i="18"/>
  <c r="P111" i="18"/>
  <c r="W663" i="18"/>
  <c r="P291" i="16"/>
  <c r="P52" i="18"/>
  <c r="P757" i="16"/>
  <c r="P290" i="16"/>
  <c r="P640" i="18"/>
  <c r="T859" i="16"/>
  <c r="P33" i="16"/>
  <c r="P570" i="16"/>
  <c r="T130" i="18"/>
  <c r="P591" i="18"/>
  <c r="P816" i="18"/>
  <c r="W262" i="18"/>
  <c r="P113" i="16"/>
  <c r="T547" i="16"/>
  <c r="P488" i="18"/>
  <c r="T638" i="18"/>
  <c r="T511" i="18"/>
  <c r="P467" i="16"/>
  <c r="W19" i="18"/>
  <c r="W596" i="18"/>
  <c r="T582" i="18"/>
  <c r="P760" i="16"/>
  <c r="W478" i="18"/>
  <c r="T506" i="18"/>
  <c r="T307" i="16"/>
  <c r="W302" i="18"/>
  <c r="P697" i="18"/>
  <c r="T25" i="18"/>
  <c r="T112" i="18"/>
  <c r="T571" i="16"/>
  <c r="P431" i="18"/>
  <c r="T790" i="18"/>
  <c r="W420" i="18"/>
  <c r="W543" i="18"/>
  <c r="T62" i="18"/>
  <c r="W568" i="18"/>
  <c r="T27" i="18"/>
  <c r="T360" i="16"/>
  <c r="P375" i="16"/>
  <c r="P476" i="18"/>
  <c r="W438" i="18"/>
  <c r="T304" i="16"/>
  <c r="P233" i="18"/>
  <c r="P133" i="18"/>
  <c r="T290" i="18"/>
  <c r="P28" i="18"/>
  <c r="W473" i="18"/>
  <c r="P36" i="18"/>
  <c r="T474" i="16"/>
  <c r="P312" i="18"/>
  <c r="T837" i="16"/>
  <c r="W772" i="18"/>
  <c r="P696" i="16"/>
  <c r="P783" i="16"/>
  <c r="T846" i="16"/>
  <c r="P685" i="18"/>
  <c r="W459" i="18"/>
  <c r="T356" i="16"/>
  <c r="P531" i="18"/>
  <c r="W865" i="18"/>
  <c r="T361" i="16"/>
  <c r="T884" i="18"/>
  <c r="T292" i="18"/>
  <c r="P258" i="16"/>
  <c r="T506" i="16"/>
  <c r="P804" i="16"/>
  <c r="P180" i="18"/>
  <c r="T774" i="16"/>
  <c r="T141" i="18"/>
  <c r="P590" i="16"/>
  <c r="T613" i="16"/>
  <c r="T482" i="16"/>
  <c r="P279" i="18"/>
  <c r="T186" i="16"/>
  <c r="T608" i="16"/>
  <c r="P142" i="16"/>
  <c r="T362" i="18"/>
  <c r="P551" i="18"/>
  <c r="P71" i="16"/>
  <c r="T26" i="18"/>
  <c r="T587" i="16"/>
  <c r="P620" i="18"/>
  <c r="T312" i="16"/>
  <c r="P188" i="18"/>
  <c r="T77" i="18"/>
  <c r="W43" i="18"/>
  <c r="P172" i="18"/>
  <c r="T381" i="18"/>
  <c r="W190" i="18"/>
  <c r="W692" i="18"/>
  <c r="W246" i="18"/>
  <c r="P540" i="16"/>
  <c r="T660" i="18"/>
  <c r="T25" i="16"/>
  <c r="T754" i="18"/>
  <c r="P696" i="18"/>
  <c r="P95" i="18"/>
  <c r="W819" i="18"/>
  <c r="P724" i="18"/>
  <c r="P663" i="16"/>
  <c r="W746" i="18"/>
  <c r="P236" i="18"/>
  <c r="P26" i="16"/>
  <c r="P40" i="18"/>
  <c r="P158" i="16"/>
  <c r="W189" i="18"/>
  <c r="W416" i="18"/>
  <c r="W439" i="18"/>
  <c r="T359" i="16"/>
  <c r="T566" i="18"/>
  <c r="P515" i="16"/>
  <c r="W619" i="18"/>
  <c r="P311" i="18"/>
  <c r="P586" i="16"/>
  <c r="T5" i="16"/>
  <c r="T843" i="18"/>
  <c r="P185" i="16"/>
  <c r="W456" i="18"/>
  <c r="W354" i="18"/>
  <c r="T795" i="18"/>
  <c r="P307" i="16"/>
  <c r="P523" i="18"/>
  <c r="T803" i="16"/>
  <c r="P770" i="18"/>
  <c r="T491" i="18"/>
  <c r="T403" i="16"/>
  <c r="P903" i="16"/>
  <c r="T416" i="18"/>
  <c r="W824" i="18"/>
  <c r="W657" i="18"/>
  <c r="T108" i="18"/>
  <c r="P321" i="16"/>
  <c r="P868" i="16"/>
  <c r="T169" i="16"/>
  <c r="W665" i="18"/>
  <c r="P14" i="16"/>
  <c r="T648" i="18"/>
  <c r="T558" i="16"/>
  <c r="P824" i="18"/>
  <c r="W451" i="18"/>
  <c r="T677" i="16"/>
  <c r="P855" i="18"/>
  <c r="P713" i="16"/>
  <c r="P517" i="16"/>
  <c r="T508" i="16"/>
  <c r="T723" i="16"/>
  <c r="W560" i="18"/>
  <c r="W656" i="18"/>
  <c r="P166" i="16"/>
  <c r="T332" i="18"/>
  <c r="T521" i="18"/>
  <c r="P44" i="16"/>
  <c r="P849" i="18"/>
  <c r="P902" i="18"/>
  <c r="T576" i="16"/>
  <c r="P5" i="16"/>
  <c r="P503" i="18"/>
  <c r="T321" i="16"/>
  <c r="T525" i="18"/>
  <c r="P92" i="16"/>
  <c r="P791" i="18"/>
  <c r="P41" i="16"/>
  <c r="P191" i="18"/>
  <c r="P846" i="16"/>
  <c r="T666" i="16"/>
  <c r="W436" i="18"/>
  <c r="T742" i="16"/>
  <c r="P524" i="18"/>
  <c r="P501" i="16"/>
  <c r="P434" i="16"/>
  <c r="W689" i="18"/>
  <c r="P16" i="16"/>
  <c r="T236" i="16"/>
  <c r="T15" i="16"/>
  <c r="P474" i="18"/>
  <c r="P278" i="18"/>
  <c r="P497" i="16"/>
  <c r="P241" i="18"/>
  <c r="T393" i="16"/>
  <c r="P535" i="18"/>
  <c r="T695" i="18"/>
  <c r="P582" i="16"/>
  <c r="T171" i="18"/>
  <c r="T217" i="16"/>
  <c r="T39" i="16"/>
  <c r="T620" i="16"/>
  <c r="P472" i="18"/>
  <c r="T785" i="16"/>
  <c r="W649" i="18"/>
  <c r="T527" i="18"/>
  <c r="P584" i="18"/>
  <c r="T786" i="18"/>
  <c r="W251" i="18"/>
  <c r="T50" i="16"/>
  <c r="P145" i="16"/>
  <c r="P720" i="18"/>
  <c r="W769" i="18"/>
  <c r="T19" i="18"/>
  <c r="W228" i="18"/>
  <c r="P533" i="18"/>
  <c r="T783" i="18"/>
  <c r="T444" i="18"/>
  <c r="P478" i="18"/>
  <c r="T110" i="18"/>
  <c r="T182" i="16"/>
  <c r="P266" i="16"/>
  <c r="P391" i="16"/>
  <c r="P774" i="16"/>
  <c r="P788" i="16"/>
  <c r="P716" i="16"/>
  <c r="P47" i="18"/>
  <c r="T747" i="18"/>
  <c r="W2" i="16"/>
  <c r="P238" i="18"/>
  <c r="P649" i="18"/>
  <c r="T422" i="18"/>
  <c r="P808" i="16"/>
  <c r="P93" i="16"/>
  <c r="P341" i="18"/>
  <c r="T442" i="16"/>
  <c r="P308" i="16"/>
  <c r="T641" i="18"/>
  <c r="W371" i="18"/>
  <c r="W600" i="18"/>
  <c r="W538" i="18"/>
  <c r="W295" i="18"/>
  <c r="T590" i="18"/>
  <c r="W623" i="18"/>
  <c r="T53" i="16"/>
  <c r="T856" i="16"/>
  <c r="W597" i="18"/>
  <c r="W830" i="18"/>
  <c r="P256" i="16"/>
  <c r="T44" i="16"/>
  <c r="T766" i="18"/>
  <c r="P776" i="16"/>
  <c r="T280" i="16"/>
  <c r="P798" i="16"/>
  <c r="T531" i="18"/>
  <c r="P588" i="16"/>
  <c r="W14" i="18"/>
  <c r="P295" i="18"/>
  <c r="P204" i="16"/>
  <c r="P880" i="18"/>
  <c r="W608" i="18"/>
  <c r="T185" i="18"/>
  <c r="T683" i="18"/>
  <c r="T780" i="16"/>
  <c r="T840" i="18"/>
  <c r="T365" i="16"/>
  <c r="T534" i="18"/>
  <c r="P49" i="18"/>
  <c r="P150" i="16"/>
  <c r="T514" i="18"/>
  <c r="T200" i="16"/>
  <c r="T292" i="16"/>
  <c r="T171" i="16"/>
  <c r="T814" i="18"/>
  <c r="W524" i="18"/>
  <c r="W606" i="18"/>
  <c r="T862" i="16"/>
  <c r="P691" i="18"/>
  <c r="P267" i="16"/>
  <c r="T266" i="18"/>
  <c r="W498" i="18"/>
  <c r="P58" i="18"/>
  <c r="T126" i="18"/>
  <c r="T203" i="16"/>
  <c r="P445" i="16"/>
  <c r="P498" i="18"/>
  <c r="T438" i="16"/>
  <c r="P735" i="18"/>
  <c r="P857" i="16"/>
  <c r="P469" i="16"/>
  <c r="P14" i="18"/>
  <c r="T455" i="16"/>
  <c r="P859" i="18"/>
  <c r="W310" i="18"/>
  <c r="W160" i="18"/>
  <c r="W884" i="18"/>
  <c r="W257" i="18"/>
  <c r="P664" i="18"/>
  <c r="W588" i="18"/>
  <c r="P752" i="16"/>
  <c r="W191" i="18"/>
  <c r="T773" i="18"/>
  <c r="P158" i="18"/>
  <c r="P152" i="18"/>
  <c r="T678" i="18"/>
  <c r="P527" i="16"/>
  <c r="W254" i="18"/>
  <c r="W882" i="18"/>
  <c r="T643" i="18"/>
  <c r="T364" i="18"/>
  <c r="P94" i="18"/>
  <c r="W632" i="18"/>
  <c r="T470" i="16"/>
  <c r="P76" i="16"/>
  <c r="T804" i="16"/>
  <c r="P160" i="16"/>
  <c r="P570" i="18"/>
  <c r="P64" i="16"/>
  <c r="P708" i="16"/>
  <c r="W184" i="18"/>
  <c r="T42" i="16"/>
  <c r="T355" i="16"/>
  <c r="P126" i="18"/>
  <c r="P244" i="16"/>
  <c r="T372" i="16"/>
  <c r="T577" i="18"/>
  <c r="T109" i="18"/>
  <c r="W385" i="18"/>
  <c r="P46" i="18"/>
  <c r="T793" i="16"/>
  <c r="P875" i="18"/>
  <c r="P25" i="18"/>
  <c r="T439" i="18"/>
  <c r="W71" i="18"/>
  <c r="T765" i="18"/>
  <c r="T771" i="18"/>
  <c r="P573" i="18"/>
  <c r="W81" i="18"/>
  <c r="P824" i="16"/>
  <c r="T409" i="16"/>
  <c r="P188" i="16"/>
  <c r="T489" i="16"/>
  <c r="T835" i="16"/>
  <c r="P784" i="18"/>
  <c r="P303" i="16"/>
  <c r="P609" i="16"/>
  <c r="T424" i="16"/>
  <c r="P641" i="18"/>
  <c r="P110" i="18"/>
  <c r="W736" i="18"/>
  <c r="T20" i="16"/>
  <c r="T694" i="16"/>
  <c r="T711" i="16"/>
  <c r="P280" i="16"/>
  <c r="W79" i="18"/>
  <c r="T471" i="16"/>
  <c r="T648" i="16"/>
  <c r="P60" i="16"/>
  <c r="P194" i="18"/>
  <c r="P557" i="18"/>
  <c r="T97" i="18"/>
  <c r="T464" i="16"/>
  <c r="P749" i="18"/>
  <c r="T594" i="18"/>
  <c r="P773" i="18"/>
  <c r="P509" i="16"/>
  <c r="W393" i="18"/>
  <c r="P662" i="18"/>
  <c r="P380" i="18"/>
  <c r="W511" i="18"/>
  <c r="T347" i="16"/>
  <c r="P576" i="18"/>
  <c r="T43" i="16"/>
  <c r="W299" i="18"/>
  <c r="W239" i="18"/>
  <c r="W629" i="18"/>
  <c r="P74" i="18"/>
  <c r="W415" i="18"/>
  <c r="P71" i="18"/>
  <c r="T862" i="18"/>
  <c r="W342" i="18"/>
  <c r="P499" i="18"/>
  <c r="P34" i="16"/>
  <c r="W477" i="18"/>
  <c r="P690" i="16"/>
  <c r="T214" i="18"/>
  <c r="P754" i="16"/>
  <c r="T807" i="16"/>
  <c r="T731" i="18"/>
  <c r="T709" i="16"/>
  <c r="T662" i="18"/>
  <c r="W411" i="18"/>
  <c r="T787" i="16"/>
  <c r="P661" i="16"/>
  <c r="P138" i="18"/>
  <c r="T108" i="16"/>
  <c r="P898" i="16"/>
  <c r="P491" i="16"/>
  <c r="T857" i="16"/>
  <c r="P240" i="16"/>
  <c r="T499" i="18"/>
  <c r="P56" i="16"/>
  <c r="T734" i="18"/>
  <c r="P822" i="18"/>
  <c r="P399" i="16"/>
  <c r="P11" i="16"/>
  <c r="P19" i="16"/>
  <c r="P639" i="18"/>
  <c r="P450" i="18"/>
  <c r="T682" i="18"/>
  <c r="T178" i="18"/>
  <c r="W766" i="18"/>
  <c r="P803" i="16"/>
  <c r="T535" i="18"/>
  <c r="W390" i="18"/>
  <c r="W287" i="18"/>
  <c r="T738" i="18"/>
  <c r="T26" i="16"/>
  <c r="T751" i="18"/>
  <c r="T911" i="16"/>
  <c r="P356" i="16"/>
  <c r="P324" i="16"/>
  <c r="T642" i="16"/>
  <c r="T393" i="18"/>
  <c r="T445" i="18"/>
  <c r="T322" i="16"/>
  <c r="T149" i="18"/>
  <c r="W89" i="18"/>
  <c r="P197" i="18"/>
  <c r="P52" i="16"/>
  <c r="P300" i="18"/>
  <c r="W212" i="18"/>
  <c r="P265" i="18"/>
  <c r="W823" i="18"/>
  <c r="W624" i="18"/>
  <c r="P410" i="18"/>
  <c r="W276" i="18"/>
  <c r="T300" i="18"/>
  <c r="T478" i="16"/>
  <c r="T755" i="16"/>
  <c r="P800" i="18"/>
  <c r="T207" i="18"/>
  <c r="T21" i="16"/>
  <c r="P912" i="16"/>
  <c r="P658" i="16"/>
  <c r="T785" i="18"/>
  <c r="T527" i="16"/>
  <c r="P648" i="16"/>
  <c r="P615" i="18"/>
  <c r="W333" i="18"/>
  <c r="P622" i="18"/>
  <c r="T892" i="18"/>
  <c r="P7" i="18"/>
  <c r="T213" i="18"/>
  <c r="P287" i="18"/>
  <c r="P651" i="16"/>
  <c r="T364" i="16"/>
  <c r="P631" i="18"/>
  <c r="T612" i="18"/>
  <c r="T246" i="16"/>
  <c r="P439" i="16"/>
  <c r="P416" i="18"/>
  <c r="P176" i="16"/>
  <c r="T802" i="16"/>
  <c r="P179" i="16"/>
  <c r="T223" i="16"/>
  <c r="W15" i="18"/>
  <c r="P888" i="16"/>
  <c r="T839" i="16"/>
  <c r="W162" i="18"/>
  <c r="W126" i="18"/>
  <c r="T282" i="18"/>
  <c r="W617" i="18"/>
  <c r="P534" i="16"/>
  <c r="T909" i="16"/>
  <c r="P782" i="16"/>
  <c r="W268" i="18"/>
  <c r="T220" i="18"/>
  <c r="P369" i="16"/>
  <c r="W108" i="18"/>
  <c r="W510" i="18"/>
  <c r="P677" i="18"/>
  <c r="P724" i="16"/>
  <c r="T520" i="18"/>
  <c r="P173" i="16"/>
  <c r="P738" i="18"/>
  <c r="T139" i="16"/>
  <c r="T872" i="18"/>
  <c r="P91" i="18"/>
  <c r="W905" i="18"/>
  <c r="P777" i="16"/>
  <c r="T81" i="16"/>
  <c r="P862" i="16"/>
  <c r="P99" i="18"/>
  <c r="T593" i="18"/>
  <c r="P176" i="18"/>
  <c r="P217" i="16"/>
  <c r="T376" i="18"/>
  <c r="T626" i="16"/>
  <c r="T325" i="18"/>
  <c r="P613" i="18"/>
  <c r="P779" i="16"/>
  <c r="P116" i="18"/>
  <c r="T654" i="18"/>
  <c r="T765" i="16"/>
  <c r="T140" i="16"/>
  <c r="T758" i="16"/>
  <c r="P881" i="18"/>
  <c r="P850" i="18"/>
  <c r="T372" i="18"/>
  <c r="W584" i="18"/>
  <c r="P389" i="18"/>
  <c r="T490" i="18"/>
  <c r="P393" i="18"/>
  <c r="T668" i="16"/>
  <c r="T133" i="16"/>
  <c r="T286" i="18"/>
  <c r="W527" i="18"/>
  <c r="T536" i="16"/>
  <c r="P350" i="16"/>
  <c r="T155" i="18"/>
  <c r="P277" i="18"/>
  <c r="P316" i="18"/>
  <c r="T821" i="16"/>
  <c r="T670" i="16"/>
  <c r="W437" i="18"/>
  <c r="W444" i="18"/>
  <c r="T483" i="18"/>
  <c r="P586" i="18"/>
  <c r="T808" i="18"/>
  <c r="T827" i="18"/>
  <c r="P29" i="16"/>
  <c r="T661" i="18"/>
  <c r="T34" i="16"/>
  <c r="W504" i="18"/>
  <c r="T375" i="16"/>
  <c r="P571" i="16"/>
  <c r="P400" i="16"/>
  <c r="T109" i="16"/>
  <c r="W744" i="18"/>
  <c r="W694" i="18"/>
  <c r="P835" i="18"/>
  <c r="P878" i="16"/>
  <c r="P665" i="18"/>
  <c r="T402" i="18"/>
  <c r="P695" i="18"/>
  <c r="T548" i="16"/>
  <c r="T812" i="18"/>
  <c r="P560" i="18"/>
  <c r="P199" i="18"/>
  <c r="W542" i="18"/>
  <c r="T514" i="16"/>
  <c r="P118" i="16"/>
  <c r="W252" i="18"/>
  <c r="T315" i="18"/>
  <c r="T684" i="18"/>
  <c r="P674" i="18"/>
  <c r="P390" i="18"/>
  <c r="W719" i="18"/>
  <c r="T87" i="18"/>
  <c r="P346" i="16"/>
  <c r="P528" i="18"/>
  <c r="P337" i="18"/>
  <c r="T278" i="18"/>
  <c r="W801" i="18"/>
  <c r="P81" i="16"/>
  <c r="P839" i="16"/>
  <c r="W900" i="18"/>
  <c r="T828" i="16"/>
  <c r="W414" i="18"/>
  <c r="W475" i="18"/>
  <c r="P82" i="16"/>
  <c r="P39" i="16"/>
  <c r="T830" i="16"/>
  <c r="W533" i="18"/>
  <c r="W508" i="18"/>
  <c r="P532" i="18"/>
  <c r="P60" i="18"/>
  <c r="W95" i="18"/>
  <c r="P596" i="16"/>
  <c r="P575" i="16"/>
  <c r="P301" i="18"/>
  <c r="T732" i="18"/>
  <c r="T107" i="18"/>
  <c r="P677" i="16"/>
  <c r="P380" i="16"/>
  <c r="P721" i="18"/>
  <c r="T714" i="16"/>
  <c r="T469" i="16"/>
  <c r="W903" i="18"/>
  <c r="P212" i="16"/>
  <c r="T556" i="16"/>
  <c r="T480" i="16"/>
  <c r="W558" i="18"/>
  <c r="P138" i="16"/>
  <c r="T242" i="18"/>
  <c r="T337" i="18"/>
  <c r="P348" i="16"/>
  <c r="T280" i="18"/>
  <c r="W827" i="18"/>
  <c r="P792" i="16"/>
  <c r="P706" i="18"/>
  <c r="T893" i="16"/>
  <c r="T263" i="16"/>
  <c r="W536" i="18"/>
  <c r="T80" i="18"/>
  <c r="P383" i="16"/>
  <c r="T76" i="18"/>
  <c r="T112" i="16"/>
  <c r="P781" i="18"/>
  <c r="P679" i="16"/>
  <c r="T512" i="18"/>
  <c r="P492" i="18"/>
  <c r="T363" i="16"/>
  <c r="P568" i="18"/>
  <c r="T349" i="16"/>
  <c r="P268" i="16"/>
  <c r="P518" i="16"/>
  <c r="P98" i="18"/>
  <c r="W234" i="18"/>
  <c r="T344" i="18"/>
  <c r="T904" i="18"/>
  <c r="W135" i="18"/>
  <c r="T406" i="16"/>
  <c r="T748" i="18"/>
  <c r="W8" i="18"/>
  <c r="P841" i="18"/>
  <c r="P394" i="18"/>
  <c r="T463" i="16"/>
  <c r="P32" i="18"/>
  <c r="T589" i="16"/>
  <c r="T473" i="16"/>
  <c r="W579" i="18"/>
  <c r="W471" i="18"/>
  <c r="W374" i="18"/>
  <c r="P447" i="18"/>
  <c r="P753" i="18"/>
  <c r="P264" i="18"/>
  <c r="P359" i="16"/>
  <c r="P371" i="16"/>
  <c r="P296" i="16"/>
  <c r="T296" i="16"/>
  <c r="W21" i="18"/>
  <c r="T544" i="16"/>
  <c r="W794" i="18"/>
  <c r="P704" i="18"/>
  <c r="P47" i="16"/>
  <c r="W380" i="18"/>
  <c r="W892" i="18"/>
  <c r="T22" i="16"/>
  <c r="T301" i="16"/>
  <c r="P344" i="16"/>
  <c r="T602" i="18"/>
  <c r="T664" i="18"/>
  <c r="T248" i="16"/>
  <c r="P307" i="18"/>
  <c r="T898" i="18"/>
  <c r="P627" i="16"/>
  <c r="P766" i="18"/>
  <c r="T622" i="16"/>
  <c r="T516" i="16"/>
  <c r="P106" i="16"/>
  <c r="T268" i="16"/>
  <c r="W490" i="18"/>
  <c r="P881" i="16"/>
  <c r="W352" i="18"/>
  <c r="W737" i="18"/>
  <c r="P80" i="16"/>
  <c r="T896" i="16"/>
  <c r="P820" i="18"/>
  <c r="T763" i="18"/>
  <c r="T245" i="16"/>
  <c r="P911" i="16"/>
  <c r="P200" i="18"/>
  <c r="T691" i="16"/>
  <c r="P609" i="18"/>
  <c r="P318" i="18"/>
  <c r="P310" i="18"/>
  <c r="T522" i="16"/>
  <c r="T457" i="18"/>
  <c r="T649" i="16"/>
  <c r="T87" i="16"/>
  <c r="T293" i="18"/>
  <c r="T709" i="18"/>
  <c r="T336" i="18"/>
  <c r="T718" i="18"/>
  <c r="T498" i="16"/>
  <c r="P901" i="18"/>
  <c r="T91" i="16"/>
  <c r="P350" i="18"/>
  <c r="W883" i="18"/>
  <c r="W33" i="18"/>
  <c r="W213" i="18"/>
  <c r="T207" i="16"/>
  <c r="W791" i="18"/>
  <c r="W540" i="18"/>
  <c r="P144" i="18"/>
  <c r="P641" i="16"/>
  <c r="T230" i="16"/>
  <c r="T194" i="16"/>
  <c r="W321" i="18"/>
  <c r="T749" i="16"/>
  <c r="T522" i="18"/>
  <c r="W290" i="18"/>
  <c r="T417" i="16"/>
  <c r="T705" i="18"/>
  <c r="P642" i="16"/>
  <c r="W174" i="18"/>
  <c r="T450" i="16"/>
  <c r="T198" i="16"/>
  <c r="W106" i="18"/>
  <c r="T655" i="16"/>
  <c r="P202" i="16"/>
  <c r="W42" i="18"/>
  <c r="P540" i="18"/>
  <c r="P89" i="18"/>
  <c r="W847" i="18"/>
  <c r="P640" i="16"/>
  <c r="T876" i="18"/>
  <c r="T819" i="18"/>
  <c r="P198" i="18"/>
  <c r="P22" i="18"/>
  <c r="W889" i="18"/>
  <c r="T555" i="18"/>
  <c r="W679" i="18"/>
  <c r="W432" i="18"/>
  <c r="T158" i="18"/>
  <c r="P275" i="16"/>
  <c r="T244" i="18"/>
  <c r="P600" i="16"/>
  <c r="W164" i="18"/>
  <c r="T59" i="16"/>
  <c r="T878" i="16"/>
  <c r="P143" i="16"/>
  <c r="P821" i="16"/>
  <c r="P275" i="18"/>
  <c r="T158" i="16"/>
  <c r="W448" i="18"/>
  <c r="W520" i="18"/>
  <c r="T37" i="16"/>
  <c r="W17" i="18"/>
  <c r="T900" i="18"/>
  <c r="T59" i="18"/>
  <c r="T582" i="16"/>
  <c r="T697" i="16"/>
  <c r="T562" i="18"/>
  <c r="P305" i="16"/>
  <c r="T500" i="16"/>
  <c r="P25" i="16"/>
  <c r="W349" i="18"/>
  <c r="T46" i="16"/>
  <c r="W469" i="18"/>
  <c r="P654" i="18"/>
  <c r="P120" i="16"/>
  <c r="P32" i="16"/>
  <c r="T616" i="16"/>
  <c r="P828" i="16"/>
  <c r="P481" i="18"/>
  <c r="P5" i="18"/>
  <c r="T103" i="16"/>
  <c r="T727" i="18"/>
  <c r="W92" i="18"/>
  <c r="P269" i="16"/>
  <c r="T769" i="18"/>
  <c r="T661" i="16"/>
  <c r="T845" i="18"/>
  <c r="P563" i="16"/>
  <c r="T632" i="16"/>
  <c r="P298" i="16"/>
  <c r="T627" i="18"/>
  <c r="T776" i="16"/>
  <c r="P911" i="18"/>
  <c r="P719" i="16"/>
  <c r="P328" i="18"/>
  <c r="P206" i="16"/>
  <c r="T338" i="18"/>
  <c r="T306" i="18"/>
  <c r="W49" i="18"/>
  <c r="T40" i="18"/>
  <c r="P852" i="16"/>
  <c r="T122" i="18"/>
  <c r="W204" i="18"/>
  <c r="T206" i="18"/>
  <c r="W113" i="18"/>
  <c r="T876" i="16"/>
  <c r="P671" i="16"/>
  <c r="P888" i="18"/>
  <c r="P368" i="18"/>
  <c r="P659" i="16"/>
  <c r="T58" i="18"/>
  <c r="P132" i="16"/>
  <c r="P62" i="16"/>
  <c r="T2" i="18"/>
  <c r="P772" i="18"/>
  <c r="P705" i="18"/>
  <c r="P529" i="18"/>
  <c r="W98" i="18"/>
  <c r="T400" i="18"/>
  <c r="W167" i="18"/>
  <c r="P64" i="18"/>
  <c r="P30" i="18"/>
  <c r="T585" i="18"/>
  <c r="P299" i="16"/>
  <c r="T810" i="18"/>
  <c r="W388" i="18"/>
  <c r="P616" i="16"/>
  <c r="P179" i="18"/>
  <c r="T185" i="16"/>
  <c r="P635" i="18"/>
  <c r="P507" i="16"/>
  <c r="T875" i="16"/>
  <c r="P229" i="18"/>
  <c r="P725" i="18"/>
  <c r="W607" i="18"/>
  <c r="T104" i="18"/>
  <c r="T797" i="18"/>
  <c r="T384" i="16"/>
  <c r="W870" i="18"/>
  <c r="P332" i="16"/>
  <c r="T887" i="16"/>
  <c r="W62" i="18"/>
  <c r="T271" i="16"/>
  <c r="T125" i="18"/>
  <c r="W305" i="18"/>
  <c r="T383" i="16"/>
  <c r="P793" i="16"/>
  <c r="T407" i="16"/>
  <c r="P56" i="18"/>
  <c r="P212" i="18"/>
  <c r="T316" i="16"/>
  <c r="T148" i="16"/>
  <c r="P759" i="18"/>
  <c r="P330" i="18"/>
  <c r="T91" i="18"/>
  <c r="P620" i="16"/>
  <c r="P745" i="16"/>
  <c r="P463" i="16"/>
  <c r="P408" i="16"/>
  <c r="P483" i="18"/>
  <c r="W142" i="18"/>
  <c r="P343" i="16"/>
  <c r="T24" i="16"/>
  <c r="P280" i="18"/>
  <c r="T176" i="18"/>
  <c r="P248" i="16"/>
  <c r="P670" i="16"/>
  <c r="P736" i="18"/>
  <c r="P187" i="16"/>
  <c r="T337" i="16"/>
  <c r="P297" i="16"/>
  <c r="P853" i="18"/>
  <c r="P376" i="18"/>
  <c r="W708" i="18"/>
  <c r="T371" i="16"/>
  <c r="P732" i="16"/>
  <c r="P162" i="18"/>
  <c r="W293" i="18"/>
  <c r="T678" i="16"/>
  <c r="T407" i="18"/>
  <c r="T568" i="16"/>
  <c r="T254" i="18"/>
  <c r="W267" i="18"/>
  <c r="P765" i="18"/>
  <c r="P658" i="18"/>
  <c r="T4" i="18"/>
  <c r="T813" i="16"/>
  <c r="T33" i="18"/>
  <c r="T684" i="16"/>
  <c r="P428" i="16"/>
  <c r="T239" i="18"/>
  <c r="T264" i="16"/>
  <c r="T542" i="18"/>
  <c r="T201" i="16"/>
  <c r="W129" i="18"/>
  <c r="T550" i="18"/>
  <c r="T51" i="16"/>
  <c r="P795" i="16"/>
  <c r="W272" i="18"/>
  <c r="T552" i="16"/>
  <c r="T595" i="18"/>
  <c r="P545" i="16"/>
  <c r="T579" i="16"/>
  <c r="P874" i="16"/>
  <c r="W526" i="18"/>
  <c r="P105" i="18"/>
  <c r="T71" i="18"/>
  <c r="T138" i="16"/>
  <c r="T341" i="18"/>
  <c r="P612" i="18"/>
  <c r="W121" i="18"/>
  <c r="W296" i="18"/>
  <c r="P79" i="18"/>
  <c r="T903" i="16"/>
  <c r="T260" i="18"/>
  <c r="P461" i="16"/>
  <c r="W515" i="18"/>
  <c r="W367" i="18"/>
  <c r="W715" i="18"/>
  <c r="P364" i="16"/>
  <c r="T17" i="18"/>
  <c r="W503" i="18"/>
  <c r="T243" i="18"/>
  <c r="T426" i="18"/>
  <c r="P843" i="16"/>
  <c r="T96" i="18"/>
  <c r="W704" i="18"/>
  <c r="T576" i="18"/>
  <c r="W529" i="18"/>
  <c r="P314" i="16"/>
  <c r="T204" i="16"/>
  <c r="P74" i="16"/>
  <c r="W34" i="18"/>
  <c r="T868" i="16"/>
  <c r="T872" i="16"/>
  <c r="W898" i="18"/>
  <c r="P644" i="16"/>
  <c r="P59" i="16"/>
  <c r="T436" i="18"/>
  <c r="P252" i="18"/>
  <c r="P860" i="18"/>
  <c r="W828" i="18"/>
  <c r="T237" i="16"/>
  <c r="P348" i="18"/>
  <c r="T515" i="18"/>
  <c r="P482" i="16"/>
  <c r="W127" i="18"/>
  <c r="W502" i="18"/>
  <c r="T47" i="16"/>
  <c r="P786" i="18"/>
  <c r="P585" i="18"/>
  <c r="P556" i="18"/>
  <c r="T49" i="16"/>
  <c r="T812" i="16"/>
  <c r="T575" i="18"/>
  <c r="P633" i="18"/>
  <c r="T78" i="16"/>
  <c r="P587" i="18"/>
  <c r="T420" i="16"/>
  <c r="P83" i="16"/>
  <c r="P606" i="18"/>
  <c r="T184" i="18"/>
  <c r="T674" i="18"/>
  <c r="W324" i="18"/>
  <c r="W2" i="18"/>
  <c r="T558" i="18"/>
  <c r="W654" i="18"/>
  <c r="W323" i="18"/>
  <c r="T541" i="16"/>
  <c r="T863" i="16"/>
  <c r="P359" i="18"/>
  <c r="T4" i="16"/>
  <c r="T533" i="18"/>
  <c r="P100" i="18"/>
  <c r="T649" i="18"/>
  <c r="W829" i="18"/>
  <c r="W183" i="18"/>
  <c r="T505" i="18"/>
  <c r="T427" i="18"/>
  <c r="P809" i="18"/>
  <c r="T302" i="16"/>
  <c r="P383" i="18"/>
  <c r="P589" i="18"/>
  <c r="T20" i="18"/>
  <c r="T319" i="16"/>
  <c r="T599" i="16"/>
  <c r="W645" i="18"/>
  <c r="T324" i="16"/>
  <c r="P889" i="16"/>
  <c r="T544" i="18"/>
  <c r="P69" i="16"/>
  <c r="W850" i="18"/>
  <c r="P483" i="16"/>
  <c r="T489" i="18"/>
  <c r="T716" i="16"/>
  <c r="P867" i="18"/>
  <c r="T92" i="16"/>
  <c r="W417" i="18"/>
  <c r="T525" i="16"/>
  <c r="W494" i="18"/>
  <c r="W361" i="18"/>
  <c r="P819" i="18"/>
  <c r="P432" i="18"/>
  <c r="T867" i="18"/>
  <c r="P9" i="18"/>
  <c r="W729" i="18"/>
  <c r="T679" i="18"/>
  <c r="P254" i="16"/>
  <c r="P574" i="16"/>
  <c r="P597" i="18"/>
  <c r="P445" i="18"/>
  <c r="T630" i="18"/>
  <c r="W453" i="18"/>
  <c r="P272" i="18"/>
  <c r="P529" i="16"/>
  <c r="P655" i="18"/>
  <c r="P432" i="16"/>
  <c r="T245" i="18"/>
  <c r="P707" i="18"/>
  <c r="P425" i="16"/>
  <c r="P460" i="16"/>
  <c r="T136" i="16"/>
  <c r="P422" i="18"/>
  <c r="P733" i="16"/>
  <c r="P147" i="18"/>
  <c r="P489" i="18"/>
  <c r="P96" i="18"/>
  <c r="T625" i="16"/>
  <c r="P198" i="16"/>
  <c r="T485" i="18"/>
  <c r="T685" i="16"/>
  <c r="P86" i="18"/>
  <c r="T365" i="18"/>
  <c r="P761" i="16"/>
  <c r="P473" i="18"/>
  <c r="T832" i="18"/>
  <c r="T756" i="16"/>
  <c r="P358" i="18"/>
  <c r="W563" i="18"/>
  <c r="T692" i="16"/>
  <c r="T68" i="18"/>
  <c r="T355" i="18"/>
  <c r="W375" i="18"/>
  <c r="T352" i="18"/>
  <c r="W722" i="18"/>
  <c r="W141" i="18"/>
  <c r="P683" i="16"/>
  <c r="W532" i="18"/>
  <c r="T259" i="18"/>
  <c r="P818" i="16"/>
  <c r="W173" i="18"/>
  <c r="W831" i="18"/>
  <c r="T132" i="18"/>
  <c r="T60" i="18"/>
  <c r="W362" i="18"/>
  <c r="W591" i="18"/>
  <c r="T562" i="16"/>
  <c r="P650" i="18"/>
  <c r="T444" i="16"/>
  <c r="P201" i="18"/>
  <c r="T188" i="18"/>
  <c r="W804" i="18"/>
  <c r="T473" i="18"/>
  <c r="P69" i="18"/>
  <c r="T584" i="16"/>
  <c r="P520" i="16"/>
  <c r="T864" i="16"/>
  <c r="P378" i="16"/>
  <c r="W859" i="18"/>
  <c r="T616" i="18"/>
  <c r="P878" i="18"/>
  <c r="T129" i="16"/>
  <c r="T804" i="18"/>
  <c r="T537" i="16"/>
  <c r="P593" i="18"/>
  <c r="P103" i="18"/>
  <c r="T39" i="18"/>
  <c r="T578" i="18"/>
  <c r="T90" i="18"/>
  <c r="P866" i="16"/>
  <c r="T741" i="16"/>
  <c r="W132" i="18"/>
  <c r="W447" i="18"/>
  <c r="P296" i="18"/>
  <c r="T623" i="16"/>
  <c r="W291" i="18"/>
  <c r="W748" i="18"/>
  <c r="P610" i="16"/>
  <c r="W124" i="18"/>
  <c r="T133" i="18"/>
  <c r="T658" i="16"/>
  <c r="T160" i="16"/>
  <c r="P454" i="18"/>
  <c r="P365" i="16"/>
  <c r="P133" i="16"/>
  <c r="T297" i="16"/>
  <c r="T609" i="18"/>
  <c r="P223" i="18"/>
  <c r="T429" i="16"/>
  <c r="T85" i="18"/>
  <c r="P558" i="16"/>
  <c r="T847" i="16"/>
  <c r="P313" i="16"/>
  <c r="W756" i="18"/>
  <c r="P43" i="18"/>
  <c r="W339" i="18"/>
  <c r="T74" i="18"/>
  <c r="P282" i="18"/>
  <c r="T805" i="16"/>
  <c r="T747" i="16"/>
  <c r="T601" i="18"/>
  <c r="W175" i="18"/>
  <c r="P500" i="16"/>
  <c r="P270" i="16"/>
  <c r="P340" i="18"/>
  <c r="P347" i="16"/>
  <c r="T655" i="18"/>
  <c r="T669" i="16"/>
  <c r="T539" i="16"/>
  <c r="P325" i="16"/>
  <c r="T145" i="18"/>
  <c r="P367" i="18"/>
  <c r="P527" i="18"/>
  <c r="W495" i="18"/>
  <c r="W443" i="18"/>
  <c r="P858" i="16"/>
  <c r="P713" i="18"/>
  <c r="P602" i="16"/>
  <c r="W65" i="18"/>
  <c r="W431" i="18"/>
  <c r="W785" i="18"/>
  <c r="T166" i="16"/>
  <c r="T107" i="16"/>
  <c r="P860" i="16"/>
  <c r="P85" i="18"/>
  <c r="T566" i="16"/>
  <c r="W647" i="18"/>
  <c r="P59" i="18"/>
  <c r="P700" i="16"/>
  <c r="T412" i="16"/>
  <c r="P705" i="16"/>
  <c r="T484" i="16"/>
  <c r="P786" i="16"/>
  <c r="P831" i="18"/>
  <c r="T302" i="18"/>
  <c r="W541" i="18"/>
  <c r="T427" i="16"/>
  <c r="T852" i="18"/>
  <c r="P900" i="16"/>
  <c r="W244" i="18"/>
  <c r="T898" i="16"/>
  <c r="T532" i="18"/>
  <c r="T637" i="18"/>
  <c r="P832" i="18"/>
  <c r="T131" i="18"/>
  <c r="P232" i="16"/>
  <c r="W777" i="18"/>
  <c r="W221" i="18"/>
  <c r="W83" i="18"/>
  <c r="W216" i="18"/>
  <c r="P97" i="18"/>
  <c r="T67" i="18"/>
  <c r="P578" i="18"/>
  <c r="W661" i="18"/>
  <c r="P434" i="18"/>
  <c r="P747" i="18"/>
  <c r="W534" i="18"/>
  <c r="P392" i="16"/>
  <c r="P418" i="16"/>
  <c r="P206" i="18"/>
  <c r="P645" i="18"/>
  <c r="P654" i="16"/>
  <c r="P161" i="18"/>
  <c r="P617" i="18"/>
  <c r="T573" i="18"/>
  <c r="T118" i="16"/>
  <c r="T167" i="18"/>
  <c r="W4" i="18"/>
  <c r="P718" i="16"/>
  <c r="P883" i="16"/>
  <c r="P687" i="18"/>
  <c r="P583" i="18"/>
  <c r="T752" i="16"/>
  <c r="T490" i="16"/>
  <c r="P290" i="18"/>
  <c r="T560" i="16"/>
  <c r="P351" i="18"/>
  <c r="P680" i="16"/>
  <c r="T336" i="16"/>
  <c r="P632" i="16"/>
  <c r="T668" i="18"/>
  <c r="P55" i="18"/>
  <c r="T159" i="16"/>
  <c r="P521" i="18"/>
  <c r="T329" i="18"/>
  <c r="T675" i="18"/>
  <c r="P428" i="18"/>
  <c r="T18" i="18"/>
  <c r="P227" i="18"/>
  <c r="P650" i="16"/>
  <c r="P141" i="16"/>
  <c r="P715" i="18"/>
  <c r="T465" i="16"/>
  <c r="W72" i="18"/>
  <c r="W712" i="18"/>
  <c r="T115" i="18"/>
  <c r="T550" i="16"/>
  <c r="P799" i="18"/>
  <c r="P835" i="16"/>
  <c r="T735" i="18"/>
  <c r="T732" i="16"/>
  <c r="T680" i="16"/>
  <c r="W303" i="18"/>
  <c r="T799" i="16"/>
  <c r="P362" i="18"/>
  <c r="T667" i="18"/>
  <c r="T549" i="16"/>
  <c r="P42" i="16"/>
  <c r="T258" i="18"/>
  <c r="P887" i="16"/>
  <c r="T717" i="16"/>
  <c r="P13" i="18"/>
  <c r="P78" i="16"/>
  <c r="P671" i="18"/>
  <c r="P798" i="18"/>
  <c r="P605" i="18"/>
  <c r="P581" i="16"/>
  <c r="W229" i="18"/>
  <c r="P251" i="18"/>
  <c r="T161" i="16"/>
  <c r="P442" i="18"/>
  <c r="P171" i="16"/>
  <c r="P486" i="16"/>
  <c r="P374" i="18"/>
  <c r="T291" i="16"/>
  <c r="P734" i="18"/>
  <c r="T357" i="16"/>
  <c r="P807" i="18"/>
  <c r="P215" i="16"/>
  <c r="T733" i="16"/>
  <c r="T517" i="16"/>
  <c r="P317" i="18"/>
  <c r="P50" i="16"/>
  <c r="T728" i="16"/>
  <c r="T117" i="16"/>
  <c r="P485" i="16"/>
  <c r="T27" i="16"/>
  <c r="P910" i="18"/>
  <c r="P877" i="18"/>
  <c r="T891" i="18"/>
  <c r="T836" i="16"/>
  <c r="T263" i="18"/>
  <c r="P194" i="16"/>
  <c r="W514" i="18"/>
  <c r="T83" i="16"/>
  <c r="P727" i="16"/>
  <c r="T704" i="18"/>
  <c r="P703" i="18"/>
  <c r="W146" i="18"/>
  <c r="P572" i="18"/>
  <c r="T505" i="16"/>
  <c r="T57" i="16"/>
  <c r="W188" i="18"/>
  <c r="W783" i="18"/>
  <c r="P339" i="18"/>
  <c r="P885" i="16"/>
  <c r="P689" i="16"/>
  <c r="P734" i="16"/>
  <c r="P221" i="18"/>
  <c r="P688" i="16"/>
  <c r="P192" i="18"/>
  <c r="P435" i="16"/>
  <c r="T124" i="16"/>
  <c r="P785" i="18"/>
  <c r="W732" i="18"/>
  <c r="T34" i="18"/>
  <c r="W372" i="18"/>
  <c r="P433" i="18"/>
  <c r="P38" i="18"/>
  <c r="P107" i="18"/>
  <c r="P366" i="18"/>
  <c r="T881" i="16"/>
  <c r="P236" i="16"/>
  <c r="T620" i="18"/>
  <c r="P339" i="16"/>
  <c r="T560" i="18"/>
  <c r="P639" i="16"/>
  <c r="W614" i="18"/>
  <c r="P772" i="16"/>
  <c r="W387" i="18"/>
  <c r="T859" i="18"/>
  <c r="P386" i="18"/>
  <c r="W273" i="18"/>
  <c r="T701" i="16"/>
  <c r="T800" i="16"/>
  <c r="P153" i="16"/>
  <c r="W23" i="18"/>
  <c r="T681" i="16"/>
  <c r="T565" i="18"/>
  <c r="P901" i="16"/>
  <c r="T762" i="16"/>
  <c r="W789" i="18"/>
  <c r="W53" i="18"/>
  <c r="T116" i="18"/>
  <c r="P382" i="18"/>
  <c r="P814" i="16"/>
  <c r="W243" i="18"/>
  <c r="T460" i="18"/>
  <c r="T502" i="18"/>
  <c r="T692" i="18"/>
  <c r="T906" i="16"/>
  <c r="T674" i="16"/>
  <c r="W41" i="18"/>
  <c r="T884" i="16"/>
  <c r="W316" i="18"/>
  <c r="P349" i="18"/>
  <c r="P910" i="16"/>
  <c r="P376" i="16"/>
  <c r="P894" i="18"/>
  <c r="T144" i="16"/>
  <c r="T629" i="16"/>
  <c r="P11" i="18"/>
  <c r="P495" i="18"/>
  <c r="P803" i="18"/>
  <c r="W751" i="18"/>
  <c r="T40" i="16"/>
  <c r="P225" i="18"/>
  <c r="W76" i="18"/>
  <c r="P833" i="18"/>
  <c r="W225" i="18"/>
  <c r="T328" i="16"/>
  <c r="T67" i="16"/>
  <c r="P140" i="16"/>
  <c r="P17" i="16"/>
  <c r="T143" i="18"/>
  <c r="P762" i="18"/>
  <c r="W424" i="18"/>
  <c r="W509" i="18"/>
  <c r="T225" i="18"/>
  <c r="P504" i="16"/>
  <c r="P643" i="16"/>
  <c r="P805" i="18"/>
  <c r="P345" i="18"/>
  <c r="T447" i="18"/>
  <c r="T417" i="18"/>
  <c r="P306" i="18"/>
  <c r="T125" i="16"/>
  <c r="T155" i="16"/>
  <c r="P39" i="18"/>
  <c r="T701" i="18"/>
  <c r="P834" i="16"/>
  <c r="P352" i="18"/>
  <c r="T584" i="18"/>
  <c r="W222" i="1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<sst xmlns="http://schemas.openxmlformats.org/spreadsheetml/2006/main" count="4604" uniqueCount="2385">
  <si>
    <t>Idade:</t>
  </si>
  <si>
    <t>Avaliação Antropométrica</t>
  </si>
  <si>
    <t>Peso (kg)</t>
  </si>
  <si>
    <t>Perímetro da Cintura (cm)</t>
  </si>
  <si>
    <t>Perímetro do Braço (cm)</t>
  </si>
  <si>
    <t>Perímetro da Anca (cm)</t>
  </si>
  <si>
    <t>Perímetro da Coxa (cm)</t>
  </si>
  <si>
    <t>Pregas</t>
  </si>
  <si>
    <t>Adultos</t>
  </si>
  <si>
    <t>Gasto Energético Basal</t>
  </si>
  <si>
    <t>Harris Benedict Homens</t>
  </si>
  <si>
    <t>Harris Benedict Mulheres</t>
  </si>
  <si>
    <t>Leve</t>
  </si>
  <si>
    <t>Moderada</t>
  </si>
  <si>
    <t>Intensa</t>
  </si>
  <si>
    <t>Altura (cm)</t>
  </si>
  <si>
    <t>Jovens 3-18Anos</t>
  </si>
  <si>
    <t>Jovens Obesidade 3-18Anos</t>
  </si>
  <si>
    <t xml:space="preserve">NE  (Kcal) </t>
  </si>
  <si>
    <t>NE (Kcal)</t>
  </si>
  <si>
    <t>Schofield 10-18 Rapaz</t>
  </si>
  <si>
    <t>Schofield 10-18 Rapariga</t>
  </si>
  <si>
    <t>Schofield 3- 10 Rapariga</t>
  </si>
  <si>
    <t>Schofield 3-10 Rapaz</t>
  </si>
  <si>
    <t>FAO 18-29 Anos Homens</t>
  </si>
  <si>
    <t>FAO 18-29 Anos Mulheres</t>
  </si>
  <si>
    <t>FAO 30-65 Anos Homens</t>
  </si>
  <si>
    <t>FAO 30-65 Anos Mulheres</t>
  </si>
  <si>
    <t>Lazzer Rapaz</t>
  </si>
  <si>
    <t>Lazzer Rapariga</t>
  </si>
  <si>
    <t>FAO Rapaz 10-18 Anos</t>
  </si>
  <si>
    <t>FAO Rapariga 10-18 Anos</t>
  </si>
  <si>
    <t>FAO 3-10 Rapaz</t>
  </si>
  <si>
    <t>FAO 3-10 Rapariga</t>
  </si>
  <si>
    <t>Proteína</t>
  </si>
  <si>
    <t>Hidratos de Carbono</t>
  </si>
  <si>
    <t>Lípidos</t>
  </si>
  <si>
    <t>% VET</t>
  </si>
  <si>
    <t>Kcal</t>
  </si>
  <si>
    <t>g</t>
  </si>
  <si>
    <t xml:space="preserve">Gasto energético Total </t>
  </si>
  <si>
    <t>%Massa Gorda</t>
  </si>
  <si>
    <t>Jovens</t>
  </si>
  <si>
    <t>Pequeno Almoço</t>
  </si>
  <si>
    <t>Merenda da Manhã</t>
  </si>
  <si>
    <t>Almoço</t>
  </si>
  <si>
    <t>Merenda da Tarde</t>
  </si>
  <si>
    <t>Jantar</t>
  </si>
  <si>
    <t>Ceia</t>
  </si>
  <si>
    <t>Pequeno-Almoço</t>
  </si>
  <si>
    <t>Alimento</t>
  </si>
  <si>
    <t>Quantidade</t>
  </si>
  <si>
    <t>GET =</t>
  </si>
  <si>
    <t>Perímetro Geminal (cm)</t>
  </si>
  <si>
    <t>Data de Nascimento:</t>
  </si>
  <si>
    <t>g/kg</t>
  </si>
  <si>
    <t>HC</t>
  </si>
  <si>
    <t>Objetivo</t>
  </si>
  <si>
    <t>Observações</t>
  </si>
  <si>
    <t>Altura (m)</t>
  </si>
  <si>
    <t>Média</t>
  </si>
  <si>
    <t>Reilly, et.al (Futebol H)</t>
  </si>
  <si>
    <t>%Massa Muscular</t>
  </si>
  <si>
    <t>Lee, et. al (H)</t>
  </si>
  <si>
    <t>Lee, et. al (M)</t>
  </si>
  <si>
    <t>Mulheres, Não atletas</t>
  </si>
  <si>
    <t>Peterson, et.al</t>
  </si>
  <si>
    <t>Jackson, et. al</t>
  </si>
  <si>
    <t>Deurenberg, et al</t>
  </si>
  <si>
    <t>Evans, et.al (M)</t>
  </si>
  <si>
    <t>Whiters, et.al</t>
  </si>
  <si>
    <t>Carter, et.al</t>
  </si>
  <si>
    <t>Homens, Não atletas</t>
  </si>
  <si>
    <t>Peterson, et. al</t>
  </si>
  <si>
    <t>Jackson, et.al</t>
  </si>
  <si>
    <t>Deurenberg, et.al</t>
  </si>
  <si>
    <t>Durnin &amp; Womersley, et. al</t>
  </si>
  <si>
    <t>Objetivo do Plano</t>
  </si>
  <si>
    <t>Poortmans, et.al (H)              7-17 Anos</t>
  </si>
  <si>
    <t>Poortmans, et.al (M)              7-17 Anos</t>
  </si>
  <si>
    <t>Slaughter, et al</t>
  </si>
  <si>
    <t>Brook, et al (1-11 Anos)</t>
  </si>
  <si>
    <t>Deurenberg, at al. (&lt;15 Anos)</t>
  </si>
  <si>
    <t>Feminino</t>
  </si>
  <si>
    <t>Masculino</t>
  </si>
  <si>
    <t>GET = NE X FA</t>
  </si>
  <si>
    <t>Fatores de Atividade</t>
  </si>
  <si>
    <t>1,40- 1,69 : Sedentário</t>
  </si>
  <si>
    <t>2- 2,40 : Vigorosa</t>
  </si>
  <si>
    <t>1,70- 1,99 : Moderada</t>
  </si>
  <si>
    <t>&lt;1,40 : Muito sedentário</t>
  </si>
  <si>
    <t>&gt;2,40: Extrema</t>
  </si>
  <si>
    <t>PAL Crianças</t>
  </si>
  <si>
    <t>1-5Anos</t>
  </si>
  <si>
    <t>6 - 13 Anos (H)</t>
  </si>
  <si>
    <t>6-13 Anos (M)</t>
  </si>
  <si>
    <t>14-18Anos (H)</t>
  </si>
  <si>
    <t>-</t>
  </si>
  <si>
    <t>14-18 Anos (M)</t>
  </si>
  <si>
    <t>%BFnew = 20.94878 + (age 0.1166)- (height 0.11666) + (sum4 0.42696)- (sum4 (ao quadrado) *0.00159)</t>
  </si>
  <si>
    <t>𝐺𝐸𝑅 = 19,7 × 𝑀𝐿𝐺 + 413</t>
  </si>
  <si>
    <t>𝐺𝐸𝑅 = 21,6 × 𝑀𝐿𝐺 + 370</t>
  </si>
  <si>
    <t xml:space="preserve">Cuningham, et al. </t>
  </si>
  <si>
    <t>Ad Mifflin-St.Jeor, et al.</t>
  </si>
  <si>
    <t>11,936 * weight(kg)+ 587,728 *height(m)- { 8,129 * age(y)+ 191,027* sex(M~1,F~0) + 29,279</t>
  </si>
  <si>
    <t>Soma das Pregas</t>
  </si>
  <si>
    <t>0,546*(TR+SB)+9,7</t>
  </si>
  <si>
    <t>Prega Tricipital (mm)</t>
  </si>
  <si>
    <t>Prega Subescapular (mm)</t>
  </si>
  <si>
    <t>Prega Bicipital (mm)</t>
  </si>
  <si>
    <t>Prega Iliocristal (mm)</t>
  </si>
  <si>
    <t>Prega Supraespinal (mm)</t>
  </si>
  <si>
    <t>Prega Abdominal (mm)</t>
  </si>
  <si>
    <t>Prega Geminal (mm)</t>
  </si>
  <si>
    <t>Prega Crural (mm)</t>
  </si>
  <si>
    <t>Necessidades Energéticas</t>
  </si>
  <si>
    <t>BF-=1,20*imc-10,8*s +0,23 *i -5,4</t>
  </si>
  <si>
    <t>Composição Corporal</t>
  </si>
  <si>
    <t>%BFnew = 22.18945 + (age 0.06368) + (BMI 0.60404)- (height 0.14520) + (sum4 0.30919)- (sum4(2) 0.00099562) [SUM4: tricipital;SB; SP; GEMINAL]</t>
  </si>
  <si>
    <t>Grupo Alimentar</t>
  </si>
  <si>
    <t>Porção</t>
  </si>
  <si>
    <t>Composição Nutricional</t>
  </si>
  <si>
    <t>Energia (Kcal)</t>
  </si>
  <si>
    <t>Proteína (g)</t>
  </si>
  <si>
    <t>Hidratos de Carbono (g)</t>
  </si>
  <si>
    <t>Lípidos (g)</t>
  </si>
  <si>
    <t>Açúcares (g)</t>
  </si>
  <si>
    <t>Açucar, Produtos Açucarados e Mel</t>
  </si>
  <si>
    <t>Pacote</t>
  </si>
  <si>
    <t>Colher de chá</t>
  </si>
  <si>
    <t>Colher de Sobremesa</t>
  </si>
  <si>
    <t>Colher de Sopa</t>
  </si>
  <si>
    <t>Coher de Chá</t>
  </si>
  <si>
    <t>Colher de Chá</t>
  </si>
  <si>
    <t>Fatia</t>
  </si>
  <si>
    <t>Azeite, Óleos e Gorduras</t>
  </si>
  <si>
    <t>Fórmula de Bolso: 30 Kcal/MIG/Dia + Gasto da Atividade Física</t>
  </si>
  <si>
    <t>45-65% VET</t>
  </si>
  <si>
    <t>3-8 g/Kg</t>
  </si>
  <si>
    <t>– &lt; 1 hora média diária de treino – ingestão hidratos carbono de 3 -5g/kg – 1 a 2 horas médias diárias de treino – ingestão hidratos carbono de 5-7g/kg – 2 a 3 horas médias diárias de treino – ingestão hidratos carbono de 6 -10g/kg – 4 a 5 horas médias diárias de treino – ingestão hidratos carbono de 8 -12g/kg</t>
  </si>
  <si>
    <t>LIP</t>
  </si>
  <si>
    <t>25-30%VET</t>
  </si>
  <si>
    <t>1,2-1,8 g/Kg</t>
  </si>
  <si>
    <t>PRT</t>
  </si>
  <si>
    <t>IMC</t>
  </si>
  <si>
    <t>Bebidas Alcoólicas</t>
  </si>
  <si>
    <t>Cerveja</t>
  </si>
  <si>
    <t>Copo médio</t>
  </si>
  <si>
    <t>Bebida não alcoólicas</t>
  </si>
  <si>
    <t>Pacote Individual</t>
  </si>
  <si>
    <t>1 copo médio</t>
  </si>
  <si>
    <t>Chávena de Café</t>
  </si>
  <si>
    <t>Caneca</t>
  </si>
  <si>
    <t>Cacau e Derivados</t>
  </si>
  <si>
    <t>Cereais e Derivados</t>
  </si>
  <si>
    <t>1 unidade</t>
  </si>
  <si>
    <t>Pacote individual</t>
  </si>
  <si>
    <t>Embalagem</t>
  </si>
  <si>
    <t>Saqueta</t>
  </si>
  <si>
    <t>1 Unidade</t>
  </si>
  <si>
    <t>Colher de sobremesa</t>
  </si>
  <si>
    <t>Colher de sopa</t>
  </si>
  <si>
    <t>1/2 chávena</t>
  </si>
  <si>
    <t>Pão de trigo</t>
  </si>
  <si>
    <t>Pão de centeio</t>
  </si>
  <si>
    <t>Pão de mistura</t>
  </si>
  <si>
    <t>Pão de trigo integral</t>
  </si>
  <si>
    <t>Pão com sementes</t>
  </si>
  <si>
    <t>1 fatia</t>
  </si>
  <si>
    <t>1 saqueta</t>
  </si>
  <si>
    <t>Frutos Frescos e Derivados</t>
  </si>
  <si>
    <t>Abacate</t>
  </si>
  <si>
    <t>Ameixa Branca</t>
  </si>
  <si>
    <t>Ameixa Encarnada</t>
  </si>
  <si>
    <t>Clementina</t>
  </si>
  <si>
    <t>Damasco</t>
  </si>
  <si>
    <t>Dióspiro</t>
  </si>
  <si>
    <t>Figo</t>
  </si>
  <si>
    <t>Limão</t>
  </si>
  <si>
    <t>Lima</t>
  </si>
  <si>
    <t>Manga</t>
  </si>
  <si>
    <t>Maracujá</t>
  </si>
  <si>
    <t>Mirtilo</t>
  </si>
  <si>
    <t>Morango</t>
  </si>
  <si>
    <t>Nectarina</t>
  </si>
  <si>
    <t>Nêspera</t>
  </si>
  <si>
    <t>Pêssego</t>
  </si>
  <si>
    <t>Romã</t>
  </si>
  <si>
    <t>Tangerina</t>
  </si>
  <si>
    <t>Frutos Gordos e Amiláceos</t>
  </si>
  <si>
    <t>Porção - Unidade Pequena</t>
  </si>
  <si>
    <t>1 Mão cheia</t>
  </si>
  <si>
    <t>Leite e Produtos Lácteos</t>
  </si>
  <si>
    <t>Copo Pequeno</t>
  </si>
  <si>
    <t xml:space="preserve">Caneca </t>
  </si>
  <si>
    <t>Objetivo do Plano (Kcal):</t>
  </si>
  <si>
    <t xml:space="preserve">1 pacote </t>
  </si>
  <si>
    <t>Líquido</t>
  </si>
  <si>
    <t>Sólido</t>
  </si>
  <si>
    <t>Iogurte Natural Magro Continente Equilíbrio</t>
  </si>
  <si>
    <t>Iogurte Grego 0%Açúcar, 0%Gordura Pingo Doce</t>
  </si>
  <si>
    <t>1 unidade Sólido</t>
  </si>
  <si>
    <t>1 unidade Liquido</t>
  </si>
  <si>
    <t>1 unidade líquido</t>
  </si>
  <si>
    <t>Iogurte Skyr Líquido, Equilíbrio Continente</t>
  </si>
  <si>
    <t xml:space="preserve">Iogurte YoPro 25g Proteína </t>
  </si>
  <si>
    <t>Iogurte Corpos Danone +Proteína Líquido</t>
  </si>
  <si>
    <t>Iogurte Skyr Equilíbrio Sólido</t>
  </si>
  <si>
    <t>Iogurte Sólido Proteico Kvar</t>
  </si>
  <si>
    <t>Iogurte Sólido + proteína Corpos Danone</t>
  </si>
  <si>
    <t>Manteiga de Frutos Olgeaginosos</t>
  </si>
  <si>
    <t>1 colher de chá</t>
  </si>
  <si>
    <t>Queijo Babybel</t>
  </si>
  <si>
    <t>Queijo Babybel light</t>
  </si>
  <si>
    <t xml:space="preserve">Queijo Vaca que ri </t>
  </si>
  <si>
    <t>Queijo Vaca que ri light</t>
  </si>
  <si>
    <t>Vaca que ri light + palitos light</t>
  </si>
  <si>
    <t xml:space="preserve">Vaca que ri light + palitos </t>
  </si>
  <si>
    <t>1 embalagem</t>
  </si>
  <si>
    <t>Queijo Fresco Meio-Gordo Continente</t>
  </si>
  <si>
    <t>Queijo Fresco Natural Continente</t>
  </si>
  <si>
    <t>Queijo Fresco Tradicional Magro, Equilíbrio Continente</t>
  </si>
  <si>
    <t>Queijo Fresco Por Si</t>
  </si>
  <si>
    <t>1 Fatia</t>
  </si>
  <si>
    <t>Queijo Fresco Magro, Santiago</t>
  </si>
  <si>
    <t>Ovos</t>
  </si>
  <si>
    <t>Ovo Classe M</t>
  </si>
  <si>
    <t>Ovo Classe L</t>
  </si>
  <si>
    <t>Sobremesas</t>
  </si>
  <si>
    <t>Gelatina Royal 10 kcal</t>
  </si>
  <si>
    <t>Gelatina Por Si 8 Kcal</t>
  </si>
  <si>
    <t>Gelatina Condi + Prot, 0%</t>
  </si>
  <si>
    <t>Gelatina + Iogurte 15 Kcal Mimosa</t>
  </si>
  <si>
    <t>Gelatina Sem Açúcar, Continente</t>
  </si>
  <si>
    <t>Pau</t>
  </si>
  <si>
    <t>Diversos</t>
  </si>
  <si>
    <t>Barras Cereais</t>
  </si>
  <si>
    <t>Barra Cereais Linea</t>
  </si>
  <si>
    <t>Barra Cereais Café Chocolate Negro Delta</t>
  </si>
  <si>
    <t>Barra Cereais Muesli Chocolate Negro Hero</t>
  </si>
  <si>
    <t>Equivalentes</t>
  </si>
  <si>
    <t>1 Porção</t>
  </si>
  <si>
    <t>Manteiga+ Cremes Vegetais</t>
  </si>
  <si>
    <t>Embalagem Individual</t>
  </si>
  <si>
    <t>Lípidos Saturados (g)</t>
  </si>
  <si>
    <t>Fibra(g)</t>
  </si>
  <si>
    <t>Leguminosas</t>
  </si>
  <si>
    <t>250gr de Hortícolas Cozinhados OU 200gr de legumes em cru</t>
  </si>
  <si>
    <t>88gr de leguminosas cozidas</t>
  </si>
  <si>
    <t>Sopas</t>
  </si>
  <si>
    <t>1 Embalagem</t>
  </si>
  <si>
    <t>Tigela Pequena</t>
  </si>
  <si>
    <t>Tigela Grande</t>
  </si>
  <si>
    <t xml:space="preserve">Prato Fundo Cheio </t>
  </si>
  <si>
    <t>Unidade</t>
  </si>
  <si>
    <t>3 Colheres de Sopa</t>
  </si>
  <si>
    <t>Bife</t>
  </si>
  <si>
    <t>Charcutaria</t>
  </si>
  <si>
    <t>Porção                          (2,5 unidades)</t>
  </si>
  <si>
    <t>1 unidade pequena</t>
  </si>
  <si>
    <t>Porção                      (2,5 unidades)</t>
  </si>
  <si>
    <t xml:space="preserve">1 chávena </t>
  </si>
  <si>
    <t>Porção (2 chávenas)</t>
  </si>
  <si>
    <t>Fatia sem casca</t>
  </si>
  <si>
    <t>Porção (2 fatias)</t>
  </si>
  <si>
    <t>1 unidade média</t>
  </si>
  <si>
    <t>Cacho com 2 unidadaes</t>
  </si>
  <si>
    <t>Porção                       (2 mãos cheias)</t>
  </si>
  <si>
    <t>unidade</t>
  </si>
  <si>
    <t>Porção                     (2,5 unidades)</t>
  </si>
  <si>
    <t>1 Mão Cheia</t>
  </si>
  <si>
    <t>Porção                          (3 Mãos Cheias)</t>
  </si>
  <si>
    <t>Unidade Grande</t>
  </si>
  <si>
    <t>Porção                (Unidade Média)</t>
  </si>
  <si>
    <t>Unidade Pequena</t>
  </si>
  <si>
    <t>Porção                 (Unidade Média)</t>
  </si>
  <si>
    <t>Taça</t>
  </si>
  <si>
    <t>Fatia, com casca</t>
  </si>
  <si>
    <t>Fatia fina com casca</t>
  </si>
  <si>
    <t>Porção                        (2 fatias finas)</t>
  </si>
  <si>
    <t>1 Fatia com Casca</t>
  </si>
  <si>
    <t>Porção (2,5 fatias)</t>
  </si>
  <si>
    <t xml:space="preserve">Chávena </t>
  </si>
  <si>
    <t>Unidade Média</t>
  </si>
  <si>
    <t>Porção                      (10 unidades)</t>
  </si>
  <si>
    <t>1/2 unidade</t>
  </si>
  <si>
    <t>Porção                  (unidade pequena)</t>
  </si>
  <si>
    <t>Porção (2 unidades)</t>
  </si>
  <si>
    <t>Porção (10Unidades)</t>
  </si>
  <si>
    <t>Porção(10 unidades)</t>
  </si>
  <si>
    <t>Iogurte Skyr Natural, Equilíbrio Líquido</t>
  </si>
  <si>
    <t>Atual</t>
  </si>
  <si>
    <t>Diferença</t>
  </si>
  <si>
    <t>PROT</t>
  </si>
  <si>
    <t>PROT (g)</t>
  </si>
  <si>
    <t>HC (g)</t>
  </si>
  <si>
    <t>LIP (g)</t>
  </si>
  <si>
    <t>Valor Nutricional</t>
  </si>
  <si>
    <t>Queijo Triângulo President</t>
  </si>
  <si>
    <t>Queijo Triângulo President Light</t>
  </si>
  <si>
    <t>Queijo Fresco Por Si Light</t>
  </si>
  <si>
    <t>Manteiga + Cremes Vegetais</t>
  </si>
  <si>
    <t>Barra Cereais Nacional +Linha Frutos Vermelhos</t>
  </si>
  <si>
    <t>1/2 prato</t>
  </si>
  <si>
    <t>1/4 prato</t>
  </si>
  <si>
    <t>1 Bola</t>
  </si>
  <si>
    <t>Cerveja  Mini</t>
  </si>
  <si>
    <t>Cerveja Lata</t>
  </si>
  <si>
    <t>1 porção</t>
  </si>
  <si>
    <t>Ref.</t>
  </si>
  <si>
    <t>Prega Peitoral (mm)</t>
  </si>
  <si>
    <t>1 Copo médio de Vinho Maduro Branco</t>
  </si>
  <si>
    <t>1/2 Chávena de Chocapic</t>
  </si>
  <si>
    <t>1/2 Chávena de Nestum</t>
  </si>
  <si>
    <t>1/2 Chávena de Cerelac</t>
  </si>
  <si>
    <t>1/2 Chávena de Nestum 0% Arroz</t>
  </si>
  <si>
    <t>100 g de Farinha de aveia</t>
  </si>
  <si>
    <t>100g de Farinha de trigo</t>
  </si>
  <si>
    <t>100g de Farinha de linhaça dourada</t>
  </si>
  <si>
    <t>Porção (3) Ameixas Brancas Pequenas</t>
  </si>
  <si>
    <t>Porção (3 Unidades pequenas) de Ameixa Encarnada</t>
  </si>
  <si>
    <t>Porção ( 2 Chávenas) de Amora</t>
  </si>
  <si>
    <t>Porção (2 fatias) de Ananás</t>
  </si>
  <si>
    <t>Porção (1 Uniade Pequena) de Banana</t>
  </si>
  <si>
    <t>Cacho com 2 Cerejas</t>
  </si>
  <si>
    <t>Porção (2 Mãos Cheias) de Cereja</t>
  </si>
  <si>
    <t>Porção (2,5 Unidades) de Damasco</t>
  </si>
  <si>
    <t>Porção (3 Mãos Cheias) de Framboesas</t>
  </si>
  <si>
    <t>Porção (Unidade Média) de Laranja</t>
  </si>
  <si>
    <t>Unidade Pequena de Maçã</t>
  </si>
  <si>
    <t>Unidade Grande de Maçã</t>
  </si>
  <si>
    <t>Porção (2 Fatias Finas) de Melão</t>
  </si>
  <si>
    <t>Porção (2,5 Fatias) de Meloa</t>
  </si>
  <si>
    <t>Porção (10 Unidades) de Morango</t>
  </si>
  <si>
    <t>Porção (2 unidades) de Nêspera</t>
  </si>
  <si>
    <t xml:space="preserve">1/2 Papaia </t>
  </si>
  <si>
    <t>Porção (1 Papaia )</t>
  </si>
  <si>
    <t>Unidade Pequena Pêra</t>
  </si>
  <si>
    <t>Porção (2 Unidades) de Kiwi</t>
  </si>
  <si>
    <t>Porção (2 Unidades) de Tangerina</t>
  </si>
  <si>
    <t>Porção (10 Unidades) de Uva Branca</t>
  </si>
  <si>
    <t>Porção (10 Unidades) de Uva tinta</t>
  </si>
  <si>
    <t>Iogurte Sólido Magro Mimosa, 0%Açúcar</t>
  </si>
  <si>
    <t>Iogurte Líquido Magro Mimosa, 0%Açúcar</t>
  </si>
  <si>
    <t>Iogurte Sólido Equilíbrio Continente</t>
  </si>
  <si>
    <t>Iogurte Líquido Equilíbrio Continente</t>
  </si>
  <si>
    <t>Iogurte Líquido Continente</t>
  </si>
  <si>
    <t>Iogurte Sólido Mimosa</t>
  </si>
  <si>
    <t>Iogurte Líquido Mimosa</t>
  </si>
  <si>
    <t>100 gr de Clara de Ovo</t>
  </si>
  <si>
    <t>Pau de Canela Moída</t>
  </si>
  <si>
    <t>100gr de  Bebida de Cereais Bolero</t>
  </si>
  <si>
    <t>100 gr de Bebida de Cereais Mokambo</t>
  </si>
  <si>
    <t>100 gr de Bebida de Cereais Tofina</t>
  </si>
  <si>
    <t>100 gr de Bebida de Cereais Cevada</t>
  </si>
  <si>
    <t>100 gr de Bebida de Cereais Aveia e Cevada</t>
  </si>
  <si>
    <t>100 gr de Mistura solúvel Chicória com Café</t>
  </si>
  <si>
    <t>Embalagem individual de Matinal Magra</t>
  </si>
  <si>
    <t>Embalagem Individual de Matinal Extra Light</t>
  </si>
  <si>
    <t>Embalagem Individual de Becel Magra</t>
  </si>
  <si>
    <t>Embalagem Individual de Planta Magra</t>
  </si>
  <si>
    <t>3 Colheres de Sopa de Tremoço</t>
  </si>
  <si>
    <t>3 Colheres de Sopa de Ervilhas Cozidas</t>
  </si>
  <si>
    <t>3 Colheres de Sopa de Feijão Branco Cozido</t>
  </si>
  <si>
    <t>3 Colheres de Sopa de Grão de Bico</t>
  </si>
  <si>
    <t xml:space="preserve">100 gr de Cogumelos </t>
  </si>
  <si>
    <t>1/2 Prato de Feijão Verde Cozido</t>
  </si>
  <si>
    <t>1/4 de Prato de Feijão Verde Cozido</t>
  </si>
  <si>
    <t>3 Colheres de Sopa de Feijão Manteiga Cozido</t>
  </si>
  <si>
    <t>Tigela Pequena de Canja de Galinha</t>
  </si>
  <si>
    <t>Tigela Grande de Canja de Galinha</t>
  </si>
  <si>
    <t>1 Prato Fundo Cheio de Canja de Galinha</t>
  </si>
  <si>
    <t>Tigela Pequena de Caldo Verde</t>
  </si>
  <si>
    <t>Tigela Grande de Caldo Verde</t>
  </si>
  <si>
    <t>Tigela Pequena de Sopa de Vegetais</t>
  </si>
  <si>
    <t>Tigela Pequena de Sopa de Vegetais Com Batata</t>
  </si>
  <si>
    <t>50gr de carne cozinhada OU 60g de pescado cozinhado OU 2 Ovos</t>
  </si>
  <si>
    <t>100gr de carne cozinhada OU 120g de pescado cozinhado OU 4 Ovos</t>
  </si>
  <si>
    <t xml:space="preserve">Bebida: </t>
  </si>
  <si>
    <t>Água</t>
  </si>
  <si>
    <t>Prot</t>
  </si>
  <si>
    <t>LP</t>
  </si>
  <si>
    <t>Horas</t>
  </si>
  <si>
    <t xml:space="preserve"> (g/mL)</t>
  </si>
  <si>
    <t xml:space="preserve"> Porção Fruta</t>
  </si>
  <si>
    <t>Pacote de Açúcar Branco</t>
  </si>
  <si>
    <t>Colher de Chá de Açúcar Branco</t>
  </si>
  <si>
    <t xml:space="preserve"> Colher de Sobremesa de Açúcar Branco</t>
  </si>
  <si>
    <t xml:space="preserve"> Colher de Sopa de Açúcar Branco</t>
  </si>
  <si>
    <t xml:space="preserve"> Colher de Chá de Açúcar Branco</t>
  </si>
  <si>
    <t>Colher de Sobremesa de Açúcar Amarelo</t>
  </si>
  <si>
    <t>Colher de Sopa de Açúcar Amarelo</t>
  </si>
  <si>
    <t>Colher de Chá de Açúcar de Coco Bio Por Si</t>
  </si>
  <si>
    <t xml:space="preserve"> Colher de Sobremesa de Açúcar de Coco Bio Por Si</t>
  </si>
  <si>
    <t xml:space="preserve"> Colher de Sopa de Açúcar de Coco Bio Por Si</t>
  </si>
  <si>
    <t>Colher de Chá de Açúcar de Coco Origens</t>
  </si>
  <si>
    <t>Colher de Sobremesa de Açúcar de Coco Origens</t>
  </si>
  <si>
    <t>Colher de Sopa de Açúcar de Coco Origens</t>
  </si>
  <si>
    <t>Colher de Chá de Açúcar de Coco BIO Cemporcento</t>
  </si>
  <si>
    <t xml:space="preserve"> Colher de Sobremesa de Açúcar de Coco BIO Cem Porcento</t>
  </si>
  <si>
    <t xml:space="preserve"> Colher de Sopa Açúcar Bio Cemporcento</t>
  </si>
  <si>
    <t>Pacote de Adoçante Stevia</t>
  </si>
  <si>
    <t>Colher de Chá de Mel</t>
  </si>
  <si>
    <t>Colher de Sobremesa de Mel</t>
  </si>
  <si>
    <t xml:space="preserve"> Colher de Chá de Mel</t>
  </si>
  <si>
    <t xml:space="preserve"> Fatia de Marmelada</t>
  </si>
  <si>
    <t>Colher de chá de Doce de 4 frutos Casa Mateus, 0%açúcares</t>
  </si>
  <si>
    <t xml:space="preserve"> Colher de Sobremesa de Doce de 4 frutos Casa Mateus, 0%açúcares</t>
  </si>
  <si>
    <t>Colher de Chá de Doce 4 frutos, Continente Equilíbrio</t>
  </si>
  <si>
    <t>Colher de Sobremesa de Doce 4 frutos, Continente Equilíbrio</t>
  </si>
  <si>
    <t>Colher de chá de Doce de Morango Casa Mateus</t>
  </si>
  <si>
    <t xml:space="preserve"> Colher de Sobremesa de Doce de Morango Casa Mateus</t>
  </si>
  <si>
    <t>Colher de chá de Azeite</t>
  </si>
  <si>
    <t>Colher de Sobremesa de Azeite</t>
  </si>
  <si>
    <t xml:space="preserve"> Colher de Sopa de Azeite</t>
  </si>
  <si>
    <t>Colher de Sopa de Óleo de Coco</t>
  </si>
  <si>
    <t>Colher de Chá de Óleo de Girassol</t>
  </si>
  <si>
    <t>Colher de Sobremesa de Óleo de Girassol</t>
  </si>
  <si>
    <t xml:space="preserve"> Colher de Sopa de Óleo de Girassol</t>
  </si>
  <si>
    <t xml:space="preserve"> Copo médio de Vinho Maduro Tinto</t>
  </si>
  <si>
    <t>Copo médio de Vinho Verde Branco</t>
  </si>
  <si>
    <t xml:space="preserve"> Copo médio de Vinho Verde Tinto</t>
  </si>
  <si>
    <t xml:space="preserve"> Bolacha Água e Sal</t>
  </si>
  <si>
    <t>Pacote de Bolacha Água e Sal</t>
  </si>
  <si>
    <t xml:space="preserve"> Bolacha Maria</t>
  </si>
  <si>
    <t xml:space="preserve"> Pacote individual de Bolacha Maria</t>
  </si>
  <si>
    <t>Bolacha Cream Cracker</t>
  </si>
  <si>
    <t>Pacote individual de Bolacha Cream Cracker</t>
  </si>
  <si>
    <t>Tortita de Milho</t>
  </si>
  <si>
    <t>Tortita de Arroz</t>
  </si>
  <si>
    <t xml:space="preserve"> Saqueta de Tortita mini de Milho</t>
  </si>
  <si>
    <t xml:space="preserve"> Tortita de Milho/Arroz de chocolate</t>
  </si>
  <si>
    <t>Bolacha Marinheira</t>
  </si>
  <si>
    <t xml:space="preserve"> Colher de Sopa de Cornflakes</t>
  </si>
  <si>
    <t>Colher de Sopa de Cornflaes, 0%Açúcar</t>
  </si>
  <si>
    <t xml:space="preserve"> Colher de Sopa de Cereais All-bran Flakes</t>
  </si>
  <si>
    <t>Unidade de Weetabix original</t>
  </si>
  <si>
    <t xml:space="preserve"> Unidade de Weetabix Protein</t>
  </si>
  <si>
    <t xml:space="preserve"> Colher de Sobremesa de Flocos de Aveia</t>
  </si>
  <si>
    <t>Colher de Sopa de Flocos de Aveia</t>
  </si>
  <si>
    <t>Colher de Sobremesa de Puff de trigo Bio</t>
  </si>
  <si>
    <t>Colher de Sopa de Puff de trigo Bio</t>
  </si>
  <si>
    <t>Porção de Granola, 0%Açúcar Equilibrio Continente</t>
  </si>
  <si>
    <t>Fatia de Pão de forma integral</t>
  </si>
  <si>
    <t xml:space="preserve"> Fatia de Pão de forma</t>
  </si>
  <si>
    <t>Fatia de Pão de Forma Cereais</t>
  </si>
  <si>
    <t>Fatia de Pão de Forma Shape Continente</t>
  </si>
  <si>
    <t xml:space="preserve">Fatia de Pão de Forma Oroweat </t>
  </si>
  <si>
    <t xml:space="preserve"> Tosta de trigo </t>
  </si>
  <si>
    <t>Porção de Tosta de trigo extrafinas</t>
  </si>
  <si>
    <t>Minitosta</t>
  </si>
  <si>
    <t xml:space="preserve"> Tosta Sueca de trigo</t>
  </si>
  <si>
    <t>Porção  de Tosta Sueca integral</t>
  </si>
  <si>
    <t>Tosta Sueca integral</t>
  </si>
  <si>
    <t xml:space="preserve"> Saqueta de Mini tosta extrafina</t>
  </si>
  <si>
    <t>Gressino</t>
  </si>
  <si>
    <t xml:space="preserve"> Gressinos integrais</t>
  </si>
  <si>
    <t>Porção de Mini gressinos integrais, Equilibrio Continente</t>
  </si>
  <si>
    <t>Porção de Croutons</t>
  </si>
  <si>
    <t>Tortilha Bimbo</t>
  </si>
  <si>
    <t>Unidade Pequena de Ameixa Encarnada</t>
  </si>
  <si>
    <t>Chávena de Amoras</t>
  </si>
  <si>
    <t>Fatia sem casca de Ananás</t>
  </si>
  <si>
    <t xml:space="preserve"> Unidade média de Banana</t>
  </si>
  <si>
    <t>Mão cheia de Framboesas</t>
  </si>
  <si>
    <t>Unidade Grande de Goiaba</t>
  </si>
  <si>
    <t>Unidade Pequena de Laranja</t>
  </si>
  <si>
    <t>Unidade Grande de Laranja</t>
  </si>
  <si>
    <t xml:space="preserve"> Unidade Média de Maçã</t>
  </si>
  <si>
    <t>Taça de Melancia</t>
  </si>
  <si>
    <t>Fatia com casca de Melancia</t>
  </si>
  <si>
    <t>Fatia Fina com Casca de Melão</t>
  </si>
  <si>
    <t>Fatia com Casca de Meloa</t>
  </si>
  <si>
    <t>Chávena de Mirtilos</t>
  </si>
  <si>
    <t>Unidade Pequena de Kiwi</t>
  </si>
  <si>
    <t xml:space="preserve"> Mão Cheia de Tâmaras Secas</t>
  </si>
  <si>
    <t>Chávena de Tâmaras Frescas</t>
  </si>
  <si>
    <t>Mão Cheia de Amêndoas</t>
  </si>
  <si>
    <t>Mão Cheia de Amendoins</t>
  </si>
  <si>
    <t xml:space="preserve"> Mão Cheia de Avelãs</t>
  </si>
  <si>
    <t>Mão Cheia de Castanhas</t>
  </si>
  <si>
    <t>Colher de Sopa de Coco</t>
  </si>
  <si>
    <t xml:space="preserve"> Mão Cheia de Nozes</t>
  </si>
  <si>
    <t>Mão Cheia de Pinhões</t>
  </si>
  <si>
    <t xml:space="preserve"> Mão Cheia de Pistácios</t>
  </si>
  <si>
    <t>Mão Cheia de Cajus</t>
  </si>
  <si>
    <t>Colher de Chá de Manteiga de Amendoim Equilíbrio Continente</t>
  </si>
  <si>
    <t>Colher de Chá de Manteiga de Amendoim Prozis</t>
  </si>
  <si>
    <t>Bola de Gelado de Morango, Continente 0%Açucar</t>
  </si>
  <si>
    <t xml:space="preserve"> Bola de Gelado Baunilha Pura Vida</t>
  </si>
  <si>
    <t>Copo Pequeno de Leite Magro</t>
  </si>
  <si>
    <t xml:space="preserve"> Caneca de Leite Magro</t>
  </si>
  <si>
    <t xml:space="preserve"> Copo Pequeno de Leite Meio-Gordo</t>
  </si>
  <si>
    <t>Caneca de Leite Meio-Gordo</t>
  </si>
  <si>
    <t>Copo Pequeno de Leite Magro Sem lactose</t>
  </si>
  <si>
    <t xml:space="preserve"> Caneca de Leite Magro Sem lactose</t>
  </si>
  <si>
    <t xml:space="preserve"> Copo Pequeno de Leite Meio-Gordo Sem Lactose</t>
  </si>
  <si>
    <t>Caneca de Leite Meio-Gordo Sem Lactose</t>
  </si>
  <si>
    <t>Pacote de Leite Meio-Gordo Sem Lactose, 0%</t>
  </si>
  <si>
    <t xml:space="preserve">Pacote de Leite Achocolatado Agros </t>
  </si>
  <si>
    <t xml:space="preserve"> Pacote de Leite Achocolatado Magro Mimosa</t>
  </si>
  <si>
    <t xml:space="preserve"> Pacote de Leite Achocolatado Sem lactose</t>
  </si>
  <si>
    <t>Pacote de Leite Achocolatado Nesquick</t>
  </si>
  <si>
    <t>Unidade de Prozis Protein Milk</t>
  </si>
  <si>
    <t>Copo Pequeno de Bebida de Aveia, 0% Açúcares</t>
  </si>
  <si>
    <t>Porção Iogurte Líquido Kvar proteico Líquido</t>
  </si>
  <si>
    <t>Porção  Iogurte Skyr Natural, 0%Matéria Gorda Sólido Continente</t>
  </si>
  <si>
    <t>Colher de Chá de Queijo vaca que ri para barrar</t>
  </si>
  <si>
    <t>Colher de Chá de Queijo vaca que ri para barrar light</t>
  </si>
  <si>
    <t xml:space="preserve">Colher de Chá de Queijo philadelphia para barrar </t>
  </si>
  <si>
    <t>Colher de Chá de Queijo philadelphia para barrar light</t>
  </si>
  <si>
    <t>Colher de Chá de Queijo para barrar continente light</t>
  </si>
  <si>
    <t xml:space="preserve"> Colher de Chá de Queijo para barrar Por Si </t>
  </si>
  <si>
    <t>Colher de Chá de Queijo para barrar Por Si light</t>
  </si>
  <si>
    <t>Porção de Queijo Fresco Equilíbrio Continente</t>
  </si>
  <si>
    <t>Porção de Queijo fresco Matinal</t>
  </si>
  <si>
    <t>Porção de Queijo fresco Matinal Magro</t>
  </si>
  <si>
    <t>Fatia de Queijo Flamengo Light fatiado</t>
  </si>
  <si>
    <t>Fatia de Queijo continente Equilíbrio Fatiado</t>
  </si>
  <si>
    <t xml:space="preserve"> Fatia de Queijo Fundido Vaca que Ri Fatiado</t>
  </si>
  <si>
    <t>Fatia de Fiambre de Peru</t>
  </si>
  <si>
    <t>Fatia de Fiambre de Frango</t>
  </si>
  <si>
    <t xml:space="preserve"> Colher de Chá de Café Soluvel em pó com cafeína</t>
  </si>
  <si>
    <t>Colher de Chá de Canela Moída</t>
  </si>
  <si>
    <t>Porção de Tapioca</t>
  </si>
  <si>
    <t>Colher de Sobremesa de Vinagre</t>
  </si>
  <si>
    <t xml:space="preserve"> Colher de Sopa de Vinagre</t>
  </si>
  <si>
    <t>Colher de Chá de Vinagre</t>
  </si>
  <si>
    <t xml:space="preserve"> Colher de Sopa de Sementes de Sésamo</t>
  </si>
  <si>
    <t>Colher de Sopa de Sementes de Girassol</t>
  </si>
  <si>
    <t xml:space="preserve"> Colher de Sopa de Sementes de Chia</t>
  </si>
  <si>
    <t xml:space="preserve"> Colher de Sopa de Sementes de Linhaça</t>
  </si>
  <si>
    <t>Colher de Chá de Matinal Magra</t>
  </si>
  <si>
    <t>Colher de Sobremesa de Matinal Magra</t>
  </si>
  <si>
    <t>Colher de Sopa de Matinal Magra</t>
  </si>
  <si>
    <t xml:space="preserve"> Colher de Chá de Matinal Extra Light</t>
  </si>
  <si>
    <t xml:space="preserve"> Colher de Sobemesa de Matinal Extra Light</t>
  </si>
  <si>
    <t>Colher de Sopa de Matinal Extra Light</t>
  </si>
  <si>
    <t>Colher de Sobremesa de Manteiga Magra Por Si</t>
  </si>
  <si>
    <t xml:space="preserve"> Colher de Sopa de Manteiga Magra Por Si</t>
  </si>
  <si>
    <t>Colher de Chá de Becel Magra</t>
  </si>
  <si>
    <t xml:space="preserve"> Colher de Sobremesa de Becel Magra</t>
  </si>
  <si>
    <t>Colher de Sopa de Becel Magra</t>
  </si>
  <si>
    <t>Colher de Chá de Planta Magra</t>
  </si>
  <si>
    <t>Colher de Sobremesa de Planta Magra</t>
  </si>
  <si>
    <t>Colher de Sopa de Planta Magra</t>
  </si>
  <si>
    <t>Mão Cheia de Tremoço</t>
  </si>
  <si>
    <t xml:space="preserve"> Bife de Tofu</t>
  </si>
  <si>
    <t>Soja</t>
  </si>
  <si>
    <t>Prato Fundo Cheio de Caldo Verde</t>
  </si>
  <si>
    <t>Embalagem de Sopa de Cenoura, Go Natura</t>
  </si>
  <si>
    <t>Embalagem de Sopa de Legumes, Continente</t>
  </si>
  <si>
    <t>Colher de Chá de Farinha de aveia</t>
  </si>
  <si>
    <t>Colher de Sobremesa de Farinha de aveia</t>
  </si>
  <si>
    <t>Colher de Sopa de Farinha de aveia</t>
  </si>
  <si>
    <t xml:space="preserve"> Colher de Chá de Farinha de trigo</t>
  </si>
  <si>
    <t xml:space="preserve"> Colher de Sobremesa de Farinha de trigo</t>
  </si>
  <si>
    <t>Colher de Sopa de Farinha de trigo</t>
  </si>
  <si>
    <t>Colher de Chá de Farinha de linhaça dourada</t>
  </si>
  <si>
    <t>Colher de Sobremesa de Farinha de linhaça dourada</t>
  </si>
  <si>
    <t>Colher de Sopa de Farinha de linhaça dourada</t>
  </si>
  <si>
    <t xml:space="preserve"> Colher de Sobremesa de Cacau magro em pó (Equilíbrio Continente; Por Si)</t>
  </si>
  <si>
    <t>Colher de Sopa de Cacau magro em pó (Equilíbrio Continente; Por Si)</t>
  </si>
  <si>
    <t>Colher de Sobremesa de Cacau em pó Origens</t>
  </si>
  <si>
    <t>Colher de Sopa de Cacau em pó Origens</t>
  </si>
  <si>
    <t>Colher de Sobremesa de Cacau em pó puro, sem adição de açúcares</t>
  </si>
  <si>
    <t>Colher de Sopa de Cacau em pó puro, sem adição de açúcares</t>
  </si>
  <si>
    <t>Chávena de Café de Café de cafeteira</t>
  </si>
  <si>
    <t>Colher de Chá de Café solúvel em Pó</t>
  </si>
  <si>
    <t xml:space="preserve"> Caneca de Chá</t>
  </si>
  <si>
    <t>2ª Merenda da Tarde</t>
  </si>
  <si>
    <t>Kg de Massa Muscular</t>
  </si>
  <si>
    <t xml:space="preserve"> </t>
  </si>
  <si>
    <t>((892,68-(Idade*115,93)+(Peso*54,96)+((Altura (m))*1816,23)+1484,5))*0,2388458966275</t>
  </si>
  <si>
    <t>((0*892,68)-(Idade*115,93)+(Peso*54,96)+(('Altura (m))*1816,23)+1484,5)*0,2388458966275</t>
  </si>
  <si>
    <t>Jovens Obesidade 3-18 Anos</t>
  </si>
  <si>
    <t>17,5*Peso +651</t>
  </si>
  <si>
    <t>(19.59 x Peso) + (1,033 x Altura (cm)) + 414.9</t>
  </si>
  <si>
    <t>(16.8 x Peso) + (1,618 x Altura (cm)) + 371.3</t>
  </si>
  <si>
    <t>(16.25 x Peso) + (1,373 x Altura (cm)) + 515.5</t>
  </si>
  <si>
    <t>(8.37 x Peso) + (4,65 x Altura (cm)) + 200</t>
  </si>
  <si>
    <t>(22,7 x Peso) + 495</t>
  </si>
  <si>
    <t>(22,5 x Peso) + 499</t>
  </si>
  <si>
    <t>12,2*Peso + 746</t>
  </si>
  <si>
    <t>15.4Peso - 27H + 717)</t>
  </si>
  <si>
    <t>13.3Peso + 334H + 35)</t>
  </si>
  <si>
    <t>11.3Peso + 16H + 901</t>
  </si>
  <si>
    <t>8.7Peso - 25H + 865)</t>
  </si>
  <si>
    <t>Rapaz</t>
  </si>
  <si>
    <t>Rapariga</t>
  </si>
  <si>
    <t>Poortmans, et.al  7-17 Anos</t>
  </si>
  <si>
    <t>Poortmans, et.al 7-17 Anos</t>
  </si>
  <si>
    <t xml:space="preserve">Distribuição de Macronutrientes </t>
  </si>
  <si>
    <t>0,244.MCT + 7,8.Est (m)+ 6,6.S - 0,098.Id + Rb - 3,3</t>
  </si>
  <si>
    <t xml:space="preserve">Tem-haaf, et al. </t>
  </si>
  <si>
    <t>22,771 *FFM + 484,264</t>
  </si>
  <si>
    <t>%BF= 8.997 6+ 0.24658*(3SKF) – 6.343*(gender) – 1.998*(race), considerando SKF: ABDOMINAL ; Crual ; TRICIPITAL; Sexo: 0F; 1M  e Raça: 0 White e 1 Black</t>
  </si>
  <si>
    <t>SMM (kg) = Altura (m)* ( [(0.0064 * (PB)2) + (0.0032 * PCoxa (2))+ (0.0015 *PGeminal(2) + (2.56 *1 )+ (0.136 age))</t>
  </si>
  <si>
    <t>SMM (kg) = Altura (m)* ( [(0.0064 * (PB)2) + (0.0032 * PCoxa (2))+ (0.0015 *PGeminal(2) + (0.136 age))</t>
  </si>
  <si>
    <t>Kg Massa Muscular</t>
  </si>
  <si>
    <t>1,51*(imc)-0,70*Idade +1,4</t>
  </si>
  <si>
    <t>0,738*(tr+SB) + 1,7</t>
  </si>
  <si>
    <t>0,735* (TR + Geminal)+1</t>
  </si>
  <si>
    <t>1,51*(imc)-0,70*Idade -3,6+1,4</t>
  </si>
  <si>
    <t>0,610* (TR+Geminal)+5,1</t>
  </si>
  <si>
    <t>BF% = 5.174 + (0.124 ∗ Crural) + (0.147 ∗ Ab) + (0.196 ∗ Tricipital) + (0.13 ∗ Geminal)</t>
  </si>
  <si>
    <t>x=sum of triceps, chest, and subscapular skinfolds (in mm) for men, and the sum of triceps, suprailium, and abdominal skinfolds for women, and y =age in years</t>
  </si>
  <si>
    <t>BD = 1.0988 − (0.0004 ∗Σ[T, Sb, B, Sp, Ab, crural, geminal])</t>
  </si>
  <si>
    <t>BF-=1,20*imc +0,23 *i -5,4</t>
  </si>
  <si>
    <t>%=((4,95/Densidade)-4,50)*100</t>
  </si>
  <si>
    <t>BD= 11690-0,0788*(log (soma4))</t>
  </si>
  <si>
    <t>BD= 1,2063-0,0999* LOG(SOMA4)</t>
  </si>
  <si>
    <t>Receita</t>
  </si>
  <si>
    <t>pt</t>
  </si>
  <si>
    <t>lp</t>
  </si>
  <si>
    <r>
      <t xml:space="preserve">Evans, et.al </t>
    </r>
    <r>
      <rPr>
        <sz val="10"/>
        <rFont val="Modern Love Caps"/>
        <family val="5"/>
      </rPr>
      <t>[Mulheres]</t>
    </r>
  </si>
  <si>
    <r>
      <t xml:space="preserve">Reilly, et.al </t>
    </r>
    <r>
      <rPr>
        <sz val="10"/>
        <color theme="1"/>
        <rFont val="Modern Love Caps"/>
        <family val="5"/>
      </rPr>
      <t>[Homens Futebol]</t>
    </r>
  </si>
  <si>
    <t>Classificação de IMC (Segundo OMS)</t>
  </si>
  <si>
    <t>Baixo Peso</t>
  </si>
  <si>
    <t>Normoponderal</t>
  </si>
  <si>
    <t>Excesso de Peso</t>
  </si>
  <si>
    <t>Obesidade</t>
  </si>
  <si>
    <t>&lt;18,5</t>
  </si>
  <si>
    <t>19 - 24,5</t>
  </si>
  <si>
    <t>25-30</t>
  </si>
  <si>
    <t>&gt;30</t>
  </si>
  <si>
    <t>Classificação IMC- Percentis pediatria</t>
  </si>
  <si>
    <t>85th - 95th</t>
  </si>
  <si>
    <t>95th e 97th</t>
  </si>
  <si>
    <t>97th e 99th</t>
  </si>
  <si>
    <t>&gt;= 99th</t>
  </si>
  <si>
    <t>3rd e 15th/ 15th e 25th / 25th e 50th</t>
  </si>
  <si>
    <t xml:space="preserve"> 50th e 75th /75th e 85th</t>
  </si>
  <si>
    <t>Classificação IMC Lipschitz Idosos</t>
  </si>
  <si>
    <t xml:space="preserve">&lt;22 </t>
  </si>
  <si>
    <t>22 - 27</t>
  </si>
  <si>
    <t>&gt;27</t>
  </si>
  <si>
    <t>Excesso de Peso / Obesidade</t>
  </si>
  <si>
    <t xml:space="preserve">5,5 colheres de Sopa (110g) de arroz ou massa cozinhados OU 1 batata média (120g) </t>
  </si>
  <si>
    <t>8 colheres de sopa (165g) de arroz ou massa cozinhados OU 4 batatas pequenas (180g)</t>
  </si>
  <si>
    <t>&lt;1 sd - 3rd</t>
  </si>
  <si>
    <t>Valores de Referência %MG- Não Atletas</t>
  </si>
  <si>
    <t>HOMENS</t>
  </si>
  <si>
    <t>18-40 Anos</t>
  </si>
  <si>
    <t>40-60 Anos</t>
  </si>
  <si>
    <t>&gt;60 Anos</t>
  </si>
  <si>
    <t>Não recomendado</t>
  </si>
  <si>
    <t>Limite Inferior</t>
  </si>
  <si>
    <t>Médio</t>
  </si>
  <si>
    <t>Limite Superior</t>
  </si>
  <si>
    <t>&lt;8</t>
  </si>
  <si>
    <t>&gt;22</t>
  </si>
  <si>
    <t>&lt;10</t>
  </si>
  <si>
    <t>&gt;25</t>
  </si>
  <si>
    <t>&gt;23</t>
  </si>
  <si>
    <t>MULHERES</t>
  </si>
  <si>
    <t>&lt;20</t>
  </si>
  <si>
    <t>&gt;35</t>
  </si>
  <si>
    <t>&gt;38</t>
  </si>
  <si>
    <t>&lt;25</t>
  </si>
  <si>
    <t>Valores de Referência %MG-  Atletas</t>
  </si>
  <si>
    <t>Baixa</t>
  </si>
  <si>
    <t>Elevada</t>
  </si>
  <si>
    <t>Queijo triângulos magro Pingo Doce</t>
  </si>
  <si>
    <t>Queijo triângulos magro Continente Equilíbrio</t>
  </si>
  <si>
    <t>Colher de Chá de Queijo para barrar Skyr</t>
  </si>
  <si>
    <t>Fatia de Queijo Terra Nostra Magro</t>
  </si>
  <si>
    <t>Tortilha Pingo Doce</t>
  </si>
  <si>
    <t>Colher de Chá de Doce Hero,0%</t>
  </si>
  <si>
    <t>Colher de Sobremesa de Compota 0% Prozis</t>
  </si>
  <si>
    <t>Pacote de Compal Light- Vital</t>
  </si>
  <si>
    <t>Copo médio de Compal Light - Vital</t>
  </si>
  <si>
    <t>Polpa Sumo Squeeze Prozis</t>
  </si>
  <si>
    <t>Colher de Chá de Manteiga de Am^neoda Prozis</t>
  </si>
  <si>
    <t>Iogurte Corpos Danone Magro</t>
  </si>
  <si>
    <t>Iogurte Sólido Mimosa Sem lactose</t>
  </si>
  <si>
    <t>Iogurte Líquido Mimosa Eleva Sem lactose</t>
  </si>
  <si>
    <t xml:space="preserve">Iogurte Skyr Líquido Lidl </t>
  </si>
  <si>
    <t>Iogurte Yo Pro Sólido 15g</t>
  </si>
  <si>
    <t>Iogurte Sólido Natural Proteico Pingo Doce</t>
  </si>
  <si>
    <t>Iogurte Yo Pro Líquido 25g</t>
  </si>
  <si>
    <t>Iogurte Skyr Sólido Lidl</t>
  </si>
  <si>
    <t>Iogurte Proteico Sólido Kvarg</t>
  </si>
  <si>
    <t>Iogurte Skyr Sólido Pingo Doce</t>
  </si>
  <si>
    <t>Iogurte Proteico Sólido Mercadona</t>
  </si>
  <si>
    <t>Iogurte Proteico Líquido Mercadona</t>
  </si>
  <si>
    <t>Pudim Proteico Chocolate Ehrmann</t>
  </si>
  <si>
    <t>Pudim Proteico Zero Prozis</t>
  </si>
  <si>
    <t>Iogurte Líquido Pingo Doce Sem lactose</t>
  </si>
  <si>
    <t>Iogurte Origem Vegetal Alpro Natural, 0%Açúcar</t>
  </si>
  <si>
    <t>Iogurte Origem Vegetal Alpro Skyr</t>
  </si>
  <si>
    <t>Leite com Chocolate Zero Prozis + Proteina</t>
  </si>
  <si>
    <t>Leite YoPro 25g Proteína</t>
  </si>
  <si>
    <t>Leite + Proteína Mercadona</t>
  </si>
  <si>
    <t>Snack Bean and Go Tomate e Oregãos</t>
  </si>
  <si>
    <t>Snack Prozis Krispees Tomate e Manjericão</t>
  </si>
  <si>
    <t>Snack Prozis Krispees Milho com Pimentão Doce</t>
  </si>
  <si>
    <t>Tosta Fina Continente Equilíbrio</t>
  </si>
  <si>
    <t>Pão Crocante Pingo Doce</t>
  </si>
  <si>
    <t>Porção Cereal Mix Mercadona</t>
  </si>
  <si>
    <t>Porção Cereais Espelta Mercadona</t>
  </si>
  <si>
    <t>Porção Granola CemPorcento Frutos Vermelhos, 0% açúcares</t>
  </si>
  <si>
    <t>Porção Granola CemPorcento Aveia Integral, 0% açúcares</t>
  </si>
  <si>
    <t>Porção Granola Kellog  All-Bran</t>
  </si>
  <si>
    <t xml:space="preserve">Porção Puff Trigo </t>
  </si>
  <si>
    <t>Porção Muesli Prozis</t>
  </si>
  <si>
    <t xml:space="preserve">Porção Cereais Linha 0% Açúcares </t>
  </si>
  <si>
    <t>Farinha de Aveia Oatmeal Prozis</t>
  </si>
  <si>
    <t>Farinha de Aveia Oats &amp; Whey Prozis</t>
  </si>
  <si>
    <t>Instant Pancake Prozis</t>
  </si>
  <si>
    <t>Pacake Zero Prozis</t>
  </si>
  <si>
    <t>Lee, et. al [Mulheres] Peso</t>
  </si>
  <si>
    <t>Lee, et. al [Homens] Peso</t>
  </si>
  <si>
    <t>NOME</t>
  </si>
  <si>
    <t>DATA NASCIMENTO</t>
  </si>
  <si>
    <t>SEXO</t>
  </si>
  <si>
    <t>ETNIA</t>
  </si>
  <si>
    <t>PROFISSÃO</t>
  </si>
  <si>
    <t>MOTIVO DA CONSULTA</t>
  </si>
  <si>
    <t>ALERGIAS/INTOLERÂNCIAS ALIMENTARES</t>
  </si>
  <si>
    <t>SEGUIMENTO EM NUTRIÇÃO?</t>
  </si>
  <si>
    <t>Saqueta de Marinheiras de Chia Minis</t>
  </si>
  <si>
    <t>Mix Frutos Secos Ao Natural</t>
  </si>
  <si>
    <t>Iogurte Activia Aveia e Linhaça 0%MG, 0%Açúcar</t>
  </si>
  <si>
    <t>3ª CONSULTA</t>
  </si>
  <si>
    <t>HISTÓRIA ALIMENTAR</t>
  </si>
  <si>
    <t>1ªCONSULTA</t>
  </si>
  <si>
    <t>2ª CONSULTA</t>
  </si>
  <si>
    <t>HORAS/LOCAL</t>
  </si>
  <si>
    <t>PEQUENO-ALMOÇO</t>
  </si>
  <si>
    <t>MERENDA DA MANHÃ</t>
  </si>
  <si>
    <t>ALMOÇO</t>
  </si>
  <si>
    <t>MERENDA DA TARDE</t>
  </si>
  <si>
    <t>JANTAR</t>
  </si>
  <si>
    <t>CEIA</t>
  </si>
  <si>
    <t>CONTACTO TELEFÓNICO</t>
  </si>
  <si>
    <t>E-MAIL</t>
  </si>
  <si>
    <t>OBSERVAÇÕES</t>
  </si>
  <si>
    <t>ALIMENTOS QUE NÃO GOSTA, TRANSITO INTESTINAL, CICLO MESNTRUAL,ETC…</t>
  </si>
  <si>
    <t>OBSERVAÇÕES AO ACONSELHAMENTO</t>
  </si>
  <si>
    <t>HIDRATAÇÃO</t>
  </si>
  <si>
    <t>DESPORTO</t>
  </si>
  <si>
    <t>EDUARDA CARVALHO</t>
  </si>
  <si>
    <t>1ª CONSULTA</t>
  </si>
  <si>
    <t>PLANO ALIMENTAR</t>
  </si>
  <si>
    <t>2ª MERENDA DA TARDE</t>
  </si>
  <si>
    <t>PAL Adultos (FAO)</t>
  </si>
  <si>
    <t>SUN et.al</t>
  </si>
  <si>
    <t>Sun et. al</t>
  </si>
  <si>
    <t>20,94878 + (I*0,1166) - A(cm) * 0,11666 + (sum 4Pregas) * 0,42696 - ((sum 4P) *(sum4p)) * 0,00159. Pregas tricipital;abdominal;subescapular;iliocristal</t>
  </si>
  <si>
    <t>22,18945 + (i*0,06368) + imc*0,60404-A(cm) *0,14520+ (sum4pregas)*0,30919-((sum4p)*(sum4p))*,00099562. Pregas: tricipital;subescapular;iliocristal;crural</t>
  </si>
  <si>
    <t>1.1125025-0.0013125(tricipital+subescapular+peitoral) + 0.0000055((tricipital;subescapular;peitoral)2 ) – 0.0002440(I)</t>
  </si>
  <si>
    <t>((5,01/D)-4,57)*100. D=1,089733-0,0009245*(SOMA TRICIPITAL,ABDOMINAL,ILIOCRISTAL)+0,0000025*((SOMA)*(SOMA))-0,0000979*I</t>
  </si>
  <si>
    <t>atletas</t>
  </si>
  <si>
    <t>jackson et. al homens</t>
  </si>
  <si>
    <t>jackson et. al mulheres</t>
  </si>
  <si>
    <t>((4,95/d)-4,50)*100. d= 1,112-0,00043499*(soma 7 pregas)+0,00000055*((soma)*(soma))-0,00028826*i</t>
  </si>
  <si>
    <t>((5,01/d)-4,57)*100. d= 1,096095-0,0006952*(soma subescapular;abdominal;iliocristal;crural))+0,0000011*((soma)*(soma))-0,0000714*i</t>
  </si>
  <si>
    <t>Jackson homens atletas</t>
  </si>
  <si>
    <t>jackson mulheres atletas</t>
  </si>
  <si>
    <t xml:space="preserve">Lee, et. al [homens] </t>
  </si>
  <si>
    <t xml:space="preserve">Lee, et. al [mulheres] </t>
  </si>
  <si>
    <t>RECOMENDAÇÕES</t>
  </si>
  <si>
    <t>REFEIÇÕES:</t>
  </si>
  <si>
    <t>% Água Corporal</t>
  </si>
  <si>
    <t>Gordura Visceral</t>
  </si>
  <si>
    <t>%MASSA GORDA</t>
  </si>
  <si>
    <t>KG MASSA MUSCULAR</t>
  </si>
  <si>
    <t>% ÁGUA CORPORAL</t>
  </si>
  <si>
    <t>45-60%</t>
  </si>
  <si>
    <t>50-65%</t>
  </si>
  <si>
    <t>GORDURA VISCERAL</t>
  </si>
  <si>
    <t>1-12 SAUDÁVEL</t>
  </si>
  <si>
    <t>MASSA GORDA</t>
  </si>
  <si>
    <t>8-20 %</t>
  </si>
  <si>
    <t>20-30%</t>
  </si>
  <si>
    <t>Peso</t>
  </si>
  <si>
    <t>Altura</t>
  </si>
  <si>
    <t>IDADE</t>
  </si>
  <si>
    <t>Turma</t>
  </si>
  <si>
    <t>Nº</t>
  </si>
  <si>
    <t>Nome</t>
  </si>
  <si>
    <t>Data Medição</t>
  </si>
  <si>
    <t>Data Nascimento</t>
  </si>
  <si>
    <t>Meses</t>
  </si>
  <si>
    <t>Anos
Meses</t>
  </si>
  <si>
    <t>PC</t>
  </si>
  <si>
    <t>PC/alt</t>
  </si>
  <si>
    <t>Linha</t>
  </si>
  <si>
    <t>Coluna</t>
  </si>
  <si>
    <t>Perc IMC</t>
  </si>
  <si>
    <t>Classificação IMC</t>
  </si>
  <si>
    <t>Perc cint</t>
  </si>
  <si>
    <t>IMC ideal</t>
  </si>
  <si>
    <t>Coluna pretendida</t>
  </si>
  <si>
    <t>Perc IMC ideal</t>
  </si>
  <si>
    <t>Peso ideal</t>
  </si>
  <si>
    <t>Peso a perder</t>
  </si>
  <si>
    <t>&lt;1st</t>
  </si>
  <si>
    <t>1st</t>
  </si>
  <si>
    <t>3rd</t>
  </si>
  <si>
    <t>5th</t>
  </si>
  <si>
    <t>15th</t>
  </si>
  <si>
    <t>25th</t>
  </si>
  <si>
    <t>50th</t>
  </si>
  <si>
    <t>75th</t>
  </si>
  <si>
    <t>85th</t>
  </si>
  <si>
    <t>95th</t>
  </si>
  <si>
    <t>97th</t>
  </si>
  <si>
    <t>99th</t>
  </si>
  <si>
    <t>&gt;99</t>
  </si>
  <si>
    <t>BMI-for-age GIRLS</t>
  </si>
  <si>
    <t>2 to 19 years (percentiles)</t>
  </si>
  <si>
    <r>
      <t>Percentiles (BMI in kg/m</t>
    </r>
    <r>
      <rPr>
        <sz val="8"/>
        <color rgb="FF000000"/>
        <rFont val="Calibri"/>
        <family val="2"/>
        <scheme val="minor"/>
      </rPr>
      <t>2</t>
    </r>
    <r>
      <rPr>
        <sz val="9"/>
        <color rgb="FF000000"/>
        <rFont val="Calibri"/>
        <family val="2"/>
        <scheme val="minor"/>
      </rPr>
      <t>)</t>
    </r>
  </si>
  <si>
    <t>Year: Month</t>
  </si>
  <si>
    <t>Month</t>
  </si>
  <si>
    <t>L</t>
  </si>
  <si>
    <t>M</t>
  </si>
  <si>
    <t>S</t>
  </si>
  <si>
    <r>
      <rPr>
        <sz val="10"/>
        <rFont val="Calibri"/>
        <family val="2"/>
        <scheme val="minor"/>
      </rPr>
      <t>2: 0</t>
    </r>
  </si>
  <si>
    <r>
      <rPr>
        <sz val="10"/>
        <rFont val="Calibri"/>
        <family val="2"/>
        <scheme val="minor"/>
      </rPr>
      <t>2: 1</t>
    </r>
  </si>
  <si>
    <r>
      <rPr>
        <sz val="10"/>
        <rFont val="Calibri"/>
        <family val="2"/>
        <scheme val="minor"/>
      </rPr>
      <t>2: 2</t>
    </r>
  </si>
  <si>
    <r>
      <rPr>
        <sz val="10"/>
        <rFont val="Calibri"/>
        <family val="2"/>
        <scheme val="minor"/>
      </rPr>
      <t>2: 3</t>
    </r>
  </si>
  <si>
    <r>
      <rPr>
        <sz val="10"/>
        <rFont val="Calibri"/>
        <family val="2"/>
        <scheme val="minor"/>
      </rPr>
      <t>2: 4</t>
    </r>
  </si>
  <si>
    <r>
      <rPr>
        <sz val="10"/>
        <rFont val="Calibri"/>
        <family val="2"/>
        <scheme val="minor"/>
      </rPr>
      <t>2: 5</t>
    </r>
  </si>
  <si>
    <r>
      <rPr>
        <sz val="10"/>
        <rFont val="Calibri"/>
        <family val="2"/>
        <scheme val="minor"/>
      </rPr>
      <t>2: 6</t>
    </r>
  </si>
  <si>
    <r>
      <rPr>
        <sz val="10"/>
        <rFont val="Calibri"/>
        <family val="2"/>
        <scheme val="minor"/>
      </rPr>
      <t>2: 7</t>
    </r>
  </si>
  <si>
    <r>
      <rPr>
        <sz val="10"/>
        <rFont val="Calibri"/>
        <family val="2"/>
        <scheme val="minor"/>
      </rPr>
      <t>2: 8</t>
    </r>
  </si>
  <si>
    <r>
      <rPr>
        <sz val="10"/>
        <rFont val="Calibri"/>
        <family val="2"/>
        <scheme val="minor"/>
      </rPr>
      <t>2: 9</t>
    </r>
  </si>
  <si>
    <r>
      <rPr>
        <sz val="10"/>
        <rFont val="Calibri"/>
        <family val="2"/>
        <scheme val="minor"/>
      </rPr>
      <t>2:10</t>
    </r>
  </si>
  <si>
    <r>
      <rPr>
        <sz val="10"/>
        <rFont val="Calibri"/>
        <family val="2"/>
        <scheme val="minor"/>
      </rPr>
      <t>2:11</t>
    </r>
  </si>
  <si>
    <r>
      <rPr>
        <sz val="10"/>
        <rFont val="Calibri"/>
        <family val="2"/>
        <scheme val="minor"/>
      </rPr>
      <t>3: 0</t>
    </r>
  </si>
  <si>
    <r>
      <rPr>
        <sz val="10"/>
        <rFont val="Calibri"/>
        <family val="2"/>
        <scheme val="minor"/>
      </rPr>
      <t>3: 1</t>
    </r>
  </si>
  <si>
    <r>
      <rPr>
        <sz val="10"/>
        <rFont val="Calibri"/>
        <family val="2"/>
        <scheme val="minor"/>
      </rPr>
      <t>3: 2</t>
    </r>
  </si>
  <si>
    <r>
      <rPr>
        <sz val="10"/>
        <rFont val="Calibri"/>
        <family val="2"/>
        <scheme val="minor"/>
      </rPr>
      <t>3: 3</t>
    </r>
  </si>
  <si>
    <r>
      <rPr>
        <sz val="10"/>
        <rFont val="Calibri"/>
        <family val="2"/>
        <scheme val="minor"/>
      </rPr>
      <t>3: 4</t>
    </r>
  </si>
  <si>
    <r>
      <rPr>
        <sz val="10"/>
        <rFont val="Calibri"/>
        <family val="2"/>
        <scheme val="minor"/>
      </rPr>
      <t>3: 5</t>
    </r>
  </si>
  <si>
    <r>
      <rPr>
        <sz val="10"/>
        <rFont val="Calibri"/>
        <family val="2"/>
        <scheme val="minor"/>
      </rPr>
      <t>3: 6</t>
    </r>
  </si>
  <si>
    <r>
      <rPr>
        <sz val="10"/>
        <rFont val="Calibri"/>
        <family val="2"/>
        <scheme val="minor"/>
      </rPr>
      <t>3: 7</t>
    </r>
  </si>
  <si>
    <r>
      <rPr>
        <sz val="10"/>
        <rFont val="Calibri"/>
        <family val="2"/>
        <scheme val="minor"/>
      </rPr>
      <t>3: 8</t>
    </r>
  </si>
  <si>
    <r>
      <rPr>
        <sz val="10"/>
        <rFont val="Calibri"/>
        <family val="2"/>
        <scheme val="minor"/>
      </rPr>
      <t>3: 9</t>
    </r>
  </si>
  <si>
    <r>
      <rPr>
        <sz val="10"/>
        <rFont val="Calibri"/>
        <family val="2"/>
        <scheme val="minor"/>
      </rPr>
      <t>3:10</t>
    </r>
  </si>
  <si>
    <r>
      <rPr>
        <sz val="10"/>
        <rFont val="Calibri"/>
        <family val="2"/>
        <scheme val="minor"/>
      </rPr>
      <t>3:11</t>
    </r>
  </si>
  <si>
    <r>
      <rPr>
        <sz val="10"/>
        <rFont val="Calibri"/>
        <family val="2"/>
        <scheme val="minor"/>
      </rPr>
      <t>4: 0</t>
    </r>
  </si>
  <si>
    <r>
      <rPr>
        <sz val="10"/>
        <rFont val="Calibri"/>
        <family val="2"/>
        <scheme val="minor"/>
      </rPr>
      <t>4: 1</t>
    </r>
  </si>
  <si>
    <r>
      <rPr>
        <sz val="10"/>
        <rFont val="Calibri"/>
        <family val="2"/>
        <scheme val="minor"/>
      </rPr>
      <t>4: 2</t>
    </r>
  </si>
  <si>
    <r>
      <rPr>
        <sz val="10"/>
        <rFont val="Calibri"/>
        <family val="2"/>
        <scheme val="minor"/>
      </rPr>
      <t>4: 3</t>
    </r>
  </si>
  <si>
    <r>
      <rPr>
        <sz val="10"/>
        <rFont val="Calibri"/>
        <family val="2"/>
        <scheme val="minor"/>
      </rPr>
      <t>4: 4</t>
    </r>
  </si>
  <si>
    <r>
      <rPr>
        <sz val="10"/>
        <rFont val="Calibri"/>
        <family val="2"/>
        <scheme val="minor"/>
      </rPr>
      <t>4: 5</t>
    </r>
  </si>
  <si>
    <r>
      <rPr>
        <sz val="10"/>
        <rFont val="Calibri"/>
        <family val="2"/>
        <scheme val="minor"/>
      </rPr>
      <t>4: 6</t>
    </r>
  </si>
  <si>
    <r>
      <rPr>
        <sz val="10"/>
        <rFont val="Calibri"/>
        <family val="2"/>
        <scheme val="minor"/>
      </rPr>
      <t>4: 7</t>
    </r>
  </si>
  <si>
    <r>
      <rPr>
        <sz val="10"/>
        <rFont val="Calibri"/>
        <family val="2"/>
        <scheme val="minor"/>
      </rPr>
      <t>4: 8</t>
    </r>
  </si>
  <si>
    <r>
      <rPr>
        <sz val="10"/>
        <rFont val="Calibri"/>
        <family val="2"/>
        <scheme val="minor"/>
      </rPr>
      <t>4: 9</t>
    </r>
  </si>
  <si>
    <r>
      <rPr>
        <sz val="10"/>
        <rFont val="Calibri"/>
        <family val="2"/>
        <scheme val="minor"/>
      </rPr>
      <t>4:10</t>
    </r>
  </si>
  <si>
    <r>
      <rPr>
        <sz val="10"/>
        <rFont val="Calibri"/>
        <family val="2"/>
        <scheme val="minor"/>
      </rPr>
      <t>4:11</t>
    </r>
  </si>
  <si>
    <r>
      <rPr>
        <sz val="10"/>
        <rFont val="Calibri"/>
        <family val="2"/>
        <scheme val="minor"/>
      </rPr>
      <t>5: 0</t>
    </r>
  </si>
  <si>
    <t>5:  1</t>
  </si>
  <si>
    <t>5:  2</t>
  </si>
  <si>
    <t>5:  3</t>
  </si>
  <si>
    <t>5:  4</t>
  </si>
  <si>
    <t>5:  5</t>
  </si>
  <si>
    <t>5:  6</t>
  </si>
  <si>
    <t>5:  7</t>
  </si>
  <si>
    <t>5:  8</t>
  </si>
  <si>
    <t>5:  9</t>
  </si>
  <si>
    <t>5:10</t>
  </si>
  <si>
    <t>5:11</t>
  </si>
  <si>
    <t>6:  0</t>
  </si>
  <si>
    <t>6:  1</t>
  </si>
  <si>
    <t>6:  2</t>
  </si>
  <si>
    <t>6:  3</t>
  </si>
  <si>
    <t>6:  4</t>
  </si>
  <si>
    <t>6:  5</t>
  </si>
  <si>
    <t>6:  6</t>
  </si>
  <si>
    <t>6:  7</t>
  </si>
  <si>
    <t>6:  8</t>
  </si>
  <si>
    <t>6:  9</t>
  </si>
  <si>
    <t>6:10</t>
  </si>
  <si>
    <t>6:11</t>
  </si>
  <si>
    <t>7:  0</t>
  </si>
  <si>
    <t>7:  1</t>
  </si>
  <si>
    <t>7:  2</t>
  </si>
  <si>
    <t>7:  3</t>
  </si>
  <si>
    <t>7:  4</t>
  </si>
  <si>
    <t>7:  5</t>
  </si>
  <si>
    <t>7:  6</t>
  </si>
  <si>
    <t>7:  7</t>
  </si>
  <si>
    <t>7:  8</t>
  </si>
  <si>
    <t>7:  9</t>
  </si>
  <si>
    <t>7:10</t>
  </si>
  <si>
    <t>7:11</t>
  </si>
  <si>
    <t>8:  0</t>
  </si>
  <si>
    <t>8:  1</t>
  </si>
  <si>
    <t>8:  2</t>
  </si>
  <si>
    <t>8:  3</t>
  </si>
  <si>
    <t>8:  4</t>
  </si>
  <si>
    <t>8:  5</t>
  </si>
  <si>
    <t>8:  6</t>
  </si>
  <si>
    <t>8:  7</t>
  </si>
  <si>
    <t>8:  8</t>
  </si>
  <si>
    <t>8:  9</t>
  </si>
  <si>
    <t>8:10</t>
  </si>
  <si>
    <t>8:11</t>
  </si>
  <si>
    <t>9:  0</t>
  </si>
  <si>
    <t>9:  1</t>
  </si>
  <si>
    <t>9:  2</t>
  </si>
  <si>
    <t>9:  3</t>
  </si>
  <si>
    <t>9:  4</t>
  </si>
  <si>
    <t>9:  5</t>
  </si>
  <si>
    <t>9:  6</t>
  </si>
  <si>
    <t>9:  7</t>
  </si>
  <si>
    <t>9:  8</t>
  </si>
  <si>
    <t>9:  9</t>
  </si>
  <si>
    <t>9:10</t>
  </si>
  <si>
    <t>9:11</t>
  </si>
  <si>
    <t>10: 0</t>
  </si>
  <si>
    <t>10: 1</t>
  </si>
  <si>
    <t>10: 2</t>
  </si>
  <si>
    <t>10: 3</t>
  </si>
  <si>
    <t>10: 4</t>
  </si>
  <si>
    <t>10: 5</t>
  </si>
  <si>
    <t>10: 6</t>
  </si>
  <si>
    <t>10: 7</t>
  </si>
  <si>
    <t>10: 8</t>
  </si>
  <si>
    <t>10: 9</t>
  </si>
  <si>
    <t>10:10</t>
  </si>
  <si>
    <t>10:11</t>
  </si>
  <si>
    <t>11: 0</t>
  </si>
  <si>
    <t>11: 1</t>
  </si>
  <si>
    <t>11: 2</t>
  </si>
  <si>
    <t>11: 3</t>
  </si>
  <si>
    <t>11: 4</t>
  </si>
  <si>
    <t>11: 5</t>
  </si>
  <si>
    <t>11: 6</t>
  </si>
  <si>
    <t>11: 7</t>
  </si>
  <si>
    <t>11: 8</t>
  </si>
  <si>
    <t>11: 9</t>
  </si>
  <si>
    <t>11:10</t>
  </si>
  <si>
    <t>11:11</t>
  </si>
  <si>
    <t>12: 0</t>
  </si>
  <si>
    <t>12: 1</t>
  </si>
  <si>
    <t>12: 2</t>
  </si>
  <si>
    <t>12: 3</t>
  </si>
  <si>
    <t>12: 4</t>
  </si>
  <si>
    <t>12: 5</t>
  </si>
  <si>
    <t>12: 6</t>
  </si>
  <si>
    <t>12: 7</t>
  </si>
  <si>
    <t>12: 8</t>
  </si>
  <si>
    <t>12: 9</t>
  </si>
  <si>
    <t>12:10</t>
  </si>
  <si>
    <t>12:11</t>
  </si>
  <si>
    <t>13: 0</t>
  </si>
  <si>
    <t>13: 1</t>
  </si>
  <si>
    <t>13: 2</t>
  </si>
  <si>
    <t>13: 3</t>
  </si>
  <si>
    <t>13: 4</t>
  </si>
  <si>
    <t>13: 5</t>
  </si>
  <si>
    <t>13: 6</t>
  </si>
  <si>
    <t>13: 7</t>
  </si>
  <si>
    <t>13: 8</t>
  </si>
  <si>
    <t>13: 9</t>
  </si>
  <si>
    <t>13:10</t>
  </si>
  <si>
    <t>13:11</t>
  </si>
  <si>
    <t>14: 0</t>
  </si>
  <si>
    <t>14: 1</t>
  </si>
  <si>
    <t>14: 2</t>
  </si>
  <si>
    <t>14: 3</t>
  </si>
  <si>
    <t>14: 4</t>
  </si>
  <si>
    <t>14: 5</t>
  </si>
  <si>
    <t>14: 6</t>
  </si>
  <si>
    <t>14: 7</t>
  </si>
  <si>
    <t>14: 8</t>
  </si>
  <si>
    <t>14: 9</t>
  </si>
  <si>
    <t>14:10</t>
  </si>
  <si>
    <t>14:11</t>
  </si>
  <si>
    <t>15: 0</t>
  </si>
  <si>
    <t>15: 1</t>
  </si>
  <si>
    <t>15: 2</t>
  </si>
  <si>
    <t>15: 3</t>
  </si>
  <si>
    <t>15: 4</t>
  </si>
  <si>
    <t>15: 5</t>
  </si>
  <si>
    <t>15: 6</t>
  </si>
  <si>
    <t>15: 7</t>
  </si>
  <si>
    <t>15: 8</t>
  </si>
  <si>
    <t>15: 9</t>
  </si>
  <si>
    <t>15:10</t>
  </si>
  <si>
    <t>15:11</t>
  </si>
  <si>
    <t>16: 0</t>
  </si>
  <si>
    <t>16: 1</t>
  </si>
  <si>
    <t>16: 2</t>
  </si>
  <si>
    <t>16: 3</t>
  </si>
  <si>
    <t>16: 4</t>
  </si>
  <si>
    <t>16: 5</t>
  </si>
  <si>
    <t>16: 6</t>
  </si>
  <si>
    <t>16: 7</t>
  </si>
  <si>
    <t>16: 8</t>
  </si>
  <si>
    <t>16: 9</t>
  </si>
  <si>
    <t>16:10</t>
  </si>
  <si>
    <t>16:11</t>
  </si>
  <si>
    <t>17: 0</t>
  </si>
  <si>
    <t>17: 1</t>
  </si>
  <si>
    <t>17: 2</t>
  </si>
  <si>
    <t>17: 3</t>
  </si>
  <si>
    <t>17: 4</t>
  </si>
  <si>
    <t>17: 5</t>
  </si>
  <si>
    <t>17: 6</t>
  </si>
  <si>
    <t>17: 7</t>
  </si>
  <si>
    <t>17: 8</t>
  </si>
  <si>
    <t>17: 9</t>
  </si>
  <si>
    <t>17:10</t>
  </si>
  <si>
    <t>17:11</t>
  </si>
  <si>
    <t>18: 0</t>
  </si>
  <si>
    <t>18: 1</t>
  </si>
  <si>
    <t>18: 2</t>
  </si>
  <si>
    <t>18: 3</t>
  </si>
  <si>
    <t>18: 4</t>
  </si>
  <si>
    <t>18: 5</t>
  </si>
  <si>
    <t>18: 6</t>
  </si>
  <si>
    <t>18: 7</t>
  </si>
  <si>
    <t>18: 8</t>
  </si>
  <si>
    <t>18: 9</t>
  </si>
  <si>
    <t>18:10</t>
  </si>
  <si>
    <t>18:11</t>
  </si>
  <si>
    <t>19: 0</t>
  </si>
  <si>
    <t>BMI-for-age BOYS</t>
  </si>
  <si>
    <t>5 to 19 years (percentiles)</t>
  </si>
  <si>
    <t>Anos e Meses</t>
  </si>
  <si>
    <t>PESO (Kg)</t>
  </si>
  <si>
    <t>ALTURA (m)</t>
  </si>
  <si>
    <t xml:space="preserve">Barra Proteica Lidl </t>
  </si>
  <si>
    <t>Barra cereais 0% Açúcar Corny</t>
  </si>
  <si>
    <t>ALMOÇO e JANTAR</t>
  </si>
  <si>
    <t>PAPAS DE AVEIA E BANANA NO FORNO - rende 4 porções</t>
  </si>
  <si>
    <t>PANQUECAS DE BANANA E AVEIA</t>
  </si>
  <si>
    <t>PANQUECAS DE IOGURTE E AVEIA</t>
  </si>
  <si>
    <t>BOLO DE BANANA E AVEIA- rende 8 fatias</t>
  </si>
  <si>
    <t>CREPES</t>
  </si>
  <si>
    <t>PAPAS DE AVEIA, MAÇÃ E CANELA</t>
  </si>
  <si>
    <t>PANQUECAS DE CAJU E BANANA</t>
  </si>
  <si>
    <t>Receitas</t>
  </si>
  <si>
    <t>Iogurte vegetal Skyr Alpro 0%açúcares</t>
  </si>
  <si>
    <t>Iogurte Origem Vegetal Continente Equilibrio Natural</t>
  </si>
  <si>
    <t xml:space="preserve">PAPAS DE AVEIA NO FORNO </t>
  </si>
  <si>
    <r>
      <rPr>
        <b/>
        <sz val="12"/>
        <color theme="1"/>
        <rFont val="Perpetua"/>
        <family val="1"/>
      </rPr>
      <t>Ingredientes:</t>
    </r>
    <r>
      <rPr>
        <sz val="12"/>
        <color theme="1"/>
        <rFont val="Perpetua"/>
        <family val="1"/>
      </rPr>
      <t xml:space="preserve"> 1 ovo classe M; 1 banana madura; 15g de farinha de aveia; 50g de flocos de aveia; 100 ml (1/2 copo) de leite magro; 1 colher de chá de fermento; canela a gosto
</t>
    </r>
    <r>
      <rPr>
        <b/>
        <sz val="12"/>
        <color theme="1"/>
        <rFont val="Perpetua"/>
        <family val="1"/>
      </rPr>
      <t xml:space="preserve">Preparação: </t>
    </r>
    <r>
      <rPr>
        <sz val="12"/>
        <color theme="1"/>
        <rFont val="Perpetua"/>
        <family val="1"/>
      </rPr>
      <t>Misturar todos os ingredientes (com exceção da banana). Colocar num tabuleiro forrado com papel vegetal. Adicionar a banana às rodelas, envolvendo na mistura anterior. Polvilhar com canela e levar ao forno (180ºC) cerca de 25-30 minutos.</t>
    </r>
  </si>
  <si>
    <r>
      <rPr>
        <b/>
        <sz val="12"/>
        <color theme="1"/>
        <rFont val="Perpetua"/>
        <family val="1"/>
      </rPr>
      <t>Ingredientes:</t>
    </r>
    <r>
      <rPr>
        <sz val="12"/>
        <color theme="1"/>
        <rFont val="Perpetua"/>
        <family val="1"/>
      </rPr>
      <t xml:space="preserve"> Ovo classe M ; 1 colher de sopa de Farinha de Aveia; ½ banana Opcional: Canela 
</t>
    </r>
    <r>
      <rPr>
        <b/>
        <sz val="12"/>
        <color theme="1"/>
        <rFont val="Perpetua"/>
        <family val="1"/>
      </rPr>
      <t>Preparação:</t>
    </r>
    <r>
      <rPr>
        <sz val="12"/>
        <color theme="1"/>
        <rFont val="Perpetua"/>
        <family val="1"/>
      </rPr>
      <t xml:space="preserve"> Começa por triturar, com a ajuda de um garfo, a meia banana. Num recipiente, mistura a banana esmagada, o ovo, a farinha e a canela, até obteres uma mistura homogénea. Numa frigideira antiaderente, adiciona pequenas porções do preparado. Deixa cozer entre 1 a 2 minutos de cada lado.</t>
    </r>
  </si>
  <si>
    <t>PANQUECAS DE IOGURTE E AVEIA - rende 4 porções</t>
  </si>
  <si>
    <t>2 porções</t>
  </si>
  <si>
    <r>
      <rPr>
        <b/>
        <sz val="12"/>
        <color theme="1"/>
        <rFont val="Perpetua"/>
        <family val="1"/>
      </rPr>
      <t>Ingrediente</t>
    </r>
    <r>
      <rPr>
        <sz val="12"/>
        <color theme="1"/>
        <rFont val="Perpetua"/>
        <family val="1"/>
      </rPr>
      <t xml:space="preserve">s: 1 ovo Classe M - 1 Iogurte sólido de aromas magro - 2 colheres de sopa de flocos de aveia - 2 colheres de sopa de farinha de aveia - Opcional: Canela a gosto
</t>
    </r>
    <r>
      <rPr>
        <b/>
        <sz val="12"/>
        <color theme="1"/>
        <rFont val="Perpetua"/>
        <family val="1"/>
      </rPr>
      <t>Preparação</t>
    </r>
    <r>
      <rPr>
        <sz val="12"/>
        <color theme="1"/>
        <rFont val="Perpetua"/>
        <family val="1"/>
      </rPr>
      <t xml:space="preserve">: Deves optar por cozinhá-las numa frigideira antiaderente, para que não necessites mais do que 1 colher de café de azeite na sua confeção! </t>
    </r>
  </si>
  <si>
    <t>BOLO DE BANANA E AVEIA</t>
  </si>
  <si>
    <t>CREPES - rende 4 crepes</t>
  </si>
  <si>
    <r>
      <rPr>
        <b/>
        <sz val="12"/>
        <color theme="1"/>
        <rFont val="Perpetua"/>
        <family val="1"/>
      </rPr>
      <t xml:space="preserve">Ingredientes: </t>
    </r>
    <r>
      <rPr>
        <sz val="12"/>
        <color theme="1"/>
        <rFont val="Perpetua"/>
        <family val="1"/>
      </rPr>
      <t xml:space="preserve">2 colheres de sopa de farinha de trigo; 2 ovos; 10 colheres de sopa de leite magro
</t>
    </r>
    <r>
      <rPr>
        <b/>
        <sz val="12"/>
        <color theme="1"/>
        <rFont val="Perpetua"/>
        <family val="1"/>
      </rPr>
      <t>Preparação</t>
    </r>
    <r>
      <rPr>
        <sz val="12"/>
        <color theme="1"/>
        <rFont val="Perpetua"/>
        <family val="1"/>
      </rPr>
      <t xml:space="preserve">: Deves proceder à preparação como se fosse uma “panqueca gigante”, adicionando todo o preparado de uma só vez numa frigideira antiaderente por cerca de 1-2minutos de cada lado. </t>
    </r>
  </si>
  <si>
    <r>
      <rPr>
        <b/>
        <sz val="11"/>
        <color theme="1"/>
        <rFont val="Perpetua"/>
        <family val="1"/>
      </rPr>
      <t>Ingredientes</t>
    </r>
    <r>
      <rPr>
        <sz val="11"/>
        <color theme="1"/>
        <rFont val="Perpetua"/>
        <family val="1"/>
      </rPr>
      <t xml:space="preserve">: 1 copo de leite (200ml); 30g de flocos de aveia; 1 maçã às rodelas; canela q.b.
</t>
    </r>
    <r>
      <rPr>
        <b/>
        <sz val="11"/>
        <color theme="1"/>
        <rFont val="Perpetua"/>
        <family val="1"/>
      </rPr>
      <t>Preparação:</t>
    </r>
    <r>
      <rPr>
        <sz val="11"/>
        <color theme="1"/>
        <rFont val="Perpetua"/>
        <family val="1"/>
      </rPr>
      <t xml:space="preserve"> Começa por cozer as rodelas de 1/2 maçã. De seguida, coloca, num recipiente em lume médio, o leite, os flocos de aveia e a maçã. Deves ir mexendo o preparado até obteres a consistência desejada. Passa o preparado para uma taça, adiciona a outra metade da maçã em rodelas e polvilha com canela.</t>
    </r>
  </si>
  <si>
    <r>
      <rPr>
        <b/>
        <sz val="12"/>
        <color theme="1"/>
        <rFont val="Perpetua"/>
        <family val="1"/>
      </rPr>
      <t xml:space="preserve">Ingredientes: </t>
    </r>
    <r>
      <rPr>
        <sz val="12"/>
        <color theme="1"/>
        <rFont val="Perpetua"/>
        <family val="1"/>
      </rPr>
      <t xml:space="preserve">1 ovo; 1/2 banana; 15g de cajus torrados sem sal
</t>
    </r>
    <r>
      <rPr>
        <b/>
        <sz val="12"/>
        <color theme="1"/>
        <rFont val="Perpetua"/>
        <family val="1"/>
      </rPr>
      <t>Preparação</t>
    </r>
    <r>
      <rPr>
        <sz val="12"/>
        <color theme="1"/>
        <rFont val="Perpetua"/>
        <family val="1"/>
      </rPr>
      <t>: Junta tudo numa misturadora, até obteres uma massa homogénea. De seguida, numa frigideira antiaderente adiciona o preparado e deixa cozer por cerca de 1 minuto de cada lado.</t>
    </r>
  </si>
  <si>
    <t>PESO IDEAL MULHERES:</t>
  </si>
  <si>
    <t>PESO IDEAL HOMENS</t>
  </si>
  <si>
    <t>PESO REFERÊNCIA MULHERES</t>
  </si>
  <si>
    <t>PESO REFERÊNCIA HOMENS</t>
  </si>
  <si>
    <t>Fatia de Pão de Forma +Protein Pingo Doce</t>
  </si>
  <si>
    <t>Fatia de Pão de Forma Panrico</t>
  </si>
  <si>
    <t>Fatia de Pão de Forma Panrico Cereais</t>
  </si>
  <si>
    <t>Porção granola muesli quinoa- chocolate mercadona</t>
  </si>
  <si>
    <t>Colher de chá de Manteiga de 100%caju Continente</t>
  </si>
  <si>
    <t>Iogurte Go Active líquido Pingo Doce</t>
  </si>
  <si>
    <t>Pudim Proteico Mercadona Grande</t>
  </si>
  <si>
    <t>Leite Mimosa + Proteína Chocolate</t>
  </si>
  <si>
    <t>Leite Achocolatado Alpro Proteico</t>
  </si>
  <si>
    <t>SMOTHIE</t>
  </si>
  <si>
    <t xml:space="preserve">SMOTHIE </t>
  </si>
  <si>
    <t>1/2 porção</t>
  </si>
  <si>
    <t>LISTA DE COMPRAS</t>
  </si>
  <si>
    <t>ESSENCIAIS</t>
  </si>
  <si>
    <t>Perímetros - SOMA</t>
  </si>
  <si>
    <t>KG MASSA MAGRA</t>
  </si>
  <si>
    <t>ANTROPOMETRIA</t>
  </si>
  <si>
    <t>BIOIMPEDÂNCIA</t>
  </si>
  <si>
    <t>Fórmula de Bolso : (30ml *kg)/1000</t>
  </si>
  <si>
    <t>PAL ADULTOS</t>
  </si>
  <si>
    <t>PPT BWIZER</t>
  </si>
  <si>
    <r>
      <t xml:space="preserve">1,2 : Sedentário / </t>
    </r>
    <r>
      <rPr>
        <sz val="11"/>
        <rFont val="Calibri"/>
        <family val="2"/>
        <scheme val="minor"/>
      </rPr>
      <t>Pouco ou nenhum exercício</t>
    </r>
  </si>
  <si>
    <r>
      <t xml:space="preserve">1,375 : Aividade Leve / </t>
    </r>
    <r>
      <rPr>
        <sz val="11"/>
        <rFont val="Calibri"/>
        <family val="2"/>
        <scheme val="minor"/>
      </rPr>
      <t>Exercício Leve 1-3x por semana</t>
    </r>
  </si>
  <si>
    <r>
      <t xml:space="preserve">1,55 : Atividade Moderada / </t>
    </r>
    <r>
      <rPr>
        <sz val="11"/>
        <rFont val="Calibri"/>
        <family val="2"/>
        <scheme val="minor"/>
      </rPr>
      <t>6-7x por semana</t>
    </r>
  </si>
  <si>
    <r>
      <t xml:space="preserve">1,725 : Muito Ativo / </t>
    </r>
    <r>
      <rPr>
        <sz val="11"/>
        <rFont val="Calibri"/>
        <family val="2"/>
        <scheme val="minor"/>
      </rPr>
      <t>Treinos bidiários ou HIIT todos os dias</t>
    </r>
  </si>
  <si>
    <r>
      <t xml:space="preserve">1,9 : Extremo / </t>
    </r>
    <r>
      <rPr>
        <sz val="11"/>
        <rFont val="Calibri"/>
        <family val="2"/>
        <scheme val="minor"/>
      </rPr>
      <t>HIIT bidiário ou treinos pra competições endurance</t>
    </r>
  </si>
  <si>
    <t>Fatores de Stress</t>
  </si>
  <si>
    <t>1,2 : Lesão pequena/ cirurgia/ fratura</t>
  </si>
  <si>
    <t xml:space="preserve">1,5 : Infeçao/ Trauma com cirurgia </t>
  </si>
  <si>
    <t>DRI JOVENS</t>
  </si>
  <si>
    <t>8-15 ATLETA</t>
  </si>
  <si>
    <t>Se Idade &gt;45</t>
  </si>
  <si>
    <t>Pepitas de Cacau</t>
  </si>
  <si>
    <t>1 Colher de Sopa de pepitas de cacau puro</t>
  </si>
  <si>
    <t>1 colher de chá de pepitas de cacau puro</t>
  </si>
  <si>
    <t>Bolachas de Banana</t>
  </si>
  <si>
    <t>PANQUECAS DE BANANA E AVEIA COM CLARAS</t>
  </si>
  <si>
    <t xml:space="preserve">100g clara ovos ; 1 colher de sopa de Farinha de Aveia; 1 banana Opcional: Canela </t>
  </si>
  <si>
    <t>BOLO DE CENOURA E LARANJA</t>
  </si>
  <si>
    <t>PANQUECAS DE CAJU E BANANA - COM CLARA OVO</t>
  </si>
  <si>
    <t>PANQUECAS BANANA E AVEIA - COM CLARA OVO</t>
  </si>
  <si>
    <t>PANQUECAS DE CENOURA E BANANA - COM CLARA</t>
  </si>
  <si>
    <t>CAJU E BANANA COM CLARA DE OVOS</t>
  </si>
  <si>
    <t>150g de clara de ovos; 1 banana; 15g de cajus torrados sem sal</t>
  </si>
  <si>
    <t>PANQUECAS CENOURA E BANANA</t>
  </si>
  <si>
    <t>BOLACHAS DE BANANA E PEPITAS</t>
  </si>
  <si>
    <t>LEGUMES</t>
  </si>
  <si>
    <t>Cenoura (100g)</t>
  </si>
  <si>
    <t>MUFFINS CENOURA E BANANA - COM CLARA</t>
  </si>
  <si>
    <t>1 muffin</t>
  </si>
  <si>
    <t>CREPES CLARA DE OVO E IOGURTE</t>
  </si>
  <si>
    <t>PANQUECAS DE LARANJA</t>
  </si>
  <si>
    <t>PANQUECAS LARANJA</t>
  </si>
  <si>
    <r>
      <rPr>
        <b/>
        <sz val="11"/>
        <color theme="1"/>
        <rFont val="Calibri"/>
        <family val="2"/>
        <scheme val="minor"/>
      </rPr>
      <t xml:space="preserve">RENDEM 8 PANQUECAS OU 17 MINI PANQUECAS </t>
    </r>
    <r>
      <rPr>
        <sz val="11"/>
        <color theme="1"/>
        <rFont val="Calibri"/>
        <family val="2"/>
        <scheme val="minor"/>
      </rPr>
      <t>.1 OVO +100g claras + sumo e raspas de 1/2 laranja + 50g farinha de aveia + 1 colher de café de fermento</t>
    </r>
  </si>
  <si>
    <r>
      <rPr>
        <b/>
        <sz val="11"/>
        <color theme="1"/>
        <rFont val="Calibri"/>
        <family val="2"/>
        <scheme val="minor"/>
      </rPr>
      <t>RENDE 4 PANQUECAS</t>
    </r>
    <r>
      <rPr>
        <sz val="11"/>
        <color theme="1"/>
        <rFont val="Calibri"/>
        <family val="2"/>
        <scheme val="minor"/>
      </rPr>
      <t xml:space="preserve"> 150g clara ovo; 140g farinha aveia; 3 cenouras; 1 banana; fermento; canela q.b.</t>
    </r>
    <r>
      <rPr>
        <b/>
        <sz val="11"/>
        <color theme="1"/>
        <rFont val="Calibri"/>
        <family val="2"/>
        <scheme val="minor"/>
      </rPr>
      <t xml:space="preserve"> RENDE 8 MUFFINS</t>
    </r>
  </si>
  <si>
    <t>2 Panquecas</t>
  </si>
  <si>
    <t>1porção</t>
  </si>
  <si>
    <t>CREPES DE CLARA, IOGURTE E CACAU</t>
  </si>
  <si>
    <t>BOLACHAS DE BANANA E FLOCOS DE AVEIA + CACAU</t>
  </si>
  <si>
    <r>
      <t xml:space="preserve">2 COLHERES SOPA FARINHA DE AVEIA + 1 BANANA + 1 COLHER DE CHÁ DE PEPITAS DE CACAU + 30G FLOCOS AVEIA . 30 MINUTOS . </t>
    </r>
    <r>
      <rPr>
        <b/>
        <sz val="11"/>
        <color theme="1"/>
        <rFont val="Calibri"/>
        <family val="2"/>
        <scheme val="minor"/>
      </rPr>
      <t xml:space="preserve">RENDE 10 </t>
    </r>
  </si>
  <si>
    <t>AVALIAÇÃO ANTROPOMÉTRICA</t>
  </si>
  <si>
    <t>SOMA DOS PERÍMETROS</t>
  </si>
  <si>
    <t>Kg MASSA MAGRA</t>
  </si>
  <si>
    <t>NÍVEL GORDURA VISCERAL</t>
  </si>
  <si>
    <t>SOMA DAS PREGAS CUTÂNEAS</t>
  </si>
  <si>
    <t xml:space="preserve">% MASSA GORDA </t>
  </si>
  <si>
    <t>EDUARDA CARVALHO | Nutricionista</t>
  </si>
  <si>
    <t>CP: 5084N</t>
  </si>
  <si>
    <t>Eduarda Carvalho</t>
  </si>
  <si>
    <t>Opção 1</t>
  </si>
  <si>
    <t>Opção 2</t>
  </si>
  <si>
    <r>
      <rPr>
        <b/>
        <sz val="9"/>
        <color theme="2" tint="-0.749992370372631"/>
        <rFont val="Bodoni MT"/>
        <family val="1"/>
      </rPr>
      <t xml:space="preserve">Contacto Telefónico: </t>
    </r>
    <r>
      <rPr>
        <sz val="9"/>
        <color theme="2" tint="-0.749992370372631"/>
        <rFont val="Bodoni MT"/>
        <family val="1"/>
      </rPr>
      <t>910175422</t>
    </r>
  </si>
  <si>
    <t>1/2 prato com hortícolas cozinhados ou frios</t>
  </si>
  <si>
    <t>1 porção de fruta</t>
  </si>
  <si>
    <t>Sobremesa</t>
  </si>
  <si>
    <t>Bebida</t>
  </si>
  <si>
    <t>1 PORÇÃO DE FRUTA</t>
  </si>
  <si>
    <t>A que corresponde?</t>
  </si>
  <si>
    <t>140g</t>
  </si>
  <si>
    <t xml:space="preserve">260g </t>
  </si>
  <si>
    <t>Morango (8-10 unidades pequenas) • Melancia (1 fatia) •  Melão (2 fatias finas) • Mirtilos, Amora.</t>
  </si>
  <si>
    <t>350g</t>
  </si>
  <si>
    <t>Meloa (2 fatias)</t>
  </si>
  <si>
    <t>Quantas Kcal corresponde 1 porção de fruta</t>
  </si>
  <si>
    <t>melancia - 38kcal
ameixa - 48kcal
pêssego - 48kcal
dióspiro - 52kcal
pêra - 54kcal</t>
  </si>
  <si>
    <t>meloa - 60kcal
mirtilos - 63 kcal
figo - 63kcal
uvas - 66kcal
laranja - 67kcal</t>
  </si>
  <si>
    <t>ananás- 67kcal
damasco- 67kcal
framboesas - 69kcal
banana - 76kcal
melão - 78kcal
manga - 82kcal</t>
  </si>
  <si>
    <t>kiwi - 84kcal
maçã - 87kcal
morango - 88kcal
cerejas - 94kcal
amoras- 111kcal</t>
  </si>
  <si>
    <t>1 PORÇÃO DE FRUTOS SECOS - 30g</t>
  </si>
  <si>
    <t>15 AMÊNDOAS - 20 AVELÃS - 18 CAJUS - 38 PISTÁCIOS - 6 CASTANHAS DO BRASIL - 33 AMENDOINS - 12 NOZES</t>
  </si>
  <si>
    <r>
      <rPr>
        <b/>
        <sz val="11"/>
        <color theme="1"/>
        <rFont val="Calibri"/>
        <family val="2"/>
        <scheme val="minor"/>
      </rPr>
      <t xml:space="preserve">RENDE 2 CREPES </t>
    </r>
    <r>
      <rPr>
        <sz val="11"/>
        <color theme="1"/>
        <rFont val="Calibri"/>
        <family val="2"/>
        <scheme val="minor"/>
      </rPr>
      <t>. 70g claras+ 50g de iogurte natural magro + 2 colheres de sopa de farinha de aveia + 1 colher de café de cacau magro em pó</t>
    </r>
  </si>
  <si>
    <t>PANQUECAS IOGURTE MANGA E AVEIA</t>
  </si>
  <si>
    <t>PANQUECAS DE IOGURTE ALPRO E AVEIA</t>
  </si>
  <si>
    <t>Receita completa - 7 panquecas</t>
  </si>
  <si>
    <r>
      <rPr>
        <b/>
        <sz val="11"/>
        <color theme="1"/>
        <rFont val="Calibri"/>
        <family val="2"/>
        <scheme val="minor"/>
      </rPr>
      <t xml:space="preserve">Rende 7 Panquecas </t>
    </r>
    <r>
      <rPr>
        <sz val="11"/>
        <color theme="1"/>
        <rFont val="Calibri"/>
        <family val="2"/>
        <scheme val="minor"/>
      </rPr>
      <t>. 100g clara de ovos; 100g iogurte alpro manga 0%açúcares; 2 colheres de sopa de farinha de aveia; 2 colheres de sopa de flocos de aveia</t>
    </r>
  </si>
  <si>
    <t xml:space="preserve">Saqueta 100%fruta hero </t>
  </si>
  <si>
    <t>Saqueta 100% fruta compal</t>
  </si>
  <si>
    <t xml:space="preserve">Barra Cereais Linha Nacional 0%Açúcares </t>
  </si>
  <si>
    <t>SUPLEMENTAÇÃO</t>
  </si>
  <si>
    <t>Polvilho Doce Prozis</t>
  </si>
  <si>
    <t>Tapioca hidratada Ferbar</t>
  </si>
  <si>
    <t>1 scoop Whey Hidrolisada</t>
  </si>
  <si>
    <t>1 scoop Whey sabor chocolate prozis</t>
  </si>
  <si>
    <r>
      <rPr>
        <b/>
        <sz val="8"/>
        <rFont val="Arial"/>
        <family val="2"/>
      </rPr>
      <t>CODE            METS      MAJOR HEADING             SPECIFIC ACTIVITIES</t>
    </r>
  </si>
  <si>
    <t>METS</t>
  </si>
  <si>
    <t>MAJOR HEADING</t>
  </si>
  <si>
    <t xml:space="preserve">SPECIFIC ACTIVITIES </t>
  </si>
  <si>
    <r>
      <rPr>
        <sz val="8"/>
        <rFont val="Arial"/>
        <family val="2"/>
      </rPr>
      <t>bicycling</t>
    </r>
  </si>
  <si>
    <r>
      <rPr>
        <sz val="8"/>
        <rFont val="Arial"/>
        <family val="2"/>
      </rPr>
      <t>bicycling, mountain, uphill, vigorous</t>
    </r>
  </si>
  <si>
    <r>
      <rPr>
        <sz val="8"/>
        <rFont val="Arial"/>
        <family val="2"/>
      </rPr>
      <t>bicycling, mountain, competitive, racing</t>
    </r>
  </si>
  <si>
    <r>
      <rPr>
        <sz val="8"/>
        <rFont val="Arial"/>
        <family val="2"/>
      </rPr>
      <t>bicycling, BMX</t>
    </r>
  </si>
  <si>
    <r>
      <rPr>
        <sz val="8"/>
        <rFont val="Arial"/>
        <family val="2"/>
      </rPr>
      <t>bicycling, mountain, general</t>
    </r>
  </si>
  <si>
    <r>
      <rPr>
        <sz val="8"/>
        <rFont val="Arial"/>
        <family val="2"/>
      </rPr>
      <t>bicycling, &lt;10 mph, leisure, to work or for pleasure (Taylor Code 115)</t>
    </r>
  </si>
  <si>
    <r>
      <rPr>
        <sz val="8"/>
        <rFont val="Arial"/>
        <family val="2"/>
      </rPr>
      <t>bicycling, to/from work, self selected pace</t>
    </r>
  </si>
  <si>
    <r>
      <rPr>
        <sz val="8"/>
        <rFont val="Arial"/>
        <family val="2"/>
      </rPr>
      <t>bicycling, on dirt or farm road, moderate pace</t>
    </r>
  </si>
  <si>
    <r>
      <rPr>
        <sz val="8"/>
        <rFont val="Arial"/>
        <family val="2"/>
      </rPr>
      <t>bicycling, general</t>
    </r>
  </si>
  <si>
    <r>
      <rPr>
        <sz val="8"/>
        <rFont val="Arial"/>
        <family val="2"/>
      </rPr>
      <t>bicycling, leisure, 5.5 mph</t>
    </r>
  </si>
  <si>
    <r>
      <rPr>
        <sz val="8"/>
        <rFont val="Arial"/>
        <family val="2"/>
      </rPr>
      <t>bicycling, leisure, 9.4 mph</t>
    </r>
  </si>
  <si>
    <r>
      <rPr>
        <sz val="8"/>
        <rFont val="Arial"/>
        <family val="2"/>
      </rPr>
      <t>bicycling, 10-11.9 mph, leisure, slow, light effort</t>
    </r>
  </si>
  <si>
    <r>
      <rPr>
        <sz val="8"/>
        <rFont val="Arial"/>
        <family val="2"/>
      </rPr>
      <t>bicycling, 12-13.9 mph, leisure, moderate effort</t>
    </r>
  </si>
  <si>
    <r>
      <rPr>
        <sz val="8"/>
        <rFont val="Arial"/>
        <family val="2"/>
      </rPr>
      <t>bicycling, 14-15.9 mph, racing or leisure, fast, vigorous effort</t>
    </r>
  </si>
  <si>
    <r>
      <rPr>
        <sz val="8"/>
        <rFont val="Arial"/>
        <family val="2"/>
      </rPr>
      <t>bicycling, 16-19 mph, racing/not drafting or &gt; 19 mph drafting, very fast, racing general</t>
    </r>
  </si>
  <si>
    <r>
      <rPr>
        <sz val="8"/>
        <rFont val="Arial"/>
        <family val="2"/>
      </rPr>
      <t>bicycling, &gt; 20 mph, racing, not drafting</t>
    </r>
  </si>
  <si>
    <r>
      <rPr>
        <sz val="8"/>
        <rFont val="Arial"/>
        <family val="2"/>
      </rPr>
      <t>bicycling, 12 mph, seated, hands on brake hoods or bar drops, 80 rpm</t>
    </r>
  </si>
  <si>
    <r>
      <rPr>
        <sz val="8"/>
        <rFont val="Arial"/>
        <family val="2"/>
      </rPr>
      <t>bicycling, 12 mph, standing, hands on brake hoods, 60 rpm</t>
    </r>
  </si>
  <si>
    <r>
      <rPr>
        <sz val="8"/>
        <rFont val="Arial"/>
        <family val="2"/>
      </rPr>
      <t>unicycling</t>
    </r>
  </si>
  <si>
    <r>
      <rPr>
        <sz val="8"/>
        <rFont val="Arial"/>
        <family val="2"/>
      </rPr>
      <t>conditioning exercise</t>
    </r>
  </si>
  <si>
    <r>
      <rPr>
        <sz val="8"/>
        <rFont val="Arial"/>
        <family val="2"/>
      </rPr>
      <t>activity promoting video game (e.g., Wii Fit), light effort (e.g., balance, yoga)</t>
    </r>
  </si>
  <si>
    <r>
      <rPr>
        <sz val="8"/>
        <rFont val="Arial"/>
        <family val="2"/>
      </rPr>
      <t>activity promoting video game (e.g., Wii Fit), moderate effort (e.g., aerobic, resistance)</t>
    </r>
  </si>
  <si>
    <r>
      <rPr>
        <sz val="8"/>
        <rFont val="Arial"/>
        <family val="2"/>
      </rPr>
      <t>activity promoting video/arcade game (e.g., Exergaming, Dance Dance Revolution), vigorous effort</t>
    </r>
  </si>
  <si>
    <r>
      <rPr>
        <sz val="8"/>
        <rFont val="Arial"/>
        <family val="2"/>
      </rPr>
      <t>army type obstacle course exercise, boot camp training program</t>
    </r>
  </si>
  <si>
    <r>
      <rPr>
        <sz val="8"/>
        <rFont val="Arial"/>
        <family val="2"/>
      </rPr>
      <t>bicycling, stationary, general</t>
    </r>
  </si>
  <si>
    <r>
      <rPr>
        <sz val="8"/>
        <rFont val="Arial"/>
        <family val="2"/>
      </rPr>
      <t>bicycling, stationary, 30-50 watts, very light to light effort</t>
    </r>
  </si>
  <si>
    <r>
      <rPr>
        <sz val="8"/>
        <rFont val="Arial"/>
        <family val="2"/>
      </rPr>
      <t>bicycling, stationary, 90-100 watts, moderate to vigorous effort</t>
    </r>
  </si>
  <si>
    <r>
      <rPr>
        <sz val="8"/>
        <rFont val="Arial"/>
        <family val="2"/>
      </rPr>
      <t>bicycling, stationary, 101-160 watts, vigorous effort</t>
    </r>
  </si>
  <si>
    <r>
      <rPr>
        <sz val="8"/>
        <rFont val="Arial"/>
        <family val="2"/>
      </rPr>
      <t>bicycling, stationary, 161-200 watts, vigorous effort</t>
    </r>
  </si>
  <si>
    <r>
      <rPr>
        <sz val="8"/>
        <rFont val="Arial"/>
        <family val="2"/>
      </rPr>
      <t>bicycling, stationary, 201-270 watts, very vigorous effort</t>
    </r>
  </si>
  <si>
    <r>
      <rPr>
        <sz val="8"/>
        <rFont val="Arial"/>
        <family val="2"/>
      </rPr>
      <t>bicycling, stationary, 51-89 watts, light-to-moderate effort</t>
    </r>
  </si>
  <si>
    <r>
      <rPr>
        <sz val="8"/>
        <rFont val="Arial"/>
        <family val="2"/>
      </rPr>
      <t>bicycling, stationary, RPM/Spin bike class</t>
    </r>
  </si>
  <si>
    <r>
      <rPr>
        <sz val="8"/>
        <rFont val="Arial"/>
        <family val="2"/>
      </rPr>
      <t>calisthenics (e.g., push ups, sit ups, pull-ups, jumping jacks), vigorous effort</t>
    </r>
  </si>
  <si>
    <r>
      <rPr>
        <sz val="8"/>
        <rFont val="Arial"/>
        <family val="2"/>
      </rPr>
      <t>calisthenics (e.g., push ups, sit ups, pull-ups, lunges), moderate effort</t>
    </r>
  </si>
  <si>
    <r>
      <rPr>
        <sz val="8"/>
        <rFont val="Arial"/>
        <family val="2"/>
      </rPr>
      <t>calisthenics (e.g., situps, abdominal crunches), light effort</t>
    </r>
  </si>
  <si>
    <r>
      <rPr>
        <sz val="8"/>
        <rFont val="Arial"/>
        <family val="2"/>
      </rPr>
      <t>calisthenics, light or moderate effort, general (e.g., back exercises), going up &amp; down from floor (Taylor Code 150)</t>
    </r>
  </si>
  <si>
    <r>
      <rPr>
        <sz val="8"/>
        <rFont val="Arial"/>
        <family val="2"/>
      </rPr>
      <t>circuit training, moderate effort</t>
    </r>
  </si>
  <si>
    <r>
      <rPr>
        <sz val="8"/>
        <rFont val="Arial"/>
        <family val="2"/>
      </rPr>
      <t>circuit training, including kettlebells, some aerobic movement with minimal rest, general, vigorous intensity</t>
    </r>
  </si>
  <si>
    <r>
      <rPr>
        <sz val="8"/>
        <rFont val="Arial"/>
        <family val="2"/>
      </rPr>
      <t>Curves</t>
    </r>
    <r>
      <rPr>
        <vertAlign val="superscript"/>
        <sz val="8"/>
        <rFont val="Arial"/>
        <family val="2"/>
      </rPr>
      <t>TM</t>
    </r>
    <r>
      <rPr>
        <sz val="8"/>
        <rFont val="Arial"/>
        <family val="2"/>
      </rPr>
      <t xml:space="preserve"> exercise routines in women</t>
    </r>
  </si>
  <si>
    <r>
      <rPr>
        <sz val="8"/>
        <rFont val="Arial"/>
        <family val="2"/>
      </rPr>
      <t>Elliptical trainer, moderate effort</t>
    </r>
  </si>
  <si>
    <r>
      <rPr>
        <sz val="8"/>
        <rFont val="Arial"/>
        <family val="2"/>
      </rPr>
      <t>resistance training (weight lifting, free weight, nautilus or universal), power lifting or body building, vigorous effort (Taylor Code 210)</t>
    </r>
  </si>
  <si>
    <r>
      <rPr>
        <sz val="8"/>
        <rFont val="Arial"/>
        <family val="2"/>
      </rPr>
      <t>resistance (weight) training, squats , slow or explosive effort</t>
    </r>
  </si>
  <si>
    <r>
      <rPr>
        <sz val="8"/>
        <rFont val="Arial"/>
        <family val="2"/>
      </rPr>
      <t>resistance (weight) training, multiple exercises, 8-15 repetitions at varied resistance</t>
    </r>
  </si>
  <si>
    <r>
      <rPr>
        <sz val="8"/>
        <rFont val="Arial"/>
        <family val="2"/>
      </rPr>
      <t>health club exercise, general (Taylor Code 160)</t>
    </r>
  </si>
  <si>
    <r>
      <rPr>
        <sz val="8"/>
        <rFont val="Arial"/>
        <family val="2"/>
      </rPr>
      <t>health club exercise classes, general, gym/weight training combined in one visit</t>
    </r>
  </si>
  <si>
    <r>
      <rPr>
        <sz val="8"/>
        <rFont val="Arial"/>
        <family val="2"/>
      </rPr>
      <t>health club exercise, conditioning classes</t>
    </r>
  </si>
  <si>
    <r>
      <rPr>
        <sz val="8"/>
        <rFont val="Arial"/>
        <family val="2"/>
      </rPr>
      <t>home exercise, general</t>
    </r>
  </si>
  <si>
    <r>
      <rPr>
        <sz val="8"/>
        <rFont val="Arial"/>
        <family val="2"/>
      </rPr>
      <t>stair-treadmill ergometer, general</t>
    </r>
  </si>
  <si>
    <r>
      <rPr>
        <sz val="8"/>
        <rFont val="Arial"/>
        <family val="2"/>
      </rPr>
      <t>rope skipping, general</t>
    </r>
  </si>
  <si>
    <r>
      <rPr>
        <sz val="8"/>
        <rFont val="Arial"/>
        <family val="2"/>
      </rPr>
      <t>rowing, stationary ergometer, general, vigorous effort</t>
    </r>
  </si>
  <si>
    <r>
      <rPr>
        <sz val="8"/>
        <rFont val="Arial"/>
        <family val="2"/>
      </rPr>
      <t>rowing, stationary, general, moderate effort</t>
    </r>
  </si>
  <si>
    <r>
      <rPr>
        <sz val="8"/>
        <rFont val="Arial"/>
        <family val="2"/>
      </rPr>
      <t>rowing, stationary, 100 watts, moderate effort</t>
    </r>
  </si>
  <si>
    <r>
      <rPr>
        <sz val="8"/>
        <rFont val="Arial"/>
        <family val="2"/>
      </rPr>
      <t>rowing, stationary, 150 watts, vigorous effort</t>
    </r>
  </si>
  <si>
    <r>
      <rPr>
        <sz val="8"/>
        <rFont val="Arial"/>
        <family val="2"/>
      </rPr>
      <t>rowing, stationary, 200 watts, very vigorous effort</t>
    </r>
  </si>
  <si>
    <r>
      <rPr>
        <sz val="8"/>
        <rFont val="Arial"/>
        <family val="2"/>
      </rPr>
      <t>ski machine, general</t>
    </r>
  </si>
  <si>
    <r>
      <rPr>
        <sz val="8"/>
        <rFont val="Arial"/>
        <family val="2"/>
      </rPr>
      <t>slide board exercise, general</t>
    </r>
  </si>
  <si>
    <r>
      <rPr>
        <sz val="8"/>
        <rFont val="Arial"/>
        <family val="2"/>
      </rPr>
      <t>slimnastics, jazzercise</t>
    </r>
  </si>
  <si>
    <r>
      <rPr>
        <sz val="8"/>
        <rFont val="Arial"/>
        <family val="2"/>
      </rPr>
      <t>stretching, mild</t>
    </r>
  </si>
  <si>
    <r>
      <rPr>
        <sz val="8"/>
        <rFont val="Arial"/>
        <family val="2"/>
      </rPr>
      <t>pilates, general</t>
    </r>
  </si>
  <si>
    <r>
      <rPr>
        <sz val="8"/>
        <rFont val="Arial"/>
        <family val="2"/>
      </rPr>
      <t>teaching exercise class (e.g., aerobic, water)</t>
    </r>
  </si>
  <si>
    <r>
      <rPr>
        <sz val="8"/>
        <rFont val="Arial"/>
        <family val="2"/>
      </rPr>
      <t>therapeutic exercise ball, Fitball exercise</t>
    </r>
  </si>
  <si>
    <r>
      <rPr>
        <sz val="8"/>
        <rFont val="Arial"/>
        <family val="2"/>
      </rPr>
      <t>upper body exercise, arm ergometer</t>
    </r>
  </si>
  <si>
    <r>
      <rPr>
        <sz val="8"/>
        <rFont val="Arial"/>
        <family val="2"/>
      </rPr>
      <t>upper body exercise, stationary bicycle - Airdyne (arms only) 40 rpm, moderate</t>
    </r>
  </si>
  <si>
    <r>
      <rPr>
        <sz val="8"/>
        <rFont val="Arial"/>
        <family val="2"/>
      </rPr>
      <t>water aerobics, water calisthenics, water exercise</t>
    </r>
  </si>
  <si>
    <r>
      <rPr>
        <sz val="8"/>
        <rFont val="Arial"/>
        <family val="2"/>
      </rPr>
      <t>whirlpool, sitting</t>
    </r>
  </si>
  <si>
    <r>
      <rPr>
        <sz val="8"/>
        <rFont val="Arial"/>
        <family val="2"/>
      </rPr>
      <t>video exercise workouts, TV conditioning programs (e.g., yoga, stretching), light effort</t>
    </r>
  </si>
  <si>
    <r>
      <rPr>
        <sz val="8"/>
        <rFont val="Arial"/>
        <family val="2"/>
      </rPr>
      <t>video exercise workouts, TV conditioning programs (e.g., cardio-resistance), moderate effort</t>
    </r>
  </si>
  <si>
    <r>
      <rPr>
        <sz val="8"/>
        <rFont val="Arial"/>
        <family val="2"/>
      </rPr>
      <t>video exercise workouts, TV conditioning programs (e.g., cardio-resistance), vigorous effort</t>
    </r>
  </si>
  <si>
    <r>
      <rPr>
        <sz val="8"/>
        <rFont val="Arial"/>
        <family val="2"/>
      </rPr>
      <t>yoga, Hatha</t>
    </r>
  </si>
  <si>
    <r>
      <rPr>
        <sz val="8"/>
        <rFont val="Arial"/>
        <family val="2"/>
      </rPr>
      <t>yoga, Power</t>
    </r>
  </si>
  <si>
    <r>
      <rPr>
        <sz val="8"/>
        <rFont val="Arial"/>
        <family val="2"/>
      </rPr>
      <t>yoga, Nadisodhana</t>
    </r>
  </si>
  <si>
    <r>
      <rPr>
        <sz val="8"/>
        <rFont val="Arial"/>
        <family val="2"/>
      </rPr>
      <t>yoga, Surya Namaskar</t>
    </r>
  </si>
  <si>
    <r>
      <rPr>
        <sz val="8"/>
        <rFont val="Arial"/>
        <family val="2"/>
      </rPr>
      <t>native New Zealander physical activities (e.g., Haka Powhiri, Moteatea, Waita Tira, Whakawatea, etc.), general, moderate effort</t>
    </r>
  </si>
  <si>
    <r>
      <rPr>
        <sz val="8"/>
        <rFont val="Arial"/>
        <family val="2"/>
      </rPr>
      <t>native New Zealander physical activities (e.g., Haka, Taiahab), general, vigorous effort</t>
    </r>
  </si>
  <si>
    <r>
      <rPr>
        <sz val="8"/>
        <rFont val="Arial"/>
        <family val="2"/>
      </rPr>
      <t>dancing</t>
    </r>
  </si>
  <si>
    <r>
      <rPr>
        <sz val="8"/>
        <rFont val="Arial"/>
        <family val="2"/>
      </rPr>
      <t>ballet, modern, or jazz, general, rehearsal or class</t>
    </r>
  </si>
  <si>
    <r>
      <rPr>
        <sz val="8"/>
        <rFont val="Arial"/>
        <family val="2"/>
      </rPr>
      <t>ballet, modern, or jazz, performance, vigorous effort</t>
    </r>
  </si>
  <si>
    <r>
      <rPr>
        <sz val="8"/>
        <rFont val="Arial"/>
        <family val="2"/>
      </rPr>
      <t>tap</t>
    </r>
  </si>
  <si>
    <r>
      <rPr>
        <sz val="8"/>
        <rFont val="Arial"/>
        <family val="2"/>
      </rPr>
      <t>aerobic, general</t>
    </r>
  </si>
  <si>
    <r>
      <rPr>
        <sz val="8"/>
        <rFont val="Arial"/>
        <family val="2"/>
      </rPr>
      <t>aerobic, step, with 6 - 8 inch step</t>
    </r>
  </si>
  <si>
    <r>
      <rPr>
        <sz val="8"/>
        <rFont val="Arial"/>
        <family val="2"/>
      </rPr>
      <t>aerobic, step, with 10 - 12 inch step</t>
    </r>
  </si>
  <si>
    <r>
      <rPr>
        <sz val="8"/>
        <rFont val="Arial"/>
        <family val="2"/>
      </rPr>
      <t>aerobic, step, with 4-inch step</t>
    </r>
  </si>
  <si>
    <r>
      <rPr>
        <sz val="8"/>
        <rFont val="Arial"/>
        <family val="2"/>
      </rPr>
      <t>bench step class, general</t>
    </r>
  </si>
  <si>
    <r>
      <rPr>
        <sz val="8"/>
        <rFont val="Arial"/>
        <family val="2"/>
      </rPr>
      <t>aerobic, low impact</t>
    </r>
  </si>
  <si>
    <r>
      <rPr>
        <sz val="8"/>
        <rFont val="Arial"/>
        <family val="2"/>
      </rPr>
      <t>aerobic, high impact</t>
    </r>
  </si>
  <si>
    <r>
      <rPr>
        <sz val="8"/>
        <rFont val="Arial"/>
        <family val="2"/>
      </rPr>
      <t>aerobic dance wearing 10-15 lb weights</t>
    </r>
  </si>
  <si>
    <r>
      <rPr>
        <sz val="8"/>
        <rFont val="Arial"/>
        <family val="2"/>
      </rPr>
      <t>ethnic or cultural dancing (e.g., Greek, Middle Eastern, hula, salsa, merengue, bamba y plena, flamenco, belly, and swing)</t>
    </r>
  </si>
  <si>
    <r>
      <rPr>
        <sz val="8"/>
        <rFont val="Arial"/>
        <family val="2"/>
      </rPr>
      <t>ballroom, fast (Taylor Code 125)</t>
    </r>
  </si>
  <si>
    <r>
      <rPr>
        <sz val="8"/>
        <rFont val="Arial"/>
        <family val="2"/>
      </rPr>
      <t>general dancing (e.g., disco, folk, Irish step dancing, line dancing, polka, contra, country)</t>
    </r>
  </si>
  <si>
    <r>
      <rPr>
        <sz val="8"/>
        <rFont val="Arial"/>
        <family val="2"/>
      </rPr>
      <t>ballroom dancing, competitive, general</t>
    </r>
  </si>
  <si>
    <r>
      <rPr>
        <sz val="8"/>
        <rFont val="Arial"/>
        <family val="2"/>
      </rPr>
      <t>ballroom, slow (e.g., waltz, foxtrot, slow dancing, samba, tango, 19</t>
    </r>
    <r>
      <rPr>
        <vertAlign val="superscript"/>
        <sz val="8"/>
        <rFont val="Arial"/>
        <family val="2"/>
      </rPr>
      <t>th</t>
    </r>
    <r>
      <rPr>
        <sz val="8"/>
        <rFont val="Arial"/>
        <family val="2"/>
      </rPr>
      <t xml:space="preserve"> century dance, mambo, cha cha)</t>
    </r>
  </si>
  <si>
    <r>
      <rPr>
        <sz val="8"/>
        <rFont val="Arial"/>
        <family val="2"/>
      </rPr>
      <t>Anishinaabe Jingle Dancing</t>
    </r>
  </si>
  <si>
    <r>
      <rPr>
        <sz val="8"/>
        <rFont val="Arial"/>
        <family val="2"/>
      </rPr>
      <t>Caribbean dance (Abakua, Beguine, Bellair, Bongo, Brukin's, Caribbean Quadrills, Dinki Mini, Gere, Gumbay, Ibo, Jonkonnu, Kumina, Oreisha, Jambu)</t>
    </r>
  </si>
  <si>
    <r>
      <rPr>
        <sz val="8"/>
        <rFont val="Arial"/>
        <family val="2"/>
      </rPr>
      <t>fishing and hunting</t>
    </r>
  </si>
  <si>
    <r>
      <rPr>
        <sz val="8"/>
        <rFont val="Arial"/>
        <family val="2"/>
      </rPr>
      <t>fishing, general</t>
    </r>
  </si>
  <si>
    <r>
      <rPr>
        <sz val="8"/>
        <rFont val="Arial"/>
        <family val="2"/>
      </rPr>
      <t>fishing, crab fishing</t>
    </r>
  </si>
  <si>
    <r>
      <rPr>
        <sz val="8"/>
        <rFont val="Arial"/>
        <family val="2"/>
      </rPr>
      <t>fishing, catching fish with hands</t>
    </r>
  </si>
  <si>
    <r>
      <rPr>
        <sz val="8"/>
        <rFont val="Arial"/>
        <family val="2"/>
      </rPr>
      <t>fishing related, digging worms, with shovel</t>
    </r>
  </si>
  <si>
    <r>
      <rPr>
        <sz val="8"/>
        <rFont val="Arial"/>
        <family val="2"/>
      </rPr>
      <t>fishing from river bank and walking</t>
    </r>
  </si>
  <si>
    <r>
      <rPr>
        <sz val="8"/>
        <rFont val="Arial"/>
        <family val="2"/>
      </rPr>
      <t>fishing from boat or canoe, sitting</t>
    </r>
  </si>
  <si>
    <r>
      <rPr>
        <sz val="8"/>
        <rFont val="Arial"/>
        <family val="2"/>
      </rPr>
      <t>fishing from river bank, standing (Taylor Code 660)</t>
    </r>
  </si>
  <si>
    <r>
      <rPr>
        <sz val="8"/>
        <rFont val="Arial"/>
        <family val="2"/>
      </rPr>
      <t>fishing in stream, in waders (Taylor Code 670)</t>
    </r>
  </si>
  <si>
    <r>
      <rPr>
        <sz val="8"/>
        <rFont val="Arial"/>
        <family val="2"/>
      </rPr>
      <t>fishing, ice, sitting</t>
    </r>
  </si>
  <si>
    <r>
      <rPr>
        <sz val="8"/>
        <rFont val="Arial"/>
        <family val="2"/>
      </rPr>
      <t>fishing, jog or line, standing, general</t>
    </r>
  </si>
  <si>
    <r>
      <rPr>
        <sz val="8"/>
        <rFont val="Arial"/>
        <family val="2"/>
      </rPr>
      <t>fishing, dip net, setting net and retrieving fish, general</t>
    </r>
  </si>
  <si>
    <r>
      <rPr>
        <sz val="8"/>
        <rFont val="Arial"/>
        <family val="2"/>
      </rPr>
      <t>fishing, set net, setting net and retrieving fish, general</t>
    </r>
  </si>
  <si>
    <r>
      <rPr>
        <sz val="8"/>
        <rFont val="Arial"/>
        <family val="2"/>
      </rPr>
      <t>fishing, fishing wheel, setting net and retrieving fish, general</t>
    </r>
  </si>
  <si>
    <r>
      <rPr>
        <sz val="8"/>
        <rFont val="Arial"/>
        <family val="2"/>
      </rPr>
      <t>fishing with a spear, standing</t>
    </r>
  </si>
  <si>
    <r>
      <rPr>
        <sz val="8"/>
        <rFont val="Arial"/>
        <family val="2"/>
      </rPr>
      <t>hunting, bow and arrow, or crossbow</t>
    </r>
  </si>
  <si>
    <r>
      <rPr>
        <sz val="8"/>
        <rFont val="Arial"/>
        <family val="2"/>
      </rPr>
      <t>hunting, deer, elk, large game (Taylor Code 170)</t>
    </r>
  </si>
  <si>
    <r>
      <rPr>
        <sz val="8"/>
        <rFont val="Arial"/>
        <family val="2"/>
      </rPr>
      <t>hunting large game, dragging carcass</t>
    </r>
  </si>
  <si>
    <r>
      <rPr>
        <sz val="8"/>
        <rFont val="Arial"/>
        <family val="2"/>
      </rPr>
      <t>hunting large marine animals</t>
    </r>
  </si>
  <si>
    <r>
      <rPr>
        <sz val="8"/>
        <rFont val="Arial"/>
        <family val="2"/>
      </rPr>
      <t>hunting large game, from a hunting stand, limited walking</t>
    </r>
  </si>
  <si>
    <r>
      <rPr>
        <sz val="8"/>
        <rFont val="Arial"/>
        <family val="2"/>
      </rPr>
      <t>hunting large game from a car, plane, or boat</t>
    </r>
  </si>
  <si>
    <r>
      <rPr>
        <sz val="8"/>
        <rFont val="Arial"/>
        <family val="2"/>
      </rPr>
      <t>hunting, duck, wading</t>
    </r>
  </si>
  <si>
    <r>
      <rPr>
        <sz val="8"/>
        <rFont val="Arial"/>
        <family val="2"/>
      </rPr>
      <t>hunting, flying fox, squirrel</t>
    </r>
  </si>
  <si>
    <r>
      <rPr>
        <sz val="8"/>
        <rFont val="Arial"/>
        <family val="2"/>
      </rPr>
      <t>hunting, general</t>
    </r>
  </si>
  <si>
    <r>
      <rPr>
        <sz val="8"/>
        <rFont val="Arial"/>
        <family val="2"/>
      </rPr>
      <t>hunting, pheasants or grouse (Taylor Code 680)</t>
    </r>
  </si>
  <si>
    <r>
      <rPr>
        <sz val="8"/>
        <rFont val="Arial"/>
        <family val="2"/>
      </rPr>
      <t>hunting, birds</t>
    </r>
  </si>
  <si>
    <r>
      <rPr>
        <sz val="8"/>
        <rFont val="Arial"/>
        <family val="2"/>
      </rPr>
      <t>hunting, rabbit, squirrel, prairie chick, raccoon, small game (Taylor Code 690)</t>
    </r>
  </si>
  <si>
    <r>
      <rPr>
        <sz val="8"/>
        <rFont val="Arial"/>
        <family val="2"/>
      </rPr>
      <t>hunting, pigs, wild</t>
    </r>
  </si>
  <si>
    <r>
      <rPr>
        <sz val="8"/>
        <rFont val="Arial"/>
        <family val="2"/>
      </rPr>
      <t>trapping game, general</t>
    </r>
  </si>
  <si>
    <r>
      <rPr>
        <sz val="8"/>
        <rFont val="Arial"/>
        <family val="2"/>
      </rPr>
      <t>hunting, hiking with hunting gear</t>
    </r>
  </si>
  <si>
    <r>
      <rPr>
        <sz val="8"/>
        <rFont val="Arial"/>
        <family val="2"/>
      </rPr>
      <t>pistol shooting or trap shooting, standing</t>
    </r>
  </si>
  <si>
    <r>
      <rPr>
        <sz val="8"/>
        <rFont val="Arial"/>
        <family val="2"/>
      </rPr>
      <t>rifle exercises, shooting, lying down</t>
    </r>
  </si>
  <si>
    <r>
      <rPr>
        <sz val="8"/>
        <rFont val="Arial"/>
        <family val="2"/>
      </rPr>
      <t>rifle exercises, shooting, kneeling or standing</t>
    </r>
  </si>
  <si>
    <r>
      <rPr>
        <sz val="8"/>
        <rFont val="Arial"/>
        <family val="2"/>
      </rPr>
      <t>home activities</t>
    </r>
  </si>
  <si>
    <r>
      <rPr>
        <sz val="8"/>
        <rFont val="Arial"/>
        <family val="2"/>
      </rPr>
      <t>cleaning, sweeping carpet or floors, general</t>
    </r>
  </si>
  <si>
    <r>
      <rPr>
        <sz val="8"/>
        <rFont val="Arial"/>
        <family val="2"/>
      </rPr>
      <t>cleaning, sweeping, slow, light effort</t>
    </r>
  </si>
  <si>
    <r>
      <rPr>
        <sz val="8"/>
        <rFont val="Arial"/>
        <family val="2"/>
      </rPr>
      <t>cleaning, sweeping, slow, moderate effort</t>
    </r>
  </si>
  <si>
    <r>
      <rPr>
        <sz val="8"/>
        <rFont val="Arial"/>
        <family val="2"/>
      </rPr>
      <t>cleaning, heavy or major (e.g. wash car, wash windows, clean garage), moderate effort</t>
    </r>
  </si>
  <si>
    <r>
      <rPr>
        <sz val="8"/>
        <rFont val="Arial"/>
        <family val="2"/>
      </rPr>
      <t>cleaning, mopping, standing, moderate effort</t>
    </r>
  </si>
  <si>
    <r>
      <rPr>
        <sz val="8"/>
        <rFont val="Arial"/>
        <family val="2"/>
      </rPr>
      <t>cleaning windows, washing windows, general</t>
    </r>
  </si>
  <si>
    <r>
      <rPr>
        <sz val="8"/>
        <rFont val="Arial"/>
        <family val="2"/>
      </rPr>
      <t>mopping, standing, light effort</t>
    </r>
  </si>
  <si>
    <r>
      <rPr>
        <sz val="8"/>
        <rFont val="Arial"/>
        <family val="2"/>
      </rPr>
      <t>polishing floors, standing, walking slowly, using electric polishing machine</t>
    </r>
  </si>
  <si>
    <r>
      <rPr>
        <sz val="8"/>
        <rFont val="Arial"/>
        <family val="2"/>
      </rPr>
      <t>multiple household tasks all at once, light effort</t>
    </r>
  </si>
  <si>
    <r>
      <rPr>
        <sz val="8"/>
        <rFont val="Arial"/>
        <family val="2"/>
      </rPr>
      <t>multiple household tasks all at once, moderate effort</t>
    </r>
  </si>
  <si>
    <r>
      <rPr>
        <sz val="8"/>
        <rFont val="Arial"/>
        <family val="2"/>
      </rPr>
      <t>multiple household tasks all at once, vigorous effort</t>
    </r>
  </si>
  <si>
    <r>
      <rPr>
        <sz val="8"/>
        <rFont val="Arial"/>
        <family val="2"/>
      </rPr>
      <t>cleaning, house or cabin, general, moderate effort</t>
    </r>
  </si>
  <si>
    <r>
      <rPr>
        <sz val="8"/>
        <rFont val="Arial"/>
        <family val="2"/>
      </rPr>
      <t>dusting or polishing furniture, general</t>
    </r>
  </si>
  <si>
    <r>
      <rPr>
        <sz val="8"/>
        <rFont val="Arial"/>
        <family val="2"/>
      </rPr>
      <t>kitchen activity, general, (e.g., cooking, washing dishes, cleaning up), moderate effort</t>
    </r>
  </si>
  <si>
    <r>
      <rPr>
        <sz val="8"/>
        <rFont val="Arial"/>
        <family val="2"/>
      </rPr>
      <t>cleaning, general (straightening up, changing linen, carrying out trash, light effort</t>
    </r>
  </si>
  <si>
    <r>
      <rPr>
        <sz val="8"/>
        <rFont val="Arial"/>
        <family val="2"/>
      </rPr>
      <t>wash dishes, standing or in general (not broken into stand/walk components)</t>
    </r>
  </si>
  <si>
    <r>
      <rPr>
        <sz val="8"/>
        <rFont val="Arial"/>
        <family val="2"/>
      </rPr>
      <t>wash dishes, clearing dishes from table, walking, light effort</t>
    </r>
  </si>
  <si>
    <r>
      <rPr>
        <sz val="8"/>
        <rFont val="Arial"/>
        <family val="2"/>
      </rPr>
      <t>vacuuming, general, moderate effort</t>
    </r>
  </si>
  <si>
    <r>
      <rPr>
        <sz val="8"/>
        <rFont val="Arial"/>
        <family val="2"/>
      </rPr>
      <t>butchering animals, small</t>
    </r>
  </si>
  <si>
    <r>
      <rPr>
        <sz val="8"/>
        <rFont val="Arial"/>
        <family val="2"/>
      </rPr>
      <t>butchering animal, large, vigorous effort</t>
    </r>
  </si>
  <si>
    <r>
      <rPr>
        <sz val="8"/>
        <rFont val="Arial"/>
        <family val="2"/>
      </rPr>
      <t>cutting and smoking fish, drying fish or meat</t>
    </r>
  </si>
  <si>
    <r>
      <rPr>
        <sz val="8"/>
        <rFont val="Arial"/>
        <family val="2"/>
      </rPr>
      <t>tanning hides, general</t>
    </r>
  </si>
  <si>
    <r>
      <rPr>
        <sz val="8"/>
        <rFont val="Arial"/>
        <family val="2"/>
      </rPr>
      <t>cooking or food preparation, moderate effort</t>
    </r>
  </si>
  <si>
    <r>
      <rPr>
        <sz val="8"/>
        <rFont val="Arial"/>
        <family val="2"/>
      </rPr>
      <t>cooking or food preparation - standing or sitting or in general (not broken into stand/walk components), manual appliances, light effort</t>
    </r>
  </si>
  <si>
    <r>
      <rPr>
        <sz val="8"/>
        <rFont val="Arial"/>
        <family val="2"/>
      </rPr>
      <t>serving food, setting table, implied walking or standing</t>
    </r>
  </si>
  <si>
    <r>
      <rPr>
        <sz val="8"/>
        <rFont val="Arial"/>
        <family val="2"/>
      </rPr>
      <t>cooking or food preparation, walking</t>
    </r>
  </si>
  <si>
    <r>
      <rPr>
        <sz val="8"/>
        <rFont val="Arial"/>
        <family val="2"/>
      </rPr>
      <t>feeding household animals</t>
    </r>
  </si>
  <si>
    <r>
      <rPr>
        <sz val="8"/>
        <rFont val="Arial"/>
        <family val="2"/>
      </rPr>
      <t>putting away groceries (e.g. carrying groceries, shopping without a grocery cart), carrying packages</t>
    </r>
  </si>
  <si>
    <r>
      <rPr>
        <sz val="8"/>
        <rFont val="Arial"/>
        <family val="2"/>
      </rPr>
      <t>carrying groceries upstairs</t>
    </r>
  </si>
  <si>
    <r>
      <rPr>
        <sz val="8"/>
        <rFont val="Arial"/>
        <family val="2"/>
      </rPr>
      <t>cooking Indian bread on an outside stove</t>
    </r>
  </si>
  <si>
    <r>
      <rPr>
        <sz val="8"/>
        <rFont val="Arial"/>
        <family val="2"/>
      </rPr>
      <t>food shopping with or without a grocery cart, standing or walking</t>
    </r>
  </si>
  <si>
    <r>
      <rPr>
        <sz val="8"/>
        <rFont val="Arial"/>
        <family val="2"/>
      </rPr>
      <t>non-food shopping, with or without a cart, standing or walking</t>
    </r>
  </si>
  <si>
    <r>
      <rPr>
        <sz val="8"/>
        <rFont val="Arial"/>
        <family val="2"/>
      </rPr>
      <t>ironing</t>
    </r>
  </si>
  <si>
    <r>
      <rPr>
        <sz val="8"/>
        <rFont val="Arial"/>
        <family val="2"/>
      </rPr>
      <t>knitting, sewing, light effort, wrapping presents, sitting</t>
    </r>
  </si>
  <si>
    <r>
      <rPr>
        <sz val="8"/>
        <rFont val="Arial"/>
        <family val="2"/>
      </rPr>
      <t>sewing with a machine</t>
    </r>
  </si>
  <si>
    <r>
      <rPr>
        <sz val="8"/>
        <rFont val="Arial"/>
        <family val="2"/>
      </rPr>
      <t>laundry, fold or hang clothes, put clothes in washer or dryer, packing suitcase, washing clothes by hand, implied standing, light effort</t>
    </r>
  </si>
  <si>
    <r>
      <rPr>
        <sz val="8"/>
        <rFont val="Arial"/>
        <family val="2"/>
      </rPr>
      <t>laundry, hanging wash, washing clothes by hand, moderate effort</t>
    </r>
  </si>
  <si>
    <r>
      <rPr>
        <sz val="8"/>
        <rFont val="Arial"/>
        <family val="2"/>
      </rPr>
      <t>laundry, putting away clothes, gathering clothes to pack, putting away laundry, implied walking</t>
    </r>
  </si>
  <si>
    <r>
      <rPr>
        <sz val="8"/>
        <rFont val="Arial"/>
        <family val="2"/>
      </rPr>
      <t>making bed, changing linens</t>
    </r>
  </si>
  <si>
    <r>
      <rPr>
        <sz val="8"/>
        <rFont val="Arial"/>
        <family val="2"/>
      </rPr>
      <t>maple syruping/sugar bushing (including carrying buckets, carrying wood)</t>
    </r>
  </si>
  <si>
    <r>
      <rPr>
        <sz val="8"/>
        <rFont val="Arial"/>
        <family val="2"/>
      </rPr>
      <t>moving furniture, household items, carrying boxes</t>
    </r>
  </si>
  <si>
    <r>
      <rPr>
        <sz val="8"/>
        <rFont val="Arial"/>
        <family val="2"/>
      </rPr>
      <t>moving, lifting light loads</t>
    </r>
  </si>
  <si>
    <r>
      <rPr>
        <sz val="8"/>
        <rFont val="Arial"/>
        <family val="2"/>
      </rPr>
      <t>organizing room</t>
    </r>
  </si>
  <si>
    <r>
      <rPr>
        <sz val="8"/>
        <rFont val="Arial"/>
        <family val="2"/>
      </rPr>
      <t>scrubbing floors, on hands and knees, scrubbing bathroom, bathtub, moderate effort</t>
    </r>
  </si>
  <si>
    <r>
      <rPr>
        <sz val="8"/>
        <rFont val="Arial"/>
        <family val="2"/>
      </rPr>
      <t>scrubbing floors, on hands and knees, scrubbing bathroom, bathtub, light effort</t>
    </r>
  </si>
  <si>
    <r>
      <rPr>
        <sz val="8"/>
        <rFont val="Arial"/>
        <family val="2"/>
      </rPr>
      <t>scrubbing floors, on hands and knees, scrubbing bathroom, bathtub, vigorous effort</t>
    </r>
  </si>
  <si>
    <r>
      <rPr>
        <sz val="8"/>
        <rFont val="Arial"/>
        <family val="2"/>
      </rPr>
      <t>sweeping garage, sidewalk or outside of house</t>
    </r>
  </si>
  <si>
    <r>
      <rPr>
        <sz val="8"/>
        <rFont val="Arial"/>
        <family val="2"/>
      </rPr>
      <t>standing, packing/unpacking boxes, occasional lifting of lightweight household items, loading or unloading items in car, moderate effort</t>
    </r>
  </si>
  <si>
    <r>
      <rPr>
        <sz val="8"/>
        <rFont val="Arial"/>
        <family val="2"/>
      </rPr>
      <t>implied walking, putting away household items, moderate effort</t>
    </r>
  </si>
  <si>
    <r>
      <rPr>
        <sz val="8"/>
        <rFont val="Arial"/>
        <family val="2"/>
      </rPr>
      <t>watering plants</t>
    </r>
  </si>
  <si>
    <r>
      <rPr>
        <sz val="8"/>
        <rFont val="Arial"/>
        <family val="2"/>
      </rPr>
      <t>building a fire inside</t>
    </r>
  </si>
  <si>
    <r>
      <rPr>
        <sz val="8"/>
        <rFont val="Arial"/>
        <family val="2"/>
      </rPr>
      <t>moving household items upstairs, carrying boxes or furniture</t>
    </r>
  </si>
  <si>
    <r>
      <rPr>
        <sz val="8"/>
        <rFont val="Arial"/>
        <family val="2"/>
      </rPr>
      <t>standing, light effort tasks (pump gas, change light bulb, etc.)</t>
    </r>
  </si>
  <si>
    <r>
      <rPr>
        <sz val="8"/>
        <rFont val="Arial"/>
        <family val="2"/>
      </rPr>
      <t>walking, moderate effort tasks, non-cleaning (readying to leave, shut/lock doors, close windows, etc.)</t>
    </r>
  </si>
  <si>
    <r>
      <rPr>
        <sz val="8"/>
        <rFont val="Arial"/>
        <family val="2"/>
      </rPr>
      <t>sitting, playing with child(ren), light effort, only active periods</t>
    </r>
  </si>
  <si>
    <r>
      <rPr>
        <sz val="8"/>
        <rFont val="Arial"/>
        <family val="2"/>
      </rPr>
      <t>standing, playing with child(ren) light effort, only active periods</t>
    </r>
  </si>
  <si>
    <r>
      <rPr>
        <sz val="8"/>
        <rFont val="Arial"/>
        <family val="2"/>
      </rPr>
      <t>walking/running, playing with child(ren), moderate effort, only active periods</t>
    </r>
  </si>
  <si>
    <r>
      <rPr>
        <sz val="8"/>
        <rFont val="Arial"/>
        <family val="2"/>
      </rPr>
      <t>walking/running, playing with child(ren), vigorous effort, only active periods</t>
    </r>
  </si>
  <si>
    <r>
      <rPr>
        <sz val="8"/>
        <rFont val="Arial"/>
        <family val="2"/>
      </rPr>
      <t>walking and carrying small child, child weighing 15 lbs or more</t>
    </r>
  </si>
  <si>
    <r>
      <rPr>
        <sz val="8"/>
        <rFont val="Arial"/>
        <family val="2"/>
      </rPr>
      <t>walking and carrying small child, child weighing less than 15 lbs</t>
    </r>
  </si>
  <si>
    <r>
      <rPr>
        <sz val="8"/>
        <rFont val="Arial"/>
        <family val="2"/>
      </rPr>
      <t>standing, holding child</t>
    </r>
  </si>
  <si>
    <r>
      <rPr>
        <sz val="8"/>
        <rFont val="Arial"/>
        <family val="2"/>
      </rPr>
      <t>child care, infant, general</t>
    </r>
  </si>
  <si>
    <r>
      <rPr>
        <sz val="8"/>
        <rFont val="Arial"/>
        <family val="2"/>
      </rPr>
      <t>child care, sitting/kneeling (e.g., dressing, bathing, grooming, feeding, occasional lifting of child), light effort, general</t>
    </r>
  </si>
  <si>
    <r>
      <rPr>
        <sz val="8"/>
        <rFont val="Arial"/>
        <family val="2"/>
      </rPr>
      <t>child care, standing (e.g., dressing, bathing, grooming, feeding, occasional lifting of child), moderate effort</t>
    </r>
  </si>
  <si>
    <r>
      <rPr>
        <sz val="8"/>
        <rFont val="Arial"/>
        <family val="2"/>
      </rPr>
      <t>reclining with baby</t>
    </r>
  </si>
  <si>
    <r>
      <rPr>
        <sz val="8"/>
        <rFont val="Arial"/>
        <family val="2"/>
      </rPr>
      <t>breastfeeding, sitting or reclining</t>
    </r>
  </si>
  <si>
    <r>
      <rPr>
        <sz val="8"/>
        <rFont val="Arial"/>
        <family val="2"/>
      </rPr>
      <t>sit, playing with animals, light effort, only active periods</t>
    </r>
  </si>
  <si>
    <r>
      <rPr>
        <sz val="8"/>
        <rFont val="Arial"/>
        <family val="2"/>
      </rPr>
      <t>stand, playing with animals, light effort, only active periods</t>
    </r>
  </si>
  <si>
    <r>
      <rPr>
        <sz val="8"/>
        <rFont val="Arial"/>
        <family val="2"/>
      </rPr>
      <t>walk/run, playing with animals, general, light effort, only active periods</t>
    </r>
  </si>
  <si>
    <r>
      <rPr>
        <sz val="8"/>
        <rFont val="Arial"/>
        <family val="2"/>
      </rPr>
      <t>walk/run, playing with animals, moderate effort, only active periods</t>
    </r>
  </si>
  <si>
    <r>
      <rPr>
        <sz val="8"/>
        <rFont val="Arial"/>
        <family val="2"/>
      </rPr>
      <t>walk/run, playing with animals, vigorous effort, only active periods</t>
    </r>
  </si>
  <si>
    <r>
      <rPr>
        <sz val="8"/>
        <rFont val="Arial"/>
        <family val="2"/>
      </rPr>
      <t>standing, bathing dog</t>
    </r>
  </si>
  <si>
    <r>
      <rPr>
        <sz val="8"/>
        <rFont val="Arial"/>
        <family val="2"/>
      </rPr>
      <t>animal care, household animals, general</t>
    </r>
  </si>
  <si>
    <r>
      <rPr>
        <sz val="8"/>
        <rFont val="Arial"/>
        <family val="2"/>
      </rPr>
      <t>elder care, disabled adult, bathing, dressing, moving into and out of bed, only active periods</t>
    </r>
  </si>
  <si>
    <r>
      <rPr>
        <sz val="8"/>
        <rFont val="Arial"/>
        <family val="2"/>
      </rPr>
      <t>elder care, disabled adult, feeding, combing hair, light effort, only active periods</t>
    </r>
  </si>
  <si>
    <r>
      <rPr>
        <sz val="8"/>
        <rFont val="Arial"/>
        <family val="2"/>
      </rPr>
      <t>home repair</t>
    </r>
  </si>
  <si>
    <r>
      <rPr>
        <sz val="8"/>
        <rFont val="Arial"/>
        <family val="2"/>
      </rPr>
      <t>airplane repair</t>
    </r>
  </si>
  <si>
    <r>
      <rPr>
        <sz val="8"/>
        <rFont val="Arial"/>
        <family val="2"/>
      </rPr>
      <t>automobile body work</t>
    </r>
  </si>
  <si>
    <r>
      <rPr>
        <sz val="8"/>
        <rFont val="Arial"/>
        <family val="2"/>
      </rPr>
      <t>automobile repair, light or moderate effort</t>
    </r>
  </si>
  <si>
    <r>
      <rPr>
        <sz val="8"/>
        <rFont val="Arial"/>
        <family val="2"/>
      </rPr>
      <t>carpentry, general, workshop (Taylor Code 620)</t>
    </r>
  </si>
  <si>
    <r>
      <rPr>
        <sz val="8"/>
        <rFont val="Arial"/>
        <family val="2"/>
      </rPr>
      <t>carpentry, outside house, installing rain gutters (Taylor Code 640),carpentry, outside house, building a fence</t>
    </r>
  </si>
  <si>
    <r>
      <rPr>
        <sz val="8"/>
        <rFont val="Arial"/>
        <family val="2"/>
      </rPr>
      <t>carpentry, outside house, building a fence</t>
    </r>
  </si>
  <si>
    <r>
      <rPr>
        <sz val="8"/>
        <rFont val="Arial"/>
        <family val="2"/>
      </rPr>
      <t>carpentry, finishing or refinishing cabinets or furniture</t>
    </r>
  </si>
  <si>
    <r>
      <rPr>
        <sz val="8"/>
        <rFont val="Arial"/>
        <family val="2"/>
      </rPr>
      <t>carpentry, sawing hardwood</t>
    </r>
  </si>
  <si>
    <r>
      <rPr>
        <sz val="8"/>
        <rFont val="Arial"/>
        <family val="2"/>
      </rPr>
      <t>carpentry, home remodeling tasks, moderate effort</t>
    </r>
  </si>
  <si>
    <r>
      <rPr>
        <sz val="8"/>
        <rFont val="Arial"/>
        <family val="2"/>
      </rPr>
      <t>carpentry, home remodeling tasks, light effort</t>
    </r>
  </si>
  <si>
    <r>
      <rPr>
        <sz val="8"/>
        <rFont val="Arial"/>
        <family val="2"/>
      </rPr>
      <t>caulking, chinking log cabin</t>
    </r>
  </si>
  <si>
    <r>
      <rPr>
        <sz val="8"/>
        <rFont val="Arial"/>
        <family val="2"/>
      </rPr>
      <t>caulking, except log cabin</t>
    </r>
  </si>
  <si>
    <r>
      <rPr>
        <sz val="8"/>
        <rFont val="Arial"/>
        <family val="2"/>
      </rPr>
      <t>cleaning gutters</t>
    </r>
  </si>
  <si>
    <r>
      <rPr>
        <sz val="8"/>
        <rFont val="Arial"/>
        <family val="2"/>
      </rPr>
      <t>excavating garage</t>
    </r>
  </si>
  <si>
    <r>
      <rPr>
        <sz val="8"/>
        <rFont val="Arial"/>
        <family val="2"/>
      </rPr>
      <t>hanging storm windows</t>
    </r>
  </si>
  <si>
    <r>
      <rPr>
        <sz val="8"/>
        <rFont val="Arial"/>
        <family val="2"/>
      </rPr>
      <t>hanging sheet rock inside house</t>
    </r>
  </si>
  <si>
    <r>
      <rPr>
        <sz val="8"/>
        <rFont val="Arial"/>
        <family val="2"/>
      </rPr>
      <t>hammering nails</t>
    </r>
  </si>
  <si>
    <r>
      <rPr>
        <sz val="8"/>
        <rFont val="Arial"/>
        <family val="2"/>
      </rPr>
      <t>home repair, general, light effort</t>
    </r>
  </si>
  <si>
    <r>
      <rPr>
        <sz val="8"/>
        <rFont val="Arial"/>
        <family val="2"/>
      </rPr>
      <t>home repair, general, moderate effort</t>
    </r>
  </si>
  <si>
    <r>
      <rPr>
        <sz val="8"/>
        <rFont val="Arial"/>
        <family val="2"/>
      </rPr>
      <t>home repair, general, vigorous effort</t>
    </r>
  </si>
  <si>
    <r>
      <rPr>
        <sz val="8"/>
        <rFont val="Arial"/>
        <family val="2"/>
      </rPr>
      <t>laying or removing carpet</t>
    </r>
  </si>
  <si>
    <r>
      <rPr>
        <sz val="8"/>
        <rFont val="Arial"/>
        <family val="2"/>
      </rPr>
      <t>laying tile or linoleum,repairing appliances</t>
    </r>
  </si>
  <si>
    <r>
      <rPr>
        <sz val="8"/>
        <rFont val="Arial"/>
        <family val="2"/>
      </rPr>
      <t>repairing appliances</t>
    </r>
  </si>
  <si>
    <r>
      <rPr>
        <sz val="8"/>
        <rFont val="Arial"/>
        <family val="2"/>
      </rPr>
      <t>painting, outside home (Taylor Code 650)</t>
    </r>
  </si>
  <si>
    <r>
      <rPr>
        <sz val="8"/>
        <rFont val="Arial"/>
        <family val="2"/>
      </rPr>
      <t>painting inside house,wallpapering, scraping paint</t>
    </r>
  </si>
  <si>
    <r>
      <rPr>
        <sz val="8"/>
        <rFont val="Arial"/>
        <family val="2"/>
      </rPr>
      <t>painting, (Taylor Code 630)</t>
    </r>
  </si>
  <si>
    <r>
      <rPr>
        <sz val="8"/>
        <rFont val="Arial"/>
        <family val="2"/>
      </rPr>
      <t>plumbing, general</t>
    </r>
  </si>
  <si>
    <r>
      <rPr>
        <sz val="8"/>
        <rFont val="Arial"/>
        <family val="2"/>
      </rPr>
      <t>put on and removal of tarp - sailboat</t>
    </r>
  </si>
  <si>
    <r>
      <rPr>
        <sz val="8"/>
        <rFont val="Arial"/>
        <family val="2"/>
      </rPr>
      <t>roofing</t>
    </r>
  </si>
  <si>
    <r>
      <rPr>
        <sz val="8"/>
        <rFont val="Arial"/>
        <family val="2"/>
      </rPr>
      <t>sanding floors with a power sander</t>
    </r>
  </si>
  <si>
    <r>
      <rPr>
        <sz val="8"/>
        <rFont val="Arial"/>
        <family val="2"/>
      </rPr>
      <t>scraping and painting sailboat or powerboat</t>
    </r>
  </si>
  <si>
    <r>
      <rPr>
        <sz val="8"/>
        <rFont val="Arial"/>
        <family val="2"/>
      </rPr>
      <t>sharpening tools</t>
    </r>
  </si>
  <si>
    <r>
      <rPr>
        <sz val="8"/>
        <rFont val="Arial"/>
        <family val="2"/>
      </rPr>
      <t>spreading dirt with a shovel</t>
    </r>
  </si>
  <si>
    <r>
      <rPr>
        <sz val="8"/>
        <rFont val="Arial"/>
        <family val="2"/>
      </rPr>
      <t>washing and waxing hull of sailboat or airplane</t>
    </r>
  </si>
  <si>
    <r>
      <rPr>
        <sz val="8"/>
        <rFont val="Arial"/>
        <family val="2"/>
      </rPr>
      <t>washing and waxing car</t>
    </r>
  </si>
  <si>
    <r>
      <rPr>
        <sz val="8"/>
        <rFont val="Arial"/>
        <family val="2"/>
      </rPr>
      <t>washing fence, painting fence, moderate effort</t>
    </r>
  </si>
  <si>
    <r>
      <rPr>
        <sz val="8"/>
        <rFont val="Arial"/>
        <family val="2"/>
      </rPr>
      <t>wiring, tapping-splicing</t>
    </r>
  </si>
  <si>
    <r>
      <rPr>
        <sz val="8"/>
        <rFont val="Arial"/>
        <family val="2"/>
      </rPr>
      <t>inactivity quiet/light</t>
    </r>
  </si>
  <si>
    <r>
      <rPr>
        <sz val="8"/>
        <rFont val="Arial"/>
        <family val="2"/>
      </rPr>
      <t>lying quietly and watching television</t>
    </r>
  </si>
  <si>
    <r>
      <rPr>
        <sz val="8"/>
        <rFont val="Arial"/>
        <family val="2"/>
      </rPr>
      <t>lying quietly, doing nothing, lying in bed awake, listening to music (not talking or reading)</t>
    </r>
  </si>
  <si>
    <r>
      <rPr>
        <sz val="8"/>
        <rFont val="Arial"/>
        <family val="2"/>
      </rPr>
      <t>sitting quietly and watching television</t>
    </r>
  </si>
  <si>
    <r>
      <rPr>
        <sz val="8"/>
        <rFont val="Arial"/>
        <family val="2"/>
      </rPr>
      <t>sitting quietly, general</t>
    </r>
  </si>
  <si>
    <r>
      <rPr>
        <sz val="8"/>
        <rFont val="Arial"/>
        <family val="2"/>
      </rPr>
      <t>sitting quietly, fidgeting, general, fidgeting hands</t>
    </r>
  </si>
  <si>
    <r>
      <rPr>
        <sz val="8"/>
        <rFont val="Arial"/>
        <family val="2"/>
      </rPr>
      <t>sitting, fidgeting feet</t>
    </r>
  </si>
  <si>
    <r>
      <rPr>
        <sz val="8"/>
        <rFont val="Arial"/>
        <family val="2"/>
      </rPr>
      <t>sitting, smoking</t>
    </r>
  </si>
  <si>
    <r>
      <rPr>
        <sz val="8"/>
        <rFont val="Arial"/>
        <family val="2"/>
      </rPr>
      <t>sitting, listening to music (not talking or reading) or watching a movie in a theater</t>
    </r>
  </si>
  <si>
    <r>
      <rPr>
        <sz val="8"/>
        <rFont val="Arial"/>
        <family val="2"/>
      </rPr>
      <t>sitting at a desk, resting head in hands</t>
    </r>
  </si>
  <si>
    <r>
      <rPr>
        <sz val="8"/>
        <rFont val="Arial"/>
        <family val="2"/>
      </rPr>
      <t>sleeping</t>
    </r>
  </si>
  <si>
    <r>
      <rPr>
        <sz val="8"/>
        <rFont val="Arial"/>
        <family val="2"/>
      </rPr>
      <t>standing quietly, standing in a line</t>
    </r>
  </si>
  <si>
    <r>
      <rPr>
        <sz val="8"/>
        <rFont val="Arial"/>
        <family val="2"/>
      </rPr>
      <t>standing, fidgeting</t>
    </r>
  </si>
  <si>
    <r>
      <rPr>
        <sz val="8"/>
        <rFont val="Arial"/>
        <family val="2"/>
      </rPr>
      <t>reclining, writing</t>
    </r>
  </si>
  <si>
    <r>
      <rPr>
        <sz val="8"/>
        <rFont val="Arial"/>
        <family val="2"/>
      </rPr>
      <t>reclining, talking or talking on phone</t>
    </r>
  </si>
  <si>
    <r>
      <rPr>
        <sz val="8"/>
        <rFont val="Arial"/>
        <family val="2"/>
      </rPr>
      <t>reclining, reading</t>
    </r>
  </si>
  <si>
    <r>
      <rPr>
        <sz val="8"/>
        <rFont val="Arial"/>
        <family val="2"/>
      </rPr>
      <t>meditating</t>
    </r>
  </si>
  <si>
    <r>
      <rPr>
        <sz val="8"/>
        <rFont val="Arial"/>
        <family val="2"/>
      </rPr>
      <t>lawn and garden</t>
    </r>
  </si>
  <si>
    <r>
      <rPr>
        <sz val="8"/>
        <rFont val="Arial"/>
        <family val="2"/>
      </rPr>
      <t>carrying, loading or stacking wood, loading/unloading or carrying lumber, light-to-moderate effort</t>
    </r>
  </si>
  <si>
    <r>
      <rPr>
        <sz val="8"/>
        <rFont val="Arial"/>
        <family val="2"/>
      </rPr>
      <t>carrying, loading or stacking wood, loading/unloading or carrying lumber</t>
    </r>
  </si>
  <si>
    <r>
      <rPr>
        <sz val="8"/>
        <rFont val="Arial"/>
        <family val="2"/>
      </rPr>
      <t>chopping wood, splitting logs, moderate effort</t>
    </r>
  </si>
  <si>
    <r>
      <rPr>
        <sz val="8"/>
        <rFont val="Arial"/>
        <family val="2"/>
      </rPr>
      <t>chopping wood, splitting logs, vigorous effort</t>
    </r>
  </si>
  <si>
    <r>
      <rPr>
        <sz val="8"/>
        <rFont val="Arial"/>
        <family val="2"/>
      </rPr>
      <t>clearing light brush, thinning garden, moderate effort</t>
    </r>
  </si>
  <si>
    <r>
      <rPr>
        <sz val="8"/>
        <rFont val="Arial"/>
        <family val="2"/>
      </rPr>
      <t>clearing brush/land, undergrowth, or ground, hauling branches, wheelbarrow chores, vigorous effort</t>
    </r>
  </si>
  <si>
    <r>
      <rPr>
        <sz val="8"/>
        <rFont val="Arial"/>
        <family val="2"/>
      </rPr>
      <t>digging sandbox, shoveling sand</t>
    </r>
  </si>
  <si>
    <r>
      <rPr>
        <sz val="8"/>
        <rFont val="Arial"/>
        <family val="2"/>
      </rPr>
      <t>digging, spading, filling garden, composting, light-to-moderate effort</t>
    </r>
  </si>
  <si>
    <r>
      <rPr>
        <sz val="8"/>
        <rFont val="Arial"/>
        <family val="2"/>
      </rPr>
      <t>digging, spading, filling garden, compositing, (Taylor Code 590)</t>
    </r>
  </si>
  <si>
    <r>
      <rPr>
        <sz val="8"/>
        <rFont val="Arial"/>
        <family val="2"/>
      </rPr>
      <t>digging, spading, filling garden, composting, vigorous effort</t>
    </r>
  </si>
  <si>
    <r>
      <rPr>
        <sz val="8"/>
        <rFont val="Arial"/>
        <family val="2"/>
      </rPr>
      <t>driving tractor</t>
    </r>
  </si>
  <si>
    <r>
      <rPr>
        <sz val="8"/>
        <rFont val="Arial"/>
        <family val="2"/>
      </rPr>
      <t>felling trees, large size</t>
    </r>
  </si>
  <si>
    <r>
      <rPr>
        <sz val="8"/>
        <rFont val="Arial"/>
        <family val="2"/>
      </rPr>
      <t>felling trees, small-medium size</t>
    </r>
  </si>
  <si>
    <r>
      <rPr>
        <sz val="8"/>
        <rFont val="Arial"/>
        <family val="2"/>
      </rPr>
      <t>gardening with heavy power tools, tilling a garden, chain saw</t>
    </r>
  </si>
  <si>
    <r>
      <rPr>
        <sz val="8"/>
        <rFont val="Arial"/>
        <family val="2"/>
      </rPr>
      <t>gardening, using containers, older adults &gt; 60 years</t>
    </r>
  </si>
  <si>
    <r>
      <rPr>
        <sz val="8"/>
        <rFont val="Arial"/>
        <family val="2"/>
      </rPr>
      <t>irrigation channels, opening and closing ports</t>
    </r>
  </si>
  <si>
    <r>
      <rPr>
        <sz val="8"/>
        <rFont val="Arial"/>
        <family val="2"/>
      </rPr>
      <t>laying crushed rock</t>
    </r>
  </si>
  <si>
    <r>
      <rPr>
        <sz val="8"/>
        <rFont val="Arial"/>
        <family val="2"/>
      </rPr>
      <t>laying sod</t>
    </r>
  </si>
  <si>
    <r>
      <rPr>
        <sz val="8"/>
        <rFont val="Arial"/>
        <family val="2"/>
      </rPr>
      <t>mowing lawn, general</t>
    </r>
  </si>
  <si>
    <r>
      <rPr>
        <sz val="8"/>
        <rFont val="Arial"/>
        <family val="2"/>
      </rPr>
      <t>mowing lawn, riding mower (Taylor Code 550)</t>
    </r>
  </si>
  <si>
    <r>
      <rPr>
        <sz val="8"/>
        <rFont val="Arial"/>
        <family val="2"/>
      </rPr>
      <t>mowing lawn, walk, hand mower (Taylor Code 570)</t>
    </r>
  </si>
  <si>
    <r>
      <rPr>
        <sz val="8"/>
        <rFont val="Arial"/>
        <family val="2"/>
      </rPr>
      <t>mowing lawn, walk, power mower, moderate or vigorous effort</t>
    </r>
  </si>
  <si>
    <r>
      <rPr>
        <sz val="8"/>
        <rFont val="Arial"/>
        <family val="2"/>
      </rPr>
      <t>mowing lawn, power mower, light or moderate effort (Taylor Code 590)</t>
    </r>
  </si>
  <si>
    <r>
      <rPr>
        <sz val="8"/>
        <rFont val="Arial"/>
        <family val="2"/>
      </rPr>
      <t>operating snow blower, walking</t>
    </r>
  </si>
  <si>
    <r>
      <rPr>
        <sz val="8"/>
        <rFont val="Arial"/>
        <family val="2"/>
      </rPr>
      <t>planting, potting, transplanting seedlings or plants, light effort</t>
    </r>
  </si>
  <si>
    <r>
      <rPr>
        <sz val="8"/>
        <rFont val="Arial"/>
        <family val="2"/>
      </rPr>
      <t>planting seedlings, shrub, stooping, moderate effort</t>
    </r>
  </si>
  <si>
    <r>
      <rPr>
        <sz val="8"/>
        <rFont val="Arial"/>
        <family val="2"/>
      </rPr>
      <t>planting crops or garden, stooping, moderate effort</t>
    </r>
  </si>
  <si>
    <r>
      <rPr>
        <sz val="8"/>
        <rFont val="Arial"/>
        <family val="2"/>
      </rPr>
      <t>planting trees</t>
    </r>
  </si>
  <si>
    <r>
      <rPr>
        <sz val="8"/>
        <rFont val="Arial"/>
        <family val="2"/>
      </rPr>
      <t>raking lawn or leaves, moderate effort</t>
    </r>
  </si>
  <si>
    <r>
      <rPr>
        <sz val="8"/>
        <rFont val="Arial"/>
        <family val="2"/>
      </rPr>
      <t>raking lawn (Taylor Code 600)</t>
    </r>
  </si>
  <si>
    <r>
      <rPr>
        <sz val="8"/>
        <rFont val="Arial"/>
        <family val="2"/>
      </rPr>
      <t>raking roof with snow rake</t>
    </r>
  </si>
  <si>
    <r>
      <rPr>
        <sz val="8"/>
        <rFont val="Arial"/>
        <family val="2"/>
      </rPr>
      <t>riding snow blower</t>
    </r>
  </si>
  <si>
    <r>
      <rPr>
        <sz val="8"/>
        <rFont val="Arial"/>
        <family val="2"/>
      </rPr>
      <t>sacking grass, leaves</t>
    </r>
  </si>
  <si>
    <r>
      <rPr>
        <sz val="8"/>
        <rFont val="Arial"/>
        <family val="2"/>
      </rPr>
      <t>shoveling dirt or mud</t>
    </r>
  </si>
  <si>
    <r>
      <rPr>
        <sz val="8"/>
        <rFont val="Arial"/>
        <family val="2"/>
      </rPr>
      <t>shoveling snow, by hand, moderate effort</t>
    </r>
  </si>
  <si>
    <r>
      <rPr>
        <sz val="8"/>
        <rFont val="Arial"/>
        <family val="2"/>
      </rPr>
      <t>shovelling snow, by hand (Taylor Code 610)</t>
    </r>
  </si>
  <si>
    <r>
      <rPr>
        <sz val="8"/>
        <rFont val="Arial"/>
        <family val="2"/>
      </rPr>
      <t>shoveling snow, by hand, vigorous effort</t>
    </r>
  </si>
  <si>
    <r>
      <rPr>
        <sz val="8"/>
        <rFont val="Arial"/>
        <family val="2"/>
      </rPr>
      <t>trimming shrubs or trees, manual cutter</t>
    </r>
  </si>
  <si>
    <r>
      <rPr>
        <sz val="8"/>
        <rFont val="Arial"/>
        <family val="2"/>
      </rPr>
      <t>trimming shrubs or trees, power cutter, using leaf blower, edge, moderate effort</t>
    </r>
  </si>
  <si>
    <r>
      <rPr>
        <sz val="8"/>
        <rFont val="Arial"/>
        <family val="2"/>
      </rPr>
      <t>walking, applying fertilizer or seeding a lawn, push applicator</t>
    </r>
  </si>
  <si>
    <r>
      <rPr>
        <sz val="8"/>
        <rFont val="Arial"/>
        <family val="2"/>
      </rPr>
      <t>watering lawn or garden, standing or walking</t>
    </r>
  </si>
  <si>
    <r>
      <rPr>
        <sz val="8"/>
        <rFont val="Arial"/>
        <family val="2"/>
      </rPr>
      <t>weeding, cultivating garden, light-to-moderate effort</t>
    </r>
  </si>
  <si>
    <r>
      <rPr>
        <sz val="8"/>
        <rFont val="Arial"/>
        <family val="2"/>
      </rPr>
      <t>weeding, cultivating garden (Taylor Code 580)</t>
    </r>
  </si>
  <si>
    <r>
      <rPr>
        <sz val="8"/>
        <rFont val="Arial"/>
        <family val="2"/>
      </rPr>
      <t>weeding, cultivating garden, using a hoe, moderate-to-vigorous effort</t>
    </r>
  </si>
  <si>
    <r>
      <rPr>
        <sz val="8"/>
        <rFont val="Arial"/>
        <family val="2"/>
      </rPr>
      <t>gardening, general, moderate effort</t>
    </r>
  </si>
  <si>
    <r>
      <rPr>
        <sz val="8"/>
        <rFont val="Arial"/>
        <family val="2"/>
      </rPr>
      <t>picking fruit off trees, picking fruits/vegetables, moderate effort</t>
    </r>
  </si>
  <si>
    <r>
      <rPr>
        <sz val="8"/>
        <rFont val="Arial"/>
        <family val="2"/>
      </rPr>
      <t>picking fruit off trees, gleaning fruits, picking fruits/vegetables, climbing ladder to pick fruit, vigorous effort</t>
    </r>
  </si>
  <si>
    <r>
      <rPr>
        <sz val="8"/>
        <rFont val="Arial"/>
        <family val="2"/>
      </rPr>
      <t>implied walking/standing - picking up yard, light, picking flowers or vegetables</t>
    </r>
  </si>
  <si>
    <r>
      <rPr>
        <sz val="8"/>
        <rFont val="Arial"/>
        <family val="2"/>
      </rPr>
      <t>walking, gathering gardening tools</t>
    </r>
  </si>
  <si>
    <r>
      <rPr>
        <sz val="8"/>
        <rFont val="Arial"/>
        <family val="2"/>
      </rPr>
      <t>wheelbarrow, pushing garden cart or wheelbarrow</t>
    </r>
  </si>
  <si>
    <r>
      <rPr>
        <sz val="8"/>
        <rFont val="Arial"/>
        <family val="2"/>
      </rPr>
      <t>yard work, general, light effort</t>
    </r>
  </si>
  <si>
    <r>
      <rPr>
        <sz val="8"/>
        <rFont val="Arial"/>
        <family val="2"/>
      </rPr>
      <t>yard work, general, moderate effort</t>
    </r>
  </si>
  <si>
    <r>
      <rPr>
        <sz val="8"/>
        <rFont val="Arial"/>
        <family val="2"/>
      </rPr>
      <t>yard work, general, vigorous effort</t>
    </r>
  </si>
  <si>
    <r>
      <rPr>
        <sz val="8"/>
        <rFont val="Arial"/>
        <family val="2"/>
      </rPr>
      <t>miscellaneous</t>
    </r>
  </si>
  <si>
    <r>
      <rPr>
        <sz val="8"/>
        <rFont val="Arial"/>
        <family val="2"/>
      </rPr>
      <t>board game playing, sitting</t>
    </r>
  </si>
  <si>
    <r>
      <rPr>
        <sz val="8"/>
        <rFont val="Arial"/>
        <family val="2"/>
      </rPr>
      <t>casino gambling, standing</t>
    </r>
  </si>
  <si>
    <r>
      <rPr>
        <sz val="8"/>
        <rFont val="Arial"/>
        <family val="2"/>
      </rPr>
      <t>card playing, sitting</t>
    </r>
  </si>
  <si>
    <r>
      <rPr>
        <sz val="8"/>
        <rFont val="Arial"/>
        <family val="2"/>
      </rPr>
      <t>chess game, sitting</t>
    </r>
  </si>
  <si>
    <r>
      <rPr>
        <sz val="8"/>
        <rFont val="Arial"/>
        <family val="2"/>
      </rPr>
      <t>copying documents, standing</t>
    </r>
  </si>
  <si>
    <r>
      <rPr>
        <sz val="8"/>
        <rFont val="Arial"/>
        <family val="2"/>
      </rPr>
      <t>drawing, writing, painting, standing</t>
    </r>
  </si>
  <si>
    <r>
      <rPr>
        <sz val="8"/>
        <rFont val="Arial"/>
        <family val="2"/>
      </rPr>
      <t>laughing, sitting</t>
    </r>
  </si>
  <si>
    <r>
      <rPr>
        <sz val="8"/>
        <rFont val="Arial"/>
        <family val="2"/>
      </rPr>
      <t>sitting, reading, book, newspaper, etc.</t>
    </r>
  </si>
  <si>
    <r>
      <rPr>
        <sz val="8"/>
        <rFont val="Arial"/>
        <family val="2"/>
      </rPr>
      <t>sitting, writing, desk work, typing</t>
    </r>
  </si>
  <si>
    <r>
      <rPr>
        <sz val="8"/>
        <rFont val="Arial"/>
        <family val="2"/>
      </rPr>
      <t>sitting, playing traditional video game, computer game</t>
    </r>
  </si>
  <si>
    <r>
      <rPr>
        <sz val="8"/>
        <rFont val="Arial"/>
        <family val="2"/>
      </rPr>
      <t>standing, talking in person, on the phone, computer, or text messaging, light effort</t>
    </r>
  </si>
  <si>
    <r>
      <rPr>
        <sz val="8"/>
        <rFont val="Arial"/>
        <family val="2"/>
      </rPr>
      <t>sitting, talking in person, on the phone, computer, or text messaging, light effort</t>
    </r>
  </si>
  <si>
    <r>
      <rPr>
        <sz val="8"/>
        <rFont val="Arial"/>
        <family val="2"/>
      </rPr>
      <t>sitting, studying, general, including reading and/or writing, light effort</t>
    </r>
  </si>
  <si>
    <r>
      <rPr>
        <sz val="8"/>
        <rFont val="Arial"/>
        <family val="2"/>
      </rPr>
      <t>sitting, in class, general, including note-taking or class discussion</t>
    </r>
  </si>
  <si>
    <r>
      <rPr>
        <sz val="8"/>
        <rFont val="Arial"/>
        <family val="2"/>
      </rPr>
      <t>standing, reading</t>
    </r>
  </si>
  <si>
    <r>
      <rPr>
        <sz val="8"/>
        <rFont val="Arial"/>
        <family val="2"/>
      </rPr>
      <t>standing, miscellaneous</t>
    </r>
  </si>
  <si>
    <r>
      <rPr>
        <sz val="8"/>
        <rFont val="Arial"/>
        <family val="2"/>
      </rPr>
      <t>sitting, arts and crafts,  carving wood, weaving, spinning wool, light effort</t>
    </r>
  </si>
  <si>
    <r>
      <rPr>
        <sz val="8"/>
        <rFont val="Arial"/>
        <family val="2"/>
      </rPr>
      <t>sitting, arts and crafts,  carving wood, weaving, spinning wool, moderate effort</t>
    </r>
  </si>
  <si>
    <r>
      <rPr>
        <sz val="8"/>
        <rFont val="Arial"/>
        <family val="2"/>
      </rPr>
      <t>standing, arts and crafts, sand painting, carving, weaving, light effort</t>
    </r>
  </si>
  <si>
    <r>
      <rPr>
        <sz val="8"/>
        <rFont val="Arial"/>
        <family val="2"/>
      </rPr>
      <t>standing, arts and crafts, sand painting, carving, weaving, moderate effort</t>
    </r>
  </si>
  <si>
    <r>
      <rPr>
        <sz val="8"/>
        <rFont val="Arial"/>
        <family val="2"/>
      </rPr>
      <t>standing, arts and crafts, sand painting, carving, weaving, vigorous effort</t>
    </r>
  </si>
  <si>
    <r>
      <rPr>
        <sz val="8"/>
        <rFont val="Arial"/>
        <family val="2"/>
      </rPr>
      <t>retreat/family reunion activities involving sitting, relaxing, talking, eating</t>
    </r>
  </si>
  <si>
    <r>
      <rPr>
        <sz val="8"/>
        <rFont val="Arial"/>
        <family val="2"/>
      </rPr>
      <t>retreat/family reunion activities involving playing games with children</t>
    </r>
  </si>
  <si>
    <r>
      <rPr>
        <sz val="8"/>
        <rFont val="Arial"/>
        <family val="2"/>
      </rPr>
      <t>touring/traveling/vacation involving riding in a vehicle</t>
    </r>
  </si>
  <si>
    <r>
      <rPr>
        <sz val="8"/>
        <rFont val="Arial"/>
        <family val="2"/>
      </rPr>
      <t>touring/traveling/vacation involving walking</t>
    </r>
  </si>
  <si>
    <r>
      <rPr>
        <sz val="8"/>
        <rFont val="Arial"/>
        <family val="2"/>
      </rPr>
      <t>camping involving standing, walking, sitting, light-to-moderate effort</t>
    </r>
  </si>
  <si>
    <r>
      <rPr>
        <sz val="8"/>
        <rFont val="Arial"/>
        <family val="2"/>
      </rPr>
      <t>sitting at a sporting event, spectator</t>
    </r>
  </si>
  <si>
    <r>
      <rPr>
        <sz val="8"/>
        <rFont val="Arial"/>
        <family val="2"/>
      </rPr>
      <t>music playing</t>
    </r>
  </si>
  <si>
    <r>
      <rPr>
        <sz val="8"/>
        <rFont val="Arial"/>
        <family val="2"/>
      </rPr>
      <t>accordion, sitting</t>
    </r>
  </si>
  <si>
    <r>
      <rPr>
        <sz val="8"/>
        <rFont val="Arial"/>
        <family val="2"/>
      </rPr>
      <t>cello, sitting</t>
    </r>
  </si>
  <si>
    <r>
      <rPr>
        <sz val="8"/>
        <rFont val="Arial"/>
        <family val="2"/>
      </rPr>
      <t>conducting orchestra, standing</t>
    </r>
  </si>
  <si>
    <r>
      <rPr>
        <sz val="8"/>
        <rFont val="Arial"/>
        <family val="2"/>
      </rPr>
      <t>double bass, standing</t>
    </r>
  </si>
  <si>
    <r>
      <rPr>
        <sz val="8"/>
        <rFont val="Arial"/>
        <family val="2"/>
      </rPr>
      <t>drums, sitting</t>
    </r>
  </si>
  <si>
    <r>
      <rPr>
        <sz val="8"/>
        <rFont val="Arial"/>
        <family val="2"/>
      </rPr>
      <t>drumming (e.g., bongo, conga, benbe), moderate, sitting</t>
    </r>
  </si>
  <si>
    <r>
      <rPr>
        <sz val="8"/>
        <rFont val="Arial"/>
        <family val="2"/>
      </rPr>
      <t>flute, sitting</t>
    </r>
  </si>
  <si>
    <r>
      <rPr>
        <sz val="8"/>
        <rFont val="Arial"/>
        <family val="2"/>
      </rPr>
      <t>horn, standing</t>
    </r>
  </si>
  <si>
    <r>
      <rPr>
        <sz val="8"/>
        <rFont val="Arial"/>
        <family val="2"/>
      </rPr>
      <t>piano, sitting</t>
    </r>
  </si>
  <si>
    <r>
      <rPr>
        <sz val="8"/>
        <rFont val="Arial"/>
        <family val="2"/>
      </rPr>
      <t>playing musical instruments, general</t>
    </r>
  </si>
  <si>
    <r>
      <rPr>
        <sz val="8"/>
        <rFont val="Arial"/>
        <family val="2"/>
      </rPr>
      <t>organ, sitting</t>
    </r>
  </si>
  <si>
    <r>
      <rPr>
        <sz val="8"/>
        <rFont val="Arial"/>
        <family val="2"/>
      </rPr>
      <t>trombone, standing</t>
    </r>
  </si>
  <si>
    <r>
      <rPr>
        <sz val="8"/>
        <rFont val="Arial"/>
        <family val="2"/>
      </rPr>
      <t>trumpet, standing</t>
    </r>
  </si>
  <si>
    <r>
      <rPr>
        <sz val="8"/>
        <rFont val="Arial"/>
        <family val="2"/>
      </rPr>
      <t>violin, sitting</t>
    </r>
  </si>
  <si>
    <r>
      <rPr>
        <sz val="8"/>
        <rFont val="Arial"/>
        <family val="2"/>
      </rPr>
      <t>woodwind, sitting</t>
    </r>
  </si>
  <si>
    <r>
      <rPr>
        <sz val="8"/>
        <rFont val="Arial"/>
        <family val="2"/>
      </rPr>
      <t>guitar, classical, folk, sitting</t>
    </r>
  </si>
  <si>
    <r>
      <rPr>
        <sz val="8"/>
        <rFont val="Arial"/>
        <family val="2"/>
      </rPr>
      <t>guitar, rock and roll band, standing</t>
    </r>
  </si>
  <si>
    <r>
      <rPr>
        <sz val="8"/>
        <rFont val="Arial"/>
        <family val="2"/>
      </rPr>
      <t>marching band, baton twirling, walking, moderate pace, general</t>
    </r>
  </si>
  <si>
    <r>
      <rPr>
        <sz val="8"/>
        <rFont val="Arial"/>
        <family val="2"/>
      </rPr>
      <t>marching band, playing an instrument, walking, brisk pace, general</t>
    </r>
  </si>
  <si>
    <r>
      <rPr>
        <sz val="8"/>
        <rFont val="Arial"/>
        <family val="2"/>
      </rPr>
      <t>marching band, drum major, walking</t>
    </r>
  </si>
  <si>
    <r>
      <rPr>
        <sz val="8"/>
        <rFont val="Arial"/>
        <family val="2"/>
      </rPr>
      <t>occupation</t>
    </r>
  </si>
  <si>
    <r>
      <rPr>
        <sz val="8"/>
        <rFont val="Arial"/>
        <family val="2"/>
      </rPr>
      <t>active workstation, treadmill desk, walking</t>
    </r>
  </si>
  <si>
    <r>
      <rPr>
        <sz val="8"/>
        <rFont val="Arial"/>
        <family val="2"/>
      </rPr>
      <t>airline flight attendant</t>
    </r>
  </si>
  <si>
    <r>
      <rPr>
        <sz val="8"/>
        <rFont val="Arial"/>
        <family val="2"/>
      </rPr>
      <t>bakery, general, moderate effort</t>
    </r>
  </si>
  <si>
    <r>
      <rPr>
        <sz val="8"/>
        <rFont val="Arial"/>
        <family val="2"/>
      </rPr>
      <t>bakery, light effort</t>
    </r>
  </si>
  <si>
    <r>
      <rPr>
        <sz val="8"/>
        <rFont val="Arial"/>
        <family val="2"/>
      </rPr>
      <t>bookbinding</t>
    </r>
  </si>
  <si>
    <r>
      <rPr>
        <sz val="8"/>
        <rFont val="Arial"/>
        <family val="2"/>
      </rPr>
      <t>building road, driving heavy machinery</t>
    </r>
  </si>
  <si>
    <r>
      <rPr>
        <sz val="8"/>
        <rFont val="Arial"/>
        <family val="2"/>
      </rPr>
      <t>building road, directing traffic, standing</t>
    </r>
  </si>
  <si>
    <r>
      <rPr>
        <sz val="8"/>
        <rFont val="Arial"/>
        <family val="2"/>
      </rPr>
      <t>carpentry, general, light effort</t>
    </r>
  </si>
  <si>
    <r>
      <rPr>
        <sz val="8"/>
        <rFont val="Arial"/>
        <family val="2"/>
      </rPr>
      <t>carpentry, general, moderate effort</t>
    </r>
  </si>
  <si>
    <r>
      <rPr>
        <sz val="8"/>
        <rFont val="Arial"/>
        <family val="2"/>
      </rPr>
      <t>carpentry, general, heavy or vigorous effort</t>
    </r>
  </si>
  <si>
    <r>
      <rPr>
        <sz val="8"/>
        <rFont val="Arial"/>
        <family val="2"/>
      </rPr>
      <t>carrying heavy loads (e.g., bricks, tools)</t>
    </r>
  </si>
  <si>
    <r>
      <rPr>
        <sz val="8"/>
        <rFont val="Arial"/>
        <family val="2"/>
      </rPr>
      <t>carrying moderate loads up stairs, moving boxes 25-49 lbs</t>
    </r>
  </si>
  <si>
    <r>
      <rPr>
        <sz val="8"/>
        <rFont val="Arial"/>
        <family val="2"/>
      </rPr>
      <t>chambermaid, hotel housekeeper, making bed, cleaning bathroom, pushing cart</t>
    </r>
  </si>
  <si>
    <r>
      <rPr>
        <sz val="8"/>
        <rFont val="Arial"/>
        <family val="2"/>
      </rPr>
      <t>coal mining, drilling coal, rock</t>
    </r>
  </si>
  <si>
    <r>
      <rPr>
        <sz val="8"/>
        <rFont val="Arial"/>
        <family val="2"/>
      </rPr>
      <t>coal mining, erecting supports</t>
    </r>
  </si>
  <si>
    <r>
      <rPr>
        <sz val="8"/>
        <rFont val="Arial"/>
        <family val="2"/>
      </rPr>
      <t>coal mining, general</t>
    </r>
  </si>
  <si>
    <r>
      <rPr>
        <sz val="8"/>
        <rFont val="Arial"/>
        <family val="2"/>
      </rPr>
      <t>coal mining, shoveling coal</t>
    </r>
  </si>
  <si>
    <r>
      <rPr>
        <sz val="8"/>
        <rFont val="Arial"/>
        <family val="2"/>
      </rPr>
      <t>cook, chef</t>
    </r>
  </si>
  <si>
    <r>
      <rPr>
        <sz val="8"/>
        <rFont val="Arial"/>
        <family val="2"/>
      </rPr>
      <t>construction, outside, remodeling, new structures (e.g., roof repair, miscellaneous)</t>
    </r>
  </si>
  <si>
    <r>
      <rPr>
        <sz val="8"/>
        <rFont val="Arial"/>
        <family val="2"/>
      </rPr>
      <t>custodial work, light effort (e.g., cleaning sink and toilet, dusting, vacuuming, light cleaning)</t>
    </r>
  </si>
  <si>
    <r>
      <rPr>
        <sz val="8"/>
        <rFont val="Arial"/>
        <family val="2"/>
      </rPr>
      <t>custodial work, moderate effort (e.g., electric buffer, feathering arena floors, mopping, taking out trash, vacuuming)</t>
    </r>
  </si>
  <si>
    <r>
      <rPr>
        <sz val="8"/>
        <rFont val="Arial"/>
        <family val="2"/>
      </rPr>
      <t>electrical work (e.g., hook up wire, tapping-splicing)</t>
    </r>
  </si>
  <si>
    <r>
      <rPr>
        <sz val="8"/>
        <rFont val="Arial"/>
        <family val="2"/>
      </rPr>
      <t>engineer (e.g., mechanical or electrical)</t>
    </r>
  </si>
  <si>
    <r>
      <rPr>
        <sz val="8"/>
        <rFont val="Arial"/>
        <family val="2"/>
      </rPr>
      <t>farming, vigorous effort (e.g., baling hay, cleaning barn)</t>
    </r>
  </si>
  <si>
    <r>
      <rPr>
        <sz val="8"/>
        <rFont val="Arial"/>
        <family val="2"/>
      </rPr>
      <t>farming, moderate effort (e.g., feeding animals, chasing cattle by walking and/or horseback, spreading manure, harvesting crops)</t>
    </r>
  </si>
  <si>
    <r>
      <rPr>
        <sz val="8"/>
        <rFont val="Arial"/>
        <family val="2"/>
      </rPr>
      <t>farming, light effort (e.g., cleaning animal sheds, preparing animal feed)</t>
    </r>
  </si>
  <si>
    <r>
      <rPr>
        <sz val="8"/>
        <rFont val="Arial"/>
        <family val="2"/>
      </rPr>
      <t>farming, driving tasks (e.g., driving tractor or harvester)</t>
    </r>
  </si>
  <si>
    <r>
      <rPr>
        <sz val="8"/>
        <rFont val="Arial"/>
        <family val="2"/>
      </rPr>
      <t>farming, feeding small animals</t>
    </r>
  </si>
  <si>
    <r>
      <rPr>
        <sz val="8"/>
        <rFont val="Arial"/>
        <family val="2"/>
      </rPr>
      <t>farming, feeding cattle, horses</t>
    </r>
  </si>
  <si>
    <r>
      <rPr>
        <sz val="8"/>
        <rFont val="Arial"/>
        <family val="2"/>
      </rPr>
      <t>farming, hauling water for animals, general hauling water,farming, general hauling water</t>
    </r>
  </si>
  <si>
    <r>
      <rPr>
        <sz val="8"/>
        <rFont val="Arial"/>
        <family val="2"/>
      </rPr>
      <t>farming, taking care of animals (e.g., grooming, brushing, shearing sheep, assisting with birthing, medical care, branding), general</t>
    </r>
  </si>
  <si>
    <r>
      <rPr>
        <sz val="8"/>
        <rFont val="Arial"/>
        <family val="2"/>
      </rPr>
      <t>farming, rice, planting, grain milling activities</t>
    </r>
  </si>
  <si>
    <r>
      <rPr>
        <sz val="8"/>
        <rFont val="Arial"/>
        <family val="2"/>
      </rPr>
      <t>farming, milking by hand, cleaning pails, moderate effort</t>
    </r>
  </si>
  <si>
    <r>
      <rPr>
        <sz val="8"/>
        <rFont val="Arial"/>
        <family val="2"/>
      </rPr>
      <t>farming, milking by machine, light effort</t>
    </r>
  </si>
  <si>
    <r>
      <rPr>
        <sz val="8"/>
        <rFont val="Arial"/>
        <family val="2"/>
      </rPr>
      <t>fire fighter, general</t>
    </r>
  </si>
  <si>
    <r>
      <rPr>
        <sz val="8"/>
        <rFont val="Arial"/>
        <family val="2"/>
      </rPr>
      <t>fire fighter, rescue victim, automobile accident, using pike pole</t>
    </r>
  </si>
  <si>
    <r>
      <rPr>
        <sz val="8"/>
        <rFont val="Arial"/>
        <family val="2"/>
      </rPr>
      <t>fire fighter, raising and climbing ladder with full gear, simulated fire supression</t>
    </r>
  </si>
  <si>
    <r>
      <rPr>
        <sz val="8"/>
        <rFont val="Arial"/>
        <family val="2"/>
      </rPr>
      <t>fire fighter, hauling hoses on ground, carrying/hoisting equipment, breaking down walls etc., wearing full gear</t>
    </r>
  </si>
  <si>
    <r>
      <rPr>
        <sz val="8"/>
        <rFont val="Arial"/>
        <family val="2"/>
      </rPr>
      <t>fishing, commercial, light effort</t>
    </r>
  </si>
  <si>
    <r>
      <rPr>
        <sz val="8"/>
        <rFont val="Arial"/>
        <family val="2"/>
      </rPr>
      <t>fishing, commercial, moderate effort</t>
    </r>
  </si>
  <si>
    <r>
      <rPr>
        <sz val="8"/>
        <rFont val="Arial"/>
        <family val="2"/>
      </rPr>
      <t>fishing, commercial, vigorous effort</t>
    </r>
  </si>
  <si>
    <r>
      <rPr>
        <sz val="8"/>
        <rFont val="Arial"/>
        <family val="2"/>
      </rPr>
      <t>forestry, ax chopping, very fast, 1.25 kg axe, 51 blows/min, extremely vigorous effort</t>
    </r>
  </si>
  <si>
    <r>
      <rPr>
        <sz val="8"/>
        <rFont val="Arial"/>
        <family val="2"/>
      </rPr>
      <t>forestry, ax chopping, slow, 1.25 kg axe, 19 blows/min, moderate effort</t>
    </r>
  </si>
  <si>
    <r>
      <rPr>
        <sz val="8"/>
        <rFont val="Arial"/>
        <family val="2"/>
      </rPr>
      <t>forestry, ax chopping, fast, 1.25 kg axe, 35 blows/min, vigorous effort</t>
    </r>
  </si>
  <si>
    <r>
      <rPr>
        <sz val="8"/>
        <rFont val="Arial"/>
        <family val="2"/>
      </rPr>
      <t>forestry, moderate effort (e.g., sawing wood with power saw, weeding, hoeing)</t>
    </r>
  </si>
  <si>
    <r>
      <rPr>
        <sz val="8"/>
        <rFont val="Arial"/>
        <family val="2"/>
      </rPr>
      <t>forestry, vigorous effort (e.g., barking, felling, or trimming trees, carrying or stacking logs, planting seeds, sawing lumber by hand)</t>
    </r>
  </si>
  <si>
    <r>
      <rPr>
        <sz val="8"/>
        <rFont val="Arial"/>
        <family val="2"/>
      </rPr>
      <t>furriery</t>
    </r>
  </si>
  <si>
    <r>
      <rPr>
        <sz val="8"/>
        <rFont val="Arial"/>
        <family val="2"/>
      </rPr>
      <t>garbage collector, walking, dumping bins into truck</t>
    </r>
  </si>
  <si>
    <r>
      <rPr>
        <sz val="8"/>
        <rFont val="Arial"/>
        <family val="2"/>
      </rPr>
      <t>hairstylist (e.g., plaiting hair, manicure, make-up artist)</t>
    </r>
  </si>
  <si>
    <r>
      <rPr>
        <sz val="8"/>
        <rFont val="Arial"/>
        <family val="2"/>
      </rPr>
      <t xml:space="preserve">horse grooming, including </t>
    </r>
    <r>
      <rPr>
        <sz val="8"/>
        <color rgb="FF333333"/>
        <rFont val="Arial"/>
        <family val="2"/>
      </rPr>
      <t>feeding, cleaning stalls, bathing, brushing, clipping</t>
    </r>
    <r>
      <rPr>
        <sz val="8"/>
        <rFont val="Arial"/>
        <family val="2"/>
      </rPr>
      <t xml:space="preserve">, </t>
    </r>
    <r>
      <rPr>
        <sz val="8"/>
        <color rgb="FF333333"/>
        <rFont val="Arial"/>
        <family val="2"/>
      </rPr>
      <t>longeing and exercising horses</t>
    </r>
  </si>
  <si>
    <r>
      <rPr>
        <sz val="8"/>
        <rFont val="Arial"/>
        <family val="2"/>
      </rPr>
      <t>horse, feeding, watering, cleaning stalls, implied walking and lifting loads</t>
    </r>
  </si>
  <si>
    <r>
      <rPr>
        <sz val="8"/>
        <rFont val="Arial"/>
        <family val="2"/>
      </rPr>
      <t>horse racing, galloping</t>
    </r>
  </si>
  <si>
    <r>
      <rPr>
        <sz val="8"/>
        <rFont val="Arial"/>
        <family val="2"/>
      </rPr>
      <t>horse racing, trotting</t>
    </r>
  </si>
  <si>
    <r>
      <rPr>
        <sz val="8"/>
        <rFont val="Arial"/>
        <family val="2"/>
      </rPr>
      <t>horse racing, walking</t>
    </r>
  </si>
  <si>
    <r>
      <rPr>
        <sz val="8"/>
        <rFont val="Arial"/>
        <family val="2"/>
      </rPr>
      <t>kitchen maid</t>
    </r>
  </si>
  <si>
    <r>
      <rPr>
        <sz val="8"/>
        <rFont val="Arial"/>
        <family val="2"/>
      </rPr>
      <t>lawn keeper, yard work, general</t>
    </r>
  </si>
  <si>
    <r>
      <rPr>
        <sz val="8"/>
        <rFont val="Arial"/>
        <family val="2"/>
      </rPr>
      <t>laundry worker</t>
    </r>
  </si>
  <si>
    <r>
      <rPr>
        <sz val="8"/>
        <rFont val="Arial"/>
        <family val="2"/>
      </rPr>
      <t>locksmith</t>
    </r>
  </si>
  <si>
    <r>
      <rPr>
        <sz val="8"/>
        <rFont val="Arial"/>
        <family val="2"/>
      </rPr>
      <t>machine tooling (e.g., machining, working sheet metal, machine fitter, operating lathe, welding) light-to-moderate effort</t>
    </r>
  </si>
  <si>
    <r>
      <rPr>
        <sz val="8"/>
        <rFont val="Arial"/>
        <family val="2"/>
      </rPr>
      <t>Machine tooling, operating punch press, moderate effort</t>
    </r>
  </si>
  <si>
    <r>
      <rPr>
        <sz val="8"/>
        <rFont val="Arial"/>
        <family val="2"/>
      </rPr>
      <t>manager, property</t>
    </r>
  </si>
  <si>
    <r>
      <rPr>
        <sz val="8"/>
        <rFont val="Arial"/>
        <family val="2"/>
      </rPr>
      <t>manual or unskilled labor, general, light effort</t>
    </r>
  </si>
  <si>
    <r>
      <rPr>
        <sz val="8"/>
        <rFont val="Arial"/>
        <family val="2"/>
      </rPr>
      <t>manual or unskilled labor, general, moderate effort</t>
    </r>
  </si>
  <si>
    <r>
      <rPr>
        <sz val="8"/>
        <rFont val="Arial"/>
        <family val="2"/>
      </rPr>
      <t>manual or unskilled labor, general, vigorous effort</t>
    </r>
  </si>
  <si>
    <r>
      <rPr>
        <sz val="8"/>
        <rFont val="Arial"/>
        <family val="2"/>
      </rPr>
      <t>masonry, concrete, moderate effort</t>
    </r>
  </si>
  <si>
    <r>
      <rPr>
        <sz val="8"/>
        <rFont val="Arial"/>
        <family val="2"/>
      </rPr>
      <t>masonry, concrete, light effort</t>
    </r>
  </si>
  <si>
    <r>
      <rPr>
        <sz val="8"/>
        <rFont val="Arial"/>
        <family val="2"/>
      </rPr>
      <t>massage therapist, standing</t>
    </r>
  </si>
  <si>
    <r>
      <rPr>
        <sz val="8"/>
        <rFont val="Arial"/>
        <family val="2"/>
      </rPr>
      <t>moving, carrying or pushing heavy objects, 75 lbs or more, only active time (e.g., desks, moving van work)</t>
    </r>
  </si>
  <si>
    <r>
      <rPr>
        <sz val="8"/>
        <rFont val="Arial"/>
        <family val="2"/>
      </rPr>
      <t>skindiving or SCUBA diving as a frogman, Navy Seal</t>
    </r>
  </si>
  <si>
    <r>
      <rPr>
        <sz val="8"/>
        <rFont val="Arial"/>
        <family val="2"/>
      </rPr>
      <t>operating heavy duty equipment, automated, not driving</t>
    </r>
  </si>
  <si>
    <r>
      <rPr>
        <sz val="8"/>
        <rFont val="Arial"/>
        <family val="2"/>
      </rPr>
      <t>orange grove work, picking fruit</t>
    </r>
  </si>
  <si>
    <r>
      <rPr>
        <sz val="8"/>
        <rFont val="Arial"/>
        <family val="2"/>
      </rPr>
      <t>painting,house, furniture, moderate effort</t>
    </r>
  </si>
  <si>
    <r>
      <rPr>
        <sz val="8"/>
        <rFont val="Arial"/>
        <family val="2"/>
      </rPr>
      <t>plumbing activities</t>
    </r>
  </si>
  <si>
    <r>
      <rPr>
        <sz val="8"/>
        <rFont val="Arial"/>
        <family val="2"/>
      </rPr>
      <t>printing, paper industry worker, standing</t>
    </r>
  </si>
  <si>
    <r>
      <rPr>
        <sz val="8"/>
        <rFont val="Arial"/>
        <family val="2"/>
      </rPr>
      <t>police, directing traffic, standing</t>
    </r>
  </si>
  <si>
    <r>
      <rPr>
        <sz val="8"/>
        <rFont val="Arial"/>
        <family val="2"/>
      </rPr>
      <t>police, driving a squad car, sitting</t>
    </r>
  </si>
  <si>
    <r>
      <rPr>
        <sz val="8"/>
        <rFont val="Arial"/>
        <family val="2"/>
      </rPr>
      <t>police, riding in a squad car, sitting</t>
    </r>
  </si>
  <si>
    <r>
      <rPr>
        <sz val="8"/>
        <rFont val="Arial"/>
        <family val="2"/>
      </rPr>
      <t>police, making an arrest, standing</t>
    </r>
  </si>
  <si>
    <r>
      <rPr>
        <sz val="8"/>
        <rFont val="Arial"/>
        <family val="2"/>
      </rPr>
      <t>postal carrier, walking to deliver mail</t>
    </r>
  </si>
  <si>
    <r>
      <rPr>
        <sz val="8"/>
        <rFont val="Arial"/>
        <family val="2"/>
      </rPr>
      <t>shoe repair, general</t>
    </r>
  </si>
  <si>
    <r>
      <rPr>
        <sz val="8"/>
        <rFont val="Arial"/>
        <family val="2"/>
      </rPr>
      <t>shoveling, digging ditches</t>
    </r>
  </si>
  <si>
    <r>
      <rPr>
        <sz val="8"/>
        <rFont val="Arial"/>
        <family val="2"/>
      </rPr>
      <t>shoveling, more than 16 lbs/minute, deep digging, vigorous effort</t>
    </r>
  </si>
  <si>
    <r>
      <rPr>
        <sz val="8"/>
        <rFont val="Arial"/>
        <family val="2"/>
      </rPr>
      <t>shoveling, less than 10 lbs/minute, moderate effort</t>
    </r>
  </si>
  <si>
    <r>
      <rPr>
        <sz val="8"/>
        <rFont val="Arial"/>
        <family val="2"/>
      </rPr>
      <t>shoveling, 10 to 15 lbs/minute, vigorous effort</t>
    </r>
  </si>
  <si>
    <r>
      <rPr>
        <sz val="8"/>
        <rFont val="Arial"/>
        <family val="2"/>
      </rPr>
      <t>sitting tasks, light effort (e.g., office work, chemistry lab work, computer work, light assembly repair, watch repair, reading, desk work)</t>
    </r>
  </si>
  <si>
    <r>
      <rPr>
        <sz val="8"/>
        <rFont val="Arial"/>
        <family val="2"/>
      </rPr>
      <t>sitting meetings, light effort, general, and/or with talking involved (e.g., eating at a business meeting)</t>
    </r>
  </si>
  <si>
    <r>
      <rPr>
        <sz val="8"/>
        <rFont val="Arial"/>
        <family val="2"/>
      </rPr>
      <t>sitting tasks, moderate effort (e.g., pushing heavy levers, riding mower/forklift, crane operation)</t>
    </r>
  </si>
  <si>
    <r>
      <rPr>
        <sz val="8"/>
        <rFont val="Arial"/>
        <family val="2"/>
      </rPr>
      <t>sitting, teaching stretching or yoga, or light effort exercise class</t>
    </r>
  </si>
  <si>
    <r>
      <rPr>
        <sz val="8"/>
        <rFont val="Arial"/>
        <family val="2"/>
      </rPr>
      <t xml:space="preserve">standing tasks, light effort (e.g., bartending, store clerk, assembling, filing, duplicating, librarian, putting up a Christmas tree, standing and talking at work,
</t>
    </r>
    <r>
      <rPr>
        <sz val="8"/>
        <rFont val="Arial"/>
        <family val="2"/>
      </rPr>
      <t>changing clothes when teaching physical education, standing)</t>
    </r>
  </si>
  <si>
    <r>
      <rPr>
        <sz val="8"/>
        <rFont val="Arial"/>
        <family val="2"/>
      </rPr>
      <t>standing, light/moderate effort (e.g., assemble/repair heavy parts, welding,stocking parts,auto repair,standing, packing boxes, nursing patient care)</t>
    </r>
  </si>
  <si>
    <r>
      <rPr>
        <sz val="8"/>
        <rFont val="Arial"/>
        <family val="2"/>
      </rPr>
      <t>standing, moderate effort, lifting items continuously, 10 – 20 lbs, with limited walking or resting</t>
    </r>
  </si>
  <si>
    <r>
      <rPr>
        <sz val="8"/>
        <rFont val="Arial"/>
        <family val="2"/>
      </rPr>
      <t>standing, moderate effort, intermittent lifting 50 lbs, hitch/twisting ropes</t>
    </r>
  </si>
  <si>
    <r>
      <rPr>
        <sz val="8"/>
        <rFont val="Arial"/>
        <family val="2"/>
      </rPr>
      <t>standing, moderate/heavy tasks (e.g., lifting more than 50 lbs, masonry, painting, paper hanging)</t>
    </r>
  </si>
  <si>
    <r>
      <rPr>
        <sz val="8"/>
        <rFont val="Arial"/>
        <family val="2"/>
      </rPr>
      <t>steel mill, moderate effort (e.g., fettling, forging, tipping molds)</t>
    </r>
  </si>
  <si>
    <r>
      <rPr>
        <sz val="8"/>
        <rFont val="Arial"/>
        <family val="2"/>
      </rPr>
      <t>steel mill, vigorous effort (e.g., hand rolling, merchant mill rolling, removing slag, tending furnace)</t>
    </r>
  </si>
  <si>
    <r>
      <rPr>
        <sz val="8"/>
        <rFont val="Arial"/>
        <family val="2"/>
      </rPr>
      <t>tailoring, cutting fabric</t>
    </r>
  </si>
  <si>
    <r>
      <rPr>
        <sz val="8"/>
        <rFont val="Arial"/>
        <family val="2"/>
      </rPr>
      <t>tailoring, general</t>
    </r>
  </si>
  <si>
    <r>
      <rPr>
        <sz val="8"/>
        <rFont val="Arial"/>
        <family val="2"/>
      </rPr>
      <t>tailoring, hand sewing</t>
    </r>
  </si>
  <si>
    <r>
      <rPr>
        <sz val="8"/>
        <rFont val="Arial"/>
        <family val="2"/>
      </rPr>
      <t>tailoring, machine sewing</t>
    </r>
  </si>
  <si>
    <r>
      <rPr>
        <sz val="8"/>
        <rFont val="Arial"/>
        <family val="2"/>
      </rPr>
      <t>tailoring, pressing</t>
    </r>
  </si>
  <si>
    <r>
      <rPr>
        <sz val="8"/>
        <rFont val="Arial"/>
        <family val="2"/>
      </rPr>
      <t>tailoring, weaving, light effort (e.g., finishing operations, washing, dyeing, inspecting cloth, counting yards, paperwork)</t>
    </r>
  </si>
  <si>
    <r>
      <rPr>
        <sz val="8"/>
        <rFont val="Arial"/>
        <family val="2"/>
      </rPr>
      <t xml:space="preserve">tailoring, weaving, moderate effort (e.g., spinning and weaving operations, delivering boxes of yam to spinners, loading of warp bean, pinwinding,
</t>
    </r>
    <r>
      <rPr>
        <sz val="8"/>
        <rFont val="Arial"/>
        <family val="2"/>
      </rPr>
      <t>conewinding, warping, cloth cutting)</t>
    </r>
  </si>
  <si>
    <r>
      <rPr>
        <sz val="8"/>
        <rFont val="Arial"/>
        <family val="2"/>
      </rPr>
      <t>truck driving, loading and unloading truck, tying down load, standing, walking and carrying heavy loads</t>
    </r>
  </si>
  <si>
    <r>
      <rPr>
        <sz val="8"/>
        <rFont val="Arial"/>
        <family val="2"/>
      </rPr>
      <t>Truch, driving delivery truck, taxi, shuttlebus, school bus</t>
    </r>
  </si>
  <si>
    <r>
      <rPr>
        <sz val="8"/>
        <rFont val="Arial"/>
        <family val="2"/>
      </rPr>
      <t>typing, electric, manual or computer</t>
    </r>
  </si>
  <si>
    <r>
      <rPr>
        <sz val="8"/>
        <rFont val="Arial"/>
        <family val="2"/>
      </rPr>
      <t>using heavy power tools such as pneumatic tools (e.g., jackhammers, drills)</t>
    </r>
  </si>
  <si>
    <r>
      <rPr>
        <sz val="8"/>
        <rFont val="Arial"/>
        <family val="2"/>
      </rPr>
      <t>using heavy tools (not power) such as shovel, pick, tunnel bar, spade</t>
    </r>
  </si>
  <si>
    <r>
      <rPr>
        <sz val="8"/>
        <rFont val="Arial"/>
        <family val="2"/>
      </rPr>
      <t>walking on job, less than 2.0 mph, very slow speed, in office or lab area</t>
    </r>
  </si>
  <si>
    <r>
      <rPr>
        <sz val="8"/>
        <rFont val="Arial"/>
        <family val="2"/>
      </rPr>
      <t>walking on job, 3.0 mph, in office, moderate speed, not carrying anything</t>
    </r>
  </si>
  <si>
    <r>
      <rPr>
        <sz val="8"/>
        <rFont val="Arial"/>
        <family val="2"/>
      </rPr>
      <t>walking on job, 3.5 mph, in office, brisk speed, not carrying anything</t>
    </r>
  </si>
  <si>
    <r>
      <rPr>
        <sz val="8"/>
        <rFont val="Arial"/>
        <family val="2"/>
      </rPr>
      <t>walking on job, 2.5 mph, slow speed and carrying light objects less than 25 lbs</t>
    </r>
  </si>
  <si>
    <r>
      <rPr>
        <sz val="8"/>
        <rFont val="Arial"/>
        <family val="2"/>
      </rPr>
      <t>walking, gathering things at work, ready to leave</t>
    </r>
  </si>
  <si>
    <r>
      <rPr>
        <sz val="8"/>
        <rFont val="Arial"/>
        <family val="2"/>
      </rPr>
      <t>walking, 2.5 mph, slow speed, carrying heavy objects more than 25 lbs</t>
    </r>
  </si>
  <si>
    <r>
      <rPr>
        <sz val="8"/>
        <rFont val="Arial"/>
        <family val="2"/>
      </rPr>
      <t>walking, 3.0 mph, moderately and carrying light objects less than 25 lbs</t>
    </r>
  </si>
  <si>
    <r>
      <rPr>
        <sz val="8"/>
        <rFont val="Arial"/>
        <family val="2"/>
      </rPr>
      <t>walking, pushing a wheelchair</t>
    </r>
  </si>
  <si>
    <r>
      <rPr>
        <sz val="8"/>
        <rFont val="Arial"/>
        <family val="2"/>
      </rPr>
      <t>walking, 3.5 mph, briskly and carrying objects less than 25 lbs</t>
    </r>
  </si>
  <si>
    <r>
      <rPr>
        <sz val="8"/>
        <rFont val="Arial"/>
        <family val="2"/>
      </rPr>
      <t>walking or walk downstairs or standing, carrying objects about 25 to 49 lbs</t>
    </r>
  </si>
  <si>
    <r>
      <rPr>
        <sz val="8"/>
        <rFont val="Arial"/>
        <family val="2"/>
      </rPr>
      <t>walking or walk downstairs or standing, carrying objects about 50 to 74 lbs</t>
    </r>
  </si>
  <si>
    <r>
      <rPr>
        <sz val="8"/>
        <rFont val="Arial"/>
        <family val="2"/>
      </rPr>
      <t>walking or walk downstairs or standing, carrying objects about 75 to 99 lbs</t>
    </r>
  </si>
  <si>
    <r>
      <rPr>
        <sz val="8"/>
        <rFont val="Arial"/>
        <family val="2"/>
      </rPr>
      <t>walking or walk downstairs or standing, carrying objects about 100 lbs or more</t>
    </r>
  </si>
  <si>
    <r>
      <rPr>
        <sz val="8"/>
        <rFont val="Arial"/>
        <family val="2"/>
      </rPr>
      <t>working in scene shop, theater actor, backstage employee</t>
    </r>
  </si>
  <si>
    <r>
      <rPr>
        <sz val="8"/>
        <rFont val="Arial"/>
        <family val="2"/>
      </rPr>
      <t>running</t>
    </r>
  </si>
  <si>
    <r>
      <rPr>
        <sz val="8"/>
        <rFont val="Arial"/>
        <family val="2"/>
      </rPr>
      <t>jog/walk combination (jogging component of less than 10 minutes) (Taylor Code 180)</t>
    </r>
  </si>
  <si>
    <r>
      <rPr>
        <sz val="8"/>
        <rFont val="Arial"/>
        <family val="2"/>
      </rPr>
      <t>jogging, general</t>
    </r>
  </si>
  <si>
    <r>
      <rPr>
        <sz val="8"/>
        <rFont val="Arial"/>
        <family val="2"/>
      </rPr>
      <t>jogging, in place</t>
    </r>
  </si>
  <si>
    <r>
      <rPr>
        <sz val="8"/>
        <rFont val="Arial"/>
        <family val="2"/>
      </rPr>
      <t>jogging, on a mini-tramp</t>
    </r>
  </si>
  <si>
    <r>
      <rPr>
        <sz val="8"/>
        <rFont val="Arial"/>
        <family val="2"/>
      </rPr>
      <t>Running, 4 mph (13 min/mile)</t>
    </r>
  </si>
  <si>
    <r>
      <rPr>
        <sz val="8"/>
        <rFont val="Arial"/>
        <family val="2"/>
      </rPr>
      <t>running, 5 mph (12 min/mile)</t>
    </r>
  </si>
  <si>
    <r>
      <rPr>
        <sz val="8"/>
        <rFont val="Arial"/>
        <family val="2"/>
      </rPr>
      <t>running, 5.2 mph (11.5 min/mile)</t>
    </r>
  </si>
  <si>
    <r>
      <rPr>
        <sz val="8"/>
        <rFont val="Arial"/>
        <family val="2"/>
      </rPr>
      <t>running, 6 mph (10 min/mile)</t>
    </r>
  </si>
  <si>
    <r>
      <rPr>
        <sz val="8"/>
        <rFont val="Arial"/>
        <family val="2"/>
      </rPr>
      <t>running, 6.7 mph (9 min/mile)</t>
    </r>
  </si>
  <si>
    <r>
      <rPr>
        <sz val="8"/>
        <rFont val="Arial"/>
        <family val="2"/>
      </rPr>
      <t>running, 7 mph (8.5 min/mile)</t>
    </r>
  </si>
  <si>
    <r>
      <rPr>
        <sz val="8"/>
        <rFont val="Arial"/>
        <family val="2"/>
      </rPr>
      <t>running, 7.5 mph (8 min/mile)</t>
    </r>
  </si>
  <si>
    <r>
      <rPr>
        <sz val="8"/>
        <rFont val="Arial"/>
        <family val="2"/>
      </rPr>
      <t>running, 8 mph (7.5 min/mile)</t>
    </r>
  </si>
  <si>
    <r>
      <rPr>
        <sz val="8"/>
        <rFont val="Arial"/>
        <family val="2"/>
      </rPr>
      <t>running, 8.6 mph (7 min/mile)</t>
    </r>
  </si>
  <si>
    <r>
      <rPr>
        <sz val="8"/>
        <rFont val="Arial"/>
        <family val="2"/>
      </rPr>
      <t>running, 9 mph (6.5 min/mile)</t>
    </r>
  </si>
  <si>
    <r>
      <rPr>
        <sz val="8"/>
        <rFont val="Arial"/>
        <family val="2"/>
      </rPr>
      <t>running, 10 mph (6 min/mile)</t>
    </r>
  </si>
  <si>
    <r>
      <rPr>
        <sz val="8"/>
        <rFont val="Arial"/>
        <family val="2"/>
      </rPr>
      <t>running, 11 mph (5.5 min/mile)</t>
    </r>
  </si>
  <si>
    <r>
      <rPr>
        <sz val="8"/>
        <rFont val="Arial"/>
        <family val="2"/>
      </rPr>
      <t>running, 12 mph (5 min/mile)</t>
    </r>
  </si>
  <si>
    <r>
      <rPr>
        <sz val="8"/>
        <rFont val="Arial"/>
        <family val="2"/>
      </rPr>
      <t>running, 13 mph (4.6 min/mile)</t>
    </r>
  </si>
  <si>
    <r>
      <rPr>
        <sz val="8"/>
        <rFont val="Arial"/>
        <family val="2"/>
      </rPr>
      <t>running, 14 mph (4.3 min/mile)</t>
    </r>
  </si>
  <si>
    <r>
      <rPr>
        <sz val="8"/>
        <rFont val="Arial"/>
        <family val="2"/>
      </rPr>
      <t>running, cross country</t>
    </r>
  </si>
  <si>
    <r>
      <rPr>
        <sz val="8"/>
        <rFont val="Arial"/>
        <family val="2"/>
      </rPr>
      <t>running, (Taylor code 200)</t>
    </r>
  </si>
  <si>
    <r>
      <rPr>
        <sz val="8"/>
        <rFont val="Arial"/>
        <family val="2"/>
      </rPr>
      <t>running, stairs, up</t>
    </r>
  </si>
  <si>
    <r>
      <rPr>
        <sz val="8"/>
        <rFont val="Arial"/>
        <family val="2"/>
      </rPr>
      <t>running, on a track, team practice</t>
    </r>
  </si>
  <si>
    <r>
      <rPr>
        <sz val="8"/>
        <rFont val="Arial"/>
        <family val="2"/>
      </rPr>
      <t>running, training, pushing a wheelchair or baby carrier</t>
    </r>
  </si>
  <si>
    <r>
      <rPr>
        <sz val="8"/>
        <rFont val="Arial"/>
        <family val="2"/>
      </rPr>
      <t>running, marathon</t>
    </r>
  </si>
  <si>
    <r>
      <rPr>
        <sz val="8"/>
        <rFont val="Arial"/>
        <family val="2"/>
      </rPr>
      <t>self care</t>
    </r>
  </si>
  <si>
    <r>
      <rPr>
        <sz val="8"/>
        <rFont val="Arial"/>
        <family val="2"/>
      </rPr>
      <t>getting ready for bed, general, standing</t>
    </r>
  </si>
  <si>
    <r>
      <rPr>
        <sz val="8"/>
        <rFont val="Arial"/>
        <family val="2"/>
      </rPr>
      <t>sitting on toilet, eliminating while standing or squating</t>
    </r>
  </si>
  <si>
    <r>
      <rPr>
        <sz val="8"/>
        <rFont val="Arial"/>
        <family val="2"/>
      </rPr>
      <t>bathing, sitting</t>
    </r>
  </si>
  <si>
    <r>
      <rPr>
        <sz val="8"/>
        <rFont val="Arial"/>
        <family val="2"/>
      </rPr>
      <t>dressing, undressing, standing or sitting</t>
    </r>
  </si>
  <si>
    <r>
      <rPr>
        <sz val="8"/>
        <rFont val="Arial"/>
        <family val="2"/>
      </rPr>
      <t>eating, sitting</t>
    </r>
  </si>
  <si>
    <r>
      <rPr>
        <sz val="8"/>
        <rFont val="Arial"/>
        <family val="2"/>
      </rPr>
      <t>talking and eating or eating only, standing</t>
    </r>
  </si>
  <si>
    <r>
      <rPr>
        <sz val="8"/>
        <rFont val="Arial"/>
        <family val="2"/>
      </rPr>
      <t>taking medication, sitting or standing</t>
    </r>
  </si>
  <si>
    <r>
      <rPr>
        <sz val="8"/>
        <rFont val="Arial"/>
        <family val="2"/>
      </rPr>
      <t>grooming, washing hands, shaving, brushing teeth, putting on make-up, sitting or standing</t>
    </r>
  </si>
  <si>
    <r>
      <rPr>
        <sz val="8"/>
        <rFont val="Arial"/>
        <family val="2"/>
      </rPr>
      <t>hairstyling, standing</t>
    </r>
  </si>
  <si>
    <r>
      <rPr>
        <sz val="8"/>
        <rFont val="Arial"/>
        <family val="2"/>
      </rPr>
      <t>having hair or nails done by someone else, sitting</t>
    </r>
  </si>
  <si>
    <r>
      <rPr>
        <sz val="8"/>
        <rFont val="Arial"/>
        <family val="2"/>
      </rPr>
      <t>showering, toweling off, standing</t>
    </r>
  </si>
  <si>
    <r>
      <rPr>
        <sz val="8"/>
        <rFont val="Arial"/>
        <family val="2"/>
      </rPr>
      <t>sexual activity</t>
    </r>
  </si>
  <si>
    <r>
      <rPr>
        <sz val="8"/>
        <rFont val="Arial"/>
        <family val="2"/>
      </rPr>
      <t>active, vigorous effort</t>
    </r>
  </si>
  <si>
    <r>
      <rPr>
        <sz val="8"/>
        <rFont val="Arial"/>
        <family val="2"/>
      </rPr>
      <t>general, moderate effort</t>
    </r>
  </si>
  <si>
    <r>
      <rPr>
        <sz val="8"/>
        <rFont val="Arial"/>
        <family val="2"/>
      </rPr>
      <t>passive, light effort, kissing, hugging</t>
    </r>
  </si>
  <si>
    <r>
      <rPr>
        <sz val="8"/>
        <rFont val="Arial"/>
        <family val="2"/>
      </rPr>
      <t>sports</t>
    </r>
  </si>
  <si>
    <r>
      <rPr>
        <sz val="8"/>
        <rFont val="Arial"/>
        <family val="2"/>
      </rPr>
      <t>Alaska Native Games, Eskimo Olympics, general</t>
    </r>
  </si>
  <si>
    <r>
      <rPr>
        <sz val="8"/>
        <rFont val="Arial"/>
        <family val="2"/>
      </rPr>
      <t>archery, non-hunting</t>
    </r>
  </si>
  <si>
    <r>
      <rPr>
        <sz val="8"/>
        <rFont val="Arial"/>
        <family val="2"/>
      </rPr>
      <t>badminton, competitive (Taylor Code 450)</t>
    </r>
  </si>
  <si>
    <r>
      <rPr>
        <sz val="8"/>
        <rFont val="Arial"/>
        <family val="2"/>
      </rPr>
      <t>badminton, social singles and doubles, general</t>
    </r>
  </si>
  <si>
    <r>
      <rPr>
        <sz val="8"/>
        <rFont val="Arial"/>
        <family val="2"/>
      </rPr>
      <t>basketball, game (Taylor Code 490)</t>
    </r>
  </si>
  <si>
    <r>
      <rPr>
        <sz val="8"/>
        <rFont val="Arial"/>
        <family val="2"/>
      </rPr>
      <t>basketball, non-game, general (Taylor Code 480)</t>
    </r>
  </si>
  <si>
    <r>
      <rPr>
        <sz val="8"/>
        <rFont val="Arial"/>
        <family val="2"/>
      </rPr>
      <t>basketball, general</t>
    </r>
  </si>
  <si>
    <r>
      <rPr>
        <sz val="8"/>
        <rFont val="Arial"/>
        <family val="2"/>
      </rPr>
      <t>basketball, officiating (Taylor Code 500)</t>
    </r>
  </si>
  <si>
    <r>
      <rPr>
        <sz val="8"/>
        <rFont val="Arial"/>
        <family val="2"/>
      </rPr>
      <t>basketball, shooting baskets</t>
    </r>
  </si>
  <si>
    <r>
      <rPr>
        <sz val="8"/>
        <rFont val="Arial"/>
        <family val="2"/>
      </rPr>
      <t>basketball, drills, practice</t>
    </r>
  </si>
  <si>
    <r>
      <rPr>
        <sz val="8"/>
        <rFont val="Arial"/>
        <family val="2"/>
      </rPr>
      <t>basketball, wheelchair</t>
    </r>
  </si>
  <si>
    <r>
      <rPr>
        <sz val="8"/>
        <rFont val="Arial"/>
        <family val="2"/>
      </rPr>
      <t>billiards</t>
    </r>
  </si>
  <si>
    <r>
      <rPr>
        <sz val="8"/>
        <rFont val="Arial"/>
        <family val="2"/>
      </rPr>
      <t>bowling (Taylor Code 390)</t>
    </r>
  </si>
  <si>
    <r>
      <rPr>
        <sz val="8"/>
        <rFont val="Arial"/>
        <family val="2"/>
      </rPr>
      <t>bowling, indoor, bowling alley</t>
    </r>
  </si>
  <si>
    <r>
      <rPr>
        <sz val="8"/>
        <rFont val="Arial"/>
        <family val="2"/>
      </rPr>
      <t>boxing, in ring, general</t>
    </r>
  </si>
  <si>
    <r>
      <rPr>
        <sz val="8"/>
        <rFont val="Arial"/>
        <family val="2"/>
      </rPr>
      <t>boxing, punching bag</t>
    </r>
  </si>
  <si>
    <r>
      <rPr>
        <sz val="8"/>
        <rFont val="Arial"/>
        <family val="2"/>
      </rPr>
      <t>boxing, sparring</t>
    </r>
  </si>
  <si>
    <r>
      <rPr>
        <sz val="8"/>
        <rFont val="Arial"/>
        <family val="2"/>
      </rPr>
      <t>broomball</t>
    </r>
  </si>
  <si>
    <r>
      <rPr>
        <sz val="8"/>
        <rFont val="Arial"/>
        <family val="2"/>
      </rPr>
      <t>children’s games, adults playing (e.g., hopscotch, 4-square, dodgeball, playground apparatus, t-ball, tetherball, marbles, arcade games), moderate effort</t>
    </r>
  </si>
  <si>
    <r>
      <rPr>
        <sz val="8"/>
        <rFont val="Arial"/>
        <family val="2"/>
      </rPr>
      <t>cheerleading, gymnastic moves, competitive</t>
    </r>
  </si>
  <si>
    <r>
      <rPr>
        <sz val="8"/>
        <rFont val="Arial"/>
        <family val="2"/>
      </rPr>
      <t>coaching, football, soccer, basketball, baseball, swimming, etc.</t>
    </r>
  </si>
  <si>
    <r>
      <rPr>
        <sz val="8"/>
        <rFont val="Arial"/>
        <family val="2"/>
      </rPr>
      <t>coaching, actively playing sport with players</t>
    </r>
  </si>
  <si>
    <r>
      <rPr>
        <sz val="8"/>
        <rFont val="Arial"/>
        <family val="2"/>
      </rPr>
      <t>cricket, batting, bowling, fielding</t>
    </r>
  </si>
  <si>
    <r>
      <rPr>
        <sz val="8"/>
        <rFont val="Arial"/>
        <family val="2"/>
      </rPr>
      <t>croquet</t>
    </r>
  </si>
  <si>
    <r>
      <rPr>
        <sz val="8"/>
        <rFont val="Arial"/>
        <family val="2"/>
      </rPr>
      <t>curling</t>
    </r>
  </si>
  <si>
    <r>
      <rPr>
        <sz val="8"/>
        <rFont val="Arial"/>
        <family val="2"/>
      </rPr>
      <t>darts, wall or lawn</t>
    </r>
  </si>
  <si>
    <r>
      <rPr>
        <sz val="8"/>
        <rFont val="Arial"/>
        <family val="2"/>
      </rPr>
      <t>drag racing, pushing or driving a car</t>
    </r>
  </si>
  <si>
    <r>
      <rPr>
        <sz val="8"/>
        <rFont val="Arial"/>
        <family val="2"/>
      </rPr>
      <t>auto racing, open wheel</t>
    </r>
  </si>
  <si>
    <r>
      <rPr>
        <sz val="8"/>
        <rFont val="Arial"/>
        <family val="2"/>
      </rPr>
      <t>fencing</t>
    </r>
  </si>
  <si>
    <r>
      <rPr>
        <sz val="8"/>
        <rFont val="Arial"/>
        <family val="2"/>
      </rPr>
      <t>football, competitive</t>
    </r>
  </si>
  <si>
    <r>
      <rPr>
        <sz val="8"/>
        <rFont val="Arial"/>
        <family val="2"/>
      </rPr>
      <t>football, touch, flag, general (Taylor Code 510)</t>
    </r>
  </si>
  <si>
    <r>
      <rPr>
        <sz val="8"/>
        <rFont val="Arial"/>
        <family val="2"/>
      </rPr>
      <t>football, touch, flag, light effort</t>
    </r>
  </si>
  <si>
    <r>
      <rPr>
        <sz val="8"/>
        <rFont val="Arial"/>
        <family val="2"/>
      </rPr>
      <t>football or baseball, playing catch</t>
    </r>
  </si>
  <si>
    <r>
      <rPr>
        <sz val="8"/>
        <rFont val="Arial"/>
        <family val="2"/>
      </rPr>
      <t>frisbee playing, general</t>
    </r>
  </si>
  <si>
    <r>
      <rPr>
        <sz val="8"/>
        <rFont val="Arial"/>
        <family val="2"/>
      </rPr>
      <t>frisbee, ultimate</t>
    </r>
  </si>
  <si>
    <r>
      <rPr>
        <sz val="8"/>
        <rFont val="Arial"/>
        <family val="2"/>
      </rPr>
      <t>golf, general</t>
    </r>
  </si>
  <si>
    <r>
      <rPr>
        <sz val="8"/>
        <rFont val="Arial"/>
        <family val="2"/>
      </rPr>
      <t>golf, walking, carrying clubs</t>
    </r>
  </si>
  <si>
    <r>
      <rPr>
        <sz val="8"/>
        <rFont val="Arial"/>
        <family val="2"/>
      </rPr>
      <t>golf, miniature, driving range</t>
    </r>
  </si>
  <si>
    <r>
      <rPr>
        <sz val="8"/>
        <rFont val="Arial"/>
        <family val="2"/>
      </rPr>
      <t>golf, walking, pulling clubs</t>
    </r>
  </si>
  <si>
    <r>
      <rPr>
        <sz val="8"/>
        <rFont val="Arial"/>
        <family val="2"/>
      </rPr>
      <t>golf, using power cart (Taylor Code 070)</t>
    </r>
  </si>
  <si>
    <r>
      <rPr>
        <sz val="8"/>
        <rFont val="Arial"/>
        <family val="2"/>
      </rPr>
      <t>gymnastics, general</t>
    </r>
  </si>
  <si>
    <r>
      <rPr>
        <sz val="8"/>
        <rFont val="Arial"/>
        <family val="2"/>
      </rPr>
      <t>hacky sack</t>
    </r>
  </si>
  <si>
    <r>
      <rPr>
        <sz val="8"/>
        <rFont val="Arial"/>
        <family val="2"/>
      </rPr>
      <t>handball, general (Taylor Code 520)</t>
    </r>
  </si>
  <si>
    <r>
      <rPr>
        <sz val="8"/>
        <rFont val="Arial"/>
        <family val="2"/>
      </rPr>
      <t>handball, team</t>
    </r>
  </si>
  <si>
    <r>
      <rPr>
        <sz val="8"/>
        <rFont val="Arial"/>
        <family val="2"/>
      </rPr>
      <t>high ropes course, multiple elements</t>
    </r>
  </si>
  <si>
    <r>
      <rPr>
        <sz val="8"/>
        <rFont val="Arial"/>
        <family val="2"/>
      </rPr>
      <t>hang gliding</t>
    </r>
  </si>
  <si>
    <r>
      <rPr>
        <sz val="8"/>
        <rFont val="Arial"/>
        <family val="2"/>
      </rPr>
      <t>hockey, field</t>
    </r>
  </si>
  <si>
    <r>
      <rPr>
        <sz val="8"/>
        <rFont val="Arial"/>
        <family val="2"/>
      </rPr>
      <t>hockey, ice, general</t>
    </r>
  </si>
  <si>
    <r>
      <rPr>
        <sz val="8"/>
        <rFont val="Arial"/>
        <family val="2"/>
      </rPr>
      <t>hockey, ice, competitive</t>
    </r>
  </si>
  <si>
    <r>
      <rPr>
        <sz val="8"/>
        <rFont val="Arial"/>
        <family val="2"/>
      </rPr>
      <t>horseback riding, general</t>
    </r>
  </si>
  <si>
    <r>
      <rPr>
        <sz val="8"/>
        <rFont val="Arial"/>
        <family val="2"/>
      </rPr>
      <t>horse chores, feeding, watering, cleaning stalls, implied walking and lifting loads</t>
    </r>
  </si>
  <si>
    <r>
      <rPr>
        <sz val="8"/>
        <rFont val="Arial"/>
        <family val="2"/>
      </rPr>
      <t>saddling, cleaning, grooming, harnessing and unharnessing horse</t>
    </r>
  </si>
  <si>
    <r>
      <rPr>
        <sz val="8"/>
        <rFont val="Arial"/>
        <family val="2"/>
      </rPr>
      <t>horseback riding, trotting</t>
    </r>
  </si>
  <si>
    <r>
      <rPr>
        <sz val="8"/>
        <rFont val="Arial"/>
        <family val="2"/>
      </rPr>
      <t>horseback riding, canter or gallop</t>
    </r>
  </si>
  <si>
    <r>
      <rPr>
        <sz val="8"/>
        <rFont val="Arial"/>
        <family val="2"/>
      </rPr>
      <t>horseback riding,walking</t>
    </r>
  </si>
  <si>
    <r>
      <rPr>
        <sz val="8"/>
        <rFont val="Arial"/>
        <family val="2"/>
      </rPr>
      <t>horseback riding, jumping</t>
    </r>
  </si>
  <si>
    <r>
      <rPr>
        <sz val="8"/>
        <rFont val="Arial"/>
        <family val="2"/>
      </rPr>
      <t>horse cart, driving, standing or sitting</t>
    </r>
  </si>
  <si>
    <r>
      <rPr>
        <sz val="8"/>
        <rFont val="Arial"/>
        <family val="2"/>
      </rPr>
      <t>horseshoe pitching, quoits</t>
    </r>
  </si>
  <si>
    <r>
      <rPr>
        <sz val="8"/>
        <rFont val="Arial"/>
        <family val="2"/>
      </rPr>
      <t>jai alai</t>
    </r>
  </si>
  <si>
    <r>
      <rPr>
        <sz val="8"/>
        <rFont val="Arial"/>
        <family val="2"/>
      </rPr>
      <t>martial arts, different types, slower pace, novice performers, practice</t>
    </r>
  </si>
  <si>
    <r>
      <rPr>
        <sz val="8"/>
        <rFont val="Arial"/>
        <family val="2"/>
      </rPr>
      <t>martial arts, different types, moderate pace (e.g., judo, jujitsu, karate, kick boxing, tae kwan do, tai-bo, Muay Thai boxing)</t>
    </r>
  </si>
  <si>
    <r>
      <rPr>
        <sz val="8"/>
        <rFont val="Arial"/>
        <family val="2"/>
      </rPr>
      <t>juggling</t>
    </r>
  </si>
  <si>
    <r>
      <rPr>
        <sz val="8"/>
        <rFont val="Arial"/>
        <family val="2"/>
      </rPr>
      <t>kickball</t>
    </r>
  </si>
  <si>
    <r>
      <rPr>
        <sz val="8"/>
        <rFont val="Arial"/>
        <family val="2"/>
      </rPr>
      <t>lacrosse</t>
    </r>
  </si>
  <si>
    <r>
      <rPr>
        <sz val="8"/>
        <rFont val="Arial"/>
        <family val="2"/>
      </rPr>
      <t>lawn bowling, bocce ball, outdoor</t>
    </r>
  </si>
  <si>
    <r>
      <rPr>
        <sz val="8"/>
        <rFont val="Arial"/>
        <family val="2"/>
      </rPr>
      <t>moto-cross, off-road motor sports, all-terrain vehicle, general</t>
    </r>
  </si>
  <si>
    <r>
      <rPr>
        <sz val="8"/>
        <rFont val="Arial"/>
        <family val="2"/>
      </rPr>
      <t>orienteering</t>
    </r>
  </si>
  <si>
    <r>
      <rPr>
        <sz val="8"/>
        <rFont val="Arial"/>
        <family val="2"/>
      </rPr>
      <t>paddleball, competitive</t>
    </r>
  </si>
  <si>
    <r>
      <rPr>
        <sz val="8"/>
        <rFont val="Arial"/>
        <family val="2"/>
      </rPr>
      <t>paddleball, casual, general (Taylor Code 460)</t>
    </r>
  </si>
  <si>
    <r>
      <rPr>
        <sz val="8"/>
        <rFont val="Arial"/>
        <family val="2"/>
      </rPr>
      <t>polo, on horseback</t>
    </r>
  </si>
  <si>
    <r>
      <rPr>
        <sz val="8"/>
        <rFont val="Arial"/>
        <family val="2"/>
      </rPr>
      <t>racquetball, competitive</t>
    </r>
  </si>
  <si>
    <r>
      <rPr>
        <sz val="8"/>
        <rFont val="Arial"/>
        <family val="2"/>
      </rPr>
      <t>racquetball, general (Taylor Code 470)</t>
    </r>
  </si>
  <si>
    <r>
      <rPr>
        <sz val="8"/>
        <rFont val="Arial"/>
        <family val="2"/>
      </rPr>
      <t xml:space="preserve">rock or mountain climbing (Taylor Code 470) </t>
    </r>
    <r>
      <rPr>
        <i/>
        <sz val="8"/>
        <rFont val="Arial"/>
        <family val="2"/>
      </rPr>
      <t>(Formerly code = 17120)</t>
    </r>
  </si>
  <si>
    <r>
      <rPr>
        <sz val="8"/>
        <rFont val="Arial"/>
        <family val="2"/>
      </rPr>
      <t>rock climbing, ascending rock, high difficulty</t>
    </r>
  </si>
  <si>
    <r>
      <rPr>
        <sz val="8"/>
        <rFont val="Arial"/>
        <family val="2"/>
      </rPr>
      <t>rock climbing, ascending or traversing rock, low-to-moderate difficulty</t>
    </r>
  </si>
  <si>
    <r>
      <rPr>
        <sz val="8"/>
        <rFont val="Arial"/>
        <family val="2"/>
      </rPr>
      <t>rock climbing, rappelling</t>
    </r>
  </si>
  <si>
    <r>
      <rPr>
        <sz val="8"/>
        <rFont val="Arial"/>
        <family val="2"/>
      </rPr>
      <t>rodeo sports, general, light effort</t>
    </r>
  </si>
  <si>
    <r>
      <rPr>
        <sz val="8"/>
        <rFont val="Arial"/>
        <family val="2"/>
      </rPr>
      <t>rodeo sports, general, moderate effort</t>
    </r>
  </si>
  <si>
    <r>
      <rPr>
        <sz val="8"/>
        <rFont val="Arial"/>
        <family val="2"/>
      </rPr>
      <t>rodeo sports, general, vigorous effort</t>
    </r>
  </si>
  <si>
    <r>
      <rPr>
        <sz val="8"/>
        <rFont val="Arial"/>
        <family val="2"/>
      </rPr>
      <t>rope jumping, fast pace, 120-160 skips/min</t>
    </r>
  </si>
  <si>
    <r>
      <rPr>
        <sz val="8"/>
        <rFont val="Arial"/>
        <family val="2"/>
      </rPr>
      <t>rope jumping, moderate pace, 100-120 skips/min, general,  2 foot skip, plain bounce</t>
    </r>
  </si>
  <si>
    <r>
      <rPr>
        <sz val="8"/>
        <rFont val="Arial"/>
        <family val="2"/>
      </rPr>
      <t>rope jumping, slow pace, &lt; 100 skips/min, 2 foot skip, rhythm bounce</t>
    </r>
  </si>
  <si>
    <r>
      <rPr>
        <sz val="8"/>
        <rFont val="Arial"/>
        <family val="2"/>
      </rPr>
      <t>rugby, union, team, competitive</t>
    </r>
  </si>
  <si>
    <r>
      <rPr>
        <sz val="8"/>
        <rFont val="Arial"/>
        <family val="2"/>
      </rPr>
      <t>rugby, touch, non-competitive</t>
    </r>
  </si>
  <si>
    <r>
      <rPr>
        <sz val="8"/>
        <rFont val="Arial"/>
        <family val="2"/>
      </rPr>
      <t>shuffleboard</t>
    </r>
  </si>
  <si>
    <r>
      <rPr>
        <sz val="8"/>
        <rFont val="Arial"/>
        <family val="2"/>
      </rPr>
      <t>skateboarding, general, moderate effort</t>
    </r>
  </si>
  <si>
    <r>
      <rPr>
        <sz val="8"/>
        <rFont val="Arial"/>
        <family val="2"/>
      </rPr>
      <t>skateboarding, competitive, vigorous effort</t>
    </r>
  </si>
  <si>
    <r>
      <rPr>
        <sz val="8"/>
        <rFont val="Arial"/>
        <family val="2"/>
      </rPr>
      <t>skating, roller (Taylor Code 360)</t>
    </r>
  </si>
  <si>
    <r>
      <rPr>
        <sz val="8"/>
        <rFont val="Arial"/>
        <family val="2"/>
      </rPr>
      <t>rollerblading, in-line skating, 14.4 km/h (9.0 mph), recreational pace</t>
    </r>
  </si>
  <si>
    <r>
      <rPr>
        <sz val="8"/>
        <rFont val="Arial"/>
        <family val="2"/>
      </rPr>
      <t>rollerblading, in-line skating, 17.7 km/h (11.0 mph), moderate pace, exercise training</t>
    </r>
  </si>
  <si>
    <r>
      <rPr>
        <sz val="8"/>
        <rFont val="Arial"/>
        <family val="2"/>
      </rPr>
      <t>rollerblading, in-line skating, 21.0 to 21.7 km/h (13.0 to 13.6 mph), fast pace, exercise training</t>
    </r>
  </si>
  <si>
    <r>
      <rPr>
        <sz val="8"/>
        <rFont val="Arial"/>
        <family val="2"/>
      </rPr>
      <t>rollerblading, in-line skating, 24.0 km/h (15.0 mph), maximal effort</t>
    </r>
  </si>
  <si>
    <r>
      <rPr>
        <sz val="8"/>
        <rFont val="Arial"/>
        <family val="2"/>
      </rPr>
      <t>skydiving, base jumping, bungee jumping</t>
    </r>
  </si>
  <si>
    <r>
      <rPr>
        <sz val="8"/>
        <rFont val="Arial"/>
        <family val="2"/>
      </rPr>
      <t>soccer, competitive</t>
    </r>
  </si>
  <si>
    <r>
      <rPr>
        <sz val="8"/>
        <rFont val="Arial"/>
        <family val="2"/>
      </rPr>
      <t>soccer, casual, general (Taylor Code 540)</t>
    </r>
  </si>
  <si>
    <r>
      <rPr>
        <sz val="8"/>
        <rFont val="Arial"/>
        <family val="2"/>
      </rPr>
      <t>softball or baseball, fast or slow pitch, general (Taylor Code 440)</t>
    </r>
  </si>
  <si>
    <r>
      <rPr>
        <sz val="8"/>
        <rFont val="Arial"/>
        <family val="2"/>
      </rPr>
      <t>softball, practice</t>
    </r>
  </si>
  <si>
    <r>
      <rPr>
        <sz val="8"/>
        <rFont val="Arial"/>
        <family val="2"/>
      </rPr>
      <t>softball, officiating</t>
    </r>
  </si>
  <si>
    <r>
      <rPr>
        <sz val="8"/>
        <rFont val="Arial"/>
        <family val="2"/>
      </rPr>
      <t>softball,pitching</t>
    </r>
  </si>
  <si>
    <r>
      <rPr>
        <sz val="8"/>
        <rFont val="Arial"/>
        <family val="2"/>
      </rPr>
      <t>sports spectator, very excited, emotional, physically moving</t>
    </r>
  </si>
  <si>
    <r>
      <rPr>
        <sz val="8"/>
        <rFont val="Arial"/>
        <family val="2"/>
      </rPr>
      <t>squash (Taylor Code 530)</t>
    </r>
  </si>
  <si>
    <r>
      <rPr>
        <sz val="8"/>
        <rFont val="Arial"/>
        <family val="2"/>
      </rPr>
      <t>squash, general</t>
    </r>
  </si>
  <si>
    <r>
      <rPr>
        <sz val="8"/>
        <rFont val="Arial"/>
        <family val="2"/>
      </rPr>
      <t>table tennis, ping pong (Taylor Code 410)</t>
    </r>
  </si>
  <si>
    <r>
      <rPr>
        <sz val="8"/>
        <rFont val="Arial"/>
        <family val="2"/>
      </rPr>
      <t>tai chi, qi gong, general</t>
    </r>
  </si>
  <si>
    <r>
      <rPr>
        <sz val="8"/>
        <rFont val="Arial"/>
        <family val="2"/>
      </rPr>
      <t>tai chi, qi gong, sitting, light effort</t>
    </r>
  </si>
  <si>
    <r>
      <rPr>
        <sz val="8"/>
        <rFont val="Arial"/>
        <family val="2"/>
      </rPr>
      <t>tennis, general</t>
    </r>
  </si>
  <si>
    <r>
      <rPr>
        <sz val="8"/>
        <rFont val="Arial"/>
        <family val="2"/>
      </rPr>
      <t>tennis, doubles (Taylor Code 430)</t>
    </r>
  </si>
  <si>
    <r>
      <rPr>
        <sz val="8"/>
        <rFont val="Arial"/>
        <family val="2"/>
      </rPr>
      <t>tennis, doubles</t>
    </r>
  </si>
  <si>
    <r>
      <rPr>
        <sz val="8"/>
        <rFont val="Arial"/>
        <family val="2"/>
      </rPr>
      <t>tennis, singles (Taylor Code 420)</t>
    </r>
  </si>
  <si>
    <r>
      <rPr>
        <sz val="8"/>
        <rFont val="Arial"/>
        <family val="2"/>
      </rPr>
      <t>tennis, hitting balls, non-game play, moderate effort</t>
    </r>
  </si>
  <si>
    <r>
      <rPr>
        <sz val="8"/>
        <rFont val="Arial"/>
        <family val="2"/>
      </rPr>
      <t>trampoline, recreational</t>
    </r>
  </si>
  <si>
    <r>
      <rPr>
        <sz val="8"/>
        <rFont val="Arial"/>
        <family val="2"/>
      </rPr>
      <t>trampoline, competitive</t>
    </r>
  </si>
  <si>
    <r>
      <rPr>
        <sz val="8"/>
        <rFont val="Arial"/>
        <family val="2"/>
      </rPr>
      <t>volleyball (Taylor Code 400)</t>
    </r>
  </si>
  <si>
    <r>
      <rPr>
        <sz val="8"/>
        <rFont val="Arial"/>
        <family val="2"/>
      </rPr>
      <t>volleyball, competitive, in gymnasium</t>
    </r>
  </si>
  <si>
    <r>
      <rPr>
        <sz val="8"/>
        <rFont val="Arial"/>
        <family val="2"/>
      </rPr>
      <t>volleyball, non-competitive, 6 - 9 member team, general</t>
    </r>
  </si>
  <si>
    <r>
      <rPr>
        <sz val="8"/>
        <rFont val="Arial"/>
        <family val="2"/>
      </rPr>
      <t>volleyball, beach, in sand</t>
    </r>
  </si>
  <si>
    <r>
      <rPr>
        <sz val="8"/>
        <rFont val="Arial"/>
        <family val="2"/>
      </rPr>
      <t>wrestling (one match = 5 minutes)</t>
    </r>
  </si>
  <si>
    <r>
      <rPr>
        <sz val="8"/>
        <rFont val="Arial"/>
        <family val="2"/>
      </rPr>
      <t>wallyball, general</t>
    </r>
  </si>
  <si>
    <r>
      <rPr>
        <sz val="8"/>
        <rFont val="Arial"/>
        <family val="2"/>
      </rPr>
      <t>track and field (e.g., shot, discus, hammer throw)</t>
    </r>
  </si>
  <si>
    <r>
      <rPr>
        <sz val="8"/>
        <rFont val="Arial"/>
        <family val="2"/>
      </rPr>
      <t>track and field (e.g., high jump, long jump, triple jump, javelin, pole vault)</t>
    </r>
  </si>
  <si>
    <r>
      <rPr>
        <sz val="8"/>
        <rFont val="Arial"/>
        <family val="2"/>
      </rPr>
      <t>track and field (e.g., steeplechase, hurdles)</t>
    </r>
  </si>
  <si>
    <r>
      <rPr>
        <sz val="8"/>
        <rFont val="Arial"/>
        <family val="2"/>
      </rPr>
      <t>transportation</t>
    </r>
  </si>
  <si>
    <r>
      <rPr>
        <sz val="8"/>
        <rFont val="Arial"/>
        <family val="2"/>
      </rPr>
      <t>automobile or light truck (not a semi) driving</t>
    </r>
  </si>
  <si>
    <r>
      <rPr>
        <sz val="8"/>
        <rFont val="Arial"/>
        <family val="2"/>
      </rPr>
      <t>riding in a car or truck</t>
    </r>
  </si>
  <si>
    <r>
      <rPr>
        <sz val="8"/>
        <rFont val="Arial"/>
        <family val="2"/>
      </rPr>
      <t>riding in a bus or train</t>
    </r>
  </si>
  <si>
    <r>
      <rPr>
        <sz val="8"/>
        <rFont val="Arial"/>
        <family val="2"/>
      </rPr>
      <t>flying airplane or helicopter</t>
    </r>
  </si>
  <si>
    <r>
      <rPr>
        <sz val="8"/>
        <rFont val="Arial"/>
        <family val="2"/>
      </rPr>
      <t>motor scooter, motorcycle</t>
    </r>
  </si>
  <si>
    <r>
      <rPr>
        <sz val="8"/>
        <rFont val="Arial"/>
        <family val="2"/>
      </rPr>
      <t>pulling rickshaw</t>
    </r>
  </si>
  <si>
    <r>
      <rPr>
        <sz val="8"/>
        <rFont val="Arial"/>
        <family val="2"/>
      </rPr>
      <t>pushing plane in and out of hangar</t>
    </r>
  </si>
  <si>
    <r>
      <rPr>
        <sz val="8"/>
        <rFont val="Arial"/>
        <family val="2"/>
      </rPr>
      <t>truck, semi, tractor, &gt; 1 ton, or bus, driving</t>
    </r>
  </si>
  <si>
    <r>
      <rPr>
        <sz val="8"/>
        <rFont val="Arial"/>
        <family val="2"/>
      </rPr>
      <t>walking for transportation, 2.8-3.2 mph, level, moderate pace, firm surface</t>
    </r>
  </si>
  <si>
    <r>
      <rPr>
        <sz val="8"/>
        <rFont val="Arial"/>
        <family val="2"/>
      </rPr>
      <t>walking</t>
    </r>
  </si>
  <si>
    <r>
      <rPr>
        <sz val="8"/>
        <rFont val="Arial"/>
        <family val="2"/>
      </rPr>
      <t>backpacking (Taylor Code 050)</t>
    </r>
  </si>
  <si>
    <r>
      <rPr>
        <sz val="8"/>
        <rFont val="Arial"/>
        <family val="2"/>
      </rPr>
      <t>backpacking, hiking or organized walking with a daypack</t>
    </r>
  </si>
  <si>
    <r>
      <rPr>
        <sz val="8"/>
        <rFont val="Arial"/>
        <family val="2"/>
      </rPr>
      <t>carrying 15 pound load (e.g. suitcase), level ground or downstairs</t>
    </r>
  </si>
  <si>
    <r>
      <rPr>
        <sz val="8"/>
        <rFont val="Arial"/>
        <family val="2"/>
      </rPr>
      <t>carrying 15 lb child, slow walking</t>
    </r>
  </si>
  <si>
    <r>
      <rPr>
        <sz val="8"/>
        <rFont val="Arial"/>
        <family val="2"/>
      </rPr>
      <t>carrying load upstairs, general</t>
    </r>
  </si>
  <si>
    <r>
      <rPr>
        <sz val="8"/>
        <rFont val="Arial"/>
        <family val="2"/>
      </rPr>
      <t>carrying 1 to 15 lb load, upstairs</t>
    </r>
  </si>
  <si>
    <r>
      <rPr>
        <sz val="8"/>
        <rFont val="Arial"/>
        <family val="2"/>
      </rPr>
      <t>carrying 16 to 24 lb load, upstairs</t>
    </r>
  </si>
  <si>
    <r>
      <rPr>
        <sz val="8"/>
        <rFont val="Arial"/>
        <family val="2"/>
      </rPr>
      <t>carrying 25 to 49 lb load, upstairs</t>
    </r>
  </si>
  <si>
    <r>
      <rPr>
        <sz val="8"/>
        <rFont val="Arial"/>
        <family val="2"/>
      </rPr>
      <t>carrying 50 to 74 lb load, upstairs</t>
    </r>
  </si>
  <si>
    <r>
      <rPr>
        <sz val="8"/>
        <rFont val="Arial"/>
        <family val="2"/>
      </rPr>
      <t>carrying &gt; 74 lb load, upstairs</t>
    </r>
  </si>
  <si>
    <r>
      <rPr>
        <sz val="8"/>
        <rFont val="Arial"/>
        <family val="2"/>
      </rPr>
      <t>loading /unloading a car, implied walking</t>
    </r>
  </si>
  <si>
    <r>
      <rPr>
        <sz val="8"/>
        <rFont val="Arial"/>
        <family val="2"/>
      </rPr>
      <t>climbing hills, no load</t>
    </r>
  </si>
  <si>
    <r>
      <rPr>
        <sz val="8"/>
        <rFont val="Arial"/>
        <family val="2"/>
      </rPr>
      <t>climbing hills with 0 to 9 lb load</t>
    </r>
  </si>
  <si>
    <r>
      <rPr>
        <sz val="8"/>
        <rFont val="Arial"/>
        <family val="2"/>
      </rPr>
      <t>climbing hills with 10 to 20 lb load</t>
    </r>
  </si>
  <si>
    <r>
      <rPr>
        <sz val="8"/>
        <rFont val="Arial"/>
        <family val="2"/>
      </rPr>
      <t>climbing hills with 21 to 42 lb load</t>
    </r>
  </si>
  <si>
    <r>
      <rPr>
        <sz val="8"/>
        <rFont val="Arial"/>
        <family val="2"/>
      </rPr>
      <t>climbing hills with 42+ lb load</t>
    </r>
  </si>
  <si>
    <r>
      <rPr>
        <sz val="8"/>
        <rFont val="Arial"/>
        <family val="2"/>
      </rPr>
      <t>descending stairs</t>
    </r>
  </si>
  <si>
    <r>
      <rPr>
        <sz val="8"/>
        <rFont val="Arial"/>
        <family val="2"/>
      </rPr>
      <t>hiking, cross country (Taylor Code 040)</t>
    </r>
  </si>
  <si>
    <r>
      <rPr>
        <sz val="8"/>
        <rFont val="Arial"/>
        <family val="2"/>
      </rPr>
      <t>hiking or walking at a normal pace through fields and hillsides</t>
    </r>
  </si>
  <si>
    <r>
      <rPr>
        <sz val="8"/>
        <rFont val="Arial"/>
        <family val="2"/>
      </rPr>
      <t>bird watching, slow walk</t>
    </r>
  </si>
  <si>
    <r>
      <rPr>
        <sz val="8"/>
        <rFont val="Arial"/>
        <family val="2"/>
      </rPr>
      <t>marching, moderate speed, military, no pack</t>
    </r>
  </si>
  <si>
    <r>
      <rPr>
        <sz val="8"/>
        <rFont val="Arial"/>
        <family val="2"/>
      </rPr>
      <t>marching rapidly, military, no pack</t>
    </r>
  </si>
  <si>
    <r>
      <rPr>
        <sz val="8"/>
        <rFont val="Arial"/>
        <family val="2"/>
      </rPr>
      <t>pushing or pulling stroller with child or walking with children, 2.5 to 3.1 mph</t>
    </r>
  </si>
  <si>
    <r>
      <rPr>
        <sz val="8"/>
        <rFont val="Arial"/>
        <family val="2"/>
      </rPr>
      <t>pushing a wheelchair, non-occupational</t>
    </r>
  </si>
  <si>
    <r>
      <rPr>
        <sz val="8"/>
        <rFont val="Arial"/>
        <family val="2"/>
      </rPr>
      <t>race walking</t>
    </r>
  </si>
  <si>
    <r>
      <rPr>
        <sz val="8"/>
        <rFont val="Arial"/>
        <family val="2"/>
      </rPr>
      <t>stair climbing, using or climbing up ladder (Taylor Code 030)</t>
    </r>
  </si>
  <si>
    <r>
      <rPr>
        <sz val="8"/>
        <rFont val="Arial"/>
        <family val="2"/>
      </rPr>
      <t>stair climbing, slow pace</t>
    </r>
  </si>
  <si>
    <r>
      <rPr>
        <sz val="8"/>
        <rFont val="Arial"/>
        <family val="2"/>
      </rPr>
      <t>stair climbing, fast pace</t>
    </r>
  </si>
  <si>
    <r>
      <rPr>
        <sz val="8"/>
        <rFont val="Arial"/>
        <family val="2"/>
      </rPr>
      <t>using crutches</t>
    </r>
  </si>
  <si>
    <r>
      <rPr>
        <sz val="8"/>
        <rFont val="Arial"/>
        <family val="2"/>
      </rPr>
      <t>walking, household</t>
    </r>
  </si>
  <si>
    <r>
      <rPr>
        <sz val="8"/>
        <rFont val="Arial"/>
        <family val="2"/>
      </rPr>
      <t>walking, less than 2.0 mph, level, strolling, very slow</t>
    </r>
  </si>
  <si>
    <r>
      <rPr>
        <sz val="8"/>
        <rFont val="Arial"/>
        <family val="2"/>
      </rPr>
      <t>walking, 2.0 mph, level, slow pace, firm surface</t>
    </r>
  </si>
  <si>
    <r>
      <rPr>
        <sz val="8"/>
        <rFont val="Arial"/>
        <family val="2"/>
      </rPr>
      <t>walking for pleasure (Taylor Code 010)</t>
    </r>
  </si>
  <si>
    <r>
      <rPr>
        <sz val="8"/>
        <rFont val="Arial"/>
        <family val="2"/>
      </rPr>
      <t>walking from house to car or bus, from car or bus to go places, from car or bus to and from the worksite</t>
    </r>
  </si>
  <si>
    <r>
      <rPr>
        <sz val="8"/>
        <rFont val="Arial"/>
        <family val="2"/>
      </rPr>
      <t>walking to neighbor’s house or family’s house for social reasons</t>
    </r>
  </si>
  <si>
    <r>
      <rPr>
        <sz val="8"/>
        <rFont val="Arial"/>
        <family val="2"/>
      </rPr>
      <t>walking the dog</t>
    </r>
  </si>
  <si>
    <r>
      <rPr>
        <sz val="8"/>
        <rFont val="Arial"/>
        <family val="2"/>
      </rPr>
      <t>walking, 2.5 mph, level, firm surface</t>
    </r>
  </si>
  <si>
    <r>
      <rPr>
        <sz val="8"/>
        <rFont val="Arial"/>
        <family val="2"/>
      </rPr>
      <t>walking, 2.5 mph, downhill</t>
    </r>
  </si>
  <si>
    <r>
      <rPr>
        <sz val="8"/>
        <rFont val="Arial"/>
        <family val="2"/>
      </rPr>
      <t>walking, 2.8 to 3.2 mph, level, moderate pace, firm surface</t>
    </r>
  </si>
  <si>
    <r>
      <rPr>
        <sz val="8"/>
        <rFont val="Arial"/>
        <family val="2"/>
      </rPr>
      <t>walking, 3.5 mph, level, brisk, firm surface, walking for exercise</t>
    </r>
  </si>
  <si>
    <r>
      <rPr>
        <sz val="8"/>
        <rFont val="Arial"/>
        <family val="2"/>
      </rPr>
      <t>walking, 2.9 to 3.5 mph, uphill, 1 to 5% grade</t>
    </r>
  </si>
  <si>
    <r>
      <rPr>
        <sz val="8"/>
        <rFont val="Arial"/>
        <family val="2"/>
      </rPr>
      <t>walking, 2.9 to 3.5 mph, uphill, 6% to 15% grade</t>
    </r>
  </si>
  <si>
    <r>
      <rPr>
        <sz val="8"/>
        <rFont val="Arial"/>
        <family val="2"/>
      </rPr>
      <t>walking, 4.0 mph, level, firm surface, very brisk pace</t>
    </r>
  </si>
  <si>
    <r>
      <rPr>
        <sz val="8"/>
        <rFont val="Arial"/>
        <family val="2"/>
      </rPr>
      <t>walking, 4.5 mph, level, firm surface, very, very brisk</t>
    </r>
  </si>
  <si>
    <r>
      <rPr>
        <sz val="8"/>
        <rFont val="Arial"/>
        <family val="2"/>
      </rPr>
      <t>walking, 5.0 mph, level, firm surface</t>
    </r>
  </si>
  <si>
    <r>
      <rPr>
        <sz val="8"/>
        <rFont val="Arial"/>
        <family val="2"/>
      </rPr>
      <t>walking, 5.0 mph, uphill, 3% grade</t>
    </r>
  </si>
  <si>
    <r>
      <rPr>
        <sz val="8"/>
        <rFont val="Arial"/>
        <family val="2"/>
      </rPr>
      <t>walking, for pleasure, work break</t>
    </r>
  </si>
  <si>
    <r>
      <rPr>
        <sz val="8"/>
        <rFont val="Arial"/>
        <family val="2"/>
      </rPr>
      <t>walking, grass track</t>
    </r>
  </si>
  <si>
    <r>
      <rPr>
        <sz val="8"/>
        <rFont val="Arial"/>
        <family val="2"/>
      </rPr>
      <t>walking, normal pace, plowed field or sand</t>
    </r>
  </si>
  <si>
    <r>
      <rPr>
        <sz val="8"/>
        <rFont val="Arial"/>
        <family val="2"/>
      </rPr>
      <t>walking, to work or class (Taylor Code 015)</t>
    </r>
  </si>
  <si>
    <r>
      <rPr>
        <sz val="8"/>
        <rFont val="Arial"/>
        <family val="2"/>
      </rPr>
      <t>walking, to and from an outhouse</t>
    </r>
  </si>
  <si>
    <r>
      <rPr>
        <sz val="8"/>
        <rFont val="Arial"/>
        <family val="2"/>
      </rPr>
      <t>walking, for exercise, 3.5 to 4 mph, with ski poles, Nordic walking, level, moderate pace</t>
    </r>
  </si>
  <si>
    <r>
      <rPr>
        <sz val="8"/>
        <rFont val="Arial"/>
        <family val="2"/>
      </rPr>
      <t>walking, for exercise, 5.0 mph, with ski poles, Nordic walking, level, fast pace</t>
    </r>
  </si>
  <si>
    <r>
      <rPr>
        <sz val="8"/>
        <rFont val="Arial"/>
        <family val="2"/>
      </rPr>
      <t>walking, for exercise, with ski poles, Nordic walking, uphill</t>
    </r>
  </si>
  <si>
    <r>
      <rPr>
        <sz val="8"/>
        <rFont val="Arial"/>
        <family val="2"/>
      </rPr>
      <t>walking, backwards, 3.5 mph, level</t>
    </r>
  </si>
  <si>
    <r>
      <rPr>
        <sz val="8"/>
        <rFont val="Arial"/>
        <family val="2"/>
      </rPr>
      <t>walking, backwards, 3.5 mph, uphill, 5% grade</t>
    </r>
  </si>
  <si>
    <r>
      <rPr>
        <sz val="8"/>
        <rFont val="Arial"/>
        <family val="2"/>
      </rPr>
      <t>water activities</t>
    </r>
  </si>
  <si>
    <r>
      <rPr>
        <sz val="8"/>
        <rFont val="Arial"/>
        <family val="2"/>
      </rPr>
      <t>boating, power, driving</t>
    </r>
  </si>
  <si>
    <r>
      <rPr>
        <sz val="8"/>
        <rFont val="Arial"/>
        <family val="2"/>
      </rPr>
      <t>boating, power, passenger, light</t>
    </r>
  </si>
  <si>
    <r>
      <rPr>
        <sz val="8"/>
        <rFont val="Arial"/>
        <family val="2"/>
      </rPr>
      <t>canoeing, on camping trip (Taylor Code 270)</t>
    </r>
  </si>
  <si>
    <r>
      <rPr>
        <sz val="8"/>
        <rFont val="Arial"/>
        <family val="2"/>
      </rPr>
      <t>canoeing, harvesting wild rice, knocking rice off the stalks</t>
    </r>
  </si>
  <si>
    <r>
      <rPr>
        <sz val="8"/>
        <rFont val="Arial"/>
        <family val="2"/>
      </rPr>
      <t>canoeing, portaging</t>
    </r>
  </si>
  <si>
    <r>
      <rPr>
        <sz val="8"/>
        <rFont val="Arial"/>
        <family val="2"/>
      </rPr>
      <t>canoeing, rowing, 2.0-3.9 mph, light effort</t>
    </r>
  </si>
  <si>
    <r>
      <rPr>
        <sz val="8"/>
        <rFont val="Arial"/>
        <family val="2"/>
      </rPr>
      <t>canoeing, rowing, 4.0-5.9 mph, moderate effort</t>
    </r>
  </si>
  <si>
    <r>
      <rPr>
        <sz val="8"/>
        <rFont val="Arial"/>
        <family val="2"/>
      </rPr>
      <t>canoeing, rowing, kayaking, competition, &gt;6 mph, vigorous effort</t>
    </r>
  </si>
  <si>
    <r>
      <rPr>
        <sz val="8"/>
        <rFont val="Arial"/>
        <family val="2"/>
      </rPr>
      <t>canoeing, rowing, for pleasure, general (Taylor Code 250)</t>
    </r>
  </si>
  <si>
    <r>
      <rPr>
        <sz val="8"/>
        <rFont val="Arial"/>
        <family val="2"/>
      </rPr>
      <t>canoeing, rowing, in competition, or crew or sculling (Taylor Code 260)</t>
    </r>
  </si>
  <si>
    <r>
      <rPr>
        <sz val="8"/>
        <rFont val="Arial"/>
        <family val="2"/>
      </rPr>
      <t>diving, springboard or platform</t>
    </r>
  </si>
  <si>
    <r>
      <rPr>
        <sz val="8"/>
        <rFont val="Arial"/>
        <family val="2"/>
      </rPr>
      <t>kayaking, moderate effort</t>
    </r>
  </si>
  <si>
    <r>
      <rPr>
        <sz val="8"/>
        <rFont val="Arial"/>
        <family val="2"/>
      </rPr>
      <t>paddle boat</t>
    </r>
  </si>
  <si>
    <r>
      <rPr>
        <sz val="8"/>
        <rFont val="Arial"/>
        <family val="2"/>
      </rPr>
      <t>sailing, boat and board sailing, windsurfing, ice sailing, general (Taylor Code 235)</t>
    </r>
  </si>
  <si>
    <r>
      <rPr>
        <sz val="8"/>
        <rFont val="Arial"/>
        <family val="2"/>
      </rPr>
      <t>sailing, in competition</t>
    </r>
  </si>
  <si>
    <r>
      <rPr>
        <sz val="8"/>
        <rFont val="Arial"/>
        <family val="2"/>
      </rPr>
      <t>sailing, Sunfish/Laser/Hobby Cat, Keel boats, ocean sailing, yachting, leisure</t>
    </r>
  </si>
  <si>
    <r>
      <rPr>
        <sz val="8"/>
        <rFont val="Arial"/>
        <family val="2"/>
      </rPr>
      <t>skiing, water or wakeboarding (Taylor Code 220)</t>
    </r>
  </si>
  <si>
    <r>
      <rPr>
        <sz val="8"/>
        <rFont val="Arial"/>
        <family val="2"/>
      </rPr>
      <t>jet skiing, driving, in water</t>
    </r>
  </si>
  <si>
    <r>
      <rPr>
        <sz val="8"/>
        <rFont val="Arial"/>
        <family val="2"/>
      </rPr>
      <t>skindiving, fast</t>
    </r>
  </si>
  <si>
    <r>
      <rPr>
        <sz val="8"/>
        <rFont val="Arial"/>
        <family val="2"/>
      </rPr>
      <t>skindiving, moderate</t>
    </r>
  </si>
  <si>
    <r>
      <rPr>
        <sz val="8"/>
        <rFont val="Arial"/>
        <family val="2"/>
      </rPr>
      <t>skindiving, scuba diving, general (Taylor Code 310)</t>
    </r>
  </si>
  <si>
    <r>
      <rPr>
        <sz val="8"/>
        <rFont val="Arial"/>
        <family val="2"/>
      </rPr>
      <t>snorkeling (Taylor Code 310)</t>
    </r>
  </si>
  <si>
    <r>
      <rPr>
        <sz val="8"/>
        <rFont val="Arial"/>
        <family val="2"/>
      </rPr>
      <t>surfing, body or board, general</t>
    </r>
  </si>
  <si>
    <r>
      <rPr>
        <sz val="8"/>
        <rFont val="Arial"/>
        <family val="2"/>
      </rPr>
      <t>surfing, body or board, competitive</t>
    </r>
  </si>
  <si>
    <r>
      <rPr>
        <sz val="8"/>
        <rFont val="Arial"/>
        <family val="2"/>
      </rPr>
      <t>paddle boarding, standing</t>
    </r>
  </si>
  <si>
    <r>
      <rPr>
        <sz val="8"/>
        <rFont val="Arial"/>
        <family val="2"/>
      </rPr>
      <t>swimming laps, freestyle, fast, vigorous effort</t>
    </r>
  </si>
  <si>
    <r>
      <rPr>
        <sz val="8"/>
        <rFont val="Arial"/>
        <family val="2"/>
      </rPr>
      <t>swimming laps, freestyle, front crawl, slow, light or moderate effort</t>
    </r>
  </si>
  <si>
    <r>
      <rPr>
        <sz val="8"/>
        <rFont val="Arial"/>
        <family val="2"/>
      </rPr>
      <t>swimming, backstroke, general, training or competition</t>
    </r>
  </si>
  <si>
    <r>
      <rPr>
        <sz val="8"/>
        <rFont val="Arial"/>
        <family val="2"/>
      </rPr>
      <t>swimming, backstroke, recreational</t>
    </r>
  </si>
  <si>
    <r>
      <rPr>
        <sz val="8"/>
        <rFont val="Arial"/>
        <family val="2"/>
      </rPr>
      <t>swimming, breaststroke, general, training or competition</t>
    </r>
  </si>
  <si>
    <r>
      <rPr>
        <sz val="8"/>
        <rFont val="Arial"/>
        <family val="2"/>
      </rPr>
      <t>swimming, breaststroke, recreational</t>
    </r>
  </si>
  <si>
    <r>
      <rPr>
        <sz val="8"/>
        <rFont val="Arial"/>
        <family val="2"/>
      </rPr>
      <t>swimming, butterfly, general</t>
    </r>
  </si>
  <si>
    <r>
      <rPr>
        <sz val="8"/>
        <rFont val="Arial"/>
        <family val="2"/>
      </rPr>
      <t>swimming, crawl, fast speed, ~75 yards/minute, vigorous effort</t>
    </r>
  </si>
  <si>
    <r>
      <rPr>
        <sz val="8"/>
        <rFont val="Arial"/>
        <family val="2"/>
      </rPr>
      <t>swimming, crawl, medium speed, ~50 yards/minute, vigorous effort</t>
    </r>
  </si>
  <si>
    <r>
      <rPr>
        <sz val="8"/>
        <rFont val="Arial"/>
        <family val="2"/>
      </rPr>
      <t>swimming, lake, ocean, river (Taylor Codes 280, 295)</t>
    </r>
  </si>
  <si>
    <r>
      <rPr>
        <sz val="8"/>
        <rFont val="Arial"/>
        <family val="2"/>
      </rPr>
      <t>swimming, leisurely, not lap swimming, general</t>
    </r>
  </si>
  <si>
    <r>
      <rPr>
        <sz val="8"/>
        <rFont val="Arial"/>
        <family val="2"/>
      </rPr>
      <t>swimming, sidestroke, general</t>
    </r>
  </si>
  <si>
    <r>
      <rPr>
        <sz val="8"/>
        <rFont val="Arial"/>
        <family val="2"/>
      </rPr>
      <t>swimming, synchronized</t>
    </r>
  </si>
  <si>
    <r>
      <rPr>
        <sz val="8"/>
        <rFont val="Arial"/>
        <family val="2"/>
      </rPr>
      <t>swimming, treading water, fast, vigorous effort</t>
    </r>
  </si>
  <si>
    <r>
      <rPr>
        <sz val="8"/>
        <rFont val="Arial"/>
        <family val="2"/>
      </rPr>
      <t>swimming, treading water, moderate effort, general</t>
    </r>
  </si>
  <si>
    <r>
      <rPr>
        <sz val="8"/>
        <rFont val="Arial"/>
        <family val="2"/>
      </rPr>
      <t>tubing, floating on a river, general</t>
    </r>
  </si>
  <si>
    <r>
      <rPr>
        <sz val="8"/>
        <rFont val="Arial"/>
        <family val="2"/>
      </rPr>
      <t>water aerobics, water calisthenics</t>
    </r>
  </si>
  <si>
    <r>
      <rPr>
        <sz val="8"/>
        <rFont val="Arial"/>
        <family val="2"/>
      </rPr>
      <t>water polo</t>
    </r>
  </si>
  <si>
    <r>
      <rPr>
        <sz val="8"/>
        <rFont val="Arial"/>
        <family val="2"/>
      </rPr>
      <t>water volleyball</t>
    </r>
  </si>
  <si>
    <r>
      <rPr>
        <sz val="8"/>
        <rFont val="Arial"/>
        <family val="2"/>
      </rPr>
      <t>water jogging</t>
    </r>
  </si>
  <si>
    <r>
      <rPr>
        <sz val="8"/>
        <rFont val="Arial"/>
        <family val="2"/>
      </rPr>
      <t>water walking, light effort, slow pace</t>
    </r>
  </si>
  <si>
    <r>
      <rPr>
        <sz val="8"/>
        <rFont val="Arial"/>
        <family val="2"/>
      </rPr>
      <t>water walking, moderate effort, moderate pace</t>
    </r>
  </si>
  <si>
    <r>
      <rPr>
        <sz val="8"/>
        <rFont val="Arial"/>
        <family val="2"/>
      </rPr>
      <t>water walking, vigorous effort, brisk pace</t>
    </r>
  </si>
  <si>
    <r>
      <rPr>
        <sz val="8"/>
        <rFont val="Arial"/>
        <family val="2"/>
      </rPr>
      <t>whitewater rafting, kayaking, or canoeing</t>
    </r>
  </si>
  <si>
    <r>
      <rPr>
        <sz val="8"/>
        <rFont val="Arial"/>
        <family val="2"/>
      </rPr>
      <t>windsurfing, not pumping for speed</t>
    </r>
  </si>
  <si>
    <r>
      <rPr>
        <sz val="8"/>
        <rFont val="Arial"/>
        <family val="2"/>
      </rPr>
      <t>windsurfing or kitesurfing, crossing trial</t>
    </r>
  </si>
  <si>
    <r>
      <rPr>
        <sz val="8"/>
        <rFont val="Arial"/>
        <family val="2"/>
      </rPr>
      <t>windsurfing, competition, pumping for speed</t>
    </r>
  </si>
  <si>
    <r>
      <rPr>
        <sz val="8"/>
        <rFont val="Arial"/>
        <family val="2"/>
      </rPr>
      <t>winter activities</t>
    </r>
  </si>
  <si>
    <r>
      <rPr>
        <sz val="8"/>
        <rFont val="Arial"/>
        <family val="2"/>
      </rPr>
      <t>dog sledding, mushing</t>
    </r>
  </si>
  <si>
    <r>
      <rPr>
        <sz val="8"/>
        <rFont val="Arial"/>
        <family val="2"/>
      </rPr>
      <t>dog sledding, passenger</t>
    </r>
  </si>
  <si>
    <r>
      <rPr>
        <sz val="8"/>
        <rFont val="Arial"/>
        <family val="2"/>
      </rPr>
      <t>moving ice house, set up/drill holes</t>
    </r>
  </si>
  <si>
    <r>
      <rPr>
        <sz val="8"/>
        <rFont val="Arial"/>
        <family val="2"/>
      </rPr>
      <t>ice fishing, sitting</t>
    </r>
  </si>
  <si>
    <r>
      <rPr>
        <sz val="8"/>
        <rFont val="Arial"/>
        <family val="2"/>
      </rPr>
      <t>skating, ice dancing</t>
    </r>
  </si>
  <si>
    <r>
      <rPr>
        <sz val="8"/>
        <rFont val="Arial"/>
        <family val="2"/>
      </rPr>
      <t>skating, ice, 9 mph or less</t>
    </r>
  </si>
  <si>
    <r>
      <rPr>
        <sz val="8"/>
        <rFont val="Arial"/>
        <family val="2"/>
      </rPr>
      <t>skating, ice, general (Taylor Code 360)</t>
    </r>
  </si>
  <si>
    <r>
      <rPr>
        <sz val="8"/>
        <rFont val="Arial"/>
        <family val="2"/>
      </rPr>
      <t>skating, ice, rapidly, more than 9 mph, not competitive</t>
    </r>
  </si>
  <si>
    <r>
      <rPr>
        <sz val="8"/>
        <rFont val="Arial"/>
        <family val="2"/>
      </rPr>
      <t>skating, speed, competitive</t>
    </r>
  </si>
  <si>
    <r>
      <rPr>
        <sz val="8"/>
        <rFont val="Arial"/>
        <family val="2"/>
      </rPr>
      <t>ski jumping, climb up carrying skis</t>
    </r>
  </si>
  <si>
    <r>
      <rPr>
        <sz val="8"/>
        <rFont val="Arial"/>
        <family val="2"/>
      </rPr>
      <t>skiing, general</t>
    </r>
  </si>
  <si>
    <r>
      <rPr>
        <sz val="8"/>
        <rFont val="Arial"/>
        <family val="2"/>
      </rPr>
      <t>skiing, cross country, 2.5 mph, slow or light effort, ski walking</t>
    </r>
  </si>
  <si>
    <r>
      <rPr>
        <sz val="8"/>
        <rFont val="Arial"/>
        <family val="2"/>
      </rPr>
      <t>skiing, cross country, 4.0-4.9 mph, moderate speed and effort, general</t>
    </r>
  </si>
  <si>
    <r>
      <rPr>
        <sz val="8"/>
        <rFont val="Arial"/>
        <family val="2"/>
      </rPr>
      <t>skiing, cross country, 5.0-7.9 mph, brisk speed, vigorous effort</t>
    </r>
  </si>
  <si>
    <r>
      <rPr>
        <sz val="8"/>
        <rFont val="Arial"/>
        <family val="2"/>
      </rPr>
      <t>skiing, cross country, &gt;8.0 mph, elite skier, racing</t>
    </r>
  </si>
  <si>
    <r>
      <rPr>
        <sz val="8"/>
        <rFont val="Arial"/>
        <family val="2"/>
      </rPr>
      <t>skiing, cross country, hard snow, uphill, maximum, snow mountaineering</t>
    </r>
  </si>
  <si>
    <r>
      <rPr>
        <sz val="8"/>
        <rFont val="Arial"/>
        <family val="2"/>
      </rPr>
      <t>skiing, cross-country, skating</t>
    </r>
  </si>
  <si>
    <r>
      <rPr>
        <sz val="8"/>
        <rFont val="Arial"/>
        <family val="2"/>
      </rPr>
      <t>skiing, cross-country, biathlon, skating technique</t>
    </r>
  </si>
  <si>
    <r>
      <rPr>
        <sz val="8"/>
        <rFont val="Arial"/>
        <family val="2"/>
      </rPr>
      <t>skiing, downhill, alpine or snowboarding, light effort, active time only</t>
    </r>
  </si>
  <si>
    <r>
      <rPr>
        <sz val="8"/>
        <rFont val="Arial"/>
        <family val="2"/>
      </rPr>
      <t>skiing, downhill, alpine or snowboarding, moderate effort, general, active time only</t>
    </r>
  </si>
  <si>
    <r>
      <rPr>
        <sz val="8"/>
        <rFont val="Arial"/>
        <family val="2"/>
      </rPr>
      <t>skiing, downhill, vigorous effort, racing</t>
    </r>
  </si>
  <si>
    <r>
      <rPr>
        <sz val="8"/>
        <rFont val="Arial"/>
        <family val="2"/>
      </rPr>
      <t>skiing, roller, elite racers</t>
    </r>
  </si>
  <si>
    <r>
      <rPr>
        <sz val="8"/>
        <rFont val="Arial"/>
        <family val="2"/>
      </rPr>
      <t>sledding, tobogganing, bobsledding, luge (Taylor Code 370)</t>
    </r>
  </si>
  <si>
    <r>
      <rPr>
        <sz val="8"/>
        <rFont val="Arial"/>
        <family val="2"/>
      </rPr>
      <t>snow shoeing, moderate effort</t>
    </r>
  </si>
  <si>
    <r>
      <rPr>
        <sz val="8"/>
        <rFont val="Arial"/>
        <family val="2"/>
      </rPr>
      <t>snow shoeing, vigorous effort</t>
    </r>
  </si>
  <si>
    <r>
      <rPr>
        <sz val="8"/>
        <rFont val="Arial"/>
        <family val="2"/>
      </rPr>
      <t>snowmobiling, driving, moderate</t>
    </r>
  </si>
  <si>
    <r>
      <rPr>
        <sz val="8"/>
        <rFont val="Arial"/>
        <family val="2"/>
      </rPr>
      <t>snowmobiling, passenger</t>
    </r>
  </si>
  <si>
    <r>
      <rPr>
        <sz val="8"/>
        <rFont val="Arial"/>
        <family val="2"/>
      </rPr>
      <t>snow shoveling, by hand, moderate effort</t>
    </r>
  </si>
  <si>
    <r>
      <rPr>
        <sz val="8"/>
        <rFont val="Arial"/>
        <family val="2"/>
      </rPr>
      <t>snow shoveling, by hand, vigorous effort</t>
    </r>
  </si>
  <si>
    <r>
      <rPr>
        <sz val="8"/>
        <rFont val="Arial"/>
        <family val="2"/>
      </rPr>
      <t>snow blower, walking and pushing</t>
    </r>
  </si>
  <si>
    <r>
      <rPr>
        <sz val="8"/>
        <rFont val="Arial"/>
        <family val="2"/>
      </rPr>
      <t>religious activities</t>
    </r>
  </si>
  <si>
    <r>
      <rPr>
        <sz val="8"/>
        <rFont val="Arial"/>
        <family val="2"/>
      </rPr>
      <t>sitting in church, in service, attending a ceremony, sitting quietly</t>
    </r>
  </si>
  <si>
    <r>
      <rPr>
        <sz val="8"/>
        <rFont val="Arial"/>
        <family val="2"/>
      </rPr>
      <t>sitting, playing an instrument at church</t>
    </r>
  </si>
  <si>
    <r>
      <rPr>
        <sz val="8"/>
        <rFont val="Arial"/>
        <family val="2"/>
      </rPr>
      <t>sitting in church, talking or singing, attending a ceremony, sitting, active participation</t>
    </r>
  </si>
  <si>
    <r>
      <rPr>
        <sz val="8"/>
        <rFont val="Arial"/>
        <family val="2"/>
      </rPr>
      <t>sitting, reading religious materials at home</t>
    </r>
  </si>
  <si>
    <r>
      <rPr>
        <sz val="8"/>
        <rFont val="Arial"/>
        <family val="2"/>
      </rPr>
      <t>standing quietly in church, attending a ceremony</t>
    </r>
  </si>
  <si>
    <r>
      <rPr>
        <sz val="8"/>
        <rFont val="Arial"/>
        <family val="2"/>
      </rPr>
      <t>standing, singing in church, attending a ceremony, standing, active participation</t>
    </r>
  </si>
  <si>
    <r>
      <rPr>
        <sz val="8"/>
        <rFont val="Arial"/>
        <family val="2"/>
      </rPr>
      <t>kneeling in church or at home, praying</t>
    </r>
  </si>
  <si>
    <r>
      <rPr>
        <sz val="8"/>
        <rFont val="Arial"/>
        <family val="2"/>
      </rPr>
      <t>standing, talking in church</t>
    </r>
  </si>
  <si>
    <r>
      <rPr>
        <sz val="8"/>
        <rFont val="Arial"/>
        <family val="2"/>
      </rPr>
      <t>walking in church</t>
    </r>
  </si>
  <si>
    <r>
      <rPr>
        <sz val="8"/>
        <rFont val="Arial"/>
        <family val="2"/>
      </rPr>
      <t>walking, less than 2.0 mph, very slow</t>
    </r>
  </si>
  <si>
    <r>
      <rPr>
        <sz val="8"/>
        <rFont val="Arial"/>
        <family val="2"/>
      </rPr>
      <t>walking, 3.0 mph, moderate speed, not carrying anything</t>
    </r>
  </si>
  <si>
    <r>
      <rPr>
        <sz val="8"/>
        <rFont val="Arial"/>
        <family val="2"/>
      </rPr>
      <t>walking, 3.5 mph, brisk speed, not carrying anything</t>
    </r>
  </si>
  <si>
    <r>
      <rPr>
        <sz val="8"/>
        <rFont val="Arial"/>
        <family val="2"/>
      </rPr>
      <t>walk/stand combination for religious purposes, usher</t>
    </r>
  </si>
  <si>
    <r>
      <rPr>
        <sz val="8"/>
        <rFont val="Arial"/>
        <family val="2"/>
      </rPr>
      <t>praise with dance or run, spiritual dancing in church</t>
    </r>
  </si>
  <si>
    <r>
      <rPr>
        <sz val="8"/>
        <rFont val="Arial"/>
        <family val="2"/>
      </rPr>
      <t>serving food at church</t>
    </r>
  </si>
  <si>
    <r>
      <rPr>
        <sz val="8"/>
        <rFont val="Arial"/>
        <family val="2"/>
      </rPr>
      <t>preparing food at church</t>
    </r>
  </si>
  <si>
    <r>
      <rPr>
        <sz val="8"/>
        <rFont val="Arial"/>
        <family val="2"/>
      </rPr>
      <t>washing dishes, cleaning kitchen at church</t>
    </r>
  </si>
  <si>
    <r>
      <rPr>
        <sz val="8"/>
        <rFont val="Arial"/>
        <family val="2"/>
      </rPr>
      <t>eating at church</t>
    </r>
  </si>
  <si>
    <r>
      <rPr>
        <sz val="8"/>
        <rFont val="Arial"/>
        <family val="2"/>
      </rPr>
      <t>eating/talking at church or standing eating, American Indian Feast days</t>
    </r>
  </si>
  <si>
    <r>
      <rPr>
        <sz val="8"/>
        <rFont val="Arial"/>
        <family val="2"/>
      </rPr>
      <t>cleaning church</t>
    </r>
  </si>
  <si>
    <r>
      <rPr>
        <sz val="8"/>
        <rFont val="Arial"/>
        <family val="2"/>
      </rPr>
      <t>general yard work at church</t>
    </r>
  </si>
  <si>
    <r>
      <rPr>
        <sz val="8"/>
        <rFont val="Arial"/>
        <family val="2"/>
      </rPr>
      <t>standing, moderate effort (e.g., lifting heavy objects, assembling at fast rate)</t>
    </r>
  </si>
  <si>
    <r>
      <rPr>
        <sz val="8"/>
        <rFont val="Arial"/>
        <family val="2"/>
      </rPr>
      <t>Standing, moderate-to-heavy effort, manual labor, lifting ≥ 50 lbs, heavy maintenance</t>
    </r>
  </si>
  <si>
    <r>
      <rPr>
        <sz val="8"/>
        <rFont val="Arial"/>
        <family val="2"/>
      </rPr>
      <t>typing, electric, manual, or computer</t>
    </r>
  </si>
  <si>
    <r>
      <rPr>
        <sz val="8"/>
        <rFont val="Arial"/>
        <family val="2"/>
      </rPr>
      <t>volunteer activities</t>
    </r>
  </si>
  <si>
    <r>
      <rPr>
        <sz val="8"/>
        <rFont val="Arial"/>
        <family val="2"/>
      </rPr>
      <t>sitting, meeting, general, and/or with talking involved</t>
    </r>
  </si>
  <si>
    <r>
      <rPr>
        <sz val="8"/>
        <rFont val="Arial"/>
        <family val="2"/>
      </rPr>
      <t>sitting, light office work, in general</t>
    </r>
  </si>
  <si>
    <r>
      <rPr>
        <sz val="8"/>
        <rFont val="Arial"/>
        <family val="2"/>
      </rPr>
      <t>sitting, moderate work</t>
    </r>
  </si>
  <si>
    <r>
      <rPr>
        <sz val="8"/>
        <rFont val="Arial"/>
        <family val="2"/>
      </rPr>
      <t>standing, light work (filing, talking, assembling)</t>
    </r>
  </si>
  <si>
    <r>
      <rPr>
        <sz val="8"/>
        <rFont val="Arial"/>
        <family val="2"/>
      </rPr>
      <t>sitting, child care, only active periods</t>
    </r>
  </si>
  <si>
    <r>
      <rPr>
        <sz val="8"/>
        <rFont val="Arial"/>
        <family val="2"/>
      </rPr>
      <t>standing, child care, only active periods</t>
    </r>
  </si>
  <si>
    <r>
      <rPr>
        <sz val="8"/>
        <rFont val="Arial"/>
        <family val="2"/>
      </rPr>
      <t>walk/run play with children, moderate, only active periods</t>
    </r>
  </si>
  <si>
    <r>
      <rPr>
        <sz val="8"/>
        <rFont val="Arial"/>
        <family val="2"/>
      </rPr>
      <t>walk/run play with children, vigorous, only active periods</t>
    </r>
  </si>
  <si>
    <r>
      <rPr>
        <sz val="8"/>
        <rFont val="Arial"/>
        <family val="2"/>
      </rPr>
      <t>standing, light/moderate work (e.g., pack boxes, assemble/repair, set up chairs/furniture)</t>
    </r>
  </si>
  <si>
    <r>
      <rPr>
        <sz val="8"/>
        <rFont val="Arial"/>
        <family val="2"/>
      </rPr>
      <t>standing, moderate (lifting 50 lbs., assembling at fast rate)</t>
    </r>
  </si>
  <si>
    <r>
      <rPr>
        <sz val="8"/>
        <rFont val="Arial"/>
        <family val="2"/>
      </rPr>
      <t>standing, moderate/heavy work</t>
    </r>
  </si>
  <si>
    <r>
      <rPr>
        <sz val="8"/>
        <rFont val="Arial"/>
        <family val="2"/>
      </rPr>
      <t>walking, 2.5 mph slowly and carrying objects less than 25 lbs</t>
    </r>
  </si>
  <si>
    <r>
      <rPr>
        <sz val="8"/>
        <rFont val="Arial"/>
        <family val="2"/>
      </rPr>
      <t>walking, 3.0 mph moderately and carrying objects less than 25 lbs, pushing something</t>
    </r>
  </si>
  <si>
    <r>
      <rPr>
        <sz val="8"/>
        <rFont val="Arial"/>
        <family val="2"/>
      </rPr>
      <t>walk/stand combination, for volunteer purposes</t>
    </r>
  </si>
  <si>
    <t>SOMATÓRIO</t>
  </si>
  <si>
    <t>Atividade</t>
  </si>
  <si>
    <t>Mets</t>
  </si>
  <si>
    <t>PAL</t>
  </si>
  <si>
    <t>Duração Atividade (minutos)</t>
  </si>
  <si>
    <t>Descrição</t>
  </si>
  <si>
    <t>CÁLCULO DO FATOR DE ATIVIDADE FÍSICA ATLETAS</t>
  </si>
  <si>
    <t>rope skipping, general</t>
  </si>
  <si>
    <t>O MEU PLANO ALIMENTAR</t>
  </si>
  <si>
    <t>DATA</t>
  </si>
  <si>
    <t>OS MEUS DESAFIOS</t>
  </si>
  <si>
    <t>Leonor Gonçalves</t>
  </si>
  <si>
    <t>QUANTIDADES DO PEQUENO-ALMOÇO</t>
  </si>
  <si>
    <t>NÃO REPETIR O PRATO</t>
  </si>
  <si>
    <t xml:space="preserve">NÃO COMER PÃO AO ALMOÇO </t>
  </si>
  <si>
    <t>CONTROLAR QUANTIDADES DO JANTAR</t>
  </si>
  <si>
    <t>BOLO DA CANECA - CACAU</t>
  </si>
  <si>
    <t>1 Ovo -1 colher de sopa de farinha de aveia (ou trigo) - 1 colher de café de cacau magro em pó- 1 colher de sopa de iogurte natural magro</t>
  </si>
  <si>
    <t>BOLO DA CANECA DE CACAU</t>
  </si>
  <si>
    <t>1 UNIDADE</t>
  </si>
  <si>
    <t>1 scoop whey preta</t>
  </si>
  <si>
    <r>
      <rPr>
        <b/>
        <sz val="12"/>
        <color theme="1"/>
        <rFont val="Perpetua"/>
        <family val="1"/>
      </rPr>
      <t>Ingredientes:</t>
    </r>
    <r>
      <rPr>
        <sz val="12"/>
        <color theme="1"/>
        <rFont val="Perpetua"/>
        <family val="1"/>
      </rPr>
      <t xml:space="preserve"> 1 banana média congelada; 20g sementes de chia; 10g cacau puro; 50g iogurte natural magro; 100ml leite magro;50g flocos de aveia Preparação: Liquidificar tudo</t>
    </r>
  </si>
  <si>
    <t>AVALIAÇÃO DA COMPOSIÇÃO CORPORAL</t>
  </si>
  <si>
    <t>PANQUECAS POLVILHO</t>
  </si>
  <si>
    <t>Panquecas de Polvilho Doce</t>
  </si>
  <si>
    <t>100g clara de ovo; 25g polvilho; 25g iogurte natural magro</t>
  </si>
  <si>
    <t>Peixe</t>
  </si>
  <si>
    <t>Atum</t>
  </si>
  <si>
    <t>Leite YoPro 15g proteína baunilha</t>
  </si>
  <si>
    <t>Caneca de Leite proteico Mimosa</t>
  </si>
  <si>
    <t>Copo Bebida vegetal Arroz Alpro 0% Açúcares</t>
  </si>
  <si>
    <t>Copo Bebida Vegetal Soja Alpro 0% Açúcares</t>
  </si>
  <si>
    <t>Copo Bebida Vegetal Arroz e Coco Alpro 0% Açúcares</t>
  </si>
  <si>
    <t>Bebida Vegetal Shoyce Arroz 0%</t>
  </si>
  <si>
    <t xml:space="preserve"> Bebida Vegetal Amêndoa 0%açúcares Mercadona</t>
  </si>
  <si>
    <t>Bebida Vegetal Shoyce 0%, Amêndoa</t>
  </si>
  <si>
    <t>Bebida Vegetal Shoyce 0%, Soja</t>
  </si>
  <si>
    <t>Bebida vegetal Shoyce 0% Natural</t>
  </si>
  <si>
    <t xml:space="preserve">Bebida Vegetal Avelã Shoyce 0% </t>
  </si>
  <si>
    <t>Pacote bolachas Continente Equilíbrio Chocolate e Cacau</t>
  </si>
  <si>
    <t>Tosta de 5 Cereais Integrais e Sementes - Crunchy crackers continente</t>
  </si>
  <si>
    <t>Pacote de Bolacha Integral Continente Equilíbrio</t>
  </si>
  <si>
    <t>Pudim Proteico Continente Chocolate</t>
  </si>
  <si>
    <t>Mousse Proteica Continente</t>
  </si>
  <si>
    <t>Iogurte Danacol líquido</t>
  </si>
  <si>
    <t>Polpa fruta compal</t>
  </si>
  <si>
    <t>Iogurte proteico kvarg - morango e framboesa</t>
  </si>
  <si>
    <t>Iogurte Líquido Kvarg - 30g morango</t>
  </si>
  <si>
    <t>Iogurte Mimosa proteína - stracciatella</t>
  </si>
  <si>
    <t>Iogurte Líquido Proteína Continente - 20g</t>
  </si>
  <si>
    <t>Iogurte + proteína continente - saqueta</t>
  </si>
  <si>
    <t xml:space="preserve">Iogurte Danacol aveia </t>
  </si>
  <si>
    <t>Iogurte skyr natural sem lactose - continente</t>
  </si>
  <si>
    <t>Iogurte soja natural continente equilíbrio</t>
  </si>
  <si>
    <t>Kefir Natural nestlé</t>
  </si>
  <si>
    <t>Iogurte Magro Mercadona - embalagem grande - copo pequeno</t>
  </si>
  <si>
    <t>Kefir Coco Mercadona</t>
  </si>
  <si>
    <t>Kefir Natural Mercadona</t>
  </si>
  <si>
    <t>Iogurte Natural Magro Mercadona</t>
  </si>
  <si>
    <t>Iogurte Líquido Magro 0% Mercadona</t>
  </si>
  <si>
    <t>Iogurte Sólido Magro 0% Mercadona</t>
  </si>
  <si>
    <t xml:space="preserve">Pudim Proteico Mercadona Mini </t>
  </si>
  <si>
    <t>Pudim 15g mercadona -chocolate e nata</t>
  </si>
  <si>
    <t>Iogurte Activia sólido probióticos - sabor ananás</t>
  </si>
  <si>
    <t>Iogurte sólido probióticos 0% mercadona</t>
  </si>
  <si>
    <t>Iogurte líquido probióticos 0% mercadona</t>
  </si>
  <si>
    <t>Iogurte soja natural mercadona</t>
  </si>
  <si>
    <t>0.4</t>
  </si>
  <si>
    <t>Iogurte L-casei Mercadona</t>
  </si>
  <si>
    <t>Iogurte sólido sem lactose 0% mercadona</t>
  </si>
  <si>
    <t>Copo pequeno - Bebida Vegetal Arroz 0% Mercadona</t>
  </si>
  <si>
    <t>Copo pequeno - Bebida Vegetal Coco e Arroz 0% Mercadona</t>
  </si>
  <si>
    <t>Copo pequeno - Bebida Vegetal Baunilha 0% Mercadona</t>
  </si>
  <si>
    <t>Copo pequeno - Bebida Vegetal Café 0% Mercadona</t>
  </si>
  <si>
    <t>Copo pequeno - Bebida Vegetal Chocolate 0% Mercadona</t>
  </si>
  <si>
    <t xml:space="preserve">Pacote Leite Vegetal Achocolatado e Aveia Mercadona </t>
  </si>
  <si>
    <t xml:space="preserve"> Pacote de Leite Magro Equilíbrio</t>
  </si>
  <si>
    <t>Caneca de Leite Magro proteico mercadona</t>
  </si>
  <si>
    <t>Copo pequeno - Bebida Vegetal Soja0% Mercadona</t>
  </si>
  <si>
    <t>Iogurte Soja Intermarche</t>
  </si>
  <si>
    <t>Iogurte Alpro Ananás Sólido</t>
  </si>
  <si>
    <t>Iogurte Longa Vida Natural 0% Gordura</t>
  </si>
  <si>
    <t>Iogurte Grego Natural Ligeiro Intermarche</t>
  </si>
  <si>
    <t>Kefir Morango embalagem grande nestlé</t>
  </si>
  <si>
    <t>Iogurte Sólido Natural Danone</t>
  </si>
  <si>
    <t>Copo Bebida de Arroz e Amêndoa 0% - Intermarche</t>
  </si>
  <si>
    <t>Copo Bebida de Aveia 0% Intermarche</t>
  </si>
  <si>
    <t xml:space="preserve">Copo pequeno Bebida Soja Alpro </t>
  </si>
  <si>
    <t xml:space="preserve">Bebida Vegetal Wuanda sem açúcares - copo pequeno </t>
  </si>
  <si>
    <t>Porção muesli Alpen sem açúcares</t>
  </si>
  <si>
    <t>Tortitas Milho com Chocolate negro - intermarche</t>
  </si>
  <si>
    <t>Bicentury Tortilhas chocolate e sementes</t>
  </si>
  <si>
    <t>Bicentury Chocolate Negro Tortilhas</t>
  </si>
  <si>
    <t>Bicentury Chocolate de Leite Tortilhas</t>
  </si>
  <si>
    <t>Aveia Instantânea - cemporcento</t>
  </si>
  <si>
    <t>Panquecas Express - Batata Doce e Aveia - cemporcento</t>
  </si>
  <si>
    <t>Pão de Forma rustic Bakery</t>
  </si>
  <si>
    <t>Pão de Forma rustic Bakery com cereais</t>
  </si>
  <si>
    <t>Fatia Pão de Forma sem glúten - com sementes - intermarche</t>
  </si>
  <si>
    <t>2 Fatias de Pão de Forma Integral Intermarche sem côdea</t>
  </si>
  <si>
    <t>2 Fatias de Pão de forma Panrico Cerealia farinha centeio 0%</t>
  </si>
  <si>
    <t>Fatia de Pão de forma Panrico Cerealia farinha milho e centeio</t>
  </si>
  <si>
    <t>Kefir Viror Natural - embalagem individual</t>
  </si>
  <si>
    <t>Iogurte Líquido 35g Lidl</t>
  </si>
  <si>
    <t>Pudim Proteico Milbona Lidl Quark - 25g</t>
  </si>
  <si>
    <t>Pudim Proteico Milbona Lidl Quark - 20g</t>
  </si>
  <si>
    <t>Iogurte Skyr to go Lidl</t>
  </si>
  <si>
    <t>Iogurte Sólido bifidus lidl 0%</t>
  </si>
  <si>
    <t>Iogurte Natural Bio Lidl</t>
  </si>
  <si>
    <t>Iogurte Grego Natural Light Lidl</t>
  </si>
  <si>
    <t>Kefir Bio Embalagem Grande</t>
  </si>
  <si>
    <t>Bebida Vegetal Arroz Bio 0% Lidl</t>
  </si>
  <si>
    <t>Bebida Vegetal Soja Bio Natural Lidl</t>
  </si>
  <si>
    <t>Kefir Natural Kaiku Pingo Doce</t>
  </si>
  <si>
    <t>Iogurte Grego Natural 0% MG Yaos</t>
  </si>
  <si>
    <t>Iogurte Kaiku Pingo Doce Amendoa, sem açúcares</t>
  </si>
  <si>
    <t>Iogurte Kaiku Pingo Doce Côco, sem açúcares</t>
  </si>
  <si>
    <t xml:space="preserve">Iogurte Go Active Natural Sólido </t>
  </si>
  <si>
    <t>Iogurte Go Active Sólido - 12g</t>
  </si>
  <si>
    <t>Iogurte Go Active Sólido Magro Pingo Doce - 10g</t>
  </si>
  <si>
    <t>Iogurte Go Active Sólido - 8,1g</t>
  </si>
  <si>
    <t>Iogurte Go Active Líquido - 18g</t>
  </si>
  <si>
    <t>Pudim Proteico Go Active - 20g</t>
  </si>
  <si>
    <t>Copo pequeno Bebida Soja Alpro Light</t>
  </si>
  <si>
    <t xml:space="preserve">1 Tosta rústica Pasquier - Cereais </t>
  </si>
  <si>
    <t>1 Tosta Chapata Pasquier</t>
  </si>
  <si>
    <t>1 Tosta Brioche Pasquier</t>
  </si>
  <si>
    <t>Tosta Mistura - Museu do Pão - sem glúten</t>
  </si>
  <si>
    <t>Tosta Multicereais - Museu do Pão - sem glúten</t>
  </si>
  <si>
    <t>2 Tostas Pão de trigo - Pingo Doce</t>
  </si>
  <si>
    <t>Tosta Bio Lidl - aveia e chia</t>
  </si>
  <si>
    <t xml:space="preserve">Tosta de trigo integral </t>
  </si>
  <si>
    <t>Gressinos Naturais - Continente 50g</t>
  </si>
  <si>
    <t>Bolacha Nutrissima integral - CEMPORCENTO</t>
  </si>
  <si>
    <t>Tortita BIO Chocolate</t>
  </si>
  <si>
    <t>Tortita BIO Iogurte</t>
  </si>
  <si>
    <t>Panqueca Manhãzitos -30% açúcar</t>
  </si>
  <si>
    <t>Bola Energética Continente Equilíbrio</t>
  </si>
  <si>
    <t>Barra Cereais Lidl 0%</t>
  </si>
  <si>
    <t>Pudim de Chia e Manga Lidl</t>
  </si>
  <si>
    <t xml:space="preserve">Papas de Aveia Lidl </t>
  </si>
  <si>
    <t>Colher de Chá ChocoNut Pingo Doce</t>
  </si>
  <si>
    <t>Colher de Chá ChocoButter Prozis</t>
  </si>
  <si>
    <t>Colher de Chá Manteiga de Amendoim GOACTIVE</t>
  </si>
  <si>
    <t>Colher de Sopa de Aveia Proteica Integral - GoActive</t>
  </si>
  <si>
    <t>1/2 chávena Papas de Arroz Prozis</t>
  </si>
  <si>
    <t>Colher de Sopa de Aveia Chocolate Express - Pingo Doce</t>
  </si>
  <si>
    <t>Super Breakfast Origens - Banana e Cacau</t>
  </si>
  <si>
    <t>Super Pequeno - Almoço Pingo Doce - Cacau e Canela</t>
  </si>
  <si>
    <t>Super Pequeno - Almoço Pingo Doce - Amêndoa e Canela</t>
  </si>
  <si>
    <t>Aveia Instantânea - GoActive</t>
  </si>
  <si>
    <t>Porção All Bran Kellogs</t>
  </si>
  <si>
    <t>Porção Granola Com prebióticos 0% - Pingo Doce</t>
  </si>
  <si>
    <t>Porção de Granola 0% Lidl</t>
  </si>
  <si>
    <t>Porção Granola Proteica Cemporcento - Pingo Doce</t>
  </si>
  <si>
    <t>Cheerios 90%Aveia Nestlé</t>
  </si>
  <si>
    <t>Porção Granola Cemporcento Frutos Secos 0%</t>
  </si>
  <si>
    <t>Crocantes de Quinoa Cemporcento</t>
  </si>
  <si>
    <t>Bolas Energéticas Ippie - Cacau e avelã</t>
  </si>
  <si>
    <t>Bolas Energéticas Ippie - Cacau e Goji</t>
  </si>
  <si>
    <t>Barra proteica Gold Nutrition  Chocolate</t>
  </si>
  <si>
    <t>Bola Energética GoActive</t>
  </si>
  <si>
    <t>´@nutri_eduarda</t>
  </si>
  <si>
    <t>Eduarda</t>
  </si>
  <si>
    <t>PANQUECA DE MAÇÃ E CANELA</t>
  </si>
  <si>
    <t>1/2 RECEITA</t>
  </si>
  <si>
    <t>RECEITA COMPLETA</t>
  </si>
  <si>
    <t>Whey sabor</t>
  </si>
  <si>
    <t>PANQUECAS MAÇÃ E CANELA</t>
  </si>
  <si>
    <t>PANQUECAS DE MAÇÃ E CANELA COM 1/2 WHEY, SEM OVO</t>
  </si>
  <si>
    <t>Fatia de Pão de Forma Proteico Pingo Doce</t>
  </si>
  <si>
    <t>Fatia de Pão de Forma 7 cereais e Sementes Pingo Doce</t>
  </si>
  <si>
    <t>Fatia de Pão de Forma Go active</t>
  </si>
  <si>
    <t>Fatia Pão de Forma Museu do Pão - Massa Mãe</t>
  </si>
  <si>
    <t>Fatia Pão de Forma Museu do Pão - Mutigrãos</t>
  </si>
  <si>
    <t>Pão de Forma Trigo Pingo Doce</t>
  </si>
  <si>
    <t>Fatia de Pão de Forma Bio Centeio Lidl</t>
  </si>
  <si>
    <t>1 Fatia Pão Thins Lidl</t>
  </si>
  <si>
    <t xml:space="preserve">Fatia de Pão de Forma Bimbo </t>
  </si>
  <si>
    <t>Fatia de Pão de Forma Continente</t>
  </si>
  <si>
    <t>Pão de forma Pachamama</t>
  </si>
  <si>
    <t>Pão de Forma Miolog</t>
  </si>
  <si>
    <t>QUANTIFICAÇÃO ALIMENTAR</t>
  </si>
  <si>
    <t>HIDRATOS DE CARBONO</t>
  </si>
  <si>
    <t>55g</t>
  </si>
  <si>
    <t>75g</t>
  </si>
  <si>
    <t>PROTEÍNA</t>
  </si>
  <si>
    <t>100g</t>
  </si>
  <si>
    <t>150g</t>
  </si>
  <si>
    <t>25gr de carne cozinhada  OU 30g de pescado cozinhado OU 1 Ovo</t>
  </si>
  <si>
    <t>75gr de carne cozinhada OU 90g de pescado cozinhado  OU 3 Ovos</t>
  </si>
  <si>
    <t>125gr de carne cozinhada OU 150g de pescado cozinhado  OU 5 Ovos</t>
  </si>
  <si>
    <t>3 colheres de sopa (55g) de arroz ou massa cozinhados OU 1 batata pequena (60g)</t>
  </si>
  <si>
    <t xml:space="preserve">11 colheres de Sopa (220g) de arroz ou massa cozinhados OU 2 batatas médias (240g) </t>
  </si>
  <si>
    <t xml:space="preserve">16,5 colheres de Sopa (330g) de arroz ou massa cozinhados OU 3 batatas médias (360g) </t>
  </si>
  <si>
    <t>Aveia Instantânea - Prozis</t>
  </si>
  <si>
    <t>EQUIVALÊNCIAS REFEIÇÕES PRINCIPAIS</t>
  </si>
  <si>
    <r>
      <t xml:space="preserve">5,5 colheres de Sopa (110g) de arroz ou massa cozinhados </t>
    </r>
    <r>
      <rPr>
        <b/>
        <sz val="11"/>
        <color theme="1"/>
        <rFont val="Bodoni MT"/>
      </rPr>
      <t>(40g em cru</t>
    </r>
    <r>
      <rPr>
        <sz val="11"/>
        <color theme="1"/>
        <rFont val="Bodoni MT"/>
      </rPr>
      <t>) OU 1 batata média (120g) ;3 colheres de sopa (55g) de arroz ou massa cozinhados (20g em cru) OU 1 batata pequena (60g);8 colheres de sopa (165g) de arroz ou massa cozinhados (</t>
    </r>
    <r>
      <rPr>
        <b/>
        <sz val="11"/>
        <color theme="1"/>
        <rFont val="Bodoni MT"/>
      </rPr>
      <t>66g em cru</t>
    </r>
    <r>
      <rPr>
        <sz val="11"/>
        <color theme="1"/>
        <rFont val="Bodoni MT"/>
      </rPr>
      <t>) OU 4 batatas pequenas (180g); 11 colheres de Sopa (220g) de arroz ou massa cozinhados (</t>
    </r>
    <r>
      <rPr>
        <b/>
        <sz val="11"/>
        <color theme="1"/>
        <rFont val="Bodoni MT"/>
      </rPr>
      <t>88g em cru</t>
    </r>
    <r>
      <rPr>
        <sz val="11"/>
        <color theme="1"/>
        <rFont val="Bodoni MT"/>
      </rPr>
      <t xml:space="preserve">) OU 2 batatas médias (240g) ;16,5 colheres de Sopa (330g) de arroz ou massa cozinhados </t>
    </r>
    <r>
      <rPr>
        <b/>
        <sz val="11"/>
        <color theme="1"/>
        <rFont val="Bodoni MT"/>
      </rPr>
      <t>(129g em cru</t>
    </r>
    <r>
      <rPr>
        <sz val="11"/>
        <color theme="1"/>
        <rFont val="Bodoni MT"/>
      </rPr>
      <t xml:space="preserve">) OU 3 batatas médias (360g) </t>
    </r>
  </si>
  <si>
    <r>
      <t xml:space="preserve"> 75gr de carne cozinhada (</t>
    </r>
    <r>
      <rPr>
        <b/>
        <sz val="11"/>
        <color theme="1"/>
        <rFont val="Bodoni MT"/>
      </rPr>
      <t>90</t>
    </r>
    <r>
      <rPr>
        <sz val="11"/>
        <color theme="1"/>
        <rFont val="Bodoni MT"/>
      </rPr>
      <t>g em cru) OU 90g de pescado cozinhado (</t>
    </r>
    <r>
      <rPr>
        <b/>
        <sz val="11"/>
        <color theme="1"/>
        <rFont val="Bodoni MT"/>
      </rPr>
      <t>105</t>
    </r>
    <r>
      <rPr>
        <sz val="11"/>
        <color theme="1"/>
        <rFont val="Bodoni MT"/>
      </rPr>
      <t>g em cru) OU 3 Ovos; 100gr de carne cozinhada (</t>
    </r>
    <r>
      <rPr>
        <b/>
        <sz val="11"/>
        <color theme="1"/>
        <rFont val="Bodoni MT"/>
      </rPr>
      <t>120g</t>
    </r>
    <r>
      <rPr>
        <sz val="11"/>
        <color theme="1"/>
        <rFont val="Bodoni MT"/>
      </rPr>
      <t xml:space="preserve"> cru) OU 120g (</t>
    </r>
    <r>
      <rPr>
        <b/>
        <sz val="11"/>
        <color theme="1"/>
        <rFont val="Bodoni MT"/>
      </rPr>
      <t xml:space="preserve">145g) </t>
    </r>
    <r>
      <rPr>
        <sz val="11"/>
        <color theme="1"/>
        <rFont val="Bodoni MT"/>
      </rPr>
      <t xml:space="preserve">de pescado cozinhado OU 4 Ovos; 125gr de carne cozinhada </t>
    </r>
    <r>
      <rPr>
        <b/>
        <sz val="11"/>
        <color theme="1"/>
        <rFont val="Bodoni MT"/>
      </rPr>
      <t>(150g em cru</t>
    </r>
    <r>
      <rPr>
        <sz val="11"/>
        <color theme="1"/>
        <rFont val="Bodoni MT"/>
      </rPr>
      <t xml:space="preserve">) OU 150g de pescado cozinhado </t>
    </r>
    <r>
      <rPr>
        <b/>
        <sz val="11"/>
        <color theme="1"/>
        <rFont val="Bodoni MT"/>
      </rPr>
      <t xml:space="preserve">(180g em cru) </t>
    </r>
    <r>
      <rPr>
        <sz val="11"/>
        <color theme="1"/>
        <rFont val="Bodoni MT"/>
      </rPr>
      <t>OU 5 Ovos</t>
    </r>
  </si>
  <si>
    <t>110g. Arroz 143</t>
  </si>
  <si>
    <t>165g. Arroz 227</t>
  </si>
  <si>
    <t xml:space="preserve"> 189g/240</t>
  </si>
  <si>
    <t>ChocoCrispies - Cemporcento - sem açúcar</t>
  </si>
  <si>
    <t>Salutem Crip Bread Sésamo - 2 unidades</t>
  </si>
  <si>
    <t>Snack crocante de trigo e quinoa - intermarché</t>
  </si>
  <si>
    <t>Muesli Bio Intermarché - fruits</t>
  </si>
  <si>
    <t>Muesli Bio Intermarché - Sementes</t>
  </si>
  <si>
    <t>Granola Integral CemPorcento 0% - Frutos secos</t>
  </si>
  <si>
    <t>ALTERNATIVAS VEGETAIS</t>
  </si>
  <si>
    <t>Tofu</t>
  </si>
  <si>
    <t>Seitan</t>
  </si>
  <si>
    <t>Perímetro Braço Corrigido</t>
  </si>
  <si>
    <t>Perímetro do Gémeo Corrigido</t>
  </si>
  <si>
    <t>PANQUECA MAÇÃ E CLARA OVO</t>
  </si>
  <si>
    <t>PANQUECAS MAÇÃ E CLARA OVO + POLVILHO</t>
  </si>
  <si>
    <t>Perímetro da Coxa Corrigido</t>
  </si>
  <si>
    <t xml:space="preserve">BOLO UNIDADE MAÇÃ DESERT </t>
  </si>
  <si>
    <t>BOLO DESERT MAÇÃ</t>
  </si>
  <si>
    <t>1 MAÇÃ, 1 OVO, 20G IOGURTE NATURAL MAGRO, 1 COLHER DE  CAFÉ DE CACAU MAGRO OU extrato de baunilha - 30 MINUTOS NO FORNO</t>
  </si>
  <si>
    <t>150g Clara ovo; 10g polvilho; 10g farinha de aveia; 1 maçã; 30g iogurte natural 0%mg</t>
  </si>
  <si>
    <t>1 Fatia Broa de Milho</t>
  </si>
  <si>
    <t>PANQUECAS DE LARANJA E CENOURA</t>
  </si>
  <si>
    <t>1/2 laranja sem casca + 1/4 cenoura crua + 1 ovo + 20gde farinha de aveia</t>
  </si>
  <si>
    <t>Panquecas de Iogurte Natural</t>
  </si>
  <si>
    <t>receita completa</t>
  </si>
  <si>
    <t>1 ovo + 30g farinha de trigo ou espelta + 4 colheres de sopa de iogurte natural + raspa de limão ou laranja</t>
  </si>
  <si>
    <t>PANQUECA DE IOGURTE PROTEICO</t>
  </si>
  <si>
    <t xml:space="preserve">1 pudim 25g proteína + 40g farinha de aveia ou trigo + 1 ovo </t>
  </si>
  <si>
    <t>GRANOLA CASEIRA</t>
  </si>
  <si>
    <t>GRANOLA</t>
  </si>
  <si>
    <r>
      <t xml:space="preserve">40g flocos de aveia + 1 colher de chá de manteiga 100% caju/amendoim/amêndoa + 1 colher de chá de mel + 120g iogurte natural + 1/2 scoop whey. </t>
    </r>
    <r>
      <rPr>
        <b/>
        <sz val="11"/>
        <color theme="1"/>
        <rFont val="Calibri"/>
        <family val="2"/>
        <scheme val="minor"/>
      </rPr>
      <t>PREPARAÇÃO</t>
    </r>
    <r>
      <rPr>
        <sz val="11"/>
        <color theme="1"/>
        <rFont val="Calibri"/>
        <family val="2"/>
        <scheme val="minor"/>
      </rPr>
      <t>: Colocar o mel e a manteiga de amendoim no microondas ou em  banho maria, a derreter. Depois, juntar os flocos de aveia e colocar numa forma, bem juntos e prensado! Levar ao frio durante cerca de 40 minutos e depois, juntar o topping com a mistura de whey e iogurte natural.</t>
    </r>
  </si>
  <si>
    <t>PANQUECA DE IOGURTE NATURAL</t>
  </si>
  <si>
    <t>completa</t>
  </si>
  <si>
    <t>PÃO NA AIRFRYIER</t>
  </si>
  <si>
    <t>PÃO NA AIRFRYER</t>
  </si>
  <si>
    <t>BAGEL</t>
  </si>
  <si>
    <t>Ingredientes: 35g farinha à escolha; 30g iogurte natural magro; 1 colher de chá de sementes. Preparação: Juntar tudo e moldar em forma de bagel. Untar a massa com as sementes e levar ao forno pré-aquecido, por cerca de 12 minutos.</t>
  </si>
  <si>
    <t>1 Ovo; 100g de clara de ovo; 35g de farinha de arroz ou trigo; 10g flocos de aveia; 1/2 maçã + 1/2 maçã na frigideira</t>
  </si>
  <si>
    <t>PÃO DE BATATA</t>
  </si>
  <si>
    <t>pão de Batata</t>
  </si>
  <si>
    <t>1 ovo - 30g farinha de trigo - 1 colher de sopa azeite - 100ml leite magro - 1 colher de sopa de sementes - 100g batata cozida -. Preparação_ 10 mintuos na air fryer</t>
  </si>
  <si>
    <t>Quinoa</t>
  </si>
  <si>
    <r>
      <rPr>
        <b/>
        <sz val="12"/>
        <color theme="1"/>
        <rFont val="Perpetua"/>
        <family val="1"/>
      </rPr>
      <t>Ingredientes</t>
    </r>
    <r>
      <rPr>
        <sz val="12"/>
        <color theme="1"/>
        <rFont val="Perpetua"/>
        <family val="1"/>
      </rPr>
      <t xml:space="preserve">: 2 bananas maduras – 3 ovos – 100g de farinha de aveia – 40g de flocos de aveia – 1colher de chá de fermento – canela a gosto
</t>
    </r>
    <r>
      <rPr>
        <b/>
        <sz val="12"/>
        <color theme="1"/>
        <rFont val="Perpetua"/>
        <family val="1"/>
      </rPr>
      <t>Preparação</t>
    </r>
    <r>
      <rPr>
        <sz val="12"/>
        <color theme="1"/>
        <rFont val="Perpetua"/>
        <family val="1"/>
      </rPr>
      <t>: Começa por triturar, com ajuda de um garfo, as bananas. Num recipiente, adiciona a farinha os flocos de aveia, os ovos e mexe até obter uma mistura homogénea. De seguida, adiciona as bananas trituradas, o fermento e canela a gosto. Leva ao forno (pré-aquecido a 180ºC), durante 30 minutos. O bolo deve ser dividido em 8 fatias iguais. Para versão de queque, adicionar em 8 formas e levar apenas 17 minutos ao forno.</t>
    </r>
  </si>
  <si>
    <t>E</t>
  </si>
  <si>
    <t>C</t>
  </si>
  <si>
    <t>PORTUGAL</t>
  </si>
  <si>
    <t>GYM</t>
  </si>
  <si>
    <t>kg</t>
  </si>
  <si>
    <t>cm</t>
  </si>
  <si>
    <t>mm</t>
  </si>
  <si>
    <t xml:space="preserve">mm </t>
  </si>
  <si>
    <t>1ª Vs 2ª</t>
  </si>
  <si>
    <t>1ªVs 3ª</t>
  </si>
  <si>
    <t>2ª Vs 3ª</t>
  </si>
  <si>
    <t>X</t>
  </si>
  <si>
    <t>Y</t>
  </si>
  <si>
    <t>Suma</t>
  </si>
  <si>
    <t>Bolo Proteico Whey e Banana</t>
  </si>
  <si>
    <t>porção completa</t>
  </si>
  <si>
    <t>BOLO PROTEICO WHEY E BANANA</t>
  </si>
  <si>
    <t xml:space="preserve">60g farinha de aveia de sabor, 1 banana; 1 ovo; 100g clara de ovo; 20g whey </t>
  </si>
  <si>
    <r>
      <t xml:space="preserve">70g de farinha de aveia; 1 colher café de fermento; 150g iogurte skyr natural sólido. </t>
    </r>
    <r>
      <rPr>
        <b/>
        <sz val="11"/>
        <color theme="1"/>
        <rFont val="Bodoni MT"/>
      </rPr>
      <t>Preparação</t>
    </r>
    <r>
      <rPr>
        <sz val="11"/>
        <color theme="1"/>
        <rFont val="Bodoni MT"/>
      </rPr>
      <t>: juntar tudo e temperar com um pouco de sal. Aamassar bem até formar uma bola. Passar farinha em ambos os lados e moldar a gosto. Levar à airfryer a 180º por 15 minutos. Abrir o pão ao meio e deixar mais 5 minutos a cozinhar.</t>
    </r>
  </si>
  <si>
    <t>BOLO IOGURTE</t>
  </si>
  <si>
    <t>BOLO DE IOGURTE</t>
  </si>
  <si>
    <t>4 ovos + 120g farinha de trigo ou espelta + 120g  de iogurte natural magro + raspas de limão ou laranja + 1 colher de chá de fermento + 2 colheres de sopa de mel ---- rende 4 porções</t>
  </si>
  <si>
    <t>Bolo de Maçã</t>
  </si>
  <si>
    <t>4  Ovos; 1scoop + 1/2 scoop proteína whey sabor; 140g de farinha de aveia ou trigo; 40g flocos de aveia; 4 maçãs pequenas ; 1 colher de chá de fermento - rende 4 porções</t>
  </si>
  <si>
    <t>BOLO DE MAÇÃ</t>
  </si>
  <si>
    <t xml:space="preserve">PHISIOCLINIC </t>
  </si>
  <si>
    <t>Contacto Telefónico: 916294195</t>
  </si>
  <si>
    <t>´@_phisioclinic_</t>
  </si>
  <si>
    <t>nutricao@phisioclinic.pt</t>
  </si>
  <si>
    <t>DRI</t>
  </si>
  <si>
    <t>PT</t>
  </si>
  <si>
    <t>3-5G/Lg/dia</t>
  </si>
  <si>
    <t>05-1,5g/kg/dia</t>
  </si>
  <si>
    <t>0,6 -2,2g/kg/dia</t>
  </si>
  <si>
    <t>20g PT, a cada 3horas pós exercício para potenciar os ganhos de massa muscular (0,25 - 0,3g/kg/dia)</t>
  </si>
  <si>
    <t>RICE CAKE</t>
  </si>
  <si>
    <t>Rice Cake</t>
  </si>
  <si>
    <r>
      <t xml:space="preserve">Rende 15 porções! 500g arroz muito bem cozido;1L de água;pitada de canela;300g queijo creme light; 1 colher de sopa de mel ou agave; </t>
    </r>
    <r>
      <rPr>
        <u/>
        <sz val="11"/>
        <color theme="1"/>
        <rFont val="Calibri (corpo)"/>
      </rPr>
      <t xml:space="preserve">Preparação: </t>
    </r>
    <r>
      <rPr>
        <sz val="11"/>
        <color theme="1"/>
        <rFont val="Calibri (corpo)"/>
      </rPr>
      <t>1. Cubra o arroz com a água e cozinhe. Adicione a canela para dar sabor.No fim, quase toda a água deverá ter sido absorvida. 2. Com o arroz ainda quente, acrescente o queijo creme e  o mel. 3.  Misturar bem num tabuleiro plano. Cubrir tudo, embrulhar em pelúcila aderente e deixar no frigorífico durante a noite. 4. Corte em 15 pedaços e embrulha em papel de alumínio individualmente.</t>
    </r>
  </si>
  <si>
    <t>BOLO INDIVIDUAL DE BANANA</t>
  </si>
  <si>
    <t>Bolo Individual de Banana</t>
  </si>
  <si>
    <t>60g farinha de aveia; 80g banana; 100ml leite; 1 colher de chá de mel,1 colher de café de fermento. --- 20 minutos no forno.</t>
  </si>
  <si>
    <t>Massa de Lentilhas Prozis</t>
  </si>
  <si>
    <t>BOLACHA DE CAJU</t>
  </si>
  <si>
    <t>Porção completa</t>
  </si>
  <si>
    <t>Bolacha de Caju</t>
  </si>
  <si>
    <t xml:space="preserve">100g flocos de aveia; 100g cajus; 2 colheres de sopa de água; 2 colheres de sopa de mel; levar 20 minutos ao forno. </t>
  </si>
  <si>
    <t>Bolachas de Canela</t>
  </si>
  <si>
    <t>Bolacha de Canela</t>
  </si>
  <si>
    <t>60g farinha de aveia; 40g farinha de linhaça; 2 colheres de sopa de canela;2 colheres de sopa de azeite;2 colheres de sopa de mel;1 colher de café de fermento;100ml água quente.  10 minutos no forno a 180º</t>
  </si>
  <si>
    <t>Manteiga de Amendoim em pó</t>
  </si>
  <si>
    <t xml:space="preserve">BROWNIE GRÃO DE BICO </t>
  </si>
  <si>
    <t>BROWNIE GRÃO-DE-BICO</t>
  </si>
  <si>
    <t xml:space="preserve">DOCE BANANA, AVEIA, COM RECHEIO </t>
  </si>
  <si>
    <t>1 Banana + 100g farinha de aveia. Moldar, em forma retangular (com bordas) . Levar a cozinhar 10 minutos a 180º. Recheio: 400g iogurte natural + 200g morango+ 2 colheres de sopa de mel + 2 folhas gelatina incolor. Triturar tudo.  Cobertura: 2 colheres de chá de manteiga de amendoim. Rechear e levar ao frio a solidificar.</t>
  </si>
  <si>
    <t xml:space="preserve">DOCE DE BANANA E AVEIA COM RECHEIO </t>
  </si>
  <si>
    <t>Cracker espelta mercadona</t>
  </si>
  <si>
    <t>400g grão-de-bico; 1 ovo; 2 colheres de sopa de manteiga de amendoim; 3 colheres de sopa de mel; 4 colheres de sopa de cacau magro em pó; 1 colher de chá de fermento; 25g de amendoins sem sal; 2 colheres de sopa de pepitas de chocolate. Pré-aqueça o forno nos 180º.
Coloque no processador o grão-de-bico, o ovo, a manteiga de amendoim e o mel, até obter uma mistura homogénea. De seuida, juntar o cacau e o fermento e misturar. Por último, acrescentar os amendoins (ou avelãs) triturados e as pepitas de chocolate. Misture tudo numa forma própria e leve ao forno por 20-25 minutos. 
Dividir em quadrados de tamanho igual</t>
  </si>
  <si>
    <t>Unidose</t>
  </si>
  <si>
    <t>PAPAS FERRERO ROCHER</t>
  </si>
  <si>
    <t>2 tortitas de arroz + 2 colheres de chá de pasta de avelãs + 100g iogurte natural magro + 1 colher de chá de cacau magro em pó. Para o topping: 15g de avelãs trituradas + 1 colher de chá de mel + canela q.b.</t>
  </si>
  <si>
    <t>PÃO DE QUINOA</t>
  </si>
  <si>
    <t>300g de quinoa (deixar demolhar durante a noite) + 4 ovos  + 1 colher de chá de fermento + sal q.b. --- triturar tudo, moldar, colocar topping 1 colher de chá de sementes e levar ao forno a 180º durante 30 minutos. Dividir em 8 fatias iguais.</t>
  </si>
  <si>
    <t>PAPAS MEXIDAS DE FRIGIDEIRA</t>
  </si>
  <si>
    <t>Crumble de Maçã</t>
  </si>
  <si>
    <t>CRUMBLE DE MAÇÃ</t>
  </si>
  <si>
    <t xml:space="preserve">Começa por dar uma pré-cozedura a 1 maçã aos cubos, depois, num tabuleiro de forno junta a maçã, 15g de flocos de aveia + 15g de frutos secos sem sal + 2 colheres de chá de mel + canela q.b. -- levar ao forno a 180º, durante 15 minutos. </t>
  </si>
  <si>
    <t xml:space="preserve">Adicionar ovo, flocos de aveia + banana esmagada + canela e fazer na frigideira como se fossem ovos mexidos. Adicionar em cima de iogurte, com toppings </t>
  </si>
  <si>
    <t>BOLO INDIVIDUAL DE MAÇÃ</t>
  </si>
  <si>
    <t>COMPLETO</t>
  </si>
  <si>
    <t>1 ovo + 50g farinha de aveia + 60g iogurte natural + 1 maçã aos cubos + 1 colher de chá de mel + canela q.b. + 1 colher de café de fermento + 15g frutos secos triturados (por cima) --- levar 20 minutos ao forno.</t>
  </si>
  <si>
    <t>1 bolacha</t>
  </si>
  <si>
    <t>BOLACHA DE BANANA, AVEIA E CAJU</t>
  </si>
  <si>
    <t>140g flocos de aveia + 100ml leite magro + canela q.b. + 30g de manteiga de amendoim/caju (3 colheres chá) + 2 bananas + 1 colher sopa de sementes + 1scoop e meio de proteína sabor --- rendem 10 bolachas! Levar 10 minutos ao forno</t>
  </si>
  <si>
    <t xml:space="preserve">BOLO DE MAÇÃ </t>
  </si>
  <si>
    <t>1 FATIA</t>
  </si>
  <si>
    <t>BOLO  DE MAÇÃ</t>
  </si>
  <si>
    <t>2 maçãs + 2 colheres de sopa de manteiga de amendoim + 3 ovos + 150g clara de ovo + 400ml de leite magro + 160g farinha de espelta + 200g de farinha de milho --- misturar todos os ingredientes, levar 35 miutos ao forno a 180º de dividir em 8 fatias iguais</t>
  </si>
  <si>
    <t>Contacto Telefónico: 928133743</t>
  </si>
  <si>
    <t>´@auranua.com_</t>
  </si>
  <si>
    <t>info.auranua@gmail.com</t>
  </si>
  <si>
    <t>www.auranua.com</t>
  </si>
  <si>
    <t>NUTRIÇÃO AURANUA</t>
  </si>
  <si>
    <t xml:space="preserve">DATA NASCIMENTO </t>
  </si>
  <si>
    <t>PATOLOGIAS</t>
  </si>
  <si>
    <t>MEDICAÇÃO</t>
  </si>
  <si>
    <t>CONSULTA DE NUTRIÇÃO - FICHA DE CLIENTE</t>
  </si>
  <si>
    <t>DATA DA CONSULTA</t>
  </si>
  <si>
    <t>OBSERVAÇÕES/ ALTERAÇÕES AO PLANO ALIMENTAR IMPLEMENTADO</t>
  </si>
  <si>
    <t>Ameixa (3 pequenas) • Ananás (2 fatias sem casca) • Cereja (2 mãos cheias) • Damasco (2 unidades) • framboesas (3 mãos cheias) • Kiwi (2 unidades) • Laranja (1 unidade média) • Maçã (1 unidade média) • Manga, •Nêspera (2 unidades) • Papaia • Pêssego •Romã • Tangerina (2 unidades). 1 banana (120g)</t>
  </si>
  <si>
    <t>VEGETARIANOS</t>
  </si>
  <si>
    <t>Equivalente para 125g carne e 150g pescado ---: 250g de tofu OU 125g de seitan OU 100g de soja OU (200g de leguminosas + 55g de arroz integral/massa de leguminosas +1 ovo, e apenas meia porção de fruta de sobremesa)</t>
  </si>
  <si>
    <t>Bolo de Banana e farinha Arroz</t>
  </si>
  <si>
    <t>BOLO  DE BANANA E FARINHA DE ARROZ</t>
  </si>
  <si>
    <t>2 ovos+ 1 colher de chá de fermento + 1 banana + 10g polvilho doce + 20g farinha de arroz . Dividir em 4 fatias</t>
  </si>
  <si>
    <t>BOLO  DE CÔCO</t>
  </si>
  <si>
    <t>3 ovos; 30g farinha de arroz/aveia; 20g farinha de linhaça, 15g de côco; 1 colher de sopa de azeite; 1 colher de chá de fermento; 1 scoop proteína whey ; 200ml leite magro</t>
  </si>
  <si>
    <t>PÃO DE FRIGIDEIRA</t>
  </si>
  <si>
    <t>1 ovo + 10g de farinha de linhaça + 20g de farinha de aveia/espelta + 1 colher de sopa de sementes</t>
  </si>
  <si>
    <t>BOLO DE CÔCO</t>
  </si>
  <si>
    <t>BARRA DE PRÉ-TREINO</t>
  </si>
  <si>
    <t>1 barrita</t>
  </si>
  <si>
    <t>BARRITA DE CEREAIS</t>
  </si>
  <si>
    <r>
      <t xml:space="preserve">250g de flocos de aveia; 300g de mel; 55g de sementes de linhaça; 150g de tâmaras; 100g de manteiga de amendoim;60g de flocos de trigo ou arroz </t>
    </r>
    <r>
      <rPr>
        <b/>
        <sz val="11"/>
        <color theme="1"/>
        <rFont val="Calibri"/>
        <family val="2"/>
        <scheme val="minor"/>
      </rPr>
      <t>Preparação</t>
    </r>
    <r>
      <rPr>
        <sz val="11"/>
        <color theme="1"/>
        <rFont val="Calibri"/>
        <family val="2"/>
        <scheme val="minor"/>
      </rPr>
      <t>: juntar todos os ingredientes, em lume médio por 2 minutos, à exceção dos flocos de arroz/trigo. De seguida, moldar e esperar que endureça para cortar em 25 barritas iguais.</t>
    </r>
  </si>
  <si>
    <t>Valores de Referência GRVIDEZ</t>
  </si>
  <si>
    <t xml:space="preserve">12,5 Kg a 18Kg de aumento </t>
  </si>
  <si>
    <t>11,5Kg a 16Kg</t>
  </si>
  <si>
    <t>7Kg a 11,5Kg</t>
  </si>
  <si>
    <t>5 a 9Kg</t>
  </si>
  <si>
    <t>GRAVIDEZ</t>
  </si>
  <si>
    <t>Queijo Cottage Natural Matinal</t>
  </si>
  <si>
    <t>Queijo cottage natural corpos danone</t>
  </si>
  <si>
    <t>Marinheira de Alfarroba pingo doce</t>
  </si>
  <si>
    <t>Kcal para IMC normal</t>
  </si>
  <si>
    <t>Kcal para Obesidade</t>
  </si>
  <si>
    <t>´+ 2 º e terceiro trimestre</t>
  </si>
  <si>
    <t>E63*semanas de gravidez + 180</t>
  </si>
  <si>
    <t xml:space="preserve">PÃO DE QUEIJO </t>
  </si>
  <si>
    <t>BOLO DE MAÇÃ E CENOURA</t>
  </si>
  <si>
    <t>BOLO  DE MAÇÃ E CENOURA</t>
  </si>
  <si>
    <t>3 ovos + 2 maçãs + 20g de mel + 100g de farinha de aveia + 1 cenoura ralada e espremida + 30g de noz + canela + 5g de fermento. Triturar as nozes, com ovos e maças, depois adicionar a cenoura, a farinha e o fermento. Levar 35 minutos ao forno e dividir em 8 fatias iguais.</t>
  </si>
  <si>
    <t>GRANOLA COMPLETA</t>
  </si>
  <si>
    <r>
      <t xml:space="preserve">150g de flocos integrais (aveia, puff de trigo, puff de quinoa) + 30g de amêndoas e nozes + 15g de mix de sementes + 1 colher de sopa de azeite + 30g de maple syrup + (opcional: cacau magro em pó, canela, gengibre, curcuma) // </t>
    </r>
    <r>
      <rPr>
        <b/>
        <sz val="11"/>
        <color theme="1"/>
        <rFont val="Calibri"/>
        <family val="2"/>
        <scheme val="minor"/>
      </rPr>
      <t>preparação</t>
    </r>
    <r>
      <rPr>
        <sz val="11"/>
        <color theme="1"/>
        <rFont val="Calibri"/>
        <family val="2"/>
        <scheme val="minor"/>
      </rPr>
      <t>: pré-aquece o forno a 180º. Junta os ingredientes secos e, de seguida os líquidos (envolvendo bem a mistura). Depois, dispõe num tabuleiro de ir ao forno, sem sobrepôr os ingredientes. Deixar ficar 30 minutos no forno e ir mexendo a cada 10, para não queimar. Deixa arrefecer completamente, depois de retirar do forno</t>
    </r>
  </si>
  <si>
    <r>
      <rPr>
        <b/>
        <sz val="9"/>
        <color theme="2" tint="-0.749992370372631"/>
        <rFont val="Sabon Next LT"/>
      </rPr>
      <t xml:space="preserve">Contacto Telefónico: </t>
    </r>
    <r>
      <rPr>
        <sz val="9"/>
        <color theme="2" tint="-0.749992370372631"/>
        <rFont val="Sabon Next LT"/>
      </rPr>
      <t>910175422</t>
    </r>
  </si>
  <si>
    <t>PÃO DE QUEIJO COTTAGE</t>
  </si>
  <si>
    <t xml:space="preserve">BOLO DE CENOURA, AVEIA E MEL </t>
  </si>
  <si>
    <t>T</t>
  </si>
  <si>
    <t xml:space="preserve">BOLO  DE CENOURA, AVEIA E MEL </t>
  </si>
  <si>
    <t>3 ovos + 30ml de azeite + 200g de cenoura + 100g de mel + 140g de flocos de aveia + 65g de farinha de milho + 15g de fermento para bolos --- misturar todos os ingredientes, durante 40 minutos ao forno. Dividir em 8 fatias iguais.</t>
  </si>
  <si>
    <t>MUFFINS DE TANGERINA, CENOURA E CÔCO</t>
  </si>
  <si>
    <t>QUEQUE DE CENOURA, CÔCO E TANGERINA/LARANJA</t>
  </si>
  <si>
    <t>3 ovos + sumo de 1 laranja ou 3 tangerinas + 100ml de bebida vegetal de soja 0% + 100g de farinha de aveia/espelta + 1 colher de sopa de fermento em pó + 100g de côco ralado + 20g de mel --- misturar todos os ingredientes, diviri em 6 formas iguais e levar 20 minutos ao forno a 180º.</t>
  </si>
  <si>
    <t xml:space="preserve">100g farinha de aveia + 100g de farinha de espelta + 10g de azeite + 3 ovos + 3 bananas + 2 colheres de chá de fermento em pó + 1 colher de chá de canela + 1 colher de chá de sal + 20g de mel + 30g de amêndoa </t>
  </si>
  <si>
    <t xml:space="preserve">PÃO DE BANANA , ESPELTA E AMÊNDOA </t>
  </si>
  <si>
    <t>Pão de banana, espelta e amêndoa</t>
  </si>
  <si>
    <t>Banana bread proteico</t>
  </si>
  <si>
    <t>banana bread proteico</t>
  </si>
  <si>
    <t>2 ovos + 150ml de bebida de soja + 1 banana + 150g de farinha de espelta + 60g de iogurte natural + 60g de proteína --- dividir em 8 fatias</t>
  </si>
  <si>
    <t>bolo de laranja e côco</t>
  </si>
  <si>
    <t>4 ovos + 2 laranjas + 60g de mel + 120g de farinha de aveia/espelta + 45g de farinha de côco + 3 colheres de sopa de azeite. Mistura as gemas, sumo de laranja e mel. Depois, acrescenta as farinhas e raspas de laranja. Por último, acrescentar o azeite e as claras. Levar 40 minutos ao forno a 180º e dividir em 8 fatias iguais.</t>
  </si>
  <si>
    <t>Bolo de Laranja e côco</t>
  </si>
  <si>
    <t>Lúmmus tradicional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</si>
</sst>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0.000"/>
    <numFmt numFmtId="165" formatCode="0.0"/>
    <numFmt numFmtId="166" formatCode="_-* #,##0.00\ _€_-;\-* #,##0.00\ _€_-;_-* &quot;-&quot;??\ _€_-;_-@_-"/>
    <numFmt numFmtId="167" formatCode="_-* #,##0\ _€_-;\-* #,##0\ _€_-;_-* &quot;-&quot;\ _€_-;_-@_-"/>
    <numFmt numFmtId="168" formatCode="#,##0.0"/>
    <numFmt numFmtId="169" formatCode="#,#00"/>
    <numFmt numFmtId="170" formatCode="000,000"/>
    <numFmt numFmtId="171" formatCode="00,000"/>
    <numFmt numFmtId="172" formatCode="00000"/>
    <numFmt numFmtId="173" formatCode="dd/mm/yyyy;@"/>
    <numFmt numFmtId="174" formatCode="mmmm\ d\,\ yyyy"/>
    <numFmt numFmtId="175" formatCode="0.00\ &quot;kg&quot;"/>
    <numFmt numFmtId="176" formatCode="0.0\ &quot;kg/m2&quot;"/>
    <numFmt numFmtId="177" formatCode="0.0\ &quot;mm&quot;"/>
    <numFmt numFmtId="178" formatCode="0.0000"/>
  </numFmts>
  <fonts count="14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Times New Roman"/>
      <family val="1"/>
    </font>
    <font>
      <sz val="8"/>
      <color rgb="FFFF0000"/>
      <name val="Segoe UI Historic"/>
      <family val="2"/>
    </font>
    <font>
      <b/>
      <sz val="8"/>
      <color rgb="FF1E1E1E"/>
      <name val="Segoe UI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3"/>
      <color rgb="FFFF0000"/>
      <name val="Inherit"/>
    </font>
    <font>
      <sz val="13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theme="1"/>
      <name val="Footlight MT Light"/>
      <family val="1"/>
    </font>
    <font>
      <b/>
      <i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2"/>
      <color rgb="FF212121"/>
      <name val="Segoe UI"/>
      <family val="2"/>
    </font>
    <font>
      <sz val="11"/>
      <color rgb="FF333333"/>
      <name val="Arial"/>
      <family val="2"/>
    </font>
    <font>
      <b/>
      <i/>
      <sz val="12"/>
      <color theme="0"/>
      <name val="Calibri"/>
      <family val="2"/>
      <scheme val="minor"/>
    </font>
    <font>
      <sz val="11"/>
      <color theme="1"/>
      <name val="Modern Love Caps"/>
      <family val="5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Modern Love Caps"/>
      <family val="5"/>
    </font>
    <font>
      <b/>
      <sz val="11"/>
      <name val="Modern Love Caps"/>
      <family val="5"/>
    </font>
    <font>
      <sz val="11"/>
      <name val="Modern Love Caps"/>
      <family val="5"/>
    </font>
    <font>
      <sz val="10"/>
      <name val="Modern Love Caps"/>
      <family val="5"/>
    </font>
    <font>
      <sz val="10"/>
      <color theme="1"/>
      <name val="Modern Love Caps"/>
      <family val="5"/>
    </font>
    <font>
      <b/>
      <sz val="10"/>
      <color theme="1"/>
      <name val="Modern Love Caps"/>
      <family val="5"/>
    </font>
    <font>
      <i/>
      <sz val="11"/>
      <color theme="1"/>
      <name val="Modern Love Caps"/>
      <family val="5"/>
    </font>
    <font>
      <b/>
      <sz val="11"/>
      <color theme="1"/>
      <name val="Modern Love Caps"/>
      <family val="5"/>
    </font>
    <font>
      <sz val="12"/>
      <color theme="1"/>
      <name val="Arial Narrow"/>
      <family val="2"/>
    </font>
    <font>
      <sz val="12"/>
      <color theme="5" tint="-0.499984740745262"/>
      <name val="Arial Narrow"/>
      <family val="2"/>
    </font>
    <font>
      <sz val="12"/>
      <name val="Arial Narrow"/>
      <family val="2"/>
    </font>
    <font>
      <b/>
      <sz val="12"/>
      <color theme="1"/>
      <name val="Arial Narrow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color theme="1"/>
      <name val="Modern Love Caps"/>
      <family val="5"/>
    </font>
    <font>
      <b/>
      <sz val="10"/>
      <name val="Modern Love Caps"/>
      <family val="5"/>
    </font>
    <font>
      <b/>
      <sz val="8"/>
      <color theme="0"/>
      <name val="Calibri"/>
      <family val="2"/>
      <scheme val="minor"/>
    </font>
    <font>
      <b/>
      <sz val="8"/>
      <color theme="0"/>
      <name val="Modern Love Caps"/>
      <family val="5"/>
    </font>
    <font>
      <b/>
      <sz val="10"/>
      <color rgb="FF672F09"/>
      <name val="Calibri"/>
      <family val="2"/>
      <scheme val="minor"/>
    </font>
    <font>
      <b/>
      <sz val="9"/>
      <color rgb="FF672F0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Gabriola"/>
      <family val="5"/>
    </font>
    <font>
      <sz val="14"/>
      <color theme="0"/>
      <name val="Bahnschrift SemiBold Condensed"/>
      <family val="2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1"/>
      <name val="Agency FB"/>
      <family val="2"/>
    </font>
    <font>
      <b/>
      <sz val="11"/>
      <color theme="2" tint="-0.749992370372631"/>
      <name val="Gabriola"/>
      <family val="5"/>
    </font>
    <font>
      <b/>
      <sz val="14"/>
      <color theme="2" tint="-0.749992370372631"/>
      <name val="Gabriola"/>
      <family val="5"/>
    </font>
    <font>
      <sz val="11"/>
      <color rgb="FF195D21"/>
      <name val="Bahnschrift Condensed"/>
      <family val="2"/>
    </font>
    <font>
      <sz val="9"/>
      <color rgb="FF195D21"/>
      <name val="Bahnschrift Condensed"/>
      <family val="2"/>
    </font>
    <font>
      <sz val="9"/>
      <name val="Baguet Script"/>
    </font>
    <font>
      <b/>
      <sz val="12"/>
      <color theme="2" tint="-0.749992370372631"/>
      <name val="Gabriola"/>
      <family val="5"/>
    </font>
    <font>
      <sz val="11"/>
      <color theme="1"/>
      <name val="Perpetua"/>
      <family val="1"/>
    </font>
    <font>
      <sz val="12"/>
      <color theme="1"/>
      <name val="Perpetua"/>
      <family val="1"/>
    </font>
    <font>
      <b/>
      <sz val="12"/>
      <color theme="1"/>
      <name val="Perpetua"/>
      <family val="1"/>
    </font>
    <font>
      <b/>
      <sz val="11"/>
      <color theme="1"/>
      <name val="Perpetua"/>
      <family val="1"/>
    </font>
    <font>
      <b/>
      <sz val="24"/>
      <color theme="1"/>
      <name val="Calibri"/>
      <family val="2"/>
      <scheme val="minor"/>
    </font>
    <font>
      <sz val="10"/>
      <name val="Perpetua"/>
      <family val="1"/>
    </font>
    <font>
      <sz val="10"/>
      <color rgb="FF195D21"/>
      <name val="Bahnschrift Condensed"/>
      <family val="2"/>
    </font>
    <font>
      <sz val="11"/>
      <color theme="1"/>
      <name val="Bodoni MT"/>
      <family val="1"/>
    </font>
    <font>
      <b/>
      <sz val="11"/>
      <color theme="1"/>
      <name val="Bodoni MT"/>
      <family val="1"/>
    </font>
    <font>
      <sz val="11"/>
      <color theme="1"/>
      <name val="Sabon Next LT"/>
    </font>
    <font>
      <sz val="9"/>
      <color theme="2" tint="-0.749992370372631"/>
      <name val="Bodoni MT"/>
      <family val="1"/>
    </font>
    <font>
      <b/>
      <sz val="9"/>
      <color theme="2" tint="-0.749992370372631"/>
      <name val="Bodoni MT"/>
      <family val="1"/>
    </font>
    <font>
      <b/>
      <sz val="16"/>
      <color theme="1"/>
      <name val="Gabriola"/>
      <family val="5"/>
    </font>
    <font>
      <sz val="10"/>
      <color theme="1"/>
      <name val="Sabon Next LT"/>
    </font>
    <font>
      <sz val="9"/>
      <color theme="1"/>
      <name val="Sabon Next LT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sz val="8"/>
      <color rgb="FF000000"/>
      <name val="Arial"/>
      <family val="2"/>
    </font>
    <font>
      <vertAlign val="superscript"/>
      <sz val="8"/>
      <name val="Arial"/>
      <family val="2"/>
    </font>
    <font>
      <sz val="8"/>
      <color rgb="FF333333"/>
      <name val="Arial"/>
      <family val="2"/>
    </font>
    <font>
      <i/>
      <sz val="8"/>
      <name val="Arial"/>
      <family val="2"/>
    </font>
    <font>
      <b/>
      <sz val="12"/>
      <color theme="1"/>
      <name val="Bodoni MT"/>
      <family val="1"/>
    </font>
    <font>
      <sz val="12"/>
      <color theme="1"/>
      <name val="Bodoni MT"/>
      <family val="1"/>
    </font>
    <font>
      <b/>
      <sz val="16"/>
      <color theme="2" tint="-0.749992370372631"/>
      <name val="Gabriola"/>
      <family val="5"/>
    </font>
    <font>
      <sz val="11"/>
      <color theme="2" tint="-0.749992370372631"/>
      <name val="Bodoni MT"/>
      <family val="1"/>
    </font>
    <font>
      <b/>
      <sz val="18"/>
      <color theme="1"/>
      <name val="Bodoni MT"/>
      <family val="1"/>
    </font>
    <font>
      <b/>
      <sz val="16"/>
      <color theme="1"/>
      <name val="Bodoni MT"/>
      <family val="1"/>
    </font>
    <font>
      <sz val="14"/>
      <color theme="1"/>
      <name val="Gabriola"/>
      <family val="5"/>
    </font>
    <font>
      <sz val="14"/>
      <name val="Gabriola"/>
      <family val="5"/>
    </font>
    <font>
      <sz val="12"/>
      <color rgb="FF195D21"/>
      <name val="Bahnschrift Condensed"/>
      <family val="2"/>
    </font>
    <font>
      <sz val="11"/>
      <name val="Baguet Script"/>
    </font>
    <font>
      <sz val="14"/>
      <color rgb="FF195D21"/>
      <name val="Bahnschrift Condensed"/>
      <family val="2"/>
    </font>
    <font>
      <sz val="11"/>
      <color theme="2" tint="-0.749992370372631"/>
      <name val="Gabriola"/>
    </font>
    <font>
      <sz val="14"/>
      <color theme="2" tint="-0.749992370372631"/>
      <name val="Gabriola"/>
    </font>
    <font>
      <sz val="11"/>
      <color theme="1"/>
      <name val="Bodoni MT"/>
    </font>
    <font>
      <b/>
      <sz val="11"/>
      <color theme="1"/>
      <name val="Bodoni MT"/>
    </font>
    <font>
      <sz val="11"/>
      <name val="Bodoni MT"/>
    </font>
    <font>
      <sz val="10"/>
      <name val="Bodoni MT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10"/>
      <color theme="4" tint="0.79998168889431442"/>
      <name val="Arial"/>
      <family val="2"/>
    </font>
    <font>
      <sz val="10"/>
      <color theme="7" tint="0.79998168889431442"/>
      <name val="Arial"/>
      <family val="2"/>
    </font>
    <font>
      <b/>
      <sz val="10"/>
      <color theme="0"/>
      <name val="Arial"/>
      <family val="2"/>
    </font>
    <font>
      <sz val="9"/>
      <name val="Bodoni MT"/>
    </font>
    <font>
      <sz val="12"/>
      <name val="Bodoni MT"/>
    </font>
    <font>
      <b/>
      <sz val="14"/>
      <color rgb="FF6D6354"/>
      <name val="Gabriola"/>
      <family val="5"/>
    </font>
    <font>
      <b/>
      <sz val="9"/>
      <color theme="0"/>
      <name val="Bodoni MT"/>
      <family val="1"/>
    </font>
    <font>
      <sz val="9"/>
      <color theme="0"/>
      <name val="Bodoni MT"/>
      <family val="1"/>
    </font>
    <font>
      <sz val="11"/>
      <color theme="1"/>
      <name val="Gabriola"/>
    </font>
    <font>
      <b/>
      <sz val="11"/>
      <color theme="1"/>
      <name val="Gabriola"/>
    </font>
    <font>
      <u/>
      <sz val="11"/>
      <color theme="1"/>
      <name val="Calibri (corpo)"/>
    </font>
    <font>
      <sz val="11"/>
      <color theme="1"/>
      <name val="Calibri (corpo)"/>
    </font>
    <font>
      <sz val="10"/>
      <color theme="1" tint="0.34998626667073579"/>
      <name val="Bodoni MT"/>
    </font>
    <font>
      <sz val="11"/>
      <color theme="1" tint="0.34998626667073579"/>
      <name val="Calibri"/>
      <family val="2"/>
      <scheme val="minor"/>
    </font>
    <font>
      <sz val="11"/>
      <color theme="1" tint="0.34998626667073579"/>
      <name val="Gabriola"/>
    </font>
    <font>
      <b/>
      <sz val="12"/>
      <color theme="1" tint="0.34998626667073579"/>
      <name val="Gabriola"/>
      <family val="5"/>
    </font>
    <font>
      <sz val="8"/>
      <name val="Bodoni MT"/>
    </font>
    <font>
      <sz val="11"/>
      <color rgb="FF195D21"/>
      <name val="Sabon Next LT"/>
    </font>
    <font>
      <b/>
      <sz val="12"/>
      <color theme="2" tint="-0.749992370372631"/>
      <name val="Sabon Next LT"/>
    </font>
    <font>
      <b/>
      <sz val="10"/>
      <color theme="2" tint="-0.749992370372631"/>
      <name val="Sabon Next LT"/>
    </font>
    <font>
      <sz val="9"/>
      <color theme="2" tint="-0.749992370372631"/>
      <name val="Sabon Next LT"/>
    </font>
    <font>
      <b/>
      <sz val="9"/>
      <color theme="2" tint="-0.749992370372631"/>
      <name val="Sabon Next LT"/>
    </font>
  </fonts>
  <fills count="48">
    <fill>
      <patternFill patternType="none"/>
    </fill>
    <fill>
      <patternFill patternType="gray125"/>
    </fill>
    <fill>
      <patternFill patternType="solid">
        <fgColor rgb="FF9933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A8EB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A6CB5"/>
        <bgColor indexed="64"/>
      </patternFill>
    </fill>
    <fill>
      <patternFill patternType="solid">
        <fgColor rgb="FFB7541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CB2D9"/>
        <bgColor indexed="64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BAB9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7" tint="0.79998168889431442"/>
        <bgColor rgb="FF000000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5" tint="-0.499984740745262"/>
      </bottom>
      <diagonal/>
    </border>
    <border>
      <left style="thin">
        <color theme="5" tint="-0.499984740745262"/>
      </left>
      <right/>
      <top/>
      <bottom/>
      <diagonal/>
    </border>
    <border>
      <left/>
      <right/>
      <top style="thin">
        <color theme="5" tint="-0.499984740745262"/>
      </top>
      <bottom/>
      <diagonal/>
    </border>
    <border>
      <left style="thin">
        <color theme="5" tint="-0.499984740745262"/>
      </left>
      <right/>
      <top/>
      <bottom style="thin">
        <color theme="5" tint="-0.499984740745262"/>
      </bottom>
      <diagonal/>
    </border>
    <border>
      <left/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/>
      <bottom/>
      <diagonal/>
    </border>
    <border>
      <left/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/>
      <bottom/>
      <diagonal/>
    </border>
    <border>
      <left style="thin">
        <color theme="5" tint="-0.499984740745262"/>
      </left>
      <right/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indexed="64"/>
      </left>
      <right style="thin">
        <color theme="5" tint="-0.499984740745262"/>
      </right>
      <top style="thin">
        <color theme="5" tint="-0.499984740745262"/>
      </top>
      <bottom/>
      <diagonal/>
    </border>
    <border>
      <left style="thin">
        <color theme="5" tint="-0.499984740745262"/>
      </left>
      <right style="thin">
        <color indexed="64"/>
      </right>
      <top style="thin">
        <color theme="5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theme="5" tint="-0.499984740745262"/>
      </top>
      <bottom/>
      <diagonal/>
    </border>
    <border>
      <left/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theme="5" tint="-0.499984740745262"/>
      </left>
      <right style="thin">
        <color theme="5" tint="-0.499984740745262"/>
      </right>
      <top/>
      <bottom style="thin">
        <color theme="5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theme="9" tint="0.39997558519241921"/>
      </left>
      <right style="double">
        <color theme="9" tint="0.39997558519241921"/>
      </right>
      <top style="double">
        <color theme="9" tint="0.39997558519241921"/>
      </top>
      <bottom style="medium">
        <color theme="9" tint="0.39997558519241921"/>
      </bottom>
      <diagonal/>
    </border>
    <border>
      <left style="double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double">
        <color theme="9" tint="0.39997558519241921"/>
      </bottom>
      <diagonal/>
    </border>
    <border>
      <left style="double">
        <color theme="9" tint="0.39997558519241921"/>
      </left>
      <right style="medium">
        <color theme="9" tint="0.39997558519241921"/>
      </right>
      <top style="double">
        <color theme="9" tint="0.39997558519241921"/>
      </top>
      <bottom style="double">
        <color theme="9" tint="0.39997558519241921"/>
      </bottom>
      <diagonal/>
    </border>
    <border>
      <left style="double">
        <color theme="9" tint="0.39997558519241921"/>
      </left>
      <right style="medium">
        <color theme="9" tint="0.39997558519241921"/>
      </right>
      <top/>
      <bottom style="double">
        <color theme="9" tint="0.39997558519241921"/>
      </bottom>
      <diagonal/>
    </border>
    <border>
      <left/>
      <right style="double">
        <color theme="9" tint="0.39997558519241921"/>
      </right>
      <top/>
      <bottom/>
      <diagonal/>
    </border>
    <border>
      <left/>
      <right style="thin">
        <color theme="9" tint="-0.249977111117893"/>
      </right>
      <top/>
      <bottom/>
      <diagonal/>
    </border>
    <border>
      <left style="thin">
        <color theme="9" tint="-0.249977111117893"/>
      </left>
      <right/>
      <top/>
      <bottom/>
      <diagonal/>
    </border>
    <border>
      <left/>
      <right style="thin">
        <color theme="9" tint="-0.249977111117893"/>
      </right>
      <top/>
      <bottom style="double">
        <color theme="9" tint="-0.249977111117893"/>
      </bottom>
      <diagonal/>
    </border>
    <border>
      <left/>
      <right/>
      <top/>
      <bottom style="double">
        <color theme="9" tint="-0.249977111117893"/>
      </bottom>
      <diagonal/>
    </border>
    <border>
      <left/>
      <right/>
      <top style="double">
        <color theme="9" tint="-0.249977111117893"/>
      </top>
      <bottom/>
      <diagonal/>
    </border>
    <border>
      <left/>
      <right style="thin">
        <color theme="9" tint="-0.249977111117893"/>
      </right>
      <top style="double">
        <color theme="9" tint="-0.249977111117893"/>
      </top>
      <bottom/>
      <diagonal/>
    </border>
    <border>
      <left style="thin">
        <color theme="9" tint="-0.249977111117893"/>
      </left>
      <right/>
      <top/>
      <bottom style="double">
        <color theme="9" tint="-0.249977111117893"/>
      </bottom>
      <diagonal/>
    </border>
    <border>
      <left style="thin">
        <color theme="9" tint="-0.249977111117893"/>
      </left>
      <right/>
      <top style="double">
        <color theme="9" tint="-0.249977111117893"/>
      </top>
      <bottom/>
      <diagonal/>
    </border>
    <border>
      <left style="double">
        <color theme="9" tint="0.39997558519241921"/>
      </left>
      <right/>
      <top/>
      <bottom/>
      <diagonal/>
    </border>
    <border>
      <left style="double">
        <color theme="9" tint="0.39997558519241921"/>
      </left>
      <right style="thin">
        <color indexed="64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/>
      <right style="thick">
        <color theme="0" tint="-0.499984740745262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thin">
        <color theme="0" tint="-0.499984740745262"/>
      </top>
      <bottom/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/>
      <top style="medium">
        <color theme="0" tint="-0.499984740745262"/>
      </top>
      <bottom/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thick">
        <color theme="0" tint="-0.499984740745262"/>
      </right>
      <top/>
      <bottom style="thick">
        <color theme="0" tint="-0.499984740745262"/>
      </bottom>
      <diagonal/>
    </border>
  </borders>
  <cellStyleXfs count="9">
    <xf numFmtId="0" fontId="0" fillId="0" borderId="0"/>
    <xf numFmtId="0" fontId="24" fillId="0" borderId="0" applyNumberFormat="0" applyFill="0" applyBorder="0" applyAlignment="0" applyProtection="0"/>
    <xf numFmtId="0" fontId="32" fillId="28" borderId="26" applyNumberFormat="0" applyAlignment="0" applyProtection="0"/>
    <xf numFmtId="0" fontId="2" fillId="0" borderId="27" applyNumberFormat="0" applyFill="0" applyAlignment="0" applyProtection="0"/>
    <xf numFmtId="166" fontId="60" fillId="0" borderId="0" applyFont="0" applyFill="0" applyBorder="0" applyAlignment="0" applyProtection="0"/>
    <xf numFmtId="0" fontId="50" fillId="0" borderId="0"/>
    <xf numFmtId="0" fontId="93" fillId="0" borderId="0"/>
    <xf numFmtId="0" fontId="95" fillId="0" borderId="0"/>
    <xf numFmtId="0" fontId="119" fillId="0" borderId="0"/>
  </cellStyleXfs>
  <cellXfs count="878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2" borderId="0" xfId="0" applyFont="1" applyFill="1"/>
    <xf numFmtId="0" fontId="4" fillId="0" borderId="0" xfId="0" applyFont="1" applyAlignment="1">
      <alignment vertical="center"/>
    </xf>
    <xf numFmtId="164" fontId="0" fillId="0" borderId="0" xfId="0" applyNumberFormat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6" fillId="3" borderId="0" xfId="0" applyFont="1" applyFill="1"/>
    <xf numFmtId="0" fontId="7" fillId="2" borderId="0" xfId="0" applyFont="1" applyFill="1"/>
    <xf numFmtId="0" fontId="0" fillId="2" borderId="0" xfId="0" applyFill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10" fillId="6" borderId="0" xfId="0" applyFont="1" applyFill="1"/>
    <xf numFmtId="0" fontId="0" fillId="6" borderId="0" xfId="0" applyFill="1"/>
    <xf numFmtId="164" fontId="0" fillId="0" borderId="0" xfId="0" quotePrefix="1" applyNumberFormat="1"/>
    <xf numFmtId="0" fontId="0" fillId="0" borderId="0" xfId="0" quotePrefix="1"/>
    <xf numFmtId="0" fontId="11" fillId="0" borderId="0" xfId="0" applyFont="1"/>
    <xf numFmtId="0" fontId="0" fillId="5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7" fillId="2" borderId="0" xfId="0" applyFont="1" applyFill="1" applyAlignment="1">
      <alignment horizontal="center"/>
    </xf>
    <xf numFmtId="0" fontId="0" fillId="10" borderId="0" xfId="0" applyFill="1"/>
    <xf numFmtId="0" fontId="14" fillId="0" borderId="0" xfId="0" applyFont="1"/>
    <xf numFmtId="165" fontId="0" fillId="0" borderId="0" xfId="0" applyNumberFormat="1"/>
    <xf numFmtId="0" fontId="15" fillId="0" borderId="0" xfId="0" applyFont="1"/>
    <xf numFmtId="0" fontId="0" fillId="0" borderId="3" xfId="0" applyBorder="1"/>
    <xf numFmtId="0" fontId="0" fillId="0" borderId="7" xfId="0" applyBorder="1" applyAlignment="1">
      <alignment horizontal="center"/>
    </xf>
    <xf numFmtId="0" fontId="5" fillId="0" borderId="0" xfId="0" applyFont="1"/>
    <xf numFmtId="0" fontId="0" fillId="0" borderId="0" xfId="0" applyAlignment="1">
      <alignment wrapText="1"/>
    </xf>
    <xf numFmtId="0" fontId="2" fillId="10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10" fillId="0" borderId="0" xfId="0" applyFont="1"/>
    <xf numFmtId="0" fontId="0" fillId="12" borderId="0" xfId="0" applyFill="1"/>
    <xf numFmtId="0" fontId="0" fillId="13" borderId="0" xfId="0" applyFill="1"/>
    <xf numFmtId="0" fontId="2" fillId="7" borderId="10" xfId="0" applyFont="1" applyFill="1" applyBorder="1"/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2" fillId="7" borderId="11" xfId="0" applyFont="1" applyFill="1" applyBorder="1"/>
    <xf numFmtId="0" fontId="0" fillId="0" borderId="9" xfId="0" applyBorder="1"/>
    <xf numFmtId="0" fontId="0" fillId="0" borderId="16" xfId="0" applyBorder="1"/>
    <xf numFmtId="0" fontId="16" fillId="0" borderId="0" xfId="0" applyFont="1"/>
    <xf numFmtId="0" fontId="5" fillId="0" borderId="0" xfId="0" applyFont="1" applyAlignment="1">
      <alignment horizontal="left" vertical="top"/>
    </xf>
    <xf numFmtId="0" fontId="18" fillId="0" borderId="0" xfId="0" applyFont="1"/>
    <xf numFmtId="0" fontId="15" fillId="0" borderId="0" xfId="0" applyFont="1" applyAlignment="1">
      <alignment wrapText="1"/>
    </xf>
    <xf numFmtId="0" fontId="0" fillId="18" borderId="0" xfId="0" applyFill="1"/>
    <xf numFmtId="0" fontId="15" fillId="4" borderId="0" xfId="0" applyFont="1" applyFill="1"/>
    <xf numFmtId="0" fontId="20" fillId="0" borderId="0" xfId="0" applyFont="1"/>
    <xf numFmtId="0" fontId="15" fillId="18" borderId="0" xfId="0" applyFont="1" applyFill="1"/>
    <xf numFmtId="0" fontId="19" fillId="4" borderId="0" xfId="0" applyFont="1" applyFill="1"/>
    <xf numFmtId="0" fontId="19" fillId="17" borderId="0" xfId="0" applyFont="1" applyFill="1"/>
    <xf numFmtId="0" fontId="15" fillId="6" borderId="0" xfId="0" applyFont="1" applyFill="1"/>
    <xf numFmtId="0" fontId="21" fillId="17" borderId="0" xfId="0" applyFont="1" applyFill="1"/>
    <xf numFmtId="0" fontId="15" fillId="12" borderId="0" xfId="0" applyFont="1" applyFill="1"/>
    <xf numFmtId="0" fontId="15" fillId="13" borderId="0" xfId="0" applyFont="1" applyFill="1"/>
    <xf numFmtId="0" fontId="15" fillId="7" borderId="0" xfId="0" applyFont="1" applyFill="1"/>
    <xf numFmtId="0" fontId="22" fillId="2" borderId="0" xfId="0" applyFont="1" applyFill="1"/>
    <xf numFmtId="0" fontId="20" fillId="15" borderId="0" xfId="0" applyFont="1" applyFill="1"/>
    <xf numFmtId="0" fontId="19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6" fillId="4" borderId="0" xfId="0" applyFont="1" applyFill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20" borderId="0" xfId="0" applyFill="1" applyAlignment="1">
      <alignment horizontal="center" vertical="center" wrapText="1"/>
    </xf>
    <xf numFmtId="0" fontId="0" fillId="22" borderId="0" xfId="0" applyFill="1"/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/>
    </xf>
    <xf numFmtId="9" fontId="0" fillId="0" borderId="0" xfId="0" applyNumberFormat="1"/>
    <xf numFmtId="0" fontId="0" fillId="10" borderId="0" xfId="0" applyFill="1" applyAlignment="1">
      <alignment horizontal="center" vertical="center"/>
    </xf>
    <xf numFmtId="0" fontId="24" fillId="0" borderId="0" xfId="1" applyBorder="1"/>
    <xf numFmtId="0" fontId="5" fillId="0" borderId="0" xfId="0" applyFont="1" applyAlignment="1">
      <alignment horizontal="center" vertical="center" wrapText="1"/>
    </xf>
    <xf numFmtId="0" fontId="0" fillId="9" borderId="0" xfId="0" applyFill="1"/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1" fontId="26" fillId="0" borderId="0" xfId="0" applyNumberFormat="1" applyFont="1" applyAlignment="1">
      <alignment horizontal="left"/>
    </xf>
    <xf numFmtId="0" fontId="5" fillId="0" borderId="21" xfId="0" applyFont="1" applyBorder="1"/>
    <xf numFmtId="0" fontId="26" fillId="19" borderId="1" xfId="0" applyFont="1" applyFill="1" applyBorder="1" applyAlignment="1">
      <alignment horizontal="left"/>
    </xf>
    <xf numFmtId="1" fontId="26" fillId="19" borderId="1" xfId="0" applyNumberFormat="1" applyFont="1" applyFill="1" applyBorder="1" applyAlignment="1">
      <alignment horizontal="left"/>
    </xf>
    <xf numFmtId="0" fontId="26" fillId="0" borderId="0" xfId="0" applyFont="1"/>
    <xf numFmtId="2" fontId="26" fillId="19" borderId="1" xfId="0" applyNumberFormat="1" applyFont="1" applyFill="1" applyBorder="1" applyAlignment="1">
      <alignment horizontal="left"/>
    </xf>
    <xf numFmtId="0" fontId="13" fillId="0" borderId="0" xfId="0" applyFont="1"/>
    <xf numFmtId="0" fontId="17" fillId="16" borderId="0" xfId="0" applyFont="1" applyFill="1" applyAlignment="1">
      <alignment horizontal="left" vertical="top" wrapText="1"/>
    </xf>
    <xf numFmtId="0" fontId="15" fillId="9" borderId="0" xfId="0" applyFont="1" applyFill="1"/>
    <xf numFmtId="0" fontId="15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15" fillId="0" borderId="0" xfId="0" applyNumberFormat="1" applyFont="1" applyAlignment="1">
      <alignment horizontal="left" vertical="center"/>
    </xf>
    <xf numFmtId="164" fontId="15" fillId="0" borderId="0" xfId="0" quotePrefix="1" applyNumberFormat="1" applyFont="1" applyAlignment="1">
      <alignment horizontal="left" vertical="center"/>
    </xf>
    <xf numFmtId="0" fontId="22" fillId="18" borderId="0" xfId="0" applyFont="1" applyFill="1"/>
    <xf numFmtId="0" fontId="0" fillId="29" borderId="0" xfId="0" applyFill="1"/>
    <xf numFmtId="0" fontId="2" fillId="29" borderId="3" xfId="0" applyFont="1" applyFill="1" applyBorder="1"/>
    <xf numFmtId="0" fontId="33" fillId="0" borderId="0" xfId="0" applyFont="1"/>
    <xf numFmtId="0" fontId="33" fillId="0" borderId="0" xfId="0" applyFont="1" applyAlignment="1">
      <alignment wrapText="1"/>
    </xf>
    <xf numFmtId="0" fontId="33" fillId="5" borderId="0" xfId="0" applyFont="1" applyFill="1"/>
    <xf numFmtId="1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34" fillId="0" borderId="0" xfId="0" applyFont="1"/>
    <xf numFmtId="0" fontId="35" fillId="0" borderId="0" xfId="0" applyFont="1" applyAlignment="1">
      <alignment wrapText="1"/>
    </xf>
    <xf numFmtId="0" fontId="5" fillId="18" borderId="0" xfId="0" applyFont="1" applyFill="1"/>
    <xf numFmtId="0" fontId="20" fillId="18" borderId="0" xfId="0" applyFont="1" applyFill="1"/>
    <xf numFmtId="0" fontId="36" fillId="18" borderId="0" xfId="0" applyFont="1" applyFill="1" applyAlignment="1">
      <alignment horizontal="center" vertical="center"/>
    </xf>
    <xf numFmtId="0" fontId="37" fillId="14" borderId="0" xfId="0" applyFont="1" applyFill="1"/>
    <xf numFmtId="0" fontId="37" fillId="14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38" fillId="0" borderId="0" xfId="0" applyFont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0" fontId="38" fillId="0" borderId="0" xfId="0" applyFont="1"/>
    <xf numFmtId="0" fontId="38" fillId="19" borderId="0" xfId="0" applyFont="1" applyFill="1" applyAlignment="1">
      <alignment horizontal="center" vertical="center"/>
    </xf>
    <xf numFmtId="0" fontId="39" fillId="0" borderId="0" xfId="0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0" fontId="37" fillId="0" borderId="0" xfId="0" applyFont="1"/>
    <xf numFmtId="0" fontId="37" fillId="29" borderId="0" xfId="0" applyFont="1" applyFill="1"/>
    <xf numFmtId="0" fontId="41" fillId="5" borderId="0" xfId="0" applyFont="1" applyFill="1" applyAlignment="1">
      <alignment horizontal="center"/>
    </xf>
    <xf numFmtId="0" fontId="40" fillId="18" borderId="0" xfId="0" applyFont="1" applyFill="1"/>
    <xf numFmtId="0" fontId="42" fillId="0" borderId="0" xfId="0" applyFont="1"/>
    <xf numFmtId="0" fontId="37" fillId="0" borderId="0" xfId="0" applyFont="1" applyAlignment="1">
      <alignment wrapText="1"/>
    </xf>
    <xf numFmtId="0" fontId="45" fillId="21" borderId="0" xfId="0" applyFont="1" applyFill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6" fillId="30" borderId="0" xfId="0" applyFont="1" applyFill="1" applyAlignment="1">
      <alignment vertical="center" wrapText="1"/>
    </xf>
    <xf numFmtId="0" fontId="47" fillId="5" borderId="0" xfId="0" applyFont="1" applyFill="1" applyAlignment="1">
      <alignment horizontal="center" vertical="center"/>
    </xf>
    <xf numFmtId="0" fontId="47" fillId="7" borderId="0" xfId="0" applyFont="1" applyFill="1" applyAlignment="1">
      <alignment horizontal="center" vertical="center" wrapText="1"/>
    </xf>
    <xf numFmtId="0" fontId="37" fillId="22" borderId="0" xfId="0" applyFont="1" applyFill="1"/>
    <xf numFmtId="0" fontId="41" fillId="7" borderId="1" xfId="0" applyFont="1" applyFill="1" applyBorder="1" applyAlignment="1">
      <alignment horizontal="center" wrapText="1"/>
    </xf>
    <xf numFmtId="0" fontId="37" fillId="20" borderId="1" xfId="0" applyFont="1" applyFill="1" applyBorder="1" applyAlignment="1">
      <alignment horizontal="center"/>
    </xf>
    <xf numFmtId="0" fontId="42" fillId="7" borderId="1" xfId="0" applyFont="1" applyFill="1" applyBorder="1" applyAlignment="1">
      <alignment horizontal="center"/>
    </xf>
    <xf numFmtId="0" fontId="48" fillId="0" borderId="0" xfId="0" applyFont="1"/>
    <xf numFmtId="0" fontId="48" fillId="29" borderId="0" xfId="0" applyFont="1" applyFill="1"/>
    <xf numFmtId="0" fontId="49" fillId="5" borderId="0" xfId="0" applyFont="1" applyFill="1"/>
    <xf numFmtId="0" fontId="48" fillId="18" borderId="0" xfId="0" applyFont="1" applyFill="1"/>
    <xf numFmtId="2" fontId="48" fillId="0" borderId="0" xfId="0" applyNumberFormat="1" applyFont="1"/>
    <xf numFmtId="2" fontId="50" fillId="0" borderId="0" xfId="0" applyNumberFormat="1" applyFont="1"/>
    <xf numFmtId="0" fontId="50" fillId="0" borderId="0" xfId="0" applyFont="1"/>
    <xf numFmtId="0" fontId="51" fillId="0" borderId="0" xfId="0" applyFont="1" applyAlignment="1">
      <alignment horizontal="center" vertical="center" wrapText="1"/>
    </xf>
    <xf numFmtId="0" fontId="48" fillId="30" borderId="0" xfId="0" applyFont="1" applyFill="1"/>
    <xf numFmtId="0" fontId="48" fillId="5" borderId="0" xfId="0" applyFont="1" applyFill="1"/>
    <xf numFmtId="2" fontId="48" fillId="0" borderId="0" xfId="0" applyNumberFormat="1" applyFont="1" applyAlignment="1">
      <alignment vertical="center"/>
    </xf>
    <xf numFmtId="2" fontId="48" fillId="0" borderId="0" xfId="0" applyNumberFormat="1" applyFont="1" applyAlignment="1">
      <alignment vertical="center" wrapText="1"/>
    </xf>
    <xf numFmtId="2" fontId="50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2" fontId="10" fillId="0" borderId="0" xfId="0" applyNumberFormat="1" applyFont="1"/>
    <xf numFmtId="165" fontId="10" fillId="0" borderId="0" xfId="0" applyNumberFormat="1" applyFont="1"/>
    <xf numFmtId="0" fontId="10" fillId="5" borderId="0" xfId="0" applyFont="1" applyFill="1"/>
    <xf numFmtId="165" fontId="10" fillId="0" borderId="0" xfId="0" quotePrefix="1" applyNumberFormat="1" applyFont="1"/>
    <xf numFmtId="0" fontId="52" fillId="0" borderId="0" xfId="0" applyFont="1" applyAlignment="1">
      <alignment horizontal="center"/>
    </xf>
    <xf numFmtId="0" fontId="53" fillId="0" borderId="0" xfId="0" applyFont="1"/>
    <xf numFmtId="0" fontId="52" fillId="0" borderId="0" xfId="0" applyFont="1" applyAlignment="1">
      <alignment horizontal="left" vertical="top"/>
    </xf>
    <xf numFmtId="0" fontId="10" fillId="0" borderId="0" xfId="0" applyFont="1" applyAlignment="1">
      <alignment horizontal="center"/>
    </xf>
    <xf numFmtId="0" fontId="37" fillId="20" borderId="0" xfId="0" applyFont="1" applyFill="1" applyAlignment="1">
      <alignment horizontal="center" vertical="center" wrapText="1"/>
    </xf>
    <xf numFmtId="0" fontId="37" fillId="19" borderId="0" xfId="0" applyFont="1" applyFill="1" applyAlignment="1">
      <alignment wrapText="1"/>
    </xf>
    <xf numFmtId="0" fontId="37" fillId="4" borderId="0" xfId="0" applyFont="1" applyFill="1" applyAlignment="1">
      <alignment wrapText="1"/>
    </xf>
    <xf numFmtId="0" fontId="37" fillId="6" borderId="0" xfId="0" applyFont="1" applyFill="1" applyAlignment="1">
      <alignment wrapText="1"/>
    </xf>
    <xf numFmtId="0" fontId="37" fillId="21" borderId="0" xfId="0" applyFont="1" applyFill="1" applyAlignment="1">
      <alignment wrapText="1"/>
    </xf>
    <xf numFmtId="0" fontId="37" fillId="5" borderId="0" xfId="0" applyFont="1" applyFill="1" applyAlignment="1">
      <alignment wrapText="1"/>
    </xf>
    <xf numFmtId="0" fontId="37" fillId="10" borderId="0" xfId="0" applyFont="1" applyFill="1" applyAlignment="1">
      <alignment wrapText="1"/>
    </xf>
    <xf numFmtId="0" fontId="37" fillId="23" borderId="0" xfId="0" applyFont="1" applyFill="1" applyAlignment="1">
      <alignment wrapText="1"/>
    </xf>
    <xf numFmtId="0" fontId="37" fillId="18" borderId="0" xfId="0" applyFont="1" applyFill="1" applyAlignment="1">
      <alignment wrapText="1"/>
    </xf>
    <xf numFmtId="0" fontId="37" fillId="24" borderId="0" xfId="0" applyFont="1" applyFill="1" applyAlignment="1">
      <alignment wrapText="1"/>
    </xf>
    <xf numFmtId="0" fontId="37" fillId="25" borderId="0" xfId="0" applyFont="1" applyFill="1" applyAlignment="1">
      <alignment wrapText="1"/>
    </xf>
    <xf numFmtId="0" fontId="37" fillId="26" borderId="0" xfId="0" applyFont="1" applyFill="1" applyAlignment="1">
      <alignment wrapText="1"/>
    </xf>
    <xf numFmtId="0" fontId="37" fillId="11" borderId="0" xfId="0" applyFont="1" applyFill="1" applyAlignment="1">
      <alignment wrapText="1"/>
    </xf>
    <xf numFmtId="0" fontId="37" fillId="7" borderId="0" xfId="0" applyFont="1" applyFill="1" applyAlignment="1">
      <alignment wrapText="1"/>
    </xf>
    <xf numFmtId="0" fontId="37" fillId="27" borderId="0" xfId="0" applyFont="1" applyFill="1" applyAlignment="1">
      <alignment wrapText="1"/>
    </xf>
    <xf numFmtId="0" fontId="37" fillId="9" borderId="0" xfId="0" applyFont="1" applyFill="1" applyAlignment="1">
      <alignment wrapText="1"/>
    </xf>
    <xf numFmtId="0" fontId="54" fillId="19" borderId="1" xfId="0" applyFont="1" applyFill="1" applyBorder="1" applyAlignment="1">
      <alignment horizontal="left"/>
    </xf>
    <xf numFmtId="1" fontId="54" fillId="19" borderId="1" xfId="0" applyNumberFormat="1" applyFont="1" applyFill="1" applyBorder="1" applyAlignment="1">
      <alignment horizontal="left"/>
    </xf>
    <xf numFmtId="0" fontId="0" fillId="0" borderId="31" xfId="0" applyBorder="1" applyAlignment="1">
      <alignment horizontal="center" vertical="center"/>
    </xf>
    <xf numFmtId="0" fontId="0" fillId="0" borderId="32" xfId="0" applyBorder="1"/>
    <xf numFmtId="0" fontId="0" fillId="0" borderId="32" xfId="0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/>
    <xf numFmtId="0" fontId="0" fillId="0" borderId="31" xfId="0" applyBorder="1"/>
    <xf numFmtId="0" fontId="0" fillId="0" borderId="32" xfId="0" applyBorder="1" applyAlignment="1">
      <alignment horizontal="center" vertical="center"/>
    </xf>
    <xf numFmtId="0" fontId="0" fillId="0" borderId="33" xfId="0" applyBorder="1"/>
    <xf numFmtId="0" fontId="0" fillId="0" borderId="35" xfId="0" applyBorder="1" applyAlignment="1">
      <alignment horizontal="center" vertical="center"/>
    </xf>
    <xf numFmtId="0" fontId="5" fillId="0" borderId="31" xfId="0" applyFont="1" applyBorder="1"/>
    <xf numFmtId="0" fontId="5" fillId="0" borderId="33" xfId="0" applyFont="1" applyBorder="1"/>
    <xf numFmtId="0" fontId="0" fillId="0" borderId="30" xfId="0" applyBorder="1" applyAlignment="1">
      <alignment horizontal="center" vertical="center"/>
    </xf>
    <xf numFmtId="0" fontId="5" fillId="0" borderId="28" xfId="0" applyFont="1" applyBorder="1"/>
    <xf numFmtId="0" fontId="5" fillId="0" borderId="35" xfId="0" applyFont="1" applyBorder="1" applyAlignment="1">
      <alignment horizontal="center" vertical="center"/>
    </xf>
    <xf numFmtId="0" fontId="0" fillId="27" borderId="29" xfId="0" applyFill="1" applyBorder="1" applyAlignment="1">
      <alignment horizontal="center" vertical="center"/>
    </xf>
    <xf numFmtId="0" fontId="0" fillId="27" borderId="30" xfId="0" applyFill="1" applyBorder="1"/>
    <xf numFmtId="0" fontId="1" fillId="20" borderId="30" xfId="0" applyFont="1" applyFill="1" applyBorder="1"/>
    <xf numFmtId="0" fontId="0" fillId="30" borderId="30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4" fillId="0" borderId="31" xfId="0" applyFont="1" applyBorder="1" applyAlignment="1">
      <alignment horizontal="left" vertical="center"/>
    </xf>
    <xf numFmtId="0" fontId="44" fillId="0" borderId="33" xfId="0" applyFont="1" applyBorder="1" applyAlignment="1">
      <alignment horizontal="left" vertical="center"/>
    </xf>
    <xf numFmtId="0" fontId="44" fillId="30" borderId="25" xfId="0" applyFont="1" applyFill="1" applyBorder="1" applyAlignment="1">
      <alignment horizontal="left" vertical="center"/>
    </xf>
    <xf numFmtId="0" fontId="37" fillId="0" borderId="36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left" vertical="center"/>
    </xf>
    <xf numFmtId="0" fontId="55" fillId="0" borderId="0" xfId="0" applyFont="1" applyAlignment="1">
      <alignment vertical="center"/>
    </xf>
    <xf numFmtId="0" fontId="56" fillId="31" borderId="20" xfId="0" applyFont="1" applyFill="1" applyBorder="1" applyAlignment="1">
      <alignment horizontal="left"/>
    </xf>
    <xf numFmtId="0" fontId="57" fillId="31" borderId="1" xfId="0" applyFont="1" applyFill="1" applyBorder="1" applyAlignment="1">
      <alignment horizontal="center"/>
    </xf>
    <xf numFmtId="0" fontId="56" fillId="31" borderId="1" xfId="0" applyFont="1" applyFill="1" applyBorder="1" applyAlignment="1">
      <alignment horizontal="center"/>
    </xf>
    <xf numFmtId="0" fontId="0" fillId="32" borderId="0" xfId="0" applyFill="1"/>
    <xf numFmtId="0" fontId="31" fillId="32" borderId="38" xfId="0" applyFont="1" applyFill="1" applyBorder="1"/>
    <xf numFmtId="0" fontId="31" fillId="0" borderId="38" xfId="0" applyFont="1" applyBorder="1"/>
    <xf numFmtId="0" fontId="37" fillId="0" borderId="38" xfId="0" applyFont="1" applyBorder="1"/>
    <xf numFmtId="0" fontId="28" fillId="0" borderId="38" xfId="0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37" fillId="0" borderId="38" xfId="0" applyFont="1" applyBorder="1" applyAlignment="1">
      <alignment horizontal="center" wrapText="1"/>
    </xf>
    <xf numFmtId="0" fontId="0" fillId="0" borderId="38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8" xfId="0" applyBorder="1"/>
    <xf numFmtId="0" fontId="37" fillId="0" borderId="38" xfId="0" applyFont="1" applyBorder="1" applyAlignment="1">
      <alignment wrapText="1"/>
    </xf>
    <xf numFmtId="0" fontId="31" fillId="9" borderId="38" xfId="0" applyFont="1" applyFill="1" applyBorder="1" applyAlignment="1">
      <alignment horizontal="center" vertical="center"/>
    </xf>
    <xf numFmtId="0" fontId="37" fillId="0" borderId="38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/>
    </xf>
    <xf numFmtId="0" fontId="31" fillId="32" borderId="38" xfId="0" applyFont="1" applyFill="1" applyBorder="1" applyAlignment="1">
      <alignment horizontal="center" vertical="center"/>
    </xf>
    <xf numFmtId="0" fontId="30" fillId="0" borderId="38" xfId="0" applyFont="1" applyBorder="1"/>
    <xf numFmtId="0" fontId="41" fillId="32" borderId="0" xfId="0" applyFont="1" applyFill="1"/>
    <xf numFmtId="0" fontId="41" fillId="5" borderId="0" xfId="0" applyFont="1" applyFill="1"/>
    <xf numFmtId="0" fontId="0" fillId="29" borderId="3" xfId="0" applyFill="1" applyBorder="1"/>
    <xf numFmtId="0" fontId="0" fillId="29" borderId="2" xfId="0" applyFill="1" applyBorder="1"/>
    <xf numFmtId="0" fontId="0" fillId="29" borderId="7" xfId="0" applyFill="1" applyBorder="1"/>
    <xf numFmtId="0" fontId="0" fillId="0" borderId="6" xfId="0" applyBorder="1"/>
    <xf numFmtId="0" fontId="0" fillId="0" borderId="2" xfId="0" applyBorder="1"/>
    <xf numFmtId="0" fontId="0" fillId="0" borderId="4" xfId="0" applyBorder="1"/>
    <xf numFmtId="0" fontId="5" fillId="29" borderId="0" xfId="0" applyFont="1" applyFill="1"/>
    <xf numFmtId="0" fontId="59" fillId="33" borderId="10" xfId="0" applyFont="1" applyFill="1" applyBorder="1" applyAlignment="1">
      <alignment horizontal="center" vertical="center"/>
    </xf>
    <xf numFmtId="0" fontId="0" fillId="29" borderId="6" xfId="0" applyFill="1" applyBorder="1"/>
    <xf numFmtId="0" fontId="23" fillId="29" borderId="0" xfId="0" applyFont="1" applyFill="1" applyAlignment="1">
      <alignment horizontal="center" vertical="center"/>
    </xf>
    <xf numFmtId="0" fontId="5" fillId="29" borderId="39" xfId="0" applyFont="1" applyFill="1" applyBorder="1"/>
    <xf numFmtId="0" fontId="0" fillId="0" borderId="40" xfId="0" applyBorder="1"/>
    <xf numFmtId="0" fontId="0" fillId="17" borderId="44" xfId="0" applyFill="1" applyBorder="1"/>
    <xf numFmtId="14" fontId="5" fillId="29" borderId="39" xfId="0" applyNumberFormat="1" applyFont="1" applyFill="1" applyBorder="1"/>
    <xf numFmtId="0" fontId="61" fillId="29" borderId="0" xfId="0" applyFont="1" applyFill="1"/>
    <xf numFmtId="0" fontId="2" fillId="29" borderId="0" xfId="0" applyFont="1" applyFill="1"/>
    <xf numFmtId="0" fontId="0" fillId="29" borderId="0" xfId="0" applyFill="1" applyAlignment="1">
      <alignment vertical="top"/>
    </xf>
    <xf numFmtId="0" fontId="44" fillId="0" borderId="0" xfId="0" applyFont="1" applyAlignment="1">
      <alignment horizontal="left" vertical="center"/>
    </xf>
    <xf numFmtId="2" fontId="48" fillId="34" borderId="0" xfId="0" applyNumberFormat="1" applyFont="1" applyFill="1"/>
    <xf numFmtId="2" fontId="50" fillId="34" borderId="0" xfId="0" applyNumberFormat="1" applyFont="1" applyFill="1"/>
    <xf numFmtId="0" fontId="44" fillId="11" borderId="31" xfId="0" applyFont="1" applyFill="1" applyBorder="1" applyAlignment="1">
      <alignment horizontal="left" vertical="center"/>
    </xf>
    <xf numFmtId="0" fontId="37" fillId="0" borderId="0" xfId="0" applyFont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41" fillId="30" borderId="0" xfId="0" applyFont="1" applyFill="1" applyAlignment="1">
      <alignment horizontal="center"/>
    </xf>
    <xf numFmtId="2" fontId="48" fillId="35" borderId="0" xfId="0" applyNumberFormat="1" applyFont="1" applyFill="1"/>
    <xf numFmtId="0" fontId="37" fillId="29" borderId="0" xfId="0" applyFont="1" applyFill="1" applyAlignment="1">
      <alignment horizontal="center" vertical="center"/>
    </xf>
    <xf numFmtId="2" fontId="48" fillId="29" borderId="0" xfId="0" applyNumberFormat="1" applyFont="1" applyFill="1"/>
    <xf numFmtId="16" fontId="0" fillId="0" borderId="0" xfId="0" applyNumberFormat="1"/>
    <xf numFmtId="14" fontId="20" fillId="29" borderId="0" xfId="3" applyNumberFormat="1" applyFont="1" applyFill="1" applyBorder="1" applyAlignment="1">
      <alignment vertical="center"/>
    </xf>
    <xf numFmtId="0" fontId="63" fillId="36" borderId="47" xfId="0" applyFont="1" applyFill="1" applyBorder="1" applyAlignment="1">
      <alignment horizontal="center" vertical="center"/>
    </xf>
    <xf numFmtId="0" fontId="64" fillId="36" borderId="47" xfId="0" applyFont="1" applyFill="1" applyBorder="1" applyAlignment="1">
      <alignment horizontal="center" vertical="center"/>
    </xf>
    <xf numFmtId="14" fontId="63" fillId="36" borderId="47" xfId="0" applyNumberFormat="1" applyFont="1" applyFill="1" applyBorder="1" applyAlignment="1">
      <alignment horizontal="center" vertical="center"/>
    </xf>
    <xf numFmtId="167" fontId="63" fillId="36" borderId="47" xfId="4" applyNumberFormat="1" applyFont="1" applyFill="1" applyBorder="1" applyAlignment="1">
      <alignment horizontal="center" vertical="center"/>
    </xf>
    <xf numFmtId="166" fontId="63" fillId="36" borderId="47" xfId="4" applyFont="1" applyFill="1" applyBorder="1" applyAlignment="1">
      <alignment horizontal="center" vertical="center" wrapText="1"/>
    </xf>
    <xf numFmtId="165" fontId="63" fillId="36" borderId="47" xfId="0" applyNumberFormat="1" applyFont="1" applyFill="1" applyBorder="1" applyAlignment="1">
      <alignment horizontal="center" vertical="center"/>
    </xf>
    <xf numFmtId="1" fontId="63" fillId="36" borderId="47" xfId="0" applyNumberFormat="1" applyFont="1" applyFill="1" applyBorder="1" applyAlignment="1">
      <alignment horizontal="center" vertical="center"/>
    </xf>
    <xf numFmtId="0" fontId="63" fillId="36" borderId="48" xfId="0" applyFont="1" applyFill="1" applyBorder="1" applyAlignment="1">
      <alignment horizontal="center" vertical="center"/>
    </xf>
    <xf numFmtId="0" fontId="63" fillId="36" borderId="49" xfId="0" applyFont="1" applyFill="1" applyBorder="1" applyAlignment="1">
      <alignment horizontal="center" vertical="center"/>
    </xf>
    <xf numFmtId="49" fontId="65" fillId="37" borderId="1" xfId="0" applyNumberFormat="1" applyFont="1" applyFill="1" applyBorder="1" applyAlignment="1">
      <alignment horizontal="center"/>
    </xf>
    <xf numFmtId="2" fontId="65" fillId="37" borderId="1" xfId="0" applyNumberFormat="1" applyFont="1" applyFill="1" applyBorder="1" applyAlignment="1">
      <alignment horizontal="center"/>
    </xf>
    <xf numFmtId="0" fontId="26" fillId="0" borderId="0" xfId="0" applyFont="1" applyAlignment="1">
      <alignment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14" fontId="66" fillId="0" borderId="1" xfId="0" applyNumberFormat="1" applyFont="1" applyBorder="1" applyAlignment="1">
      <alignment horizontal="center" vertical="center"/>
    </xf>
    <xf numFmtId="167" fontId="67" fillId="38" borderId="1" xfId="4" applyNumberFormat="1" applyFont="1" applyFill="1" applyBorder="1" applyAlignment="1">
      <alignment horizontal="center" vertical="center"/>
    </xf>
    <xf numFmtId="166" fontId="67" fillId="38" borderId="1" xfId="4" applyFont="1" applyFill="1" applyBorder="1" applyAlignment="1">
      <alignment horizontal="center" vertical="center"/>
    </xf>
    <xf numFmtId="164" fontId="66" fillId="38" borderId="1" xfId="0" applyNumberFormat="1" applyFont="1" applyFill="1" applyBorder="1" applyAlignment="1">
      <alignment horizontal="center" vertical="center"/>
    </xf>
    <xf numFmtId="165" fontId="67" fillId="38" borderId="1" xfId="0" applyNumberFormat="1" applyFont="1" applyFill="1" applyBorder="1" applyAlignment="1">
      <alignment horizontal="center" vertical="center"/>
    </xf>
    <xf numFmtId="1" fontId="67" fillId="7" borderId="1" xfId="0" applyNumberFormat="1" applyFont="1" applyFill="1" applyBorder="1" applyAlignment="1">
      <alignment horizontal="center" vertical="center"/>
    </xf>
    <xf numFmtId="0" fontId="66" fillId="0" borderId="17" xfId="0" applyFont="1" applyBorder="1" applyAlignment="1">
      <alignment horizontal="center" vertical="center"/>
    </xf>
    <xf numFmtId="1" fontId="67" fillId="7" borderId="17" xfId="0" applyNumberFormat="1" applyFont="1" applyFill="1" applyBorder="1" applyAlignment="1">
      <alignment horizontal="center" vertical="center"/>
    </xf>
    <xf numFmtId="165" fontId="67" fillId="38" borderId="33" xfId="0" applyNumberFormat="1" applyFont="1" applyFill="1" applyBorder="1" applyAlignment="1">
      <alignment horizontal="center" vertical="center"/>
    </xf>
    <xf numFmtId="0" fontId="23" fillId="30" borderId="1" xfId="0" applyFont="1" applyFill="1" applyBorder="1" applyAlignment="1">
      <alignment horizontal="center"/>
    </xf>
    <xf numFmtId="165" fontId="23" fillId="30" borderId="1" xfId="0" applyNumberFormat="1" applyFont="1" applyFill="1" applyBorder="1" applyAlignment="1">
      <alignment horizontal="center"/>
    </xf>
    <xf numFmtId="0" fontId="23" fillId="37" borderId="1" xfId="0" applyFont="1" applyFill="1" applyBorder="1" applyAlignment="1">
      <alignment horizontal="center"/>
    </xf>
    <xf numFmtId="0" fontId="23" fillId="0" borderId="0" xfId="0" applyFont="1"/>
    <xf numFmtId="165" fontId="67" fillId="38" borderId="25" xfId="0" applyNumberFormat="1" applyFont="1" applyFill="1" applyBorder="1" applyAlignment="1">
      <alignment horizontal="center" vertical="center"/>
    </xf>
    <xf numFmtId="1" fontId="67" fillId="0" borderId="1" xfId="0" applyNumberFormat="1" applyFont="1" applyBorder="1" applyAlignment="1">
      <alignment horizontal="center" vertical="center"/>
    </xf>
    <xf numFmtId="0" fontId="66" fillId="0" borderId="17" xfId="0" applyFont="1" applyBorder="1" applyAlignment="1">
      <alignment horizontal="left" vertical="center"/>
    </xf>
    <xf numFmtId="14" fontId="66" fillId="0" borderId="17" xfId="0" applyNumberFormat="1" applyFont="1" applyBorder="1" applyAlignment="1">
      <alignment horizontal="center" vertical="center"/>
    </xf>
    <xf numFmtId="164" fontId="66" fillId="0" borderId="1" xfId="0" applyNumberFormat="1" applyFont="1" applyBorder="1" applyAlignment="1">
      <alignment horizontal="center" vertical="center"/>
    </xf>
    <xf numFmtId="0" fontId="15" fillId="0" borderId="1" xfId="0" applyFont="1" applyBorder="1"/>
    <xf numFmtId="14" fontId="15" fillId="0" borderId="1" xfId="0" applyNumberFormat="1" applyFont="1" applyBorder="1"/>
    <xf numFmtId="0" fontId="23" fillId="30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66" fillId="38" borderId="1" xfId="0" applyFont="1" applyFill="1" applyBorder="1" applyAlignment="1">
      <alignment horizontal="center" vertical="center"/>
    </xf>
    <xf numFmtId="0" fontId="23" fillId="0" borderId="1" xfId="0" applyFont="1" applyBorder="1"/>
    <xf numFmtId="0" fontId="23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167" fontId="26" fillId="0" borderId="0" xfId="4" applyNumberFormat="1" applyFont="1" applyFill="1" applyBorder="1" applyAlignment="1">
      <alignment horizontal="center" vertical="center"/>
    </xf>
    <xf numFmtId="166" fontId="26" fillId="0" borderId="0" xfId="4" applyFont="1" applyBorder="1" applyAlignment="1">
      <alignment horizontal="center" vertical="center"/>
    </xf>
    <xf numFmtId="165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6" fillId="37" borderId="0" xfId="0" applyFont="1" applyFill="1"/>
    <xf numFmtId="49" fontId="68" fillId="19" borderId="0" xfId="0" applyNumberFormat="1" applyFont="1" applyFill="1"/>
    <xf numFmtId="0" fontId="0" fillId="19" borderId="0" xfId="0" applyFill="1" applyAlignment="1">
      <alignment horizontal="left" vertical="center"/>
    </xf>
    <xf numFmtId="2" fontId="0" fillId="19" borderId="0" xfId="0" applyNumberFormat="1" applyFill="1" applyAlignment="1">
      <alignment horizontal="center" vertical="center"/>
    </xf>
    <xf numFmtId="49" fontId="65" fillId="19" borderId="0" xfId="0" applyNumberFormat="1" applyFont="1" applyFill="1"/>
    <xf numFmtId="0" fontId="0" fillId="19" borderId="0" xfId="0" applyFill="1"/>
    <xf numFmtId="49" fontId="65" fillId="19" borderId="0" xfId="0" applyNumberFormat="1" applyFont="1" applyFill="1" applyAlignment="1">
      <alignment horizontal="center" vertical="center"/>
    </xf>
    <xf numFmtId="2" fontId="65" fillId="19" borderId="0" xfId="0" applyNumberFormat="1" applyFont="1" applyFill="1" applyAlignment="1">
      <alignment horizontal="center" vertical="center"/>
    </xf>
    <xf numFmtId="49" fontId="69" fillId="19" borderId="0" xfId="0" applyNumberFormat="1" applyFont="1" applyFill="1"/>
    <xf numFmtId="1" fontId="69" fillId="19" borderId="0" xfId="0" applyNumberFormat="1" applyFont="1" applyFill="1" applyAlignment="1">
      <alignment horizontal="left" vertical="center"/>
    </xf>
    <xf numFmtId="1" fontId="69" fillId="19" borderId="0" xfId="0" applyNumberFormat="1" applyFont="1" applyFill="1" applyAlignment="1">
      <alignment horizontal="center" vertical="center"/>
    </xf>
    <xf numFmtId="2" fontId="69" fillId="19" borderId="0" xfId="0" applyNumberFormat="1" applyFont="1" applyFill="1" applyAlignment="1">
      <alignment horizontal="center" vertical="center"/>
    </xf>
    <xf numFmtId="168" fontId="69" fillId="19" borderId="0" xfId="0" applyNumberFormat="1" applyFont="1" applyFill="1" applyAlignment="1">
      <alignment horizontal="center" vertical="center"/>
    </xf>
    <xf numFmtId="3" fontId="0" fillId="0" borderId="0" xfId="0" applyNumberFormat="1"/>
    <xf numFmtId="3" fontId="69" fillId="0" borderId="0" xfId="0" applyNumberFormat="1" applyFont="1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70" fillId="37" borderId="1" xfId="0" applyFont="1" applyFill="1" applyBorder="1" applyAlignment="1">
      <alignment vertical="center" wrapText="1"/>
    </xf>
    <xf numFmtId="49" fontId="65" fillId="0" borderId="0" xfId="0" applyNumberFormat="1" applyFont="1"/>
    <xf numFmtId="2" fontId="65" fillId="0" borderId="0" xfId="0" applyNumberFormat="1" applyFont="1"/>
    <xf numFmtId="0" fontId="66" fillId="29" borderId="1" xfId="0" applyFont="1" applyFill="1" applyBorder="1" applyAlignment="1">
      <alignment horizontal="center" vertical="center"/>
    </xf>
    <xf numFmtId="0" fontId="66" fillId="30" borderId="17" xfId="0" applyFont="1" applyFill="1" applyBorder="1" applyAlignment="1">
      <alignment horizontal="center" vertical="center"/>
    </xf>
    <xf numFmtId="165" fontId="66" fillId="30" borderId="17" xfId="0" applyNumberFormat="1" applyFont="1" applyFill="1" applyBorder="1" applyAlignment="1">
      <alignment horizontal="center" vertical="center"/>
    </xf>
    <xf numFmtId="0" fontId="23" fillId="37" borderId="1" xfId="0" applyFont="1" applyFill="1" applyBorder="1"/>
    <xf numFmtId="1" fontId="67" fillId="38" borderId="1" xfId="0" applyNumberFormat="1" applyFont="1" applyFill="1" applyBorder="1" applyAlignment="1">
      <alignment horizontal="center" vertical="center"/>
    </xf>
    <xf numFmtId="0" fontId="66" fillId="30" borderId="1" xfId="0" applyFont="1" applyFill="1" applyBorder="1" applyAlignment="1">
      <alignment horizontal="center" vertical="center"/>
    </xf>
    <xf numFmtId="0" fontId="23" fillId="37" borderId="50" xfId="0" applyFont="1" applyFill="1" applyBorder="1"/>
    <xf numFmtId="0" fontId="26" fillId="29" borderId="0" xfId="0" applyFont="1" applyFill="1"/>
    <xf numFmtId="0" fontId="26" fillId="37" borderId="1" xfId="0" applyFont="1" applyFill="1" applyBorder="1"/>
    <xf numFmtId="49" fontId="68" fillId="0" borderId="0" xfId="0" applyNumberFormat="1" applyFont="1"/>
    <xf numFmtId="2" fontId="0" fillId="0" borderId="0" xfId="0" applyNumberFormat="1"/>
    <xf numFmtId="49" fontId="69" fillId="0" borderId="0" xfId="0" applyNumberFormat="1" applyFont="1"/>
    <xf numFmtId="1" fontId="69" fillId="0" borderId="0" xfId="0" applyNumberFormat="1" applyFont="1"/>
    <xf numFmtId="2" fontId="69" fillId="0" borderId="0" xfId="0" applyNumberFormat="1" applyFont="1"/>
    <xf numFmtId="0" fontId="69" fillId="0" borderId="0" xfId="0" applyFont="1"/>
    <xf numFmtId="169" fontId="69" fillId="0" borderId="0" xfId="0" applyNumberFormat="1" applyFont="1"/>
    <xf numFmtId="170" fontId="69" fillId="0" borderId="0" xfId="0" applyNumberFormat="1" applyFont="1"/>
    <xf numFmtId="171" fontId="69" fillId="0" borderId="0" xfId="0" applyNumberFormat="1" applyFont="1"/>
    <xf numFmtId="167" fontId="63" fillId="36" borderId="47" xfId="4" applyNumberFormat="1" applyFont="1" applyFill="1" applyBorder="1" applyAlignment="1">
      <alignment horizontal="center" vertical="center" wrapText="1"/>
    </xf>
    <xf numFmtId="0" fontId="2" fillId="7" borderId="0" xfId="0" applyFont="1" applyFill="1"/>
    <xf numFmtId="0" fontId="71" fillId="29" borderId="0" xfId="0" applyFont="1" applyFill="1" applyAlignment="1">
      <alignment horizontal="right"/>
    </xf>
    <xf numFmtId="0" fontId="21" fillId="20" borderId="0" xfId="2" applyFont="1" applyFill="1" applyBorder="1" applyAlignment="1">
      <alignment vertical="center" wrapText="1"/>
    </xf>
    <xf numFmtId="0" fontId="21" fillId="20" borderId="46" xfId="3" applyFont="1" applyFill="1" applyBorder="1" applyAlignment="1">
      <alignment vertical="center" wrapText="1"/>
    </xf>
    <xf numFmtId="0" fontId="21" fillId="20" borderId="45" xfId="3" applyFont="1" applyFill="1" applyBorder="1" applyAlignment="1">
      <alignment vertical="center" wrapText="1"/>
    </xf>
    <xf numFmtId="0" fontId="75" fillId="29" borderId="52" xfId="0" applyFont="1" applyFill="1" applyBorder="1" applyAlignment="1">
      <alignment horizontal="left"/>
    </xf>
    <xf numFmtId="0" fontId="75" fillId="29" borderId="53" xfId="0" applyFont="1" applyFill="1" applyBorder="1" applyAlignment="1">
      <alignment horizontal="left"/>
    </xf>
    <xf numFmtId="0" fontId="75" fillId="29" borderId="54" xfId="0" applyFont="1" applyFill="1" applyBorder="1" applyAlignment="1">
      <alignment horizontal="left"/>
    </xf>
    <xf numFmtId="0" fontId="75" fillId="7" borderId="53" xfId="0" applyFont="1" applyFill="1" applyBorder="1" applyAlignment="1">
      <alignment horizontal="left"/>
    </xf>
    <xf numFmtId="0" fontId="76" fillId="29" borderId="51" xfId="0" applyFont="1" applyFill="1" applyBorder="1"/>
    <xf numFmtId="0" fontId="76" fillId="7" borderId="51" xfId="0" applyFont="1" applyFill="1" applyBorder="1"/>
    <xf numFmtId="165" fontId="0" fillId="0" borderId="0" xfId="0" applyNumberFormat="1" applyAlignment="1">
      <alignment horizontal="center"/>
    </xf>
    <xf numFmtId="0" fontId="79" fillId="0" borderId="0" xfId="0" applyFont="1" applyAlignment="1">
      <alignment vertical="top"/>
    </xf>
    <xf numFmtId="0" fontId="0" fillId="0" borderId="0" xfId="0" applyAlignment="1">
      <alignment vertical="top"/>
    </xf>
    <xf numFmtId="0" fontId="78" fillId="0" borderId="0" xfId="0" applyFont="1" applyAlignment="1">
      <alignment vertical="top" wrapText="1"/>
    </xf>
    <xf numFmtId="0" fontId="77" fillId="29" borderId="0" xfId="0" applyFont="1" applyFill="1" applyAlignment="1">
      <alignment horizontal="center"/>
    </xf>
    <xf numFmtId="0" fontId="8" fillId="29" borderId="0" xfId="0" applyFont="1" applyFill="1" applyAlignment="1">
      <alignment vertical="top"/>
    </xf>
    <xf numFmtId="0" fontId="73" fillId="7" borderId="0" xfId="0" applyFont="1" applyFill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6" fillId="40" borderId="1" xfId="0" applyFont="1" applyFill="1" applyBorder="1"/>
    <xf numFmtId="0" fontId="0" fillId="40" borderId="1" xfId="0" applyFill="1" applyBorder="1"/>
    <xf numFmtId="0" fontId="8" fillId="0" borderId="0" xfId="0" applyFont="1" applyAlignment="1">
      <alignment horizontal="center" wrapText="1"/>
    </xf>
    <xf numFmtId="0" fontId="0" fillId="41" borderId="0" xfId="0" applyFill="1" applyAlignment="1">
      <alignment horizontal="center" vertical="center"/>
    </xf>
    <xf numFmtId="0" fontId="0" fillId="41" borderId="32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0" borderId="32" xfId="0" applyFill="1" applyBorder="1" applyAlignment="1">
      <alignment horizontal="center" vertical="center"/>
    </xf>
    <xf numFmtId="0" fontId="54" fillId="7" borderId="0" xfId="0" applyFont="1" applyFill="1" applyAlignment="1">
      <alignment horizontal="center" vertical="center" wrapText="1"/>
    </xf>
    <xf numFmtId="0" fontId="16" fillId="20" borderId="28" xfId="0" applyFont="1" applyFill="1" applyBorder="1"/>
    <xf numFmtId="0" fontId="2" fillId="27" borderId="28" xfId="0" applyFont="1" applyFill="1" applyBorder="1" applyAlignment="1">
      <alignment horizontal="center" vertical="center"/>
    </xf>
    <xf numFmtId="0" fontId="2" fillId="30" borderId="28" xfId="0" applyFont="1" applyFill="1" applyBorder="1"/>
    <xf numFmtId="0" fontId="2" fillId="10" borderId="1" xfId="0" applyFont="1" applyFill="1" applyBorder="1"/>
    <xf numFmtId="0" fontId="0" fillId="10" borderId="1" xfId="0" applyFill="1" applyBorder="1"/>
    <xf numFmtId="2" fontId="0" fillId="10" borderId="1" xfId="0" applyNumberFormat="1" applyFill="1" applyBorder="1"/>
    <xf numFmtId="0" fontId="0" fillId="4" borderId="1" xfId="0" applyFill="1" applyBorder="1"/>
    <xf numFmtId="2" fontId="0" fillId="4" borderId="1" xfId="0" applyNumberFormat="1" applyFill="1" applyBorder="1"/>
    <xf numFmtId="0" fontId="2" fillId="4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4" fontId="83" fillId="29" borderId="0" xfId="0" applyNumberFormat="1" applyFont="1" applyFill="1"/>
    <xf numFmtId="0" fontId="84" fillId="29" borderId="55" xfId="0" applyFont="1" applyFill="1" applyBorder="1" applyAlignment="1">
      <alignment vertical="center"/>
    </xf>
    <xf numFmtId="0" fontId="75" fillId="29" borderId="55" xfId="0" applyFont="1" applyFill="1" applyBorder="1" applyAlignment="1">
      <alignment vertical="center"/>
    </xf>
    <xf numFmtId="0" fontId="84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" fillId="29" borderId="56" xfId="0" applyFont="1" applyFill="1" applyBorder="1"/>
    <xf numFmtId="0" fontId="74" fillId="29" borderId="0" xfId="0" applyFont="1" applyFill="1" applyAlignment="1">
      <alignment vertical="center"/>
    </xf>
    <xf numFmtId="0" fontId="74" fillId="29" borderId="0" xfId="0" applyFont="1" applyFill="1" applyAlignment="1">
      <alignment horizontal="right" vertical="center"/>
    </xf>
    <xf numFmtId="0" fontId="72" fillId="29" borderId="0" xfId="0" applyFont="1" applyFill="1"/>
    <xf numFmtId="0" fontId="61" fillId="20" borderId="0" xfId="0" applyFont="1" applyFill="1" applyAlignment="1">
      <alignment horizontal="left"/>
    </xf>
    <xf numFmtId="0" fontId="72" fillId="42" borderId="0" xfId="0" applyFont="1" applyFill="1"/>
    <xf numFmtId="0" fontId="0" fillId="42" borderId="0" xfId="0" applyFill="1" applyAlignment="1">
      <alignment vertical="top"/>
    </xf>
    <xf numFmtId="0" fontId="61" fillId="42" borderId="0" xfId="0" applyFont="1" applyFill="1"/>
    <xf numFmtId="14" fontId="78" fillId="42" borderId="0" xfId="0" applyNumberFormat="1" applyFont="1" applyFill="1" applyAlignment="1">
      <alignment vertical="center"/>
    </xf>
    <xf numFmtId="0" fontId="78" fillId="42" borderId="0" xfId="0" applyFont="1" applyFill="1" applyAlignment="1">
      <alignment vertical="center"/>
    </xf>
    <xf numFmtId="0" fontId="85" fillId="29" borderId="0" xfId="0" applyFont="1" applyFill="1" applyAlignment="1">
      <alignment horizontal="center"/>
    </xf>
    <xf numFmtId="0" fontId="87" fillId="29" borderId="0" xfId="0" applyFont="1" applyFill="1" applyAlignment="1">
      <alignment horizontal="center" vertical="center"/>
    </xf>
    <xf numFmtId="0" fontId="85" fillId="29" borderId="0" xfId="0" applyFont="1" applyFill="1" applyAlignment="1">
      <alignment horizontal="center" vertical="center" wrapText="1"/>
    </xf>
    <xf numFmtId="0" fontId="85" fillId="29" borderId="0" xfId="0" applyFont="1" applyFill="1"/>
    <xf numFmtId="0" fontId="87" fillId="29" borderId="0" xfId="0" applyFont="1" applyFill="1"/>
    <xf numFmtId="0" fontId="86" fillId="29" borderId="0" xfId="0" applyFont="1" applyFill="1"/>
    <xf numFmtId="0" fontId="91" fillId="0" borderId="0" xfId="0" applyFont="1" applyAlignment="1">
      <alignment vertical="center" wrapText="1"/>
    </xf>
    <xf numFmtId="0" fontId="0" fillId="7" borderId="59" xfId="0" applyFill="1" applyBorder="1"/>
    <xf numFmtId="0" fontId="37" fillId="40" borderId="0" xfId="0" applyFont="1" applyFill="1" applyAlignment="1">
      <alignment wrapText="1"/>
    </xf>
    <xf numFmtId="0" fontId="0" fillId="29" borderId="0" xfId="0" applyFill="1" applyAlignment="1">
      <alignment horizontal="center" vertical="center"/>
    </xf>
    <xf numFmtId="0" fontId="94" fillId="0" borderId="0" xfId="6" applyFont="1" applyAlignment="1">
      <alignment horizontal="center" vertical="top" wrapText="1"/>
    </xf>
    <xf numFmtId="0" fontId="94" fillId="0" borderId="0" xfId="6" applyFont="1" applyAlignment="1">
      <alignment vertical="top" wrapText="1"/>
    </xf>
    <xf numFmtId="0" fontId="95" fillId="0" borderId="0" xfId="7"/>
    <xf numFmtId="172" fontId="96" fillId="0" borderId="0" xfId="6" applyNumberFormat="1" applyFont="1" applyAlignment="1">
      <alignment horizontal="left" vertical="top" indent="1" shrinkToFit="1"/>
    </xf>
    <xf numFmtId="165" fontId="96" fillId="0" borderId="0" xfId="6" applyNumberFormat="1" applyFont="1" applyAlignment="1">
      <alignment horizontal="right" vertical="top" indent="1" shrinkToFit="1"/>
    </xf>
    <xf numFmtId="0" fontId="97" fillId="0" borderId="0" xfId="6" applyFont="1" applyAlignment="1">
      <alignment horizontal="left" vertical="top" wrapText="1" indent="1"/>
    </xf>
    <xf numFmtId="0" fontId="93" fillId="0" borderId="0" xfId="6" applyAlignment="1">
      <alignment horizontal="left" vertical="top"/>
    </xf>
    <xf numFmtId="172" fontId="98" fillId="0" borderId="0" xfId="6" applyNumberFormat="1" applyFont="1" applyAlignment="1">
      <alignment horizontal="left" vertical="top" indent="1" shrinkToFit="1"/>
    </xf>
    <xf numFmtId="165" fontId="98" fillId="0" borderId="0" xfId="6" applyNumberFormat="1" applyFont="1" applyAlignment="1">
      <alignment horizontal="right" vertical="top" indent="1" shrinkToFit="1"/>
    </xf>
    <xf numFmtId="1" fontId="96" fillId="0" borderId="0" xfId="6" applyNumberFormat="1" applyFont="1" applyAlignment="1">
      <alignment horizontal="left" vertical="top" indent="1" shrinkToFit="1"/>
    </xf>
    <xf numFmtId="1" fontId="98" fillId="0" borderId="0" xfId="6" applyNumberFormat="1" applyFont="1" applyAlignment="1">
      <alignment horizontal="left" vertical="top" indent="1" shrinkToFit="1"/>
    </xf>
    <xf numFmtId="0" fontId="93" fillId="0" borderId="0" xfId="6" applyAlignment="1">
      <alignment horizontal="left" vertical="top" wrapText="1" indent="1"/>
    </xf>
    <xf numFmtId="165" fontId="96" fillId="0" borderId="0" xfId="6" applyNumberFormat="1" applyFont="1" applyAlignment="1">
      <alignment horizontal="left" vertical="top" indent="2" shrinkToFit="1"/>
    </xf>
    <xf numFmtId="165" fontId="98" fillId="0" borderId="0" xfId="6" applyNumberFormat="1" applyFont="1" applyAlignment="1">
      <alignment horizontal="left" vertical="top" indent="2" shrinkToFit="1"/>
    </xf>
    <xf numFmtId="1" fontId="96" fillId="0" borderId="0" xfId="6" applyNumberFormat="1" applyFont="1" applyAlignment="1">
      <alignment horizontal="center" vertical="top" shrinkToFit="1"/>
    </xf>
    <xf numFmtId="0" fontId="0" fillId="20" borderId="0" xfId="0" applyFill="1"/>
    <xf numFmtId="0" fontId="102" fillId="20" borderId="0" xfId="0" applyFont="1" applyFill="1" applyAlignment="1">
      <alignment horizontal="center" vertical="center"/>
    </xf>
    <xf numFmtId="0" fontId="102" fillId="20" borderId="0" xfId="0" applyFont="1" applyFill="1" applyAlignment="1">
      <alignment horizontal="center" vertical="center" wrapText="1"/>
    </xf>
    <xf numFmtId="0" fontId="102" fillId="20" borderId="0" xfId="0" applyFont="1" applyFill="1"/>
    <xf numFmtId="0" fontId="0" fillId="41" borderId="0" xfId="0" applyFill="1"/>
    <xf numFmtId="2" fontId="0" fillId="0" borderId="0" xfId="0" applyNumberFormat="1" applyAlignment="1">
      <alignment horizontal="right"/>
    </xf>
    <xf numFmtId="0" fontId="77" fillId="29" borderId="0" xfId="0" applyFont="1" applyFill="1"/>
    <xf numFmtId="0" fontId="87" fillId="29" borderId="0" xfId="0" applyFont="1" applyFill="1" applyAlignment="1">
      <alignment vertical="center"/>
    </xf>
    <xf numFmtId="0" fontId="85" fillId="29" borderId="0" xfId="0" applyFont="1" applyFill="1" applyAlignment="1">
      <alignment vertical="center" wrapText="1"/>
    </xf>
    <xf numFmtId="0" fontId="0" fillId="42" borderId="0" xfId="0" applyFill="1"/>
    <xf numFmtId="0" fontId="2" fillId="20" borderId="0" xfId="0" applyFont="1" applyFill="1"/>
    <xf numFmtId="0" fontId="105" fillId="29" borderId="0" xfId="0" applyFont="1" applyFill="1" applyAlignment="1">
      <alignment vertical="center" wrapText="1"/>
    </xf>
    <xf numFmtId="0" fontId="105" fillId="29" borderId="0" xfId="0" applyFont="1" applyFill="1" applyAlignment="1">
      <alignment horizontal="center" vertical="center" wrapText="1"/>
    </xf>
    <xf numFmtId="0" fontId="85" fillId="20" borderId="0" xfId="0" applyFont="1" applyFill="1" applyAlignment="1">
      <alignment horizontal="center"/>
    </xf>
    <xf numFmtId="0" fontId="85" fillId="20" borderId="0" xfId="0" applyFont="1" applyFill="1"/>
    <xf numFmtId="0" fontId="86" fillId="42" borderId="0" xfId="0" applyFont="1" applyFill="1" applyAlignment="1">
      <alignment vertical="center"/>
    </xf>
    <xf numFmtId="0" fontId="110" fillId="29" borderId="53" xfId="0" applyFont="1" applyFill="1" applyBorder="1" applyAlignment="1">
      <alignment horizontal="left"/>
    </xf>
    <xf numFmtId="0" fontId="111" fillId="29" borderId="51" xfId="0" applyFont="1" applyFill="1" applyBorder="1"/>
    <xf numFmtId="0" fontId="110" fillId="7" borderId="53" xfId="0" applyFont="1" applyFill="1" applyBorder="1" applyAlignment="1">
      <alignment horizontal="left"/>
    </xf>
    <xf numFmtId="0" fontId="111" fillId="7" borderId="51" xfId="0" applyFont="1" applyFill="1" applyBorder="1"/>
    <xf numFmtId="0" fontId="33" fillId="0" borderId="0" xfId="7" applyFont="1"/>
    <xf numFmtId="0" fontId="110" fillId="29" borderId="52" xfId="0" applyFont="1" applyFill="1" applyBorder="1" applyAlignment="1">
      <alignment horizontal="left"/>
    </xf>
    <xf numFmtId="0" fontId="110" fillId="29" borderId="54" xfId="0" applyFont="1" applyFill="1" applyBorder="1" applyAlignment="1">
      <alignment horizontal="left"/>
    </xf>
    <xf numFmtId="0" fontId="110" fillId="11" borderId="53" xfId="0" applyFont="1" applyFill="1" applyBorder="1" applyAlignment="1">
      <alignment horizontal="center" vertical="center"/>
    </xf>
    <xf numFmtId="0" fontId="110" fillId="29" borderId="0" xfId="0" applyFont="1" applyFill="1" applyAlignment="1">
      <alignment horizontal="left"/>
    </xf>
    <xf numFmtId="0" fontId="112" fillId="29" borderId="0" xfId="0" applyFont="1" applyFill="1" applyAlignment="1">
      <alignment horizontal="left"/>
    </xf>
    <xf numFmtId="14" fontId="48" fillId="0" borderId="0" xfId="0" applyNumberFormat="1" applyFont="1"/>
    <xf numFmtId="1" fontId="48" fillId="29" borderId="0" xfId="0" applyNumberFormat="1" applyFont="1" applyFill="1"/>
    <xf numFmtId="0" fontId="0" fillId="11" borderId="0" xfId="0" applyFill="1"/>
    <xf numFmtId="0" fontId="0" fillId="29" borderId="0" xfId="0" applyFill="1" applyAlignment="1">
      <alignment wrapText="1"/>
    </xf>
    <xf numFmtId="0" fontId="0" fillId="0" borderId="0" xfId="0" applyAlignment="1">
      <alignment vertical="center" wrapText="1"/>
    </xf>
    <xf numFmtId="0" fontId="37" fillId="21" borderId="0" xfId="0" applyFont="1" applyFill="1" applyAlignment="1">
      <alignment vertical="center" wrapText="1"/>
    </xf>
    <xf numFmtId="0" fontId="0" fillId="29" borderId="0" xfId="0" applyFill="1" applyAlignment="1">
      <alignment horizontal="center" vertical="center" wrapText="1"/>
    </xf>
    <xf numFmtId="2" fontId="0" fillId="29" borderId="0" xfId="0" applyNumberFormat="1" applyFill="1" applyAlignment="1">
      <alignment horizontal="center" vertical="center"/>
    </xf>
    <xf numFmtId="0" fontId="73" fillId="29" borderId="0" xfId="0" applyFont="1" applyFill="1" applyAlignment="1">
      <alignment vertical="center"/>
    </xf>
    <xf numFmtId="0" fontId="115" fillId="0" borderId="0" xfId="0" applyFont="1" applyAlignment="1">
      <alignment vertical="center" wrapText="1"/>
    </xf>
    <xf numFmtId="0" fontId="117" fillId="29" borderId="51" xfId="0" applyFont="1" applyFill="1" applyBorder="1"/>
    <xf numFmtId="14" fontId="118" fillId="29" borderId="0" xfId="0" applyNumberFormat="1" applyFont="1" applyFill="1"/>
    <xf numFmtId="0" fontId="120" fillId="0" borderId="0" xfId="8" applyFont="1" applyAlignment="1">
      <alignment horizontal="center" vertical="center" shrinkToFit="1"/>
    </xf>
    <xf numFmtId="0" fontId="122" fillId="0" borderId="0" xfId="8" applyFont="1" applyAlignment="1">
      <alignment horizontal="center" vertical="center" shrinkToFit="1"/>
    </xf>
    <xf numFmtId="0" fontId="119" fillId="0" borderId="0" xfId="8" applyAlignment="1">
      <alignment horizontal="center" vertical="center" shrinkToFit="1"/>
    </xf>
    <xf numFmtId="0" fontId="119" fillId="0" borderId="0" xfId="8" applyAlignment="1">
      <alignment horizontal="left" vertical="center" shrinkToFit="1"/>
    </xf>
    <xf numFmtId="0" fontId="119" fillId="0" borderId="69" xfId="8" applyBorder="1" applyAlignment="1">
      <alignment horizontal="center" vertical="center" shrinkToFit="1"/>
    </xf>
    <xf numFmtId="0" fontId="119" fillId="0" borderId="70" xfId="8" applyBorder="1" applyAlignment="1">
      <alignment horizontal="center" vertical="center" shrinkToFit="1"/>
    </xf>
    <xf numFmtId="0" fontId="119" fillId="0" borderId="71" xfId="8" applyBorder="1" applyAlignment="1">
      <alignment horizontal="left" vertical="center" shrinkToFit="1"/>
    </xf>
    <xf numFmtId="0" fontId="123" fillId="0" borderId="74" xfId="8" applyFont="1" applyBorder="1" applyAlignment="1">
      <alignment horizontal="center" vertical="center" shrinkToFit="1"/>
    </xf>
    <xf numFmtId="0" fontId="123" fillId="0" borderId="76" xfId="8" applyFont="1" applyBorder="1" applyAlignment="1">
      <alignment horizontal="center" vertical="center" shrinkToFit="1"/>
    </xf>
    <xf numFmtId="0" fontId="119" fillId="0" borderId="77" xfId="8" applyBorder="1" applyAlignment="1">
      <alignment horizontal="left" vertical="center" shrinkToFit="1"/>
    </xf>
    <xf numFmtId="0" fontId="123" fillId="0" borderId="77" xfId="8" applyFont="1" applyBorder="1" applyAlignment="1">
      <alignment horizontal="center" vertical="center" shrinkToFit="1"/>
    </xf>
    <xf numFmtId="0" fontId="119" fillId="0" borderId="80" xfId="8" applyBorder="1" applyAlignment="1">
      <alignment horizontal="left" vertical="center" shrinkToFit="1"/>
    </xf>
    <xf numFmtId="0" fontId="123" fillId="0" borderId="71" xfId="8" applyFont="1" applyBorder="1" applyAlignment="1">
      <alignment horizontal="center" vertical="center" shrinkToFit="1"/>
    </xf>
    <xf numFmtId="0" fontId="119" fillId="0" borderId="83" xfId="8" applyBorder="1" applyAlignment="1">
      <alignment horizontal="left" vertical="center" shrinkToFit="1"/>
    </xf>
    <xf numFmtId="0" fontId="119" fillId="0" borderId="0" xfId="8" applyAlignment="1">
      <alignment horizontal="center" vertical="center" wrapText="1"/>
    </xf>
    <xf numFmtId="0" fontId="119" fillId="0" borderId="86" xfId="8" applyBorder="1" applyAlignment="1">
      <alignment horizontal="left" vertical="center" shrinkToFit="1"/>
    </xf>
    <xf numFmtId="174" fontId="119" fillId="0" borderId="0" xfId="8" applyNumberFormat="1" applyAlignment="1">
      <alignment horizontal="center" vertical="center" shrinkToFit="1"/>
    </xf>
    <xf numFmtId="14" fontId="119" fillId="0" borderId="0" xfId="8" applyNumberFormat="1" applyAlignment="1">
      <alignment horizontal="center" vertical="center" shrinkToFit="1"/>
    </xf>
    <xf numFmtId="0" fontId="123" fillId="0" borderId="88" xfId="8" applyFont="1" applyBorder="1" applyAlignment="1">
      <alignment horizontal="center" vertical="center" shrinkToFit="1"/>
    </xf>
    <xf numFmtId="0" fontId="123" fillId="0" borderId="89" xfId="8" applyFont="1" applyBorder="1" applyAlignment="1">
      <alignment horizontal="center" vertical="center" shrinkToFit="1"/>
    </xf>
    <xf numFmtId="0" fontId="123" fillId="0" borderId="86" xfId="8" applyFont="1" applyBorder="1" applyAlignment="1">
      <alignment horizontal="center" vertical="center" shrinkToFit="1"/>
    </xf>
    <xf numFmtId="0" fontId="123" fillId="0" borderId="90" xfId="8" applyFont="1" applyBorder="1" applyAlignment="1">
      <alignment horizontal="center" vertical="center" shrinkToFit="1"/>
    </xf>
    <xf numFmtId="0" fontId="119" fillId="0" borderId="80" xfId="8" applyBorder="1" applyAlignment="1">
      <alignment horizontal="center" vertical="center" shrinkToFit="1"/>
    </xf>
    <xf numFmtId="0" fontId="119" fillId="0" borderId="82" xfId="8" applyBorder="1" applyAlignment="1">
      <alignment horizontal="center" vertical="center" shrinkToFit="1"/>
    </xf>
    <xf numFmtId="0" fontId="119" fillId="0" borderId="87" xfId="8" applyBorder="1" applyAlignment="1">
      <alignment horizontal="center" vertical="center" shrinkToFit="1"/>
    </xf>
    <xf numFmtId="0" fontId="119" fillId="0" borderId="87" xfId="8" applyBorder="1" applyAlignment="1">
      <alignment horizontal="left" vertical="center" shrinkToFit="1"/>
    </xf>
    <xf numFmtId="165" fontId="123" fillId="0" borderId="74" xfId="8" applyNumberFormat="1" applyFont="1" applyBorder="1" applyAlignment="1" applyProtection="1">
      <alignment horizontal="center" vertical="center" shrinkToFit="1"/>
      <protection locked="0"/>
    </xf>
    <xf numFmtId="165" fontId="123" fillId="0" borderId="75" xfId="8" applyNumberFormat="1" applyFont="1" applyBorder="1" applyAlignment="1" applyProtection="1">
      <alignment horizontal="center" vertical="center" shrinkToFit="1"/>
      <protection locked="0"/>
    </xf>
    <xf numFmtId="165" fontId="123" fillId="0" borderId="76" xfId="8" applyNumberFormat="1" applyFont="1" applyBorder="1" applyAlignment="1" applyProtection="1">
      <alignment horizontal="center" vertical="center" shrinkToFit="1"/>
      <protection locked="0"/>
    </xf>
    <xf numFmtId="10" fontId="123" fillId="0" borderId="74" xfId="8" applyNumberFormat="1" applyFont="1" applyBorder="1" applyAlignment="1">
      <alignment horizontal="center" vertical="center" shrinkToFit="1"/>
    </xf>
    <xf numFmtId="165" fontId="123" fillId="0" borderId="87" xfId="8" applyNumberFormat="1" applyFont="1" applyBorder="1" applyAlignment="1">
      <alignment horizontal="center" vertical="center" shrinkToFit="1"/>
    </xf>
    <xf numFmtId="0" fontId="123" fillId="0" borderId="92" xfId="8" applyFont="1" applyBorder="1" applyAlignment="1">
      <alignment horizontal="center" vertical="center" shrinkToFit="1"/>
    </xf>
    <xf numFmtId="165" fontId="119" fillId="0" borderId="71" xfId="8" applyNumberFormat="1" applyBorder="1" applyAlignment="1">
      <alignment horizontal="right" vertical="center" indent="1" shrinkToFit="1"/>
    </xf>
    <xf numFmtId="0" fontId="119" fillId="0" borderId="73" xfId="8" applyBorder="1" applyAlignment="1">
      <alignment horizontal="left" vertical="center" indent="1" shrinkToFit="1"/>
    </xf>
    <xf numFmtId="2" fontId="124" fillId="0" borderId="71" xfId="8" applyNumberFormat="1" applyFont="1" applyBorder="1" applyAlignment="1">
      <alignment horizontal="center" vertical="center" shrinkToFit="1"/>
    </xf>
    <xf numFmtId="0" fontId="124" fillId="0" borderId="73" xfId="8" applyFont="1" applyBorder="1" applyAlignment="1">
      <alignment horizontal="center" vertical="center" shrinkToFit="1"/>
    </xf>
    <xf numFmtId="0" fontId="119" fillId="0" borderId="93" xfId="8" applyBorder="1" applyAlignment="1">
      <alignment horizontal="center" vertical="center" shrinkToFit="1"/>
    </xf>
    <xf numFmtId="0" fontId="119" fillId="0" borderId="93" xfId="8" applyBorder="1" applyAlignment="1">
      <alignment horizontal="left" vertical="center" shrinkToFit="1"/>
    </xf>
    <xf numFmtId="165" fontId="123" fillId="0" borderId="94" xfId="8" applyNumberFormat="1" applyFont="1" applyBorder="1" applyAlignment="1" applyProtection="1">
      <alignment horizontal="center" vertical="center" shrinkToFit="1"/>
      <protection locked="0"/>
    </xf>
    <xf numFmtId="165" fontId="123" fillId="0" borderId="95" xfId="8" applyNumberFormat="1" applyFont="1" applyBorder="1" applyAlignment="1" applyProtection="1">
      <alignment horizontal="center" vertical="center" shrinkToFit="1"/>
      <protection locked="0"/>
    </xf>
    <xf numFmtId="165" fontId="123" fillId="0" borderId="96" xfId="8" applyNumberFormat="1" applyFont="1" applyBorder="1" applyAlignment="1" applyProtection="1">
      <alignment horizontal="center" vertical="center" shrinkToFit="1"/>
      <protection locked="0"/>
    </xf>
    <xf numFmtId="10" fontId="123" fillId="0" borderId="94" xfId="8" applyNumberFormat="1" applyFont="1" applyBorder="1" applyAlignment="1">
      <alignment horizontal="center" vertical="center" shrinkToFit="1"/>
    </xf>
    <xf numFmtId="0" fontId="123" fillId="0" borderId="96" xfId="8" applyFont="1" applyBorder="1" applyAlignment="1">
      <alignment horizontal="center" vertical="center" shrinkToFit="1"/>
    </xf>
    <xf numFmtId="165" fontId="123" fillId="0" borderId="93" xfId="8" applyNumberFormat="1" applyFont="1" applyBorder="1" applyAlignment="1">
      <alignment horizontal="center" vertical="center" shrinkToFit="1"/>
    </xf>
    <xf numFmtId="0" fontId="123" fillId="0" borderId="83" xfId="8" applyFont="1" applyBorder="1" applyAlignment="1">
      <alignment horizontal="center" vertical="center" shrinkToFit="1"/>
    </xf>
    <xf numFmtId="165" fontId="119" fillId="0" borderId="83" xfId="8" applyNumberFormat="1" applyBorder="1" applyAlignment="1">
      <alignment horizontal="right" vertical="center" indent="1" shrinkToFit="1"/>
    </xf>
    <xf numFmtId="0" fontId="119" fillId="0" borderId="85" xfId="8" applyBorder="1" applyAlignment="1">
      <alignment horizontal="left" vertical="center" indent="1" shrinkToFit="1"/>
    </xf>
    <xf numFmtId="2" fontId="124" fillId="0" borderId="83" xfId="8" applyNumberFormat="1" applyFont="1" applyBorder="1" applyAlignment="1">
      <alignment horizontal="center" vertical="center" shrinkToFit="1"/>
    </xf>
    <xf numFmtId="2" fontId="119" fillId="0" borderId="85" xfId="8" applyNumberFormat="1" applyBorder="1" applyAlignment="1">
      <alignment horizontal="center" vertical="center" shrinkToFit="1"/>
    </xf>
    <xf numFmtId="0" fontId="119" fillId="0" borderId="91" xfId="8" applyBorder="1" applyAlignment="1">
      <alignment horizontal="center" vertical="center" shrinkToFit="1"/>
    </xf>
    <xf numFmtId="0" fontId="119" fillId="0" borderId="91" xfId="8" applyBorder="1" applyAlignment="1">
      <alignment horizontal="left" vertical="center" shrinkToFit="1"/>
    </xf>
    <xf numFmtId="165" fontId="123" fillId="0" borderId="97" xfId="8" applyNumberFormat="1" applyFont="1" applyBorder="1" applyAlignment="1" applyProtection="1">
      <alignment horizontal="center" vertical="center" shrinkToFit="1"/>
      <protection locked="0"/>
    </xf>
    <xf numFmtId="165" fontId="123" fillId="0" borderId="98" xfId="8" applyNumberFormat="1" applyFont="1" applyBorder="1" applyAlignment="1" applyProtection="1">
      <alignment horizontal="center" vertical="center" shrinkToFit="1"/>
      <protection locked="0"/>
    </xf>
    <xf numFmtId="165" fontId="123" fillId="0" borderId="99" xfId="8" applyNumberFormat="1" applyFont="1" applyBorder="1" applyAlignment="1" applyProtection="1">
      <alignment horizontal="center" vertical="center" shrinkToFit="1"/>
      <protection locked="0"/>
    </xf>
    <xf numFmtId="10" fontId="123" fillId="0" borderId="97" xfId="8" applyNumberFormat="1" applyFont="1" applyBorder="1" applyAlignment="1">
      <alignment horizontal="center" vertical="center" shrinkToFit="1"/>
    </xf>
    <xf numFmtId="0" fontId="123" fillId="0" borderId="99" xfId="8" applyFont="1" applyBorder="1" applyAlignment="1">
      <alignment horizontal="center" vertical="center" shrinkToFit="1"/>
    </xf>
    <xf numFmtId="165" fontId="123" fillId="0" borderId="91" xfId="8" applyNumberFormat="1" applyFont="1" applyBorder="1" applyAlignment="1">
      <alignment horizontal="center" vertical="center" shrinkToFit="1"/>
    </xf>
    <xf numFmtId="165" fontId="119" fillId="0" borderId="77" xfId="8" applyNumberFormat="1" applyBorder="1" applyAlignment="1">
      <alignment horizontal="right" vertical="center" indent="1" shrinkToFit="1"/>
    </xf>
    <xf numFmtId="0" fontId="119" fillId="0" borderId="79" xfId="8" applyBorder="1" applyAlignment="1">
      <alignment horizontal="left" vertical="center" indent="1" shrinkToFit="1"/>
    </xf>
    <xf numFmtId="2" fontId="124" fillId="0" borderId="77" xfId="8" applyNumberFormat="1" applyFont="1" applyBorder="1" applyAlignment="1">
      <alignment horizontal="center" vertical="center" shrinkToFit="1"/>
    </xf>
    <xf numFmtId="2" fontId="119" fillId="0" borderId="79" xfId="8" applyNumberFormat="1" applyBorder="1" applyAlignment="1">
      <alignment horizontal="center" vertical="center" shrinkToFit="1"/>
    </xf>
    <xf numFmtId="2" fontId="119" fillId="0" borderId="73" xfId="8" applyNumberFormat="1" applyBorder="1" applyAlignment="1">
      <alignment horizontal="center" vertical="center" shrinkToFit="1"/>
    </xf>
    <xf numFmtId="0" fontId="119" fillId="0" borderId="100" xfId="8" applyBorder="1" applyAlignment="1">
      <alignment horizontal="center" vertical="center" shrinkToFit="1"/>
    </xf>
    <xf numFmtId="0" fontId="119" fillId="0" borderId="100" xfId="8" applyBorder="1" applyAlignment="1">
      <alignment horizontal="left" vertical="center" shrinkToFit="1"/>
    </xf>
    <xf numFmtId="165" fontId="123" fillId="0" borderId="101" xfId="8" applyNumberFormat="1" applyFont="1" applyBorder="1" applyAlignment="1" applyProtection="1">
      <alignment horizontal="center" vertical="center" shrinkToFit="1"/>
      <protection locked="0"/>
    </xf>
    <xf numFmtId="165" fontId="123" fillId="0" borderId="102" xfId="8" applyNumberFormat="1" applyFont="1" applyBorder="1" applyAlignment="1" applyProtection="1">
      <alignment horizontal="center" vertical="center" shrinkToFit="1"/>
      <protection locked="0"/>
    </xf>
    <xf numFmtId="165" fontId="123" fillId="0" borderId="103" xfId="8" applyNumberFormat="1" applyFont="1" applyBorder="1" applyAlignment="1" applyProtection="1">
      <alignment horizontal="center" vertical="center" shrinkToFit="1"/>
      <protection locked="0"/>
    </xf>
    <xf numFmtId="10" fontId="123" fillId="0" borderId="101" xfId="8" applyNumberFormat="1" applyFont="1" applyBorder="1" applyAlignment="1">
      <alignment horizontal="center" vertical="center" shrinkToFit="1"/>
    </xf>
    <xf numFmtId="0" fontId="123" fillId="0" borderId="103" xfId="8" applyFont="1" applyBorder="1" applyAlignment="1">
      <alignment horizontal="center" vertical="center" shrinkToFit="1"/>
    </xf>
    <xf numFmtId="165" fontId="123" fillId="0" borderId="100" xfId="8" applyNumberFormat="1" applyFont="1" applyBorder="1" applyAlignment="1">
      <alignment horizontal="center" vertical="center" shrinkToFit="1"/>
    </xf>
    <xf numFmtId="0" fontId="123" fillId="0" borderId="104" xfId="8" applyFont="1" applyBorder="1" applyAlignment="1">
      <alignment horizontal="center" vertical="center" shrinkToFit="1"/>
    </xf>
    <xf numFmtId="165" fontId="119" fillId="0" borderId="104" xfId="8" applyNumberFormat="1" applyBorder="1" applyAlignment="1">
      <alignment horizontal="right" vertical="center" indent="1" shrinkToFit="1"/>
    </xf>
    <xf numFmtId="0" fontId="119" fillId="0" borderId="105" xfId="8" applyBorder="1" applyAlignment="1">
      <alignment horizontal="left" vertical="center" indent="1" shrinkToFit="1"/>
    </xf>
    <xf numFmtId="2" fontId="124" fillId="0" borderId="104" xfId="8" applyNumberFormat="1" applyFont="1" applyBorder="1" applyAlignment="1">
      <alignment horizontal="center" vertical="center" shrinkToFit="1"/>
    </xf>
    <xf numFmtId="2" fontId="119" fillId="0" borderId="105" xfId="8" applyNumberFormat="1" applyBorder="1" applyAlignment="1">
      <alignment horizontal="center" vertical="center" shrinkToFit="1"/>
    </xf>
    <xf numFmtId="2" fontId="9" fillId="0" borderId="79" xfId="8" applyNumberFormat="1" applyFont="1" applyBorder="1" applyAlignment="1">
      <alignment horizontal="center" vertical="center" shrinkToFit="1"/>
    </xf>
    <xf numFmtId="165" fontId="123" fillId="0" borderId="0" xfId="8" applyNumberFormat="1" applyFont="1" applyAlignment="1">
      <alignment horizontal="center" vertical="center" shrinkToFit="1"/>
    </xf>
    <xf numFmtId="10" fontId="123" fillId="0" borderId="0" xfId="8" applyNumberFormat="1" applyFont="1" applyAlignment="1">
      <alignment horizontal="center" vertical="center" shrinkToFit="1"/>
    </xf>
    <xf numFmtId="0" fontId="123" fillId="0" borderId="0" xfId="8" applyFont="1" applyAlignment="1">
      <alignment horizontal="center" vertical="center" shrinkToFit="1"/>
    </xf>
    <xf numFmtId="0" fontId="123" fillId="30" borderId="71" xfId="8" applyFont="1" applyFill="1" applyBorder="1" applyAlignment="1">
      <alignment horizontal="center" vertical="center" shrinkToFit="1"/>
    </xf>
    <xf numFmtId="165" fontId="119" fillId="30" borderId="71" xfId="8" applyNumberFormat="1" applyFill="1" applyBorder="1" applyAlignment="1">
      <alignment horizontal="right" vertical="center" indent="1" shrinkToFit="1"/>
    </xf>
    <xf numFmtId="0" fontId="119" fillId="30" borderId="73" xfId="8" applyFill="1" applyBorder="1" applyAlignment="1">
      <alignment horizontal="left" vertical="center" indent="1" shrinkToFit="1"/>
    </xf>
    <xf numFmtId="2" fontId="125" fillId="30" borderId="71" xfId="8" applyNumberFormat="1" applyFont="1" applyFill="1" applyBorder="1" applyAlignment="1">
      <alignment horizontal="center" vertical="center" shrinkToFit="1"/>
    </xf>
    <xf numFmtId="2" fontId="125" fillId="30" borderId="73" xfId="8" applyNumberFormat="1" applyFont="1" applyFill="1" applyBorder="1" applyAlignment="1">
      <alignment horizontal="center" vertical="center" shrinkToFit="1"/>
    </xf>
    <xf numFmtId="0" fontId="123" fillId="30" borderId="83" xfId="8" applyFont="1" applyFill="1" applyBorder="1" applyAlignment="1">
      <alignment horizontal="center" vertical="center" shrinkToFit="1"/>
    </xf>
    <xf numFmtId="165" fontId="119" fillId="30" borderId="83" xfId="8" applyNumberFormat="1" applyFill="1" applyBorder="1" applyAlignment="1">
      <alignment horizontal="right" vertical="center" indent="1" shrinkToFit="1"/>
    </xf>
    <xf numFmtId="0" fontId="119" fillId="30" borderId="85" xfId="8" applyFill="1" applyBorder="1" applyAlignment="1">
      <alignment horizontal="left" vertical="center" indent="1" shrinkToFit="1"/>
    </xf>
    <xf numFmtId="2" fontId="125" fillId="30" borderId="83" xfId="8" applyNumberFormat="1" applyFont="1" applyFill="1" applyBorder="1" applyAlignment="1">
      <alignment horizontal="center" vertical="center" shrinkToFit="1"/>
    </xf>
    <xf numFmtId="2" fontId="125" fillId="30" borderId="85" xfId="8" applyNumberFormat="1" applyFont="1" applyFill="1" applyBorder="1" applyAlignment="1">
      <alignment horizontal="center" vertical="center" shrinkToFit="1"/>
    </xf>
    <xf numFmtId="0" fontId="123" fillId="30" borderId="77" xfId="8" applyFont="1" applyFill="1" applyBorder="1" applyAlignment="1">
      <alignment horizontal="center" vertical="center" shrinkToFit="1"/>
    </xf>
    <xf numFmtId="165" fontId="119" fillId="30" borderId="77" xfId="8" applyNumberFormat="1" applyFill="1" applyBorder="1" applyAlignment="1">
      <alignment horizontal="right" vertical="center" indent="1" shrinkToFit="1"/>
    </xf>
    <xf numFmtId="0" fontId="119" fillId="30" borderId="79" xfId="8" applyFill="1" applyBorder="1" applyAlignment="1">
      <alignment horizontal="left" vertical="center" indent="1" shrinkToFit="1"/>
    </xf>
    <xf numFmtId="2" fontId="125" fillId="30" borderId="77" xfId="8" applyNumberFormat="1" applyFont="1" applyFill="1" applyBorder="1" applyAlignment="1">
      <alignment horizontal="center" vertical="center" shrinkToFit="1"/>
    </xf>
    <xf numFmtId="2" fontId="125" fillId="30" borderId="79" xfId="8" applyNumberFormat="1" applyFont="1" applyFill="1" applyBorder="1" applyAlignment="1">
      <alignment horizontal="center" vertical="center" shrinkToFit="1"/>
    </xf>
    <xf numFmtId="165" fontId="119" fillId="0" borderId="0" xfId="8" applyNumberFormat="1" applyAlignment="1">
      <alignment horizontal="center" vertical="center" shrinkToFit="1"/>
    </xf>
    <xf numFmtId="10" fontId="119" fillId="0" borderId="0" xfId="8" applyNumberFormat="1" applyAlignment="1">
      <alignment horizontal="center" vertical="center" shrinkToFit="1"/>
    </xf>
    <xf numFmtId="0" fontId="123" fillId="11" borderId="71" xfId="8" applyFont="1" applyFill="1" applyBorder="1" applyAlignment="1">
      <alignment horizontal="center" vertical="center" shrinkToFit="1"/>
    </xf>
    <xf numFmtId="165" fontId="119" fillId="11" borderId="71" xfId="8" applyNumberFormat="1" applyFill="1" applyBorder="1" applyAlignment="1">
      <alignment horizontal="right" vertical="center" indent="1" shrinkToFit="1"/>
    </xf>
    <xf numFmtId="0" fontId="119" fillId="11" borderId="73" xfId="8" applyFill="1" applyBorder="1" applyAlignment="1">
      <alignment horizontal="left" vertical="center" indent="1" shrinkToFit="1"/>
    </xf>
    <xf numFmtId="2" fontId="126" fillId="11" borderId="71" xfId="8" applyNumberFormat="1" applyFont="1" applyFill="1" applyBorder="1" applyAlignment="1">
      <alignment horizontal="center" vertical="center" shrinkToFit="1"/>
    </xf>
    <xf numFmtId="2" fontId="126" fillId="11" borderId="73" xfId="8" applyNumberFormat="1" applyFont="1" applyFill="1" applyBorder="1" applyAlignment="1">
      <alignment horizontal="center" vertical="center" shrinkToFit="1"/>
    </xf>
    <xf numFmtId="0" fontId="123" fillId="11" borderId="83" xfId="8" applyFont="1" applyFill="1" applyBorder="1" applyAlignment="1">
      <alignment horizontal="center" vertical="center" shrinkToFit="1"/>
    </xf>
    <xf numFmtId="165" fontId="119" fillId="11" borderId="83" xfId="8" applyNumberFormat="1" applyFill="1" applyBorder="1" applyAlignment="1">
      <alignment horizontal="right" vertical="center" indent="1" shrinkToFit="1"/>
    </xf>
    <xf numFmtId="0" fontId="119" fillId="11" borderId="85" xfId="8" applyFill="1" applyBorder="1" applyAlignment="1">
      <alignment horizontal="left" vertical="center" indent="1" shrinkToFit="1"/>
    </xf>
    <xf numFmtId="2" fontId="126" fillId="11" borderId="83" xfId="8" applyNumberFormat="1" applyFont="1" applyFill="1" applyBorder="1" applyAlignment="1">
      <alignment horizontal="center" vertical="center" shrinkToFit="1"/>
    </xf>
    <xf numFmtId="2" fontId="126" fillId="11" borderId="85" xfId="8" applyNumberFormat="1" applyFont="1" applyFill="1" applyBorder="1" applyAlignment="1">
      <alignment horizontal="center" vertical="center" shrinkToFit="1"/>
    </xf>
    <xf numFmtId="0" fontId="124" fillId="0" borderId="0" xfId="8" applyFont="1" applyAlignment="1">
      <alignment horizontal="center" vertical="center" shrinkToFit="1"/>
    </xf>
    <xf numFmtId="0" fontId="124" fillId="0" borderId="0" xfId="8" applyFont="1" applyAlignment="1">
      <alignment horizontal="left" vertical="center" shrinkToFit="1"/>
    </xf>
    <xf numFmtId="0" fontId="123" fillId="11" borderId="77" xfId="8" applyFont="1" applyFill="1" applyBorder="1" applyAlignment="1">
      <alignment horizontal="center" vertical="center" shrinkToFit="1"/>
    </xf>
    <xf numFmtId="165" fontId="119" fillId="11" borderId="77" xfId="8" applyNumberFormat="1" applyFill="1" applyBorder="1" applyAlignment="1">
      <alignment horizontal="right" vertical="center" indent="1" shrinkToFit="1"/>
    </xf>
    <xf numFmtId="0" fontId="119" fillId="11" borderId="79" xfId="8" applyFill="1" applyBorder="1" applyAlignment="1">
      <alignment horizontal="left" vertical="center" indent="1" shrinkToFit="1"/>
    </xf>
    <xf numFmtId="2" fontId="126" fillId="11" borderId="77" xfId="8" applyNumberFormat="1" applyFont="1" applyFill="1" applyBorder="1" applyAlignment="1">
      <alignment horizontal="center" vertical="center" shrinkToFit="1"/>
    </xf>
    <xf numFmtId="2" fontId="126" fillId="11" borderId="79" xfId="8" applyNumberFormat="1" applyFont="1" applyFill="1" applyBorder="1" applyAlignment="1">
      <alignment horizontal="center" vertical="center" shrinkToFit="1"/>
    </xf>
    <xf numFmtId="0" fontId="119" fillId="0" borderId="86" xfId="8" applyBorder="1" applyAlignment="1">
      <alignment horizontal="center" vertical="center" shrinkToFit="1"/>
    </xf>
    <xf numFmtId="0" fontId="123" fillId="30" borderId="87" xfId="8" applyFont="1" applyFill="1" applyBorder="1" applyAlignment="1">
      <alignment horizontal="center" vertical="center" shrinkToFit="1"/>
    </xf>
    <xf numFmtId="10" fontId="119" fillId="30" borderId="87" xfId="8" applyNumberFormat="1" applyFill="1" applyBorder="1" applyAlignment="1">
      <alignment horizontal="center" vertical="center" shrinkToFit="1"/>
    </xf>
    <xf numFmtId="175" fontId="119" fillId="30" borderId="87" xfId="8" applyNumberFormat="1" applyFill="1" applyBorder="1" applyAlignment="1">
      <alignment horizontal="center" vertical="center" shrinkToFit="1"/>
    </xf>
    <xf numFmtId="0" fontId="123" fillId="30" borderId="93" xfId="8" applyFont="1" applyFill="1" applyBorder="1" applyAlignment="1">
      <alignment horizontal="center" vertical="center" shrinkToFit="1"/>
    </xf>
    <xf numFmtId="10" fontId="119" fillId="30" borderId="93" xfId="8" applyNumberFormat="1" applyFill="1" applyBorder="1" applyAlignment="1">
      <alignment horizontal="center" vertical="center" shrinkToFit="1"/>
    </xf>
    <xf numFmtId="175" fontId="119" fillId="30" borderId="93" xfId="8" applyNumberFormat="1" applyFill="1" applyBorder="1" applyAlignment="1">
      <alignment horizontal="center" vertical="center" shrinkToFit="1"/>
    </xf>
    <xf numFmtId="0" fontId="123" fillId="30" borderId="100" xfId="8" applyFont="1" applyFill="1" applyBorder="1" applyAlignment="1">
      <alignment horizontal="center" vertical="center" shrinkToFit="1"/>
    </xf>
    <xf numFmtId="10" fontId="119" fillId="30" borderId="100" xfId="8" applyNumberFormat="1" applyFill="1" applyBorder="1" applyAlignment="1">
      <alignment horizontal="center" vertical="center" shrinkToFit="1"/>
    </xf>
    <xf numFmtId="175" fontId="119" fillId="30" borderId="100" xfId="8" applyNumberFormat="1" applyFill="1" applyBorder="1" applyAlignment="1">
      <alignment horizontal="center" vertical="center" shrinkToFit="1"/>
    </xf>
    <xf numFmtId="0" fontId="123" fillId="30" borderId="91" xfId="8" applyFont="1" applyFill="1" applyBorder="1" applyAlignment="1">
      <alignment horizontal="center" vertical="center" shrinkToFit="1"/>
    </xf>
    <xf numFmtId="10" fontId="119" fillId="30" borderId="91" xfId="8" applyNumberFormat="1" applyFill="1" applyBorder="1" applyAlignment="1">
      <alignment horizontal="center" vertical="center" shrinkToFit="1"/>
    </xf>
    <xf numFmtId="175" fontId="119" fillId="30" borderId="91" xfId="8" applyNumberFormat="1" applyFill="1" applyBorder="1" applyAlignment="1">
      <alignment horizontal="center" vertical="center" shrinkToFit="1"/>
    </xf>
    <xf numFmtId="0" fontId="123" fillId="40" borderId="106" xfId="8" applyFont="1" applyFill="1" applyBorder="1" applyAlignment="1">
      <alignment horizontal="center" vertical="center" shrinkToFit="1"/>
    </xf>
    <xf numFmtId="10" fontId="119" fillId="40" borderId="106" xfId="8" applyNumberFormat="1" applyFill="1" applyBorder="1" applyAlignment="1">
      <alignment horizontal="center" vertical="center" shrinkToFit="1"/>
    </xf>
    <xf numFmtId="175" fontId="119" fillId="40" borderId="106" xfId="8" applyNumberFormat="1" applyFill="1" applyBorder="1" applyAlignment="1">
      <alignment horizontal="center" vertical="center" shrinkToFit="1"/>
    </xf>
    <xf numFmtId="0" fontId="123" fillId="40" borderId="91" xfId="8" applyFont="1" applyFill="1" applyBorder="1" applyAlignment="1">
      <alignment horizontal="center" vertical="center" shrinkToFit="1"/>
    </xf>
    <xf numFmtId="10" fontId="119" fillId="40" borderId="91" xfId="8" applyNumberFormat="1" applyFill="1" applyBorder="1" applyAlignment="1">
      <alignment horizontal="center" vertical="center" shrinkToFit="1"/>
    </xf>
    <xf numFmtId="175" fontId="119" fillId="40" borderId="91" xfId="8" applyNumberFormat="1" applyFill="1" applyBorder="1" applyAlignment="1">
      <alignment horizontal="center" vertical="center" shrinkToFit="1"/>
    </xf>
    <xf numFmtId="0" fontId="119" fillId="0" borderId="0" xfId="8" applyAlignment="1">
      <alignment vertical="center" shrinkToFit="1"/>
    </xf>
    <xf numFmtId="2" fontId="119" fillId="0" borderId="0" xfId="8" applyNumberFormat="1" applyAlignment="1">
      <alignment horizontal="center" vertical="center" shrinkToFit="1"/>
    </xf>
    <xf numFmtId="0" fontId="127" fillId="0" borderId="110" xfId="8" applyFont="1" applyBorder="1" applyAlignment="1">
      <alignment horizontal="center" vertical="center" shrinkToFit="1"/>
    </xf>
    <xf numFmtId="165" fontId="124" fillId="0" borderId="0" xfId="8" applyNumberFormat="1" applyFont="1" applyAlignment="1">
      <alignment horizontal="center" vertical="center" shrinkToFit="1"/>
    </xf>
    <xf numFmtId="0" fontId="123" fillId="0" borderId="94" xfId="8" applyFont="1" applyBorder="1" applyAlignment="1">
      <alignment horizontal="center" vertical="center" shrinkToFit="1"/>
    </xf>
    <xf numFmtId="0" fontId="123" fillId="0" borderId="97" xfId="8" applyFont="1" applyBorder="1" applyAlignment="1">
      <alignment horizontal="center" vertical="center" shrinkToFit="1"/>
    </xf>
    <xf numFmtId="165" fontId="119" fillId="0" borderId="111" xfId="8" applyNumberFormat="1" applyBorder="1" applyAlignment="1">
      <alignment vertical="center" shrinkToFit="1"/>
    </xf>
    <xf numFmtId="2" fontId="119" fillId="0" borderId="0" xfId="8" applyNumberFormat="1" applyAlignment="1">
      <alignment vertical="center" shrinkToFit="1"/>
    </xf>
    <xf numFmtId="177" fontId="119" fillId="0" borderId="0" xfId="8" quotePrefix="1" applyNumberFormat="1" applyAlignment="1">
      <alignment vertical="center" shrinkToFit="1"/>
    </xf>
    <xf numFmtId="0" fontId="119" fillId="0" borderId="112" xfId="8" applyBorder="1" applyAlignment="1">
      <alignment horizontal="center" vertical="center" shrinkToFit="1"/>
    </xf>
    <xf numFmtId="0" fontId="119" fillId="0" borderId="113" xfId="8" applyBorder="1" applyAlignment="1">
      <alignment horizontal="center" vertical="center" shrinkToFit="1"/>
    </xf>
    <xf numFmtId="2" fontId="119" fillId="0" borderId="113" xfId="8" applyNumberFormat="1" applyBorder="1" applyAlignment="1">
      <alignment horizontal="center" vertical="center" shrinkToFit="1"/>
    </xf>
    <xf numFmtId="0" fontId="119" fillId="0" borderId="114" xfId="8" applyBorder="1" applyAlignment="1">
      <alignment horizontal="center" vertical="center" shrinkToFit="1"/>
    </xf>
    <xf numFmtId="0" fontId="119" fillId="0" borderId="67" xfId="8" applyBorder="1" applyAlignment="1">
      <alignment horizontal="center" vertical="center" shrinkToFit="1"/>
    </xf>
    <xf numFmtId="2" fontId="119" fillId="0" borderId="67" xfId="8" applyNumberFormat="1" applyBorder="1" applyAlignment="1">
      <alignment horizontal="center" vertical="center" shrinkToFit="1"/>
    </xf>
    <xf numFmtId="0" fontId="128" fillId="29" borderId="51" xfId="0" applyFont="1" applyFill="1" applyBorder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/>
    </xf>
    <xf numFmtId="0" fontId="88" fillId="29" borderId="0" xfId="0" applyFont="1" applyFill="1" applyAlignment="1">
      <alignment vertical="center"/>
    </xf>
    <xf numFmtId="0" fontId="113" fillId="29" borderId="0" xfId="0" applyFont="1" applyFill="1" applyAlignment="1">
      <alignment vertical="center"/>
    </xf>
    <xf numFmtId="0" fontId="138" fillId="29" borderId="0" xfId="0" applyFont="1" applyFill="1"/>
    <xf numFmtId="14" fontId="141" fillId="29" borderId="0" xfId="0" applyNumberFormat="1" applyFont="1" applyFill="1"/>
    <xf numFmtId="0" fontId="2" fillId="0" borderId="38" xfId="0" applyFont="1" applyBorder="1"/>
    <xf numFmtId="0" fontId="16" fillId="11" borderId="0" xfId="0" applyFont="1" applyFill="1" applyAlignment="1">
      <alignment horizontal="center" vertical="center"/>
    </xf>
    <xf numFmtId="0" fontId="61" fillId="7" borderId="0" xfId="0" applyFont="1" applyFill="1"/>
    <xf numFmtId="0" fontId="146" fillId="29" borderId="0" xfId="0" applyFont="1" applyFill="1"/>
    <xf numFmtId="0" fontId="92" fillId="29" borderId="0" xfId="0" applyFont="1" applyFill="1"/>
    <xf numFmtId="178" fontId="0" fillId="0" borderId="0" xfId="0" applyNumberFormat="1"/>
    <xf numFmtId="0" fontId="0" fillId="39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2" fillId="39" borderId="0" xfId="0" applyFont="1" applyFill="1" applyAlignment="1">
      <alignment horizontal="center"/>
    </xf>
    <xf numFmtId="0" fontId="2" fillId="39" borderId="0" xfId="0" applyFont="1" applyFill="1" applyAlignment="1">
      <alignment horizontal="center" vertical="center"/>
    </xf>
    <xf numFmtId="0" fontId="115" fillId="0" borderId="0" xfId="0" applyFont="1" applyAlignment="1">
      <alignment horizontal="center" vertical="center" wrapText="1"/>
    </xf>
    <xf numFmtId="0" fontId="79" fillId="0" borderId="0" xfId="0" applyFont="1" applyAlignment="1">
      <alignment horizontal="left" vertical="top" wrapText="1"/>
    </xf>
    <xf numFmtId="0" fontId="79" fillId="0" borderId="0" xfId="0" applyFont="1" applyAlignment="1">
      <alignment horizontal="left" vertical="top"/>
    </xf>
    <xf numFmtId="0" fontId="15" fillId="0" borderId="0" xfId="0" applyFont="1" applyAlignment="1">
      <alignment horizontal="center" vertical="center" wrapText="1"/>
    </xf>
    <xf numFmtId="0" fontId="0" fillId="39" borderId="0" xfId="0" applyFill="1" applyAlignment="1">
      <alignment horizontal="center" vertical="top"/>
    </xf>
    <xf numFmtId="0" fontId="78" fillId="0" borderId="0" xfId="0" applyFont="1" applyAlignment="1">
      <alignment horizontal="left" vertical="top" wrapText="1"/>
    </xf>
    <xf numFmtId="0" fontId="79" fillId="0" borderId="0" xfId="0" applyFont="1" applyAlignment="1">
      <alignment horizontal="left" vertical="center" wrapText="1"/>
    </xf>
    <xf numFmtId="0" fontId="115" fillId="0" borderId="0" xfId="0" applyFont="1" applyAlignment="1">
      <alignment horizontal="left" vertical="center" wrapText="1"/>
    </xf>
    <xf numFmtId="0" fontId="79" fillId="39" borderId="0" xfId="0" applyFont="1" applyFill="1" applyAlignment="1">
      <alignment horizontal="center" vertical="top"/>
    </xf>
    <xf numFmtId="0" fontId="0" fillId="0" borderId="0" xfId="0" applyAlignment="1">
      <alignment horizontal="center" wrapText="1"/>
    </xf>
    <xf numFmtId="0" fontId="142" fillId="29" borderId="57" xfId="0" applyFont="1" applyFill="1" applyBorder="1" applyAlignment="1">
      <alignment horizontal="center" vertical="center"/>
    </xf>
    <xf numFmtId="0" fontId="142" fillId="29" borderId="0" xfId="0" applyFont="1" applyFill="1" applyAlignment="1">
      <alignment horizontal="center" vertical="center"/>
    </xf>
    <xf numFmtId="0" fontId="118" fillId="29" borderId="57" xfId="0" applyFont="1" applyFill="1" applyBorder="1" applyAlignment="1">
      <alignment horizontal="left" vertical="center"/>
    </xf>
    <xf numFmtId="0" fontId="118" fillId="29" borderId="0" xfId="0" applyFont="1" applyFill="1" applyAlignment="1">
      <alignment horizontal="left" vertical="center"/>
    </xf>
    <xf numFmtId="0" fontId="21" fillId="20" borderId="44" xfId="3" applyFont="1" applyFill="1" applyBorder="1" applyAlignment="1">
      <alignment horizontal="center" vertical="center" wrapText="1"/>
    </xf>
    <xf numFmtId="0" fontId="21" fillId="20" borderId="0" xfId="3" applyFont="1" applyFill="1" applyBorder="1" applyAlignment="1">
      <alignment horizontal="center" vertical="center" wrapText="1"/>
    </xf>
    <xf numFmtId="0" fontId="21" fillId="46" borderId="0" xfId="0" applyFont="1" applyFill="1" applyAlignment="1">
      <alignment horizontal="center" vertical="center" wrapText="1"/>
    </xf>
    <xf numFmtId="0" fontId="5" fillId="29" borderId="0" xfId="0" applyFont="1" applyFill="1" applyAlignment="1">
      <alignment horizontal="center"/>
    </xf>
    <xf numFmtId="0" fontId="21" fillId="47" borderId="0" xfId="0" applyFont="1" applyFill="1" applyAlignment="1">
      <alignment horizontal="center" vertical="center" wrapText="1"/>
    </xf>
    <xf numFmtId="0" fontId="5" fillId="29" borderId="0" xfId="0" applyFont="1" applyFill="1" applyAlignment="1">
      <alignment horizontal="center" vertical="center"/>
    </xf>
    <xf numFmtId="0" fontId="58" fillId="33" borderId="13" xfId="0" applyFont="1" applyFill="1" applyBorder="1" applyAlignment="1">
      <alignment horizontal="center" vertical="center"/>
    </xf>
    <xf numFmtId="0" fontId="58" fillId="33" borderId="1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31" borderId="10" xfId="0" applyFont="1" applyFill="1" applyBorder="1" applyAlignment="1">
      <alignment horizontal="center" vertical="center"/>
    </xf>
    <xf numFmtId="0" fontId="3" fillId="31" borderId="4" xfId="0" applyFont="1" applyFill="1" applyBorder="1" applyAlignment="1">
      <alignment horizontal="center" vertical="center"/>
    </xf>
    <xf numFmtId="0" fontId="3" fillId="31" borderId="5" xfId="0" applyFont="1" applyFill="1" applyBorder="1" applyAlignment="1">
      <alignment horizontal="center" vertical="center"/>
    </xf>
    <xf numFmtId="0" fontId="3" fillId="31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8" fillId="33" borderId="12" xfId="0" applyFont="1" applyFill="1" applyBorder="1" applyAlignment="1">
      <alignment horizontal="center" vertical="center"/>
    </xf>
    <xf numFmtId="0" fontId="52" fillId="29" borderId="0" xfId="0" applyFont="1" applyFill="1" applyAlignment="1">
      <alignment horizontal="left" vertical="center"/>
    </xf>
    <xf numFmtId="0" fontId="20" fillId="29" borderId="0" xfId="3" applyFont="1" applyFill="1" applyBorder="1" applyAlignment="1">
      <alignment horizontal="left" vertical="center"/>
    </xf>
    <xf numFmtId="0" fontId="21" fillId="7" borderId="0" xfId="0" applyFont="1" applyFill="1" applyAlignment="1">
      <alignment horizontal="center" vertical="center" wrapText="1"/>
    </xf>
    <xf numFmtId="0" fontId="16" fillId="20" borderId="0" xfId="0" applyFont="1" applyFill="1" applyAlignment="1">
      <alignment horizontal="center"/>
    </xf>
    <xf numFmtId="0" fontId="20" fillId="29" borderId="0" xfId="0" applyFont="1" applyFill="1" applyAlignment="1">
      <alignment horizontal="center" vertical="center" wrapText="1"/>
    </xf>
    <xf numFmtId="0" fontId="5" fillId="29" borderId="0" xfId="0" applyFont="1" applyFill="1" applyAlignment="1">
      <alignment horizontal="left"/>
    </xf>
    <xf numFmtId="0" fontId="0" fillId="29" borderId="6" xfId="0" applyFill="1" applyBorder="1" applyAlignment="1">
      <alignment horizontal="center"/>
    </xf>
    <xf numFmtId="14" fontId="0" fillId="29" borderId="6" xfId="0" applyNumberFormat="1" applyFill="1" applyBorder="1" applyAlignment="1">
      <alignment horizontal="center"/>
    </xf>
    <xf numFmtId="0" fontId="0" fillId="33" borderId="42" xfId="0" applyFill="1" applyBorder="1" applyAlignment="1">
      <alignment horizontal="center"/>
    </xf>
    <xf numFmtId="0" fontId="0" fillId="33" borderId="41" xfId="0" applyFill="1" applyBorder="1" applyAlignment="1">
      <alignment horizontal="center"/>
    </xf>
    <xf numFmtId="0" fontId="0" fillId="33" borderId="43" xfId="0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112" fillId="11" borderId="0" xfId="0" applyFont="1" applyFill="1" applyAlignment="1">
      <alignment horizontal="center" vertical="center"/>
    </xf>
    <xf numFmtId="0" fontId="0" fillId="29" borderId="36" xfId="0" applyFill="1" applyBorder="1" applyAlignment="1">
      <alignment horizontal="center"/>
    </xf>
    <xf numFmtId="0" fontId="55" fillId="0" borderId="25" xfId="0" applyFont="1" applyBorder="1" applyAlignment="1">
      <alignment horizontal="center" vertical="center"/>
    </xf>
    <xf numFmtId="0" fontId="55" fillId="0" borderId="36" xfId="0" applyFont="1" applyBorder="1" applyAlignment="1">
      <alignment horizontal="center" vertical="center"/>
    </xf>
    <xf numFmtId="0" fontId="55" fillId="0" borderId="37" xfId="0" applyFont="1" applyBorder="1" applyAlignment="1">
      <alignment horizontal="center" vertical="center"/>
    </xf>
    <xf numFmtId="0" fontId="62" fillId="29" borderId="0" xfId="0" applyFont="1" applyFill="1" applyAlignment="1">
      <alignment horizontal="center"/>
    </xf>
    <xf numFmtId="0" fontId="0" fillId="0" borderId="25" xfId="0" applyBorder="1" applyAlignment="1">
      <alignment horizontal="center"/>
    </xf>
    <xf numFmtId="0" fontId="0" fillId="0" borderId="37" xfId="0" applyBorder="1" applyAlignment="1">
      <alignment horizontal="center"/>
    </xf>
    <xf numFmtId="0" fontId="112" fillId="11" borderId="65" xfId="0" applyFont="1" applyFill="1" applyBorder="1" applyAlignment="1">
      <alignment horizontal="center" vertical="center" wrapText="1"/>
    </xf>
    <xf numFmtId="0" fontId="112" fillId="5" borderId="65" xfId="0" applyFont="1" applyFill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129" fillId="29" borderId="0" xfId="0" applyFont="1" applyFill="1" applyAlignment="1">
      <alignment horizontal="center" vertical="center"/>
    </xf>
    <xf numFmtId="0" fontId="75" fillId="11" borderId="64" xfId="0" applyFont="1" applyFill="1" applyBorder="1" applyAlignment="1">
      <alignment horizontal="center"/>
    </xf>
    <xf numFmtId="0" fontId="75" fillId="11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4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82" fillId="41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41" fillId="32" borderId="21" xfId="0" applyFont="1" applyFill="1" applyBorder="1" applyAlignment="1">
      <alignment horizontal="center"/>
    </xf>
    <xf numFmtId="0" fontId="41" fillId="5" borderId="21" xfId="0" applyFont="1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0" borderId="38" xfId="0" applyBorder="1" applyAlignment="1">
      <alignment horizontal="center" vertical="center"/>
    </xf>
    <xf numFmtId="0" fontId="31" fillId="32" borderId="0" xfId="0" applyFont="1" applyFill="1" applyAlignment="1">
      <alignment horizontal="center"/>
    </xf>
    <xf numFmtId="0" fontId="31" fillId="9" borderId="0" xfId="0" applyFont="1" applyFill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4" borderId="0" xfId="0" applyFill="1" applyAlignment="1">
      <alignment horizontal="center"/>
    </xf>
    <xf numFmtId="0" fontId="26" fillId="0" borderId="19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0" fillId="32" borderId="0" xfId="0" applyFill="1" applyAlignment="1">
      <alignment horizontal="center"/>
    </xf>
    <xf numFmtId="2" fontId="0" fillId="0" borderId="0" xfId="0" applyNumberFormat="1" applyAlignment="1">
      <alignment horizontal="left" indent="5"/>
    </xf>
    <xf numFmtId="0" fontId="27" fillId="0" borderId="0" xfId="0" applyFont="1" applyAlignment="1">
      <alignment horizontal="center"/>
    </xf>
    <xf numFmtId="0" fontId="3" fillId="31" borderId="0" xfId="0" applyFont="1" applyFill="1" applyAlignment="1">
      <alignment horizontal="center"/>
    </xf>
    <xf numFmtId="0" fontId="0" fillId="29" borderId="0" xfId="0" applyFill="1" applyAlignment="1">
      <alignment horizontal="center"/>
    </xf>
    <xf numFmtId="0" fontId="73" fillId="29" borderId="0" xfId="0" applyFont="1" applyFill="1" applyAlignment="1">
      <alignment horizontal="center"/>
    </xf>
    <xf numFmtId="0" fontId="71" fillId="29" borderId="0" xfId="0" applyFont="1" applyFill="1" applyAlignment="1">
      <alignment horizontal="right"/>
    </xf>
    <xf numFmtId="0" fontId="85" fillId="29" borderId="57" xfId="0" applyFont="1" applyFill="1" applyBorder="1" applyAlignment="1">
      <alignment horizontal="center" vertical="center" wrapText="1"/>
    </xf>
    <xf numFmtId="0" fontId="85" fillId="29" borderId="0" xfId="0" applyFont="1" applyFill="1" applyAlignment="1">
      <alignment horizontal="center" vertical="center" wrapText="1"/>
    </xf>
    <xf numFmtId="0" fontId="144" fillId="20" borderId="0" xfId="0" applyFont="1" applyFill="1" applyAlignment="1">
      <alignment horizontal="left"/>
    </xf>
    <xf numFmtId="0" fontId="61" fillId="20" borderId="0" xfId="0" applyFont="1" applyFill="1" applyAlignment="1">
      <alignment horizontal="left"/>
    </xf>
    <xf numFmtId="0" fontId="61" fillId="7" borderId="0" xfId="0" applyFont="1" applyFill="1" applyAlignment="1">
      <alignment horizontal="center"/>
    </xf>
    <xf numFmtId="0" fontId="87" fillId="29" borderId="0" xfId="0" applyFont="1" applyFill="1" applyAlignment="1">
      <alignment horizontal="center" vertical="center"/>
    </xf>
    <xf numFmtId="0" fontId="85" fillId="29" borderId="0" xfId="0" applyFont="1" applyFill="1" applyAlignment="1">
      <alignment horizontal="center"/>
    </xf>
    <xf numFmtId="0" fontId="85" fillId="29" borderId="57" xfId="0" applyFont="1" applyFill="1" applyBorder="1" applyAlignment="1">
      <alignment horizontal="left" vertical="center" wrapText="1"/>
    </xf>
    <xf numFmtId="0" fontId="85" fillId="29" borderId="0" xfId="0" applyFont="1" applyFill="1" applyAlignment="1">
      <alignment horizontal="left" vertical="center" wrapText="1"/>
    </xf>
    <xf numFmtId="0" fontId="85" fillId="29" borderId="57" xfId="0" applyFont="1" applyFill="1" applyBorder="1" applyAlignment="1">
      <alignment horizontal="left" vertical="center"/>
    </xf>
    <xf numFmtId="0" fontId="85" fillId="29" borderId="0" xfId="0" applyFont="1" applyFill="1" applyAlignment="1">
      <alignment horizontal="left" vertical="center"/>
    </xf>
    <xf numFmtId="0" fontId="0" fillId="29" borderId="0" xfId="0" applyFill="1" applyAlignment="1">
      <alignment horizontal="left" vertical="center"/>
    </xf>
    <xf numFmtId="0" fontId="144" fillId="7" borderId="0" xfId="0" applyFont="1" applyFill="1" applyAlignment="1">
      <alignment horizontal="left"/>
    </xf>
    <xf numFmtId="0" fontId="144" fillId="7" borderId="0" xfId="0" applyFont="1" applyFill="1" applyAlignment="1">
      <alignment horizontal="center"/>
    </xf>
    <xf numFmtId="0" fontId="145" fillId="7" borderId="0" xfId="0" applyFont="1" applyFill="1" applyAlignment="1">
      <alignment horizontal="center" vertical="center"/>
    </xf>
    <xf numFmtId="0" fontId="143" fillId="29" borderId="0" xfId="0" applyFont="1" applyFill="1" applyAlignment="1">
      <alignment horizontal="center" vertical="center"/>
    </xf>
    <xf numFmtId="0" fontId="145" fillId="29" borderId="0" xfId="0" applyFont="1" applyFill="1" applyAlignment="1">
      <alignment horizontal="center" vertical="center"/>
    </xf>
    <xf numFmtId="0" fontId="77" fillId="29" borderId="0" xfId="0" applyFont="1" applyFill="1" applyAlignment="1">
      <alignment horizontal="center"/>
    </xf>
    <xf numFmtId="0" fontId="115" fillId="29" borderId="0" xfId="0" applyFont="1" applyFill="1" applyAlignment="1">
      <alignment horizontal="center"/>
    </xf>
    <xf numFmtId="0" fontId="61" fillId="7" borderId="0" xfId="0" applyFont="1" applyFill="1" applyAlignment="1">
      <alignment horizontal="left"/>
    </xf>
    <xf numFmtId="0" fontId="86" fillId="20" borderId="0" xfId="0" applyFont="1" applyFill="1" applyAlignment="1">
      <alignment horizontal="center" vertical="center"/>
    </xf>
    <xf numFmtId="14" fontId="115" fillId="42" borderId="0" xfId="0" applyNumberFormat="1" applyFont="1" applyFill="1" applyAlignment="1">
      <alignment horizontal="center" vertical="center"/>
    </xf>
    <xf numFmtId="0" fontId="143" fillId="42" borderId="0" xfId="0" applyFont="1" applyFill="1" applyAlignment="1">
      <alignment horizontal="center" vertical="center"/>
    </xf>
    <xf numFmtId="0" fontId="87" fillId="7" borderId="0" xfId="0" applyFont="1" applyFill="1" applyAlignment="1">
      <alignment horizontal="center" vertical="center"/>
    </xf>
    <xf numFmtId="0" fontId="87" fillId="7" borderId="59" xfId="0" applyFont="1" applyFill="1" applyBorder="1" applyAlignment="1">
      <alignment horizontal="center" vertical="center"/>
    </xf>
    <xf numFmtId="0" fontId="73" fillId="11" borderId="0" xfId="0" applyFont="1" applyFill="1" applyAlignment="1">
      <alignment horizontal="center"/>
    </xf>
    <xf numFmtId="0" fontId="115" fillId="29" borderId="0" xfId="0" applyFont="1" applyFill="1" applyAlignment="1">
      <alignment horizontal="center" vertical="center" wrapText="1"/>
    </xf>
    <xf numFmtId="0" fontId="140" fillId="29" borderId="0" xfId="0" applyFont="1" applyFill="1" applyAlignment="1">
      <alignment horizontal="center" vertical="center"/>
    </xf>
    <xf numFmtId="0" fontId="130" fillId="29" borderId="0" xfId="0" applyFont="1" applyFill="1" applyAlignment="1">
      <alignment horizontal="center" vertical="center"/>
    </xf>
    <xf numFmtId="0" fontId="131" fillId="44" borderId="0" xfId="0" applyFont="1" applyFill="1" applyAlignment="1">
      <alignment horizontal="center" vertical="center"/>
    </xf>
    <xf numFmtId="0" fontId="132" fillId="44" borderId="0" xfId="0" applyFont="1" applyFill="1" applyAlignment="1">
      <alignment horizontal="center" vertical="center"/>
    </xf>
    <xf numFmtId="0" fontId="113" fillId="29" borderId="0" xfId="0" applyFont="1" applyFill="1" applyAlignment="1">
      <alignment horizontal="center" vertical="center"/>
    </xf>
    <xf numFmtId="0" fontId="133" fillId="29" borderId="0" xfId="1" applyFont="1" applyFill="1" applyAlignment="1">
      <alignment horizontal="center" vertical="center"/>
    </xf>
    <xf numFmtId="0" fontId="134" fillId="29" borderId="0" xfId="0" applyFont="1" applyFill="1" applyAlignment="1">
      <alignment horizontal="center" vertical="center"/>
    </xf>
    <xf numFmtId="0" fontId="114" fillId="7" borderId="0" xfId="0" applyFont="1" applyFill="1" applyAlignment="1">
      <alignment horizontal="center" vertical="center" wrapText="1"/>
    </xf>
    <xf numFmtId="0" fontId="114" fillId="29" borderId="0" xfId="0" applyFont="1" applyFill="1" applyAlignment="1">
      <alignment horizontal="center" vertical="center" wrapText="1"/>
    </xf>
    <xf numFmtId="0" fontId="131" fillId="45" borderId="0" xfId="0" applyFont="1" applyFill="1" applyAlignment="1">
      <alignment horizontal="center" vertical="center"/>
    </xf>
    <xf numFmtId="0" fontId="132" fillId="45" borderId="0" xfId="0" applyFont="1" applyFill="1" applyAlignment="1">
      <alignment horizontal="center" vertical="center"/>
    </xf>
    <xf numFmtId="0" fontId="139" fillId="29" borderId="0" xfId="0" applyFont="1" applyFill="1" applyAlignment="1">
      <alignment horizontal="center" vertical="center"/>
    </xf>
    <xf numFmtId="0" fontId="137" fillId="29" borderId="0" xfId="1" applyFont="1" applyFill="1" applyAlignment="1">
      <alignment horizontal="center" vertical="center"/>
    </xf>
    <xf numFmtId="0" fontId="137" fillId="29" borderId="0" xfId="0" applyFont="1" applyFill="1" applyAlignment="1">
      <alignment horizontal="center" vertical="center"/>
    </xf>
    <xf numFmtId="0" fontId="139" fillId="29" borderId="0" xfId="1" applyFont="1" applyFill="1" applyAlignment="1">
      <alignment horizontal="center" vertical="center"/>
    </xf>
    <xf numFmtId="0" fontId="90" fillId="20" borderId="60" xfId="0" applyFont="1" applyFill="1" applyBorder="1" applyAlignment="1">
      <alignment horizontal="center" vertical="center"/>
    </xf>
    <xf numFmtId="0" fontId="90" fillId="20" borderId="61" xfId="0" applyFont="1" applyFill="1" applyBorder="1" applyAlignment="1">
      <alignment horizontal="center" vertical="center"/>
    </xf>
    <xf numFmtId="0" fontId="90" fillId="20" borderId="0" xfId="0" applyFont="1" applyFill="1" applyAlignment="1">
      <alignment horizontal="center" vertical="center"/>
    </xf>
    <xf numFmtId="0" fontId="90" fillId="20" borderId="56" xfId="0" applyFont="1" applyFill="1" applyBorder="1" applyAlignment="1">
      <alignment horizontal="center" vertical="center"/>
    </xf>
    <xf numFmtId="0" fontId="90" fillId="20" borderId="59" xfId="0" applyFont="1" applyFill="1" applyBorder="1" applyAlignment="1">
      <alignment horizontal="center" vertical="center"/>
    </xf>
    <xf numFmtId="0" fontId="90" fillId="20" borderId="58" xfId="0" applyFont="1" applyFill="1" applyBorder="1" applyAlignment="1">
      <alignment horizontal="center" vertical="center"/>
    </xf>
    <xf numFmtId="0" fontId="91" fillId="0" borderId="63" xfId="0" applyFont="1" applyBorder="1" applyAlignment="1">
      <alignment horizontal="center" vertical="center" wrapText="1"/>
    </xf>
    <xf numFmtId="0" fontId="91" fillId="0" borderId="60" xfId="0" applyFont="1" applyBorder="1" applyAlignment="1">
      <alignment horizontal="center" vertical="center" wrapText="1"/>
    </xf>
    <xf numFmtId="0" fontId="91" fillId="0" borderId="57" xfId="0" applyFont="1" applyBorder="1" applyAlignment="1">
      <alignment horizontal="center" vertical="center" wrapText="1"/>
    </xf>
    <xf numFmtId="0" fontId="91" fillId="0" borderId="0" xfId="0" applyFont="1" applyAlignment="1">
      <alignment horizontal="center" vertical="center" wrapText="1"/>
    </xf>
    <xf numFmtId="0" fontId="91" fillId="0" borderId="62" xfId="0" applyFont="1" applyBorder="1" applyAlignment="1">
      <alignment horizontal="center" vertical="center" wrapText="1"/>
    </xf>
    <xf numFmtId="0" fontId="91" fillId="0" borderId="59" xfId="0" applyFont="1" applyBorder="1" applyAlignment="1">
      <alignment horizontal="center" vertical="center" wrapText="1"/>
    </xf>
    <xf numFmtId="0" fontId="92" fillId="0" borderId="60" xfId="0" applyFont="1" applyBorder="1" applyAlignment="1">
      <alignment horizontal="center" vertical="center" wrapText="1"/>
    </xf>
    <xf numFmtId="0" fontId="92" fillId="0" borderId="0" xfId="0" applyFont="1" applyAlignment="1">
      <alignment horizontal="center" vertical="center" wrapText="1"/>
    </xf>
    <xf numFmtId="0" fontId="92" fillId="0" borderId="59" xfId="0" applyFont="1" applyBorder="1" applyAlignment="1">
      <alignment horizontal="center" vertical="center" wrapText="1"/>
    </xf>
    <xf numFmtId="0" fontId="73" fillId="7" borderId="0" xfId="0" applyFont="1" applyFill="1" applyAlignment="1">
      <alignment horizontal="center" vertical="center"/>
    </xf>
    <xf numFmtId="0" fontId="109" fillId="20" borderId="0" xfId="0" applyFont="1" applyFill="1" applyAlignment="1">
      <alignment horizontal="center" vertical="center"/>
    </xf>
    <xf numFmtId="0" fontId="108" fillId="29" borderId="0" xfId="0" applyFont="1" applyFill="1" applyAlignment="1">
      <alignment horizontal="center" vertical="center"/>
    </xf>
    <xf numFmtId="0" fontId="108" fillId="20" borderId="0" xfId="0" applyFont="1" applyFill="1" applyAlignment="1">
      <alignment horizontal="center" vertical="center"/>
    </xf>
    <xf numFmtId="0" fontId="104" fillId="42" borderId="0" xfId="0" applyFont="1" applyFill="1" applyAlignment="1">
      <alignment horizontal="center" vertical="center"/>
    </xf>
    <xf numFmtId="0" fontId="107" fillId="20" borderId="0" xfId="0" applyFont="1" applyFill="1" applyAlignment="1">
      <alignment horizontal="center" vertical="center"/>
    </xf>
    <xf numFmtId="14" fontId="73" fillId="42" borderId="0" xfId="0" applyNumberFormat="1" applyFont="1" applyFill="1" applyAlignment="1">
      <alignment horizontal="center" vertical="center"/>
    </xf>
    <xf numFmtId="14" fontId="78" fillId="42" borderId="0" xfId="0" applyNumberFormat="1" applyFont="1" applyFill="1" applyAlignment="1">
      <alignment horizontal="center" vertical="center"/>
    </xf>
    <xf numFmtId="0" fontId="106" fillId="20" borderId="0" xfId="0" applyFont="1" applyFill="1" applyAlignment="1">
      <alignment horizontal="center" vertical="center"/>
    </xf>
    <xf numFmtId="0" fontId="72" fillId="7" borderId="0" xfId="0" applyFont="1" applyFill="1" applyAlignment="1">
      <alignment horizontal="center"/>
    </xf>
    <xf numFmtId="0" fontId="85" fillId="20" borderId="0" xfId="0" applyFont="1" applyFill="1" applyAlignment="1">
      <alignment horizontal="center"/>
    </xf>
    <xf numFmtId="0" fontId="72" fillId="7" borderId="0" xfId="0" applyFont="1" applyFill="1" applyAlignment="1">
      <alignment horizontal="left"/>
    </xf>
    <xf numFmtId="0" fontId="105" fillId="29" borderId="0" xfId="0" applyFont="1" applyFill="1" applyAlignment="1">
      <alignment horizontal="center" vertical="center"/>
    </xf>
    <xf numFmtId="0" fontId="103" fillId="7" borderId="0" xfId="0" applyFont="1" applyFill="1" applyAlignment="1">
      <alignment horizontal="center" vertical="center"/>
    </xf>
    <xf numFmtId="0" fontId="73" fillId="29" borderId="0" xfId="0" applyFont="1" applyFill="1" applyAlignment="1">
      <alignment horizontal="center" vertical="center"/>
    </xf>
    <xf numFmtId="0" fontId="88" fillId="7" borderId="0" xfId="0" applyFont="1" applyFill="1" applyAlignment="1">
      <alignment horizontal="center" vertical="center"/>
    </xf>
    <xf numFmtId="0" fontId="72" fillId="29" borderId="0" xfId="0" applyFont="1" applyFill="1" applyAlignment="1">
      <alignment horizontal="center"/>
    </xf>
    <xf numFmtId="0" fontId="72" fillId="20" borderId="0" xfId="0" applyFont="1" applyFill="1" applyAlignment="1">
      <alignment horizontal="left"/>
    </xf>
    <xf numFmtId="0" fontId="61" fillId="29" borderId="0" xfId="0" applyFont="1" applyFill="1" applyAlignment="1">
      <alignment horizontal="center"/>
    </xf>
    <xf numFmtId="0" fontId="72" fillId="29" borderId="0" xfId="0" applyFont="1" applyFill="1" applyAlignment="1">
      <alignment horizontal="left"/>
    </xf>
    <xf numFmtId="0" fontId="73" fillId="7" borderId="0" xfId="0" applyFont="1" applyFill="1" applyAlignment="1">
      <alignment horizontal="center"/>
    </xf>
    <xf numFmtId="0" fontId="61" fillId="29" borderId="0" xfId="0" applyFont="1" applyFill="1" applyAlignment="1">
      <alignment horizontal="left"/>
    </xf>
    <xf numFmtId="0" fontId="5" fillId="20" borderId="0" xfId="0" applyFont="1" applyFill="1" applyAlignment="1">
      <alignment horizontal="center"/>
    </xf>
    <xf numFmtId="177" fontId="119" fillId="0" borderId="90" xfId="8" quotePrefix="1" applyNumberFormat="1" applyBorder="1" applyAlignment="1">
      <alignment horizontal="center" vertical="center" shrinkToFit="1"/>
    </xf>
    <xf numFmtId="177" fontId="119" fillId="0" borderId="89" xfId="8" quotePrefix="1" applyNumberFormat="1" applyBorder="1" applyAlignment="1">
      <alignment horizontal="center" vertical="center" shrinkToFit="1"/>
    </xf>
    <xf numFmtId="165" fontId="119" fillId="0" borderId="75" xfId="8" applyNumberFormat="1" applyBorder="1" applyAlignment="1">
      <alignment horizontal="center" vertical="center" shrinkToFit="1"/>
    </xf>
    <xf numFmtId="165" fontId="119" fillId="0" borderId="76" xfId="8" applyNumberFormat="1" applyBorder="1" applyAlignment="1">
      <alignment horizontal="center" vertical="center" shrinkToFit="1"/>
    </xf>
    <xf numFmtId="165" fontId="119" fillId="0" borderId="95" xfId="8" applyNumberFormat="1" applyBorder="1" applyAlignment="1">
      <alignment horizontal="center" vertical="center" shrinkToFit="1"/>
    </xf>
    <xf numFmtId="165" fontId="119" fillId="0" borderId="96" xfId="8" applyNumberFormat="1" applyBorder="1" applyAlignment="1">
      <alignment horizontal="center" vertical="center" shrinkToFit="1"/>
    </xf>
    <xf numFmtId="165" fontId="119" fillId="0" borderId="98" xfId="8" applyNumberFormat="1" applyBorder="1" applyAlignment="1">
      <alignment horizontal="center" vertical="center" shrinkToFit="1"/>
    </xf>
    <xf numFmtId="165" fontId="119" fillId="0" borderId="103" xfId="8" applyNumberFormat="1" applyBorder="1" applyAlignment="1">
      <alignment horizontal="center" vertical="center" shrinkToFit="1"/>
    </xf>
    <xf numFmtId="176" fontId="119" fillId="0" borderId="90" xfId="8" applyNumberFormat="1" applyBorder="1" applyAlignment="1">
      <alignment horizontal="center" vertical="center" shrinkToFit="1"/>
    </xf>
    <xf numFmtId="176" fontId="119" fillId="0" borderId="89" xfId="8" applyNumberFormat="1" applyBorder="1" applyAlignment="1">
      <alignment horizontal="center" vertical="center" shrinkToFit="1"/>
    </xf>
    <xf numFmtId="2" fontId="119" fillId="0" borderId="90" xfId="8" applyNumberFormat="1" applyBorder="1" applyAlignment="1">
      <alignment horizontal="center" vertical="center" shrinkToFit="1"/>
    </xf>
    <xf numFmtId="2" fontId="119" fillId="0" borderId="89" xfId="8" applyNumberFormat="1" applyBorder="1" applyAlignment="1">
      <alignment horizontal="center" vertical="center" shrinkToFit="1"/>
    </xf>
    <xf numFmtId="0" fontId="123" fillId="0" borderId="107" xfId="8" applyFont="1" applyBorder="1" applyAlignment="1">
      <alignment horizontal="center" vertical="center" shrinkToFit="1"/>
    </xf>
    <xf numFmtId="0" fontId="123" fillId="0" borderId="108" xfId="8" applyFont="1" applyBorder="1" applyAlignment="1">
      <alignment horizontal="center" vertical="center" shrinkToFit="1"/>
    </xf>
    <xf numFmtId="0" fontId="123" fillId="0" borderId="109" xfId="8" applyFont="1" applyBorder="1" applyAlignment="1">
      <alignment horizontal="center" vertical="center" shrinkToFit="1"/>
    </xf>
    <xf numFmtId="0" fontId="123" fillId="0" borderId="80" xfId="8" applyFont="1" applyBorder="1" applyAlignment="1" applyProtection="1">
      <alignment horizontal="center" vertical="center" shrinkToFit="1"/>
      <protection locked="0"/>
    </xf>
    <xf numFmtId="0" fontId="123" fillId="0" borderId="81" xfId="8" applyFont="1" applyBorder="1" applyAlignment="1" applyProtection="1">
      <alignment horizontal="center" vertical="center" shrinkToFit="1"/>
      <protection locked="0"/>
    </xf>
    <xf numFmtId="0" fontId="123" fillId="0" borderId="82" xfId="8" applyFont="1" applyBorder="1" applyAlignment="1" applyProtection="1">
      <alignment horizontal="center" vertical="center" shrinkToFit="1"/>
      <protection locked="0"/>
    </xf>
    <xf numFmtId="173" fontId="123" fillId="0" borderId="83" xfId="8" applyNumberFormat="1" applyFont="1" applyBorder="1" applyAlignment="1">
      <alignment horizontal="center" vertical="center" shrinkToFit="1"/>
    </xf>
    <xf numFmtId="173" fontId="123" fillId="0" borderId="84" xfId="8" applyNumberFormat="1" applyFont="1" applyBorder="1" applyAlignment="1">
      <alignment horizontal="center" vertical="center" shrinkToFit="1"/>
    </xf>
    <xf numFmtId="173" fontId="123" fillId="0" borderId="85" xfId="8" applyNumberFormat="1" applyFont="1" applyBorder="1" applyAlignment="1">
      <alignment horizontal="center" vertical="center" shrinkToFit="1"/>
    </xf>
    <xf numFmtId="173" fontId="123" fillId="0" borderId="71" xfId="8" applyNumberFormat="1" applyFont="1" applyBorder="1" applyAlignment="1" applyProtection="1">
      <alignment horizontal="center" vertical="center" shrinkToFit="1"/>
      <protection locked="0"/>
    </xf>
    <xf numFmtId="173" fontId="123" fillId="0" borderId="72" xfId="8" applyNumberFormat="1" applyFont="1" applyBorder="1" applyAlignment="1" applyProtection="1">
      <alignment horizontal="center" vertical="center" shrinkToFit="1"/>
      <protection locked="0"/>
    </xf>
    <xf numFmtId="173" fontId="123" fillId="0" borderId="73" xfId="8" applyNumberFormat="1" applyFont="1" applyBorder="1" applyAlignment="1" applyProtection="1">
      <alignment horizontal="center" vertical="center" shrinkToFit="1"/>
      <protection locked="0"/>
    </xf>
    <xf numFmtId="1" fontId="123" fillId="0" borderId="77" xfId="8" applyNumberFormat="1" applyFont="1" applyBorder="1" applyAlignment="1">
      <alignment horizontal="center" vertical="center" shrinkToFit="1"/>
    </xf>
    <xf numFmtId="1" fontId="123" fillId="0" borderId="78" xfId="8" applyNumberFormat="1" applyFont="1" applyBorder="1" applyAlignment="1">
      <alignment horizontal="center" vertical="center" shrinkToFit="1"/>
    </xf>
    <xf numFmtId="1" fontId="123" fillId="0" borderId="79" xfId="8" applyNumberFormat="1" applyFont="1" applyBorder="1" applyAlignment="1">
      <alignment horizontal="center" vertical="center" shrinkToFit="1"/>
    </xf>
    <xf numFmtId="173" fontId="123" fillId="0" borderId="77" xfId="8" applyNumberFormat="1" applyFont="1" applyBorder="1" applyAlignment="1" applyProtection="1">
      <alignment horizontal="center" vertical="center" shrinkToFit="1"/>
      <protection locked="0"/>
    </xf>
    <xf numFmtId="173" fontId="123" fillId="0" borderId="78" xfId="8" applyNumberFormat="1" applyFont="1" applyBorder="1" applyAlignment="1" applyProtection="1">
      <alignment horizontal="center" vertical="center" shrinkToFit="1"/>
      <protection locked="0"/>
    </xf>
    <xf numFmtId="173" fontId="123" fillId="0" borderId="79" xfId="8" applyNumberFormat="1" applyFont="1" applyBorder="1" applyAlignment="1" applyProtection="1">
      <alignment horizontal="center" vertical="center" shrinkToFit="1"/>
      <protection locked="0"/>
    </xf>
    <xf numFmtId="173" fontId="123" fillId="0" borderId="80" xfId="8" applyNumberFormat="1" applyFont="1" applyBorder="1" applyAlignment="1" applyProtection="1">
      <alignment horizontal="center" vertical="center" shrinkToFit="1"/>
      <protection locked="0"/>
    </xf>
    <xf numFmtId="173" fontId="123" fillId="0" borderId="81" xfId="8" applyNumberFormat="1" applyFont="1" applyBorder="1" applyAlignment="1" applyProtection="1">
      <alignment horizontal="center" vertical="center" shrinkToFit="1"/>
      <protection locked="0"/>
    </xf>
    <xf numFmtId="173" fontId="123" fillId="0" borderId="82" xfId="8" applyNumberFormat="1" applyFont="1" applyBorder="1" applyAlignment="1" applyProtection="1">
      <alignment horizontal="center" vertical="center" shrinkToFit="1"/>
      <protection locked="0"/>
    </xf>
    <xf numFmtId="1" fontId="123" fillId="0" borderId="80" xfId="8" applyNumberFormat="1" applyFont="1" applyBorder="1" applyAlignment="1">
      <alignment horizontal="center" vertical="center" shrinkToFit="1"/>
    </xf>
    <xf numFmtId="1" fontId="123" fillId="0" borderId="81" xfId="8" applyNumberFormat="1" applyFont="1" applyBorder="1" applyAlignment="1">
      <alignment horizontal="center" vertical="center" shrinkToFit="1"/>
    </xf>
    <xf numFmtId="1" fontId="123" fillId="0" borderId="82" xfId="8" applyNumberFormat="1" applyFont="1" applyBorder="1" applyAlignment="1">
      <alignment horizontal="center" vertical="center" shrinkToFit="1"/>
    </xf>
    <xf numFmtId="0" fontId="123" fillId="0" borderId="87" xfId="8" applyFont="1" applyBorder="1" applyAlignment="1">
      <alignment horizontal="center" vertical="center" wrapText="1"/>
    </xf>
    <xf numFmtId="0" fontId="123" fillId="0" borderId="91" xfId="8" applyFont="1" applyBorder="1" applyAlignment="1">
      <alignment horizontal="center" vertical="center" wrapText="1"/>
    </xf>
    <xf numFmtId="0" fontId="123" fillId="0" borderId="88" xfId="8" applyFont="1" applyBorder="1" applyAlignment="1">
      <alignment horizontal="center" vertical="center" shrinkToFit="1"/>
    </xf>
    <xf numFmtId="0" fontId="123" fillId="0" borderId="89" xfId="8" applyFont="1" applyBorder="1" applyAlignment="1">
      <alignment horizontal="center" vertical="center" shrinkToFit="1"/>
    </xf>
    <xf numFmtId="0" fontId="123" fillId="0" borderId="80" xfId="8" applyFont="1" applyBorder="1" applyAlignment="1">
      <alignment horizontal="center" vertical="center" shrinkToFit="1"/>
    </xf>
    <xf numFmtId="0" fontId="123" fillId="0" borderId="82" xfId="8" applyFont="1" applyBorder="1" applyAlignment="1">
      <alignment horizontal="center" vertical="center" shrinkToFit="1"/>
    </xf>
    <xf numFmtId="0" fontId="123" fillId="0" borderId="81" xfId="8" applyFont="1" applyBorder="1" applyAlignment="1">
      <alignment horizontal="center" vertical="center" shrinkToFit="1"/>
    </xf>
    <xf numFmtId="0" fontId="123" fillId="0" borderId="71" xfId="8" applyFont="1" applyBorder="1" applyAlignment="1">
      <alignment horizontal="center" vertical="center" shrinkToFit="1"/>
    </xf>
    <xf numFmtId="0" fontId="123" fillId="0" borderId="72" xfId="8" applyFont="1" applyBorder="1" applyAlignment="1">
      <alignment horizontal="center" vertical="center" shrinkToFit="1"/>
    </xf>
    <xf numFmtId="0" fontId="123" fillId="0" borderId="73" xfId="8" applyFont="1" applyBorder="1" applyAlignment="1">
      <alignment horizontal="center" vertical="center" shrinkToFit="1"/>
    </xf>
    <xf numFmtId="0" fontId="123" fillId="0" borderId="71" xfId="8" applyFont="1" applyBorder="1" applyAlignment="1" applyProtection="1">
      <alignment horizontal="center" vertical="center" shrinkToFit="1"/>
      <protection locked="0"/>
    </xf>
    <xf numFmtId="0" fontId="123" fillId="0" borderId="72" xfId="8" applyFont="1" applyBorder="1" applyAlignment="1" applyProtection="1">
      <alignment horizontal="center" vertical="center" shrinkToFit="1"/>
      <protection locked="0"/>
    </xf>
    <xf numFmtId="0" fontId="123" fillId="0" borderId="73" xfId="8" applyFont="1" applyBorder="1" applyAlignment="1" applyProtection="1">
      <alignment horizontal="center" vertical="center" shrinkToFit="1"/>
      <protection locked="0"/>
    </xf>
    <xf numFmtId="0" fontId="123" fillId="0" borderId="77" xfId="8" applyFont="1" applyBorder="1" applyAlignment="1">
      <alignment horizontal="center" vertical="center" shrinkToFit="1"/>
    </xf>
    <xf numFmtId="0" fontId="123" fillId="0" borderId="78" xfId="8" applyFont="1" applyBorder="1" applyAlignment="1">
      <alignment horizontal="center" vertical="center" shrinkToFit="1"/>
    </xf>
    <xf numFmtId="0" fontId="123" fillId="0" borderId="79" xfId="8" applyFont="1" applyBorder="1" applyAlignment="1">
      <alignment horizontal="center" vertical="center" shrinkToFit="1"/>
    </xf>
    <xf numFmtId="0" fontId="123" fillId="0" borderId="77" xfId="8" applyFont="1" applyBorder="1" applyAlignment="1" applyProtection="1">
      <alignment horizontal="center" vertical="center" shrinkToFit="1"/>
      <protection locked="0"/>
    </xf>
    <xf numFmtId="0" fontId="123" fillId="0" borderId="78" xfId="8" applyFont="1" applyBorder="1" applyAlignment="1" applyProtection="1">
      <alignment horizontal="center" vertical="center" shrinkToFit="1"/>
      <protection locked="0"/>
    </xf>
    <xf numFmtId="0" fontId="123" fillId="0" borderId="79" xfId="8" applyFont="1" applyBorder="1" applyAlignment="1" applyProtection="1">
      <alignment horizontal="center" vertical="center" shrinkToFit="1"/>
      <protection locked="0"/>
    </xf>
    <xf numFmtId="173" fontId="123" fillId="0" borderId="71" xfId="8" applyNumberFormat="1" applyFont="1" applyBorder="1" applyAlignment="1">
      <alignment horizontal="center" vertical="center" shrinkToFit="1"/>
    </xf>
    <xf numFmtId="173" fontId="123" fillId="0" borderId="72" xfId="8" applyNumberFormat="1" applyFont="1" applyBorder="1" applyAlignment="1">
      <alignment horizontal="center" vertical="center" shrinkToFit="1"/>
    </xf>
    <xf numFmtId="173" fontId="123" fillId="0" borderId="73" xfId="8" applyNumberFormat="1" applyFont="1" applyBorder="1" applyAlignment="1">
      <alignment horizontal="center" vertical="center" shrinkToFit="1"/>
    </xf>
    <xf numFmtId="0" fontId="121" fillId="0" borderId="0" xfId="8" applyFont="1" applyAlignment="1">
      <alignment horizontal="center" vertical="center" shrinkToFit="1"/>
    </xf>
    <xf numFmtId="0" fontId="121" fillId="0" borderId="66" xfId="8" applyFont="1" applyBorder="1" applyAlignment="1">
      <alignment horizontal="center" vertical="center" shrinkToFit="1"/>
    </xf>
    <xf numFmtId="0" fontId="121" fillId="0" borderId="67" xfId="8" applyFont="1" applyBorder="1" applyAlignment="1">
      <alignment horizontal="center" vertical="center" shrinkToFit="1"/>
    </xf>
    <xf numFmtId="0" fontId="121" fillId="0" borderId="68" xfId="8" applyFont="1" applyBorder="1" applyAlignment="1">
      <alignment horizontal="center" vertical="center" shrinkToFit="1"/>
    </xf>
    <xf numFmtId="0" fontId="123" fillId="0" borderId="74" xfId="8" applyFont="1" applyBorder="1" applyAlignment="1">
      <alignment horizontal="center" vertical="center" shrinkToFit="1"/>
    </xf>
    <xf numFmtId="0" fontId="123" fillId="0" borderId="75" xfId="8" applyFont="1" applyBorder="1" applyAlignment="1">
      <alignment horizontal="center" vertical="center" shrinkToFit="1"/>
    </xf>
    <xf numFmtId="0" fontId="123" fillId="0" borderId="76" xfId="8" applyFont="1" applyBorder="1" applyAlignment="1">
      <alignment horizontal="center" vertical="center" shrinkToFit="1"/>
    </xf>
    <xf numFmtId="0" fontId="103" fillId="43" borderId="0" xfId="0" applyFont="1" applyFill="1" applyAlignment="1">
      <alignment horizontal="center" vertical="center"/>
    </xf>
    <xf numFmtId="0" fontId="85" fillId="43" borderId="0" xfId="0" applyFont="1" applyFill="1" applyAlignment="1">
      <alignment horizontal="center" vertical="center"/>
    </xf>
  </cellXfs>
  <cellStyles count="9">
    <cellStyle name="Entrada" xfId="2" builtinId="20"/>
    <cellStyle name="Hiperligação" xfId="1" builtinId="8"/>
    <cellStyle name="Normal" xfId="0" builtinId="0"/>
    <cellStyle name="Normal 2" xfId="7" xr:uid="{B7E504D3-99D9-4E38-A14F-CA9EC0C7A918}"/>
    <cellStyle name="Normal 2 2" xfId="5" xr:uid="{F3481B81-41F1-4AB3-8892-3D08E0A476AD}"/>
    <cellStyle name="Normal 3" xfId="8" xr:uid="{DEF96CDD-80A7-6843-A39C-2F8CC3368827}"/>
    <cellStyle name="Normal 8" xfId="6" xr:uid="{0C20041C-918D-4240-A987-C5B2DD64DCAD}"/>
    <cellStyle name="Total" xfId="3" builtinId="25"/>
    <cellStyle name="Vírgula 2" xfId="4" xr:uid="{6A738CE6-0A94-47F8-877B-85765F5A2288}"/>
  </cellStyles>
  <dxfs count="10"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top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numFmt numFmtId="165" formatCode="0.0"/>
      <alignment horizontal="right" vertical="top" textRotation="0" wrapText="0" indent="1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DA8EB4"/>
      <color rgb="FF195D21"/>
      <color rgb="FFECB2D9"/>
      <color rgb="FFE187C3"/>
      <color rgb="FFFF7D7D"/>
      <color rgb="FFCC3399"/>
      <color rgb="FFB75411"/>
      <color rgb="FFDA6CB5"/>
      <color rgb="FF9933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tyles" Target="styles.xml"/><Relationship Id="rId30" Type="http://schemas.microsoft.com/office/2017/06/relationships/rdRichValue" Target="richData/rdrichvalue.xml"/><Relationship Id="rId8" Type="http://schemas.openxmlformats.org/officeDocument/2006/relationships/worksheet" Target="worksheets/sheet8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862134670888558E-2"/>
          <c:y val="1.8432330422020988E-2"/>
          <c:w val="0.94888783030235102"/>
          <c:h val="0.97824158902065794"/>
        </c:manualLayout>
      </c:layout>
      <c:barChart>
        <c:barDir val="bar"/>
        <c:grouping val="clustered"/>
        <c:varyColors val="0"/>
        <c:ser>
          <c:idx val="2"/>
          <c:order val="0"/>
          <c:tx>
            <c:v>Datos</c:v>
          </c:tx>
          <c:spPr>
            <a:solidFill>
              <a:schemeClr val="accent3">
                <a:alpha val="7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0" rIns="0" bIns="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'1'!$N$15:$N$41</c:f>
              <c:strCache>
                <c:ptCount val="27"/>
                <c:pt idx="0">
                  <c:v>Body Mass ®</c:v>
                </c:pt>
                <c:pt idx="1">
                  <c:v>Stretch Stature ®</c:v>
                </c:pt>
                <c:pt idx="2">
                  <c:v>Sitting Height ®</c:v>
                </c:pt>
                <c:pt idx="3">
                  <c:v>Arm Span ®</c:v>
                </c:pt>
                <c:pt idx="4">
                  <c:v>Triceps SF ®</c:v>
                </c:pt>
                <c:pt idx="5">
                  <c:v>Subscapular SF ®</c:v>
                </c:pt>
                <c:pt idx="6">
                  <c:v>Biceps SF ®</c:v>
                </c:pt>
                <c:pt idx="7">
                  <c:v>Iliac Crest SF ®</c:v>
                </c:pt>
                <c:pt idx="8">
                  <c:v>Supraspinale SF ®</c:v>
                </c:pt>
                <c:pt idx="9">
                  <c:v>Abdominal SF ®</c:v>
                </c:pt>
                <c:pt idx="10">
                  <c:v>Thigh SF ®</c:v>
                </c:pt>
                <c:pt idx="11">
                  <c:v>Calf SF ®</c:v>
                </c:pt>
                <c:pt idx="12">
                  <c:v>Arm Relaxed Girth ®</c:v>
                </c:pt>
                <c:pt idx="13">
                  <c:v>Arm Flexed and Tensed Girth ®</c:v>
                </c:pt>
                <c:pt idx="14">
                  <c:v>Waist Girth ®</c:v>
                </c:pt>
                <c:pt idx="15">
                  <c:v>Hips Girth ®</c:v>
                </c:pt>
                <c:pt idx="16">
                  <c:v>Thigh Middle Girth ®</c:v>
                </c:pt>
                <c:pt idx="17">
                  <c:v>Calf Girth ®</c:v>
                </c:pt>
                <c:pt idx="18">
                  <c:v>Humerus Breadth ®</c:v>
                </c:pt>
                <c:pt idx="19">
                  <c:v>Bi-Styloid Breadth ®</c:v>
                </c:pt>
                <c:pt idx="20">
                  <c:v>Femur Breadth ®</c:v>
                </c:pt>
                <c:pt idx="21">
                  <c:v>Muscle Mass</c:v>
                </c:pt>
                <c:pt idx="22">
                  <c:v>Bone Mass</c:v>
                </c:pt>
                <c:pt idx="23">
                  <c:v>Adipose Mass</c:v>
                </c:pt>
                <c:pt idx="24">
                  <c:v>Corrected Arm Girth</c:v>
                </c:pt>
                <c:pt idx="25">
                  <c:v>Corrected Thigh Girth</c:v>
                </c:pt>
                <c:pt idx="26">
                  <c:v>Corrected Calf Girth</c:v>
                </c:pt>
              </c:strCache>
            </c:strRef>
          </c:cat>
          <c:val>
            <c:numRef>
              <c:f>'1'!$Q$15:$Q$41</c:f>
              <c:numCache>
                <c:formatCode>0.00</c:formatCode>
                <c:ptCount val="27"/>
                <c:pt idx="0">
                  <c:v>-7.9714117352445976E-2</c:v>
                </c:pt>
                <c:pt idx="1">
                  <c:v>0</c:v>
                </c:pt>
                <c:pt idx="2">
                  <c:v>-0.1402900964674845</c:v>
                </c:pt>
                <c:pt idx="3">
                  <c:v>-1.0244398532968153</c:v>
                </c:pt>
                <c:pt idx="4">
                  <c:v>-0.94830272466732901</c:v>
                </c:pt>
                <c:pt idx="5">
                  <c:v>-2.1345633338138019</c:v>
                </c:pt>
                <c:pt idx="6">
                  <c:v>-2.1398188632104933</c:v>
                </c:pt>
                <c:pt idx="7">
                  <c:v>-2.199893448947349</c:v>
                </c:pt>
                <c:pt idx="8">
                  <c:v>-2.4939949444348963</c:v>
                </c:pt>
                <c:pt idx="9">
                  <c:v>-2.4450174938863722</c:v>
                </c:pt>
                <c:pt idx="10">
                  <c:v>-1.2633985511756232</c:v>
                </c:pt>
                <c:pt idx="11">
                  <c:v>-1.3775918958573803</c:v>
                </c:pt>
                <c:pt idx="12">
                  <c:v>-4.4374090227942004E-2</c:v>
                </c:pt>
                <c:pt idx="13">
                  <c:v>-0.72568568695198299</c:v>
                </c:pt>
                <c:pt idx="14">
                  <c:v>-1.2781014674816991</c:v>
                </c:pt>
                <c:pt idx="15">
                  <c:v>1.0929515379052972</c:v>
                </c:pt>
                <c:pt idx="16">
                  <c:v>1.1914154530611898E-2</c:v>
                </c:pt>
                <c:pt idx="17">
                  <c:v>0.71075414822258076</c:v>
                </c:pt>
                <c:pt idx="18">
                  <c:v>-3.9365396627108065</c:v>
                </c:pt>
                <c:pt idx="19">
                  <c:v>-2.6627331132327989</c:v>
                </c:pt>
                <c:pt idx="20">
                  <c:v>-0.12427128877784412</c:v>
                </c:pt>
                <c:pt idx="21">
                  <c:v>-0.58050595478768663</c:v>
                </c:pt>
                <c:pt idx="22">
                  <c:v>-1.3596664277178363</c:v>
                </c:pt>
                <c:pt idx="23">
                  <c:v>-2.0853697119554249</c:v>
                </c:pt>
                <c:pt idx="24">
                  <c:v>0.64410970343369678</c:v>
                </c:pt>
                <c:pt idx="25">
                  <c:v>0.20564763914743095</c:v>
                </c:pt>
                <c:pt idx="26">
                  <c:v>1.8575046243016928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5-1A43-A7A2-EC9DC45D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342696448"/>
        <c:axId val="342693312"/>
      </c:barChart>
      <c:catAx>
        <c:axId val="342696448"/>
        <c:scaling>
          <c:orientation val="maxMin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crossAx val="342693312"/>
        <c:crosses val="autoZero"/>
        <c:auto val="1"/>
        <c:lblAlgn val="ctr"/>
        <c:lblOffset val="100"/>
        <c:noMultiLvlLbl val="0"/>
      </c:catAx>
      <c:valAx>
        <c:axId val="342693312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bg1">
                  <a:lumMod val="50000"/>
                  <a:alpha val="4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bg1">
                  <a:lumMod val="50000"/>
                  <a:alpha val="31000"/>
                </a:schemeClr>
              </a:solidFill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pt-PT"/>
          </a:p>
        </c:txPr>
        <c:crossAx val="34269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1.18" l="0" r="0" t="0.85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334341209144655E-2"/>
          <c:y val="5.4503054408501624E-2"/>
          <c:w val="0.93564869083889202"/>
          <c:h val="0.868738140601035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'1'!#REF!</c:f>
              <c:strCache>
                <c:ptCount val="1"/>
                <c:pt idx="0">
                  <c:v>#REF!</c:v>
                </c:pt>
              </c:strCache>
            </c:strRef>
          </c:tx>
          <c:spPr>
            <a:ln w="9525" cmpd="sng">
              <a:solidFill>
                <a:schemeClr val="accent6"/>
              </a:solidFill>
              <a:prstDash val="sysDash"/>
              <a:headEnd w="lg" len="lg"/>
              <a:tailEnd type="triangle" w="sm" len="med"/>
            </a:ln>
            <a:effectLst/>
          </c:spPr>
          <c:marker>
            <c:symbol val="diamond"/>
            <c:size val="10"/>
            <c:spPr>
              <a:solidFill>
                <a:schemeClr val="accent4"/>
              </a:solidFill>
              <a:ln w="9525" cap="flat" cmpd="sng" algn="ctr">
                <a:noFill/>
                <a:round/>
                <a:headEnd type="arrow"/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chemeClr val="accent4"/>
                </a:solidFill>
                <a:ln w="9525" cap="flat" cmpd="sng" algn="ctr">
                  <a:noFill/>
                  <a:round/>
                  <a:headEnd type="arrow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9DE-DD4D-9367-9ABBC53B63CB}"/>
              </c:ext>
            </c:extLst>
          </c:dPt>
          <c:xVal>
            <c:numRef>
              <c:f>'1'!$R$53</c:f>
              <c:numCache>
                <c:formatCode>0.0</c:formatCode>
                <c:ptCount val="1"/>
                <c:pt idx="0">
                  <c:v>0.44897794147208403</c:v>
                </c:pt>
              </c:numCache>
            </c:numRef>
          </c:xVal>
          <c:yVal>
            <c:numRef>
              <c:f>'1'!$R$54</c:f>
              <c:numCache>
                <c:formatCode>0.0</c:formatCode>
                <c:ptCount val="1"/>
                <c:pt idx="0">
                  <c:v>1.5525660136996073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DE-DD4D-9367-9ABBC53B63CB}"/>
            </c:ext>
          </c:extLst>
        </c:ser>
        <c:ser>
          <c:idx val="1"/>
          <c:order val="1"/>
          <c:tx>
            <c:v>Mesomorfia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noFill/>
              <a:ln w="9525" cap="flat" cmpd="sng" algn="ctr">
                <a:noFill/>
                <a:round/>
              </a:ln>
              <a:effectLst/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12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A9DE-DD4D-9367-9ABBC53B63CB}"/>
            </c:ext>
          </c:extLst>
        </c:ser>
        <c:ser>
          <c:idx val="2"/>
          <c:order val="2"/>
          <c:tx>
            <c:v>Ectomorfia</c:v>
          </c:tx>
          <c:spPr>
            <a:ln w="28575">
              <a:solidFill>
                <a:schemeClr val="accent3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noFill/>
              <a:ln w="9525" cap="flat" cmpd="sng" algn="ctr">
                <a:noFill/>
                <a:round/>
              </a:ln>
              <a:effectLst/>
            </c:spPr>
          </c:marker>
          <c:xVal>
            <c:numLit>
              <c:formatCode>General</c:formatCode>
              <c:ptCount val="1"/>
              <c:pt idx="0">
                <c:v>6</c:v>
              </c:pt>
            </c:numLit>
          </c:xVal>
          <c:yVal>
            <c:numLit>
              <c:formatCode>General</c:formatCode>
              <c:ptCount val="1"/>
              <c:pt idx="0">
                <c:v>-6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A9DE-DD4D-9367-9ABBC53B63CB}"/>
            </c:ext>
          </c:extLst>
        </c:ser>
        <c:ser>
          <c:idx val="3"/>
          <c:order val="3"/>
          <c:tx>
            <c:v>Endomorfia</c:v>
          </c:tx>
          <c:spPr>
            <a:ln w="28575">
              <a:solidFill>
                <a:schemeClr val="accent4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noFill/>
              <a:ln w="9525" cap="flat" cmpd="sng" algn="ctr">
                <a:noFill/>
                <a:round/>
              </a:ln>
              <a:effectLst/>
            </c:spPr>
          </c:marker>
          <c:xVal>
            <c:numLit>
              <c:formatCode>General</c:formatCode>
              <c:ptCount val="1"/>
              <c:pt idx="0">
                <c:v>-6</c:v>
              </c:pt>
            </c:numLit>
          </c:xVal>
          <c:yVal>
            <c:numLit>
              <c:formatCode>General</c:formatCode>
              <c:ptCount val="1"/>
              <c:pt idx="0">
                <c:v>-6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A9DE-DD4D-9367-9ABBC53B6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693704"/>
        <c:axId val="342695272"/>
      </c:scatterChart>
      <c:valAx>
        <c:axId val="342693704"/>
        <c:scaling>
          <c:orientation val="minMax"/>
          <c:max val="8"/>
          <c:min val="-8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pt-PT"/>
          </a:p>
        </c:txPr>
        <c:crossAx val="342695272"/>
        <c:crossesAt val="-10"/>
        <c:crossBetween val="midCat"/>
        <c:majorUnit val="1"/>
      </c:valAx>
      <c:valAx>
        <c:axId val="342695272"/>
        <c:scaling>
          <c:orientation val="minMax"/>
          <c:max val="16"/>
          <c:min val="-1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venir Book" panose="02000503020000020003" pitchFamily="2" charset="0"/>
                <a:ea typeface="+mn-ea"/>
                <a:cs typeface="+mn-cs"/>
              </a:defRPr>
            </a:pPr>
            <a:endParaRPr lang="pt-PT"/>
          </a:p>
        </c:txPr>
        <c:crossAx val="342693704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" footer="0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4A-E04F-95C3-66FE017AB3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4A-E04F-95C3-66FE017AB3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4A-E04F-95C3-66FE017AB3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4A-E04F-95C3-66FE017AB3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4A-E04F-95C3-66FE017AB3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'1'!$N$45:$N$48</c:f>
              <c:strCache>
                <c:ptCount val="4"/>
                <c:pt idx="0">
                  <c:v>Muscle Mass - Lee</c:v>
                </c:pt>
                <c:pt idx="1">
                  <c:v>Bone Mass - Rocha</c:v>
                </c:pt>
                <c:pt idx="2">
                  <c:v>Residual Mass</c:v>
                </c:pt>
                <c:pt idx="3">
                  <c:v>Adipose Mass - Kerr</c:v>
                </c:pt>
              </c:strCache>
            </c:strRef>
          </c:cat>
          <c:val>
            <c:numRef>
              <c:f>'1'!$P$45:$P$48</c:f>
              <c:numCache>
                <c:formatCode>0.00\ "kg"</c:formatCode>
                <c:ptCount val="4"/>
                <c:pt idx="0">
                  <c:v>22.403733575914263</c:v>
                </c:pt>
                <c:pt idx="1">
                  <c:v>7.8604261706906087</c:v>
                </c:pt>
                <c:pt idx="2">
                  <c:v>10.328988635530351</c:v>
                </c:pt>
                <c:pt idx="3">
                  <c:v>12.606851617864782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4A-E04F-95C3-66FE017A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399692022679403E-2"/>
          <c:y val="5.5723972003499551E-2"/>
          <c:w val="0.95609951609352528"/>
          <c:h val="0.79372522400217216"/>
        </c:manualLayout>
      </c:layout>
      <c:lineChart>
        <c:grouping val="standard"/>
        <c:varyColors val="0"/>
        <c:ser>
          <c:idx val="0"/>
          <c:order val="0"/>
          <c:tx>
            <c:v>Perfil de Pleigues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dLbl>
              <c:idx val="2"/>
              <c:layout>
                <c:manualLayout>
                  <c:x val="-3.3255627943668375E-2"/>
                  <c:y val="3.37354307222275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5B-7D4D-AE39-A8B2D913A339}"/>
                </c:ext>
              </c:extLst>
            </c:dLbl>
            <c:numFmt formatCode="0.0\ &quot;m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Book" panose="02000503020000020003" pitchFamily="2" charset="0"/>
                    <a:ea typeface="+mn-ea"/>
                    <a:cs typeface="+mn-cs"/>
                  </a:defRPr>
                </a:pPr>
                <a:endParaRPr lang="pt-PT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'1'!$N$19:$N$26</c:f>
              <c:strCache>
                <c:ptCount val="8"/>
                <c:pt idx="0">
                  <c:v>Triceps SF ®</c:v>
                </c:pt>
                <c:pt idx="1">
                  <c:v>Subscapular SF ®</c:v>
                </c:pt>
                <c:pt idx="2">
                  <c:v>Biceps SF ®</c:v>
                </c:pt>
                <c:pt idx="3">
                  <c:v>Iliac Crest SF ®</c:v>
                </c:pt>
                <c:pt idx="4">
                  <c:v>Supraspinale SF ®</c:v>
                </c:pt>
                <c:pt idx="5">
                  <c:v>Abdominal SF ®</c:v>
                </c:pt>
                <c:pt idx="6">
                  <c:v>Thigh SF ®</c:v>
                </c:pt>
                <c:pt idx="7">
                  <c:v>Calf SF ®</c:v>
                </c:pt>
              </c:strCache>
            </c:strRef>
          </c:cat>
          <c:val>
            <c:numRef>
              <c:f>'1'!$O$19:$O$26</c:f>
              <c:numCache>
                <c:formatCode>0.0</c:formatCode>
                <c:ptCount val="8"/>
                <c:pt idx="0">
                  <c:v>10.5</c:v>
                </c:pt>
                <c:pt idx="1">
                  <c:v>6</c:v>
                </c:pt>
                <c:pt idx="2">
                  <c:v>3.5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  <c:pt idx="6">
                  <c:v>15.5</c:v>
                </c:pt>
                <c:pt idx="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5B-7D4D-AE39-A8B2D913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636112"/>
        <c:axId val="162107064"/>
      </c:lineChart>
      <c:catAx>
        <c:axId val="34263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cap="none" spc="0" baseline="0">
                <a:ln w="0"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Avenir Book" panose="02000503020000020003" pitchFamily="2" charset="0"/>
                <a:ea typeface="+mn-ea"/>
                <a:cs typeface="+mn-cs"/>
              </a:defRPr>
            </a:pPr>
            <a:endParaRPr lang="pt-PT"/>
          </a:p>
        </c:txPr>
        <c:crossAx val="162107064"/>
        <c:crosses val="autoZero"/>
        <c:auto val="1"/>
        <c:lblAlgn val="ctr"/>
        <c:lblOffset val="100"/>
        <c:noMultiLvlLbl val="0"/>
      </c:catAx>
      <c:valAx>
        <c:axId val="16210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4263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3" Type="http://schemas.openxmlformats.org/officeDocument/2006/relationships/image" Target="../media/image3.svg"/><Relationship Id="rId7" Type="http://schemas.openxmlformats.org/officeDocument/2006/relationships/image" Target="../media/image15.png"/><Relationship Id="rId2" Type="http://schemas.openxmlformats.org/officeDocument/2006/relationships/image" Target="../media/image2.png"/><Relationship Id="rId1" Type="http://schemas.openxmlformats.org/officeDocument/2006/relationships/image" Target="../media/image11.png"/><Relationship Id="rId6" Type="http://schemas.openxmlformats.org/officeDocument/2006/relationships/image" Target="../media/image14.svg"/><Relationship Id="rId11" Type="http://schemas.openxmlformats.org/officeDocument/2006/relationships/image" Target="../media/image19.png"/><Relationship Id="rId5" Type="http://schemas.openxmlformats.org/officeDocument/2006/relationships/image" Target="../media/image13.svg"/><Relationship Id="rId10" Type="http://schemas.openxmlformats.org/officeDocument/2006/relationships/image" Target="../media/image18.sv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18" Type="http://schemas.openxmlformats.org/officeDocument/2006/relationships/image" Target="../media/image36.png"/><Relationship Id="rId26" Type="http://schemas.openxmlformats.org/officeDocument/2006/relationships/image" Target="../media/image43.png"/><Relationship Id="rId3" Type="http://schemas.openxmlformats.org/officeDocument/2006/relationships/image" Target="../media/image22.png"/><Relationship Id="rId21" Type="http://schemas.openxmlformats.org/officeDocument/2006/relationships/image" Target="../media/image38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17" Type="http://schemas.openxmlformats.org/officeDocument/2006/relationships/image" Target="../media/image35.png"/><Relationship Id="rId25" Type="http://schemas.openxmlformats.org/officeDocument/2006/relationships/image" Target="../media/image42.svg"/><Relationship Id="rId2" Type="http://schemas.openxmlformats.org/officeDocument/2006/relationships/image" Target="../media/image21.png"/><Relationship Id="rId16" Type="http://schemas.openxmlformats.org/officeDocument/2006/relationships/image" Target="../media/image34.png"/><Relationship Id="rId20" Type="http://schemas.openxmlformats.org/officeDocument/2006/relationships/image" Target="../media/image19.png"/><Relationship Id="rId1" Type="http://schemas.openxmlformats.org/officeDocument/2006/relationships/image" Target="../media/image20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24" Type="http://schemas.openxmlformats.org/officeDocument/2006/relationships/image" Target="../media/image41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23" Type="http://schemas.openxmlformats.org/officeDocument/2006/relationships/image" Target="../media/image40.png"/><Relationship Id="rId10" Type="http://schemas.openxmlformats.org/officeDocument/2006/relationships/image" Target="../media/image28.png"/><Relationship Id="rId19" Type="http://schemas.openxmlformats.org/officeDocument/2006/relationships/image" Target="../media/image37.png"/><Relationship Id="rId4" Type="http://schemas.microsoft.com/office/2007/relationships/hdphoto" Target="../media/hdphoto1.wdp"/><Relationship Id="rId9" Type="http://schemas.openxmlformats.org/officeDocument/2006/relationships/image" Target="../media/image27.png"/><Relationship Id="rId14" Type="http://schemas.openxmlformats.org/officeDocument/2006/relationships/image" Target="../media/image32.png"/><Relationship Id="rId22" Type="http://schemas.openxmlformats.org/officeDocument/2006/relationships/image" Target="../media/image39.svg"/><Relationship Id="rId27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3.png"/><Relationship Id="rId18" Type="http://schemas.microsoft.com/office/2007/relationships/hdphoto" Target="../media/hdphoto5.wdp"/><Relationship Id="rId26" Type="http://schemas.openxmlformats.org/officeDocument/2006/relationships/image" Target="../media/image23.png"/><Relationship Id="rId21" Type="http://schemas.openxmlformats.org/officeDocument/2006/relationships/image" Target="../media/image58.png"/><Relationship Id="rId34" Type="http://schemas.openxmlformats.org/officeDocument/2006/relationships/image" Target="../media/image67.png"/><Relationship Id="rId7" Type="http://schemas.openxmlformats.org/officeDocument/2006/relationships/image" Target="../media/image48.png"/><Relationship Id="rId12" Type="http://schemas.openxmlformats.org/officeDocument/2006/relationships/image" Target="../media/image52.png"/><Relationship Id="rId17" Type="http://schemas.openxmlformats.org/officeDocument/2006/relationships/image" Target="../media/image56.png"/><Relationship Id="rId25" Type="http://schemas.microsoft.com/office/2007/relationships/hdphoto" Target="../media/hdphoto8.wdp"/><Relationship Id="rId33" Type="http://schemas.openxmlformats.org/officeDocument/2006/relationships/image" Target="../media/image66.svg"/><Relationship Id="rId2" Type="http://schemas.openxmlformats.org/officeDocument/2006/relationships/image" Target="../media/image44.png"/><Relationship Id="rId16" Type="http://schemas.microsoft.com/office/2007/relationships/hdphoto" Target="../media/hdphoto4.wdp"/><Relationship Id="rId20" Type="http://schemas.microsoft.com/office/2007/relationships/hdphoto" Target="../media/hdphoto6.wdp"/><Relationship Id="rId29" Type="http://schemas.microsoft.com/office/2007/relationships/hdphoto" Target="../media/hdphoto9.wdp"/><Relationship Id="rId1" Type="http://schemas.openxmlformats.org/officeDocument/2006/relationships/image" Target="../media/image11.png"/><Relationship Id="rId6" Type="http://schemas.microsoft.com/office/2007/relationships/hdphoto" Target="../media/hdphoto2.wdp"/><Relationship Id="rId11" Type="http://schemas.openxmlformats.org/officeDocument/2006/relationships/image" Target="../media/image51.png"/><Relationship Id="rId24" Type="http://schemas.openxmlformats.org/officeDocument/2006/relationships/image" Target="../media/image60.png"/><Relationship Id="rId32" Type="http://schemas.openxmlformats.org/officeDocument/2006/relationships/image" Target="../media/image65.png"/><Relationship Id="rId37" Type="http://schemas.openxmlformats.org/officeDocument/2006/relationships/image" Target="../media/image70.svg"/><Relationship Id="rId5" Type="http://schemas.openxmlformats.org/officeDocument/2006/relationships/image" Target="../media/image47.png"/><Relationship Id="rId15" Type="http://schemas.openxmlformats.org/officeDocument/2006/relationships/image" Target="../media/image55.png"/><Relationship Id="rId23" Type="http://schemas.openxmlformats.org/officeDocument/2006/relationships/image" Target="../media/image59.png"/><Relationship Id="rId28" Type="http://schemas.openxmlformats.org/officeDocument/2006/relationships/image" Target="../media/image62.png"/><Relationship Id="rId36" Type="http://schemas.openxmlformats.org/officeDocument/2006/relationships/image" Target="../media/image69.png"/><Relationship Id="rId10" Type="http://schemas.microsoft.com/office/2007/relationships/hdphoto" Target="../media/hdphoto3.wdp"/><Relationship Id="rId19" Type="http://schemas.openxmlformats.org/officeDocument/2006/relationships/image" Target="../media/image57.png"/><Relationship Id="rId31" Type="http://schemas.openxmlformats.org/officeDocument/2006/relationships/image" Target="../media/image64.svg"/><Relationship Id="rId4" Type="http://schemas.openxmlformats.org/officeDocument/2006/relationships/image" Target="../media/image46.png"/><Relationship Id="rId9" Type="http://schemas.openxmlformats.org/officeDocument/2006/relationships/image" Target="../media/image50.png"/><Relationship Id="rId14" Type="http://schemas.openxmlformats.org/officeDocument/2006/relationships/image" Target="../media/image54.png"/><Relationship Id="rId22" Type="http://schemas.microsoft.com/office/2007/relationships/hdphoto" Target="../media/hdphoto7.wdp"/><Relationship Id="rId27" Type="http://schemas.openxmlformats.org/officeDocument/2006/relationships/image" Target="../media/image61.png"/><Relationship Id="rId30" Type="http://schemas.openxmlformats.org/officeDocument/2006/relationships/image" Target="../media/image63.png"/><Relationship Id="rId35" Type="http://schemas.openxmlformats.org/officeDocument/2006/relationships/image" Target="../media/image68.svg"/><Relationship Id="rId8" Type="http://schemas.openxmlformats.org/officeDocument/2006/relationships/image" Target="../media/image49.png"/><Relationship Id="rId3" Type="http://schemas.openxmlformats.org/officeDocument/2006/relationships/image" Target="../media/image45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108858</xdr:colOff>
      <xdr:row>1</xdr:row>
      <xdr:rowOff>67733</xdr:rowOff>
    </xdr:from>
    <xdr:to>
      <xdr:col>1</xdr:col>
      <xdr:colOff>537875</xdr:colOff>
      <xdr:row>6</xdr:row>
      <xdr:rowOff>110555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7D7162-FC3C-424D-BF69-66800CB4B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8" y="267304"/>
          <a:ext cx="1136588" cy="1076965"/>
        </a:xfrm>
        <a:prstGeom prst="rect">
          <a:avLst/>
        </a:prstGeom>
      </xdr:spPr>
    </xdr:pic>
    <xdr:clientData/>
  </xdr:twoCellAnchor>
  <xdr:twoCellAnchor editAs="oneCell">
    <xdr:from>
      <xdr:col>2</xdr:col>
      <xdr:colOff>69196</xdr:colOff>
      <xdr:row>1</xdr:row>
      <xdr:rowOff>80430</xdr:rowOff>
    </xdr:from>
    <xdr:to>
      <xdr:col>2</xdr:col>
      <xdr:colOff>394390</xdr:colOff>
      <xdr:row>2</xdr:row>
      <xdr:rowOff>228285</xdr:rowOff>
    </xdr:to>
    <xdr:pic>
      <xdr:nvPicPr>
        <xdr:cNvPr id="3" name="Gráfico 2" descr="Utilizador destaque">
          <a:extLst>
            <a:ext uri="{FF2B5EF4-FFF2-40B4-BE49-F238E27FC236}">
              <a16:creationId xmlns:a16="http://schemas.microsoft.com/office/drawing/2014/main" id="{FC47B82B-F518-2E42-96F0-7A31C5CC4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576263" y="266697"/>
          <a:ext cx="325194" cy="3341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62121</xdr:colOff>
      <xdr:row>1</xdr:row>
      <xdr:rowOff>51767</xdr:rowOff>
    </xdr:from>
    <xdr:to>
      <xdr:col>1</xdr:col>
      <xdr:colOff>1019818</xdr:colOff>
      <xdr:row>8</xdr:row>
      <xdr:rowOff>300245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759980-78A9-79E5-0E46-FA11AF2C6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21" y="238126"/>
          <a:ext cx="1930904" cy="17289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41413</xdr:colOff>
      <xdr:row>28</xdr:row>
      <xdr:rowOff>62121</xdr:rowOff>
    </xdr:from>
    <xdr:to>
      <xdr:col>36</xdr:col>
      <xdr:colOff>582119</xdr:colOff>
      <xdr:row>48</xdr:row>
      <xdr:rowOff>172061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C1E4CD-26F4-4D98-9D6A-BDA55F990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808" t="21452" r="10837" b="12819"/>
        <a:stretch/>
      </xdr:blipFill>
      <xdr:spPr>
        <a:xfrm>
          <a:off x="17103587" y="7143751"/>
          <a:ext cx="12550489" cy="6771032"/>
        </a:xfrm>
        <a:prstGeom prst="rect">
          <a:avLst/>
        </a:prstGeom>
      </xdr:spPr>
    </xdr:pic>
    <xdr:clientData/>
  </xdr:twoCellAnchor>
  <xdr:twoCellAnchor editAs="oneCell">
    <xdr:from>
      <xdr:col>15</xdr:col>
      <xdr:colOff>579782</xdr:colOff>
      <xdr:row>63</xdr:row>
      <xdr:rowOff>82824</xdr:rowOff>
    </xdr:from>
    <xdr:to>
      <xdr:col>36</xdr:col>
      <xdr:colOff>144944</xdr:colOff>
      <xdr:row>90</xdr:row>
      <xdr:rowOff>91812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CC6E36-5F77-43EB-B75C-CF737CDF82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010" t="18685" r="12619" b="14222"/>
        <a:stretch/>
      </xdr:blipFill>
      <xdr:spPr>
        <a:xfrm>
          <a:off x="17079860" y="12782824"/>
          <a:ext cx="12275085" cy="5865115"/>
        </a:xfrm>
        <a:prstGeom prst="rect">
          <a:avLst/>
        </a:prstGeom>
      </xdr:spPr>
    </xdr:pic>
    <xdr:clientData/>
  </xdr:twoCellAnchor>
  <xdr:twoCellAnchor editAs="oneCell">
    <xdr:from>
      <xdr:col>0</xdr:col>
      <xdr:colOff>504521</xdr:colOff>
      <xdr:row>1</xdr:row>
      <xdr:rowOff>208768</xdr:rowOff>
    </xdr:from>
    <xdr:to>
      <xdr:col>0</xdr:col>
      <xdr:colOff>1608894</xdr:colOff>
      <xdr:row>7</xdr:row>
      <xdr:rowOff>51516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77D9FFC-E633-ED45-BB92-85EF8B94B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521" y="504521"/>
          <a:ext cx="1104373" cy="10906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310817</xdr:colOff>
      <xdr:row>0</xdr:row>
      <xdr:rowOff>189570</xdr:rowOff>
    </xdr:from>
    <xdr:to>
      <xdr:col>1</xdr:col>
      <xdr:colOff>631659</xdr:colOff>
      <xdr:row>5</xdr:row>
      <xdr:rowOff>176986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6E86A04-D555-060C-D779-9C906E917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817" y="189570"/>
          <a:ext cx="982579" cy="949685"/>
        </a:xfrm>
        <a:prstGeom prst="rect">
          <a:avLst/>
        </a:prstGeom>
      </xdr:spPr>
    </xdr:pic>
    <xdr:clientData/>
  </xdr:twoCellAnchor>
  <xdr:twoCellAnchor editAs="oneCell">
    <xdr:from>
      <xdr:col>2</xdr:col>
      <xdr:colOff>140186</xdr:colOff>
      <xdr:row>2</xdr:row>
      <xdr:rowOff>85640</xdr:rowOff>
    </xdr:from>
    <xdr:to>
      <xdr:col>2</xdr:col>
      <xdr:colOff>465380</xdr:colOff>
      <xdr:row>4</xdr:row>
      <xdr:rowOff>38110</xdr:rowOff>
    </xdr:to>
    <xdr:pic>
      <xdr:nvPicPr>
        <xdr:cNvPr id="4" name="Gráfico 3" descr="Utilizador destaque">
          <a:extLst>
            <a:ext uri="{FF2B5EF4-FFF2-40B4-BE49-F238E27FC236}">
              <a16:creationId xmlns:a16="http://schemas.microsoft.com/office/drawing/2014/main" id="{E38775F5-5C15-D258-D63E-1873D17E3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461672" y="463208"/>
          <a:ext cx="325194" cy="3300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1714500</xdr:colOff>
      <xdr:row>63</xdr:row>
      <xdr:rowOff>47625</xdr:rowOff>
    </xdr:from>
    <xdr:to>
      <xdr:col>4</xdr:col>
      <xdr:colOff>187325</xdr:colOff>
      <xdr:row>99</xdr:row>
      <xdr:rowOff>107950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A7ED28-7DDC-1B4D-979F-8F6FE4D7E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72375" y="13096875"/>
          <a:ext cx="7743825" cy="7489825"/>
        </a:xfrm>
        <a:prstGeom prst="rect">
          <a:avLst/>
        </a:prstGeom>
      </xdr:spPr>
    </xdr:pic>
    <xdr:clientData/>
  </xdr:twoCellAnchor>
  <xdr:twoCellAnchor editAs="oneCell">
    <xdr:from>
      <xdr:col>4</xdr:col>
      <xdr:colOff>1730375</xdr:colOff>
      <xdr:row>81</xdr:row>
      <xdr:rowOff>79375</xdr:rowOff>
    </xdr:from>
    <xdr:to>
      <xdr:col>11</xdr:col>
      <xdr:colOff>1009650</xdr:colOff>
      <xdr:row>99</xdr:row>
      <xdr:rowOff>82629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6784657-8FE5-CB48-9F8B-B504EAE39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59250" y="16843375"/>
          <a:ext cx="7772400" cy="371800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53660</xdr:colOff>
      <xdr:row>12</xdr:row>
      <xdr:rowOff>-1</xdr:rowOff>
    </xdr:from>
    <xdr:to>
      <xdr:col>11</xdr:col>
      <xdr:colOff>480014</xdr:colOff>
      <xdr:row>18</xdr:row>
      <xdr:rowOff>1945245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2BAA0D-9A9C-96FA-E48D-DD0B6B2BF7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5" t="19955" r="2306" b="22635"/>
        <a:stretch/>
      </xdr:blipFill>
      <xdr:spPr>
        <a:xfrm>
          <a:off x="3273378" y="2656267"/>
          <a:ext cx="6932868" cy="3072148"/>
        </a:xfrm>
        <a:prstGeom prst="rect">
          <a:avLst/>
        </a:prstGeom>
      </xdr:spPr>
    </xdr:pic>
    <xdr:clientData/>
  </xdr:twoCellAnchor>
  <xdr:twoCellAnchor editAs="oneCell">
    <xdr:from>
      <xdr:col>11</xdr:col>
      <xdr:colOff>576865</xdr:colOff>
      <xdr:row>11</xdr:row>
      <xdr:rowOff>53662</xdr:rowOff>
    </xdr:from>
    <xdr:to>
      <xdr:col>24</xdr:col>
      <xdr:colOff>40246</xdr:colOff>
      <xdr:row>18</xdr:row>
      <xdr:rowOff>1703768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267E3F7-4D10-BA3D-F6D7-3EDEDF20D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74" t="26811" r="3454" b="20487"/>
        <a:stretch/>
      </xdr:blipFill>
      <xdr:spPr>
        <a:xfrm>
          <a:off x="10303097" y="2522113"/>
          <a:ext cx="7311445" cy="29648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204662</xdr:colOff>
      <xdr:row>0</xdr:row>
      <xdr:rowOff>16076</xdr:rowOff>
    </xdr:from>
    <xdr:to>
      <xdr:col>1</xdr:col>
      <xdr:colOff>712516</xdr:colOff>
      <xdr:row>5</xdr:row>
      <xdr:rowOff>5874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6DDCB53-EBAE-8B11-28BB-FB2CC9E8A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662" y="16076"/>
          <a:ext cx="1231272" cy="1246604"/>
        </a:xfrm>
        <a:prstGeom prst="rect">
          <a:avLst/>
        </a:prstGeom>
      </xdr:spPr>
    </xdr:pic>
    <xdr:clientData/>
  </xdr:twoCellAnchor>
  <xdr:oneCellAnchor>
    <xdr:from>
      <xdr:col>0</xdr:col>
      <xdr:colOff>551024</xdr:colOff>
      <xdr:row>72</xdr:row>
      <xdr:rowOff>65107</xdr:rowOff>
    </xdr:from>
    <xdr:ext cx="1193910" cy="1164574"/>
    <xdr:pic>
      <xdr:nvPicPr>
        <xdr:cNvPr id="3" name="Imagem 2">
          <a:extLst>
            <a:ext uri="{FF2B5EF4-FFF2-40B4-BE49-F238E27FC236}">
              <a16:creationId xmlns:a16="http://schemas.microsoft.com/office/drawing/2014/main" id="{0CF00C2F-9964-4253-B409-DFBFC08D0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24" y="17402531"/>
          <a:ext cx="1193910" cy="1164574"/>
        </a:xfrm>
        <a:prstGeom prst="rect">
          <a:avLst/>
        </a:prstGeom>
      </xdr:spPr>
    </xdr:pic>
    <xdr:clientData/>
  </xdr:oneCellAnchor>
  <xdr:twoCellAnchor editAs="oneCell">
    <xdr:from>
      <xdr:col>3</xdr:col>
      <xdr:colOff>435130</xdr:colOff>
      <xdr:row>2</xdr:row>
      <xdr:rowOff>7540</xdr:rowOff>
    </xdr:from>
    <xdr:to>
      <xdr:col>4</xdr:col>
      <xdr:colOff>69059</xdr:colOff>
      <xdr:row>3</xdr:row>
      <xdr:rowOff>10335</xdr:rowOff>
    </xdr:to>
    <xdr:pic>
      <xdr:nvPicPr>
        <xdr:cNvPr id="5" name="Gráfico 4" descr="Utilizador destaque">
          <a:extLst>
            <a:ext uri="{FF2B5EF4-FFF2-40B4-BE49-F238E27FC236}">
              <a16:creationId xmlns:a16="http://schemas.microsoft.com/office/drawing/2014/main" id="{A9E206B4-AB2E-407F-9D5D-B3E5E312A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63621" y="546691"/>
          <a:ext cx="328834" cy="266380"/>
        </a:xfrm>
        <a:prstGeom prst="rect">
          <a:avLst/>
        </a:prstGeom>
      </xdr:spPr>
    </xdr:pic>
    <xdr:clientData/>
  </xdr:twoCellAnchor>
  <xdr:twoCellAnchor editAs="oneCell">
    <xdr:from>
      <xdr:col>0</xdr:col>
      <xdr:colOff>202671</xdr:colOff>
      <xdr:row>24</xdr:row>
      <xdr:rowOff>50800</xdr:rowOff>
    </xdr:from>
    <xdr:to>
      <xdr:col>0</xdr:col>
      <xdr:colOff>494771</xdr:colOff>
      <xdr:row>25</xdr:row>
      <xdr:rowOff>38100</xdr:rowOff>
    </xdr:to>
    <xdr:pic>
      <xdr:nvPicPr>
        <xdr:cNvPr id="13" name="Gráfico 12" descr="Reproduzir com preenchimento sólido">
          <a:extLst>
            <a:ext uri="{FF2B5EF4-FFF2-40B4-BE49-F238E27FC236}">
              <a16:creationId xmlns:a16="http://schemas.microsoft.com/office/drawing/2014/main" id="{D63C0B41-B025-632F-E209-09DDD0260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02671" y="6480175"/>
          <a:ext cx="292100" cy="291571"/>
        </a:xfrm>
        <a:prstGeom prst="rect">
          <a:avLst/>
        </a:prstGeom>
      </xdr:spPr>
    </xdr:pic>
    <xdr:clientData/>
  </xdr:twoCellAnchor>
  <xdr:twoCellAnchor editAs="oneCell">
    <xdr:from>
      <xdr:col>0</xdr:col>
      <xdr:colOff>189971</xdr:colOff>
      <xdr:row>26</xdr:row>
      <xdr:rowOff>38629</xdr:rowOff>
    </xdr:from>
    <xdr:to>
      <xdr:col>0</xdr:col>
      <xdr:colOff>482071</xdr:colOff>
      <xdr:row>27</xdr:row>
      <xdr:rowOff>25930</xdr:rowOff>
    </xdr:to>
    <xdr:pic>
      <xdr:nvPicPr>
        <xdr:cNvPr id="14" name="Gráfico 13" descr="Reproduzir com preenchimento sólido">
          <a:extLst>
            <a:ext uri="{FF2B5EF4-FFF2-40B4-BE49-F238E27FC236}">
              <a16:creationId xmlns:a16="http://schemas.microsoft.com/office/drawing/2014/main" id="{70616D70-7D41-4054-8655-7C07D339D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9971" y="6944254"/>
          <a:ext cx="292100" cy="29157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28</xdr:row>
      <xdr:rowOff>63500</xdr:rowOff>
    </xdr:from>
    <xdr:to>
      <xdr:col>0</xdr:col>
      <xdr:colOff>482600</xdr:colOff>
      <xdr:row>29</xdr:row>
      <xdr:rowOff>50799</xdr:rowOff>
    </xdr:to>
    <xdr:pic>
      <xdr:nvPicPr>
        <xdr:cNvPr id="15" name="Gráfico 14" descr="Reproduzir com preenchimento sólido">
          <a:extLst>
            <a:ext uri="{FF2B5EF4-FFF2-40B4-BE49-F238E27FC236}">
              <a16:creationId xmlns:a16="http://schemas.microsoft.com/office/drawing/2014/main" id="{5F865113-BF63-44B0-9487-E7319771C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0500" y="7505700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30</xdr:row>
      <xdr:rowOff>25400</xdr:rowOff>
    </xdr:from>
    <xdr:to>
      <xdr:col>0</xdr:col>
      <xdr:colOff>482600</xdr:colOff>
      <xdr:row>31</xdr:row>
      <xdr:rowOff>12701</xdr:rowOff>
    </xdr:to>
    <xdr:pic>
      <xdr:nvPicPr>
        <xdr:cNvPr id="16" name="Gráfico 15" descr="Reproduzir com preenchimento sólido">
          <a:extLst>
            <a:ext uri="{FF2B5EF4-FFF2-40B4-BE49-F238E27FC236}">
              <a16:creationId xmlns:a16="http://schemas.microsoft.com/office/drawing/2014/main" id="{D115DD41-3FBB-43A0-8E03-B4B6831C1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90500" y="7988300"/>
          <a:ext cx="292100" cy="292100"/>
        </a:xfrm>
        <a:prstGeom prst="rect">
          <a:avLst/>
        </a:prstGeom>
      </xdr:spPr>
    </xdr:pic>
    <xdr:clientData/>
  </xdr:twoCellAnchor>
  <xdr:twoCellAnchor editAs="oneCell">
    <xdr:from>
      <xdr:col>3</xdr:col>
      <xdr:colOff>79331</xdr:colOff>
      <xdr:row>75</xdr:row>
      <xdr:rowOff>69104</xdr:rowOff>
    </xdr:from>
    <xdr:to>
      <xdr:col>3</xdr:col>
      <xdr:colOff>273228</xdr:colOff>
      <xdr:row>75</xdr:row>
      <xdr:rowOff>268862</xdr:rowOff>
    </xdr:to>
    <xdr:pic>
      <xdr:nvPicPr>
        <xdr:cNvPr id="6" name="Imagem 5" descr="Logo Ig PNG, Logo Instagram Icon Free DOWNLOAD - Free ...">
          <a:extLst>
            <a:ext uri="{FF2B5EF4-FFF2-40B4-BE49-F238E27FC236}">
              <a16:creationId xmlns:a16="http://schemas.microsoft.com/office/drawing/2014/main" id="{CAA0D5E6-DB72-5714-91D3-3A128079E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clrChange>
            <a:clrFrom>
              <a:srgbClr val="C6E3BE"/>
            </a:clrFrom>
            <a:clrTo>
              <a:srgbClr val="C6E3BE">
                <a:alpha val="0"/>
              </a:srgbClr>
            </a:clrTo>
          </a:clrChange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5745" y="17535399"/>
          <a:ext cx="193897" cy="199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227642</xdr:colOff>
      <xdr:row>0</xdr:row>
      <xdr:rowOff>71887</xdr:rowOff>
    </xdr:from>
    <xdr:ext cx="1193910" cy="1164574"/>
    <xdr:pic>
      <xdr:nvPicPr>
        <xdr:cNvPr id="20" name="Imagem 19">
          <a:extLst>
            <a:ext uri="{FF2B5EF4-FFF2-40B4-BE49-F238E27FC236}">
              <a16:creationId xmlns:a16="http://schemas.microsoft.com/office/drawing/2014/main" id="{0B8ED7AB-F487-D348-AA9F-C3E6E4FF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5378" y="71887"/>
          <a:ext cx="1193910" cy="116457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19051</xdr:colOff>
      <xdr:row>1</xdr:row>
      <xdr:rowOff>85725</xdr:rowOff>
    </xdr:from>
    <xdr:to>
      <xdr:col>7</xdr:col>
      <xdr:colOff>381000</xdr:colOff>
      <xdr:row>17</xdr:row>
      <xdr:rowOff>171450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3A34B7E-B697-0DC2-1927-062606BF89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963" b="29920"/>
        <a:stretch/>
      </xdr:blipFill>
      <xdr:spPr>
        <a:xfrm>
          <a:off x="1333501" y="276225"/>
          <a:ext cx="3648074" cy="3324225"/>
        </a:xfrm>
        <a:prstGeom prst="rect">
          <a:avLst/>
        </a:prstGeom>
        <a:ln>
          <a:solidFill>
            <a:schemeClr val="accent6"/>
          </a:solidFill>
        </a:ln>
      </xdr:spPr>
    </xdr:pic>
    <xdr:clientData/>
  </xdr:twoCellAnchor>
  <xdr:twoCellAnchor editAs="oneCell">
    <xdr:from>
      <xdr:col>1</xdr:col>
      <xdr:colOff>647700</xdr:colOff>
      <xdr:row>20</xdr:row>
      <xdr:rowOff>47625</xdr:rowOff>
    </xdr:from>
    <xdr:to>
      <xdr:col>7</xdr:col>
      <xdr:colOff>380710</xdr:colOff>
      <xdr:row>45</xdr:row>
      <xdr:rowOff>104773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3846017-EAD2-A753-CF9F-24C372D74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3857625"/>
          <a:ext cx="3676360" cy="5200648"/>
        </a:xfrm>
        <a:prstGeom prst="rect">
          <a:avLst/>
        </a:prstGeom>
        <a:ln>
          <a:solidFill>
            <a:schemeClr val="accent4"/>
          </a:solidFill>
        </a:ln>
      </xdr:spPr>
    </xdr:pic>
    <xdr:clientData/>
  </xdr:twoCellAnchor>
  <xdr:twoCellAnchor editAs="oneCell">
    <xdr:from>
      <xdr:col>1</xdr:col>
      <xdr:colOff>527189</xdr:colOff>
      <xdr:row>46</xdr:row>
      <xdr:rowOff>138594</xdr:rowOff>
    </xdr:from>
    <xdr:to>
      <xdr:col>7</xdr:col>
      <xdr:colOff>643996</xdr:colOff>
      <xdr:row>74</xdr:row>
      <xdr:rowOff>102271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C235F34D-4651-7ADC-1986-48478FA27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980" b="89978" l="9956" r="89918">
                      <a14:foregroundMark x1="18526" y1="1336" x2="18526" y2="1336"/>
                      <a14:foregroundMark x1="80907" y1="980" x2="80907" y2="98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798" y="9608377"/>
          <a:ext cx="4092459" cy="5826401"/>
        </a:xfrm>
        <a:prstGeom prst="rect">
          <a:avLst/>
        </a:prstGeom>
      </xdr:spPr>
    </xdr:pic>
    <xdr:clientData/>
  </xdr:twoCellAnchor>
  <xdr:twoCellAnchor editAs="oneCell">
    <xdr:from>
      <xdr:col>0</xdr:col>
      <xdr:colOff>264661</xdr:colOff>
      <xdr:row>68</xdr:row>
      <xdr:rowOff>132174</xdr:rowOff>
    </xdr:from>
    <xdr:to>
      <xdr:col>4</xdr:col>
      <xdr:colOff>445637</xdr:colOff>
      <xdr:row>74</xdr:row>
      <xdr:rowOff>122649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30C9EAD-DD36-4A8A-AEC6-2CE4E54A9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661" y="14205546"/>
          <a:ext cx="2868650" cy="1142336"/>
        </a:xfrm>
        <a:prstGeom prst="rect">
          <a:avLst/>
        </a:prstGeom>
      </xdr:spPr>
    </xdr:pic>
    <xdr:clientData/>
  </xdr:twoCellAnchor>
  <xdr:twoCellAnchor editAs="oneCell">
    <xdr:from>
      <xdr:col>11</xdr:col>
      <xdr:colOff>165779</xdr:colOff>
      <xdr:row>59</xdr:row>
      <xdr:rowOff>0</xdr:rowOff>
    </xdr:from>
    <xdr:to>
      <xdr:col>13</xdr:col>
      <xdr:colOff>401606</xdr:colOff>
      <xdr:row>64</xdr:row>
      <xdr:rowOff>93691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C1D459F-D05F-82E4-3327-27F5124A7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46156" y="12196792"/>
          <a:ext cx="1577714" cy="1207937"/>
        </a:xfrm>
        <a:prstGeom prst="rect">
          <a:avLst/>
        </a:prstGeom>
      </xdr:spPr>
    </xdr:pic>
    <xdr:clientData/>
  </xdr:twoCellAnchor>
  <xdr:twoCellAnchor editAs="oneCell">
    <xdr:from>
      <xdr:col>14</xdr:col>
      <xdr:colOff>33355</xdr:colOff>
      <xdr:row>58</xdr:row>
      <xdr:rowOff>163414</xdr:rowOff>
    </xdr:from>
    <xdr:to>
      <xdr:col>16</xdr:col>
      <xdr:colOff>248744</xdr:colOff>
      <xdr:row>64</xdr:row>
      <xdr:rowOff>32034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0D99EDD-A98B-30E7-417B-6821FFD94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17244" y="11946192"/>
          <a:ext cx="1555944" cy="1150379"/>
        </a:xfrm>
        <a:prstGeom prst="rect">
          <a:avLst/>
        </a:prstGeom>
      </xdr:spPr>
    </xdr:pic>
    <xdr:clientData/>
  </xdr:twoCellAnchor>
  <xdr:twoCellAnchor editAs="oneCell">
    <xdr:from>
      <xdr:col>11</xdr:col>
      <xdr:colOff>105833</xdr:colOff>
      <xdr:row>64</xdr:row>
      <xdr:rowOff>141112</xdr:rowOff>
    </xdr:from>
    <xdr:to>
      <xdr:col>13</xdr:col>
      <xdr:colOff>424052</xdr:colOff>
      <xdr:row>71</xdr:row>
      <xdr:rowOff>94074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A73F010-C7A7-3468-862B-EC671799D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78889" y="13205649"/>
          <a:ext cx="1658774" cy="1269999"/>
        </a:xfrm>
        <a:prstGeom prst="rect">
          <a:avLst/>
        </a:prstGeom>
      </xdr:spPr>
    </xdr:pic>
    <xdr:clientData/>
  </xdr:twoCellAnchor>
  <xdr:twoCellAnchor editAs="oneCell">
    <xdr:from>
      <xdr:col>11</xdr:col>
      <xdr:colOff>105832</xdr:colOff>
      <xdr:row>71</xdr:row>
      <xdr:rowOff>98484</xdr:rowOff>
    </xdr:from>
    <xdr:to>
      <xdr:col>13</xdr:col>
      <xdr:colOff>168861</xdr:colOff>
      <xdr:row>76</xdr:row>
      <xdr:rowOff>88517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33ED13C0-A91B-D2BE-DCB2-1FFF824B6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78888" y="14480058"/>
          <a:ext cx="1403584" cy="1074619"/>
        </a:xfrm>
        <a:prstGeom prst="rect">
          <a:avLst/>
        </a:prstGeom>
      </xdr:spPr>
    </xdr:pic>
    <xdr:clientData/>
  </xdr:twoCellAnchor>
  <xdr:twoCellAnchor editAs="oneCell">
    <xdr:from>
      <xdr:col>13</xdr:col>
      <xdr:colOff>634999</xdr:colOff>
      <xdr:row>71</xdr:row>
      <xdr:rowOff>79925</xdr:rowOff>
    </xdr:from>
    <xdr:to>
      <xdr:col>16</xdr:col>
      <xdr:colOff>164630</xdr:colOff>
      <xdr:row>76</xdr:row>
      <xdr:rowOff>174757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F8E44729-BF18-AD6F-2BAC-604D01E47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48610" y="14461499"/>
          <a:ext cx="1540464" cy="1179418"/>
        </a:xfrm>
        <a:prstGeom prst="rect">
          <a:avLst/>
        </a:prstGeom>
      </xdr:spPr>
    </xdr:pic>
    <xdr:clientData/>
  </xdr:twoCellAnchor>
  <xdr:twoCellAnchor editAs="oneCell">
    <xdr:from>
      <xdr:col>14</xdr:col>
      <xdr:colOff>11760</xdr:colOff>
      <xdr:row>78</xdr:row>
      <xdr:rowOff>16905</xdr:rowOff>
    </xdr:from>
    <xdr:to>
      <xdr:col>16</xdr:col>
      <xdr:colOff>27753</xdr:colOff>
      <xdr:row>83</xdr:row>
      <xdr:rowOff>114770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703D1363-D635-3EF8-7DAD-EB123DBA9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395649" y="15715516"/>
          <a:ext cx="1356548" cy="1038607"/>
        </a:xfrm>
        <a:prstGeom prst="rect">
          <a:avLst/>
        </a:prstGeom>
      </xdr:spPr>
    </xdr:pic>
    <xdr:clientData/>
  </xdr:twoCellAnchor>
  <xdr:twoCellAnchor editAs="oneCell">
    <xdr:from>
      <xdr:col>14</xdr:col>
      <xdr:colOff>14724</xdr:colOff>
      <xdr:row>64</xdr:row>
      <xdr:rowOff>115454</xdr:rowOff>
    </xdr:from>
    <xdr:to>
      <xdr:col>16</xdr:col>
      <xdr:colOff>270376</xdr:colOff>
      <xdr:row>70</xdr:row>
      <xdr:rowOff>115455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FF88BC0-37C9-2563-1A9C-838836CFF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08815" y="13941136"/>
          <a:ext cx="1583379" cy="1212274"/>
        </a:xfrm>
        <a:prstGeom prst="rect">
          <a:avLst/>
        </a:prstGeom>
      </xdr:spPr>
    </xdr:pic>
    <xdr:clientData/>
  </xdr:twoCellAnchor>
  <xdr:twoCellAnchor editAs="oneCell">
    <xdr:from>
      <xdr:col>11</xdr:col>
      <xdr:colOff>146242</xdr:colOff>
      <xdr:row>77</xdr:row>
      <xdr:rowOff>108528</xdr:rowOff>
    </xdr:from>
    <xdr:to>
      <xdr:col>13</xdr:col>
      <xdr:colOff>326492</xdr:colOff>
      <xdr:row>83</xdr:row>
      <xdr:rowOff>66578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8F5C0485-E800-7CF3-E6FC-EAF66258D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596909" y="15517861"/>
          <a:ext cx="1534916" cy="1075651"/>
        </a:xfrm>
        <a:prstGeom prst="rect">
          <a:avLst/>
        </a:prstGeom>
      </xdr:spPr>
    </xdr:pic>
    <xdr:clientData/>
  </xdr:twoCellAnchor>
  <xdr:twoCellAnchor editAs="oneCell">
    <xdr:from>
      <xdr:col>11</xdr:col>
      <xdr:colOff>169332</xdr:colOff>
      <xdr:row>91</xdr:row>
      <xdr:rowOff>107154</xdr:rowOff>
    </xdr:from>
    <xdr:to>
      <xdr:col>13</xdr:col>
      <xdr:colOff>626533</xdr:colOff>
      <xdr:row>99</xdr:row>
      <xdr:rowOff>4232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4E4EE97-8E13-22CB-1517-42AB4CDF3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619999" y="18429021"/>
          <a:ext cx="1811867" cy="1387211"/>
        </a:xfrm>
        <a:prstGeom prst="rect">
          <a:avLst/>
        </a:prstGeom>
      </xdr:spPr>
    </xdr:pic>
    <xdr:clientData/>
  </xdr:twoCellAnchor>
  <xdr:twoCellAnchor editAs="oneCell">
    <xdr:from>
      <xdr:col>11</xdr:col>
      <xdr:colOff>203199</xdr:colOff>
      <xdr:row>99</xdr:row>
      <xdr:rowOff>91282</xdr:rowOff>
    </xdr:from>
    <xdr:to>
      <xdr:col>13</xdr:col>
      <xdr:colOff>592666</xdr:colOff>
      <xdr:row>105</xdr:row>
      <xdr:rowOff>71966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4643BB0D-824F-0D77-875E-FF4CA5FD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653866" y="19903282"/>
          <a:ext cx="1744133" cy="1335352"/>
        </a:xfrm>
        <a:prstGeom prst="rect">
          <a:avLst/>
        </a:prstGeom>
      </xdr:spPr>
    </xdr:pic>
    <xdr:clientData/>
  </xdr:twoCellAnchor>
  <xdr:twoCellAnchor editAs="oneCell">
    <xdr:from>
      <xdr:col>11</xdr:col>
      <xdr:colOff>169333</xdr:colOff>
      <xdr:row>107</xdr:row>
      <xdr:rowOff>33867</xdr:rowOff>
    </xdr:from>
    <xdr:to>
      <xdr:col>13</xdr:col>
      <xdr:colOff>609600</xdr:colOff>
      <xdr:row>113</xdr:row>
      <xdr:rowOff>45176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4797A67F-E3C0-FE01-79BA-C3A833F7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620000" y="21336000"/>
          <a:ext cx="1794933" cy="1374246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91</xdr:row>
      <xdr:rowOff>129912</xdr:rowOff>
    </xdr:from>
    <xdr:to>
      <xdr:col>16</xdr:col>
      <xdr:colOff>592668</xdr:colOff>
      <xdr:row>99</xdr:row>
      <xdr:rowOff>52919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FED6CF3D-6294-6E46-4E88-830C5EAE6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584267" y="18451779"/>
          <a:ext cx="1845734" cy="1413140"/>
        </a:xfrm>
        <a:prstGeom prst="rect">
          <a:avLst/>
        </a:prstGeom>
      </xdr:spPr>
    </xdr:pic>
    <xdr:clientData/>
  </xdr:twoCellAnchor>
  <xdr:twoCellAnchor editAs="oneCell">
    <xdr:from>
      <xdr:col>14</xdr:col>
      <xdr:colOff>84665</xdr:colOff>
      <xdr:row>99</xdr:row>
      <xdr:rowOff>152930</xdr:rowOff>
    </xdr:from>
    <xdr:to>
      <xdr:col>16</xdr:col>
      <xdr:colOff>592666</xdr:colOff>
      <xdr:row>106</xdr:row>
      <xdr:rowOff>38101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D8519E0-115B-825D-CAFB-A3736BA4B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567332" y="19964930"/>
          <a:ext cx="1862667" cy="1426104"/>
        </a:xfrm>
        <a:prstGeom prst="rect">
          <a:avLst/>
        </a:prstGeom>
      </xdr:spPr>
    </xdr:pic>
    <xdr:clientData/>
  </xdr:twoCellAnchor>
  <xdr:twoCellAnchor editAs="oneCell">
    <xdr:from>
      <xdr:col>14</xdr:col>
      <xdr:colOff>42506</xdr:colOff>
      <xdr:row>108</xdr:row>
      <xdr:rowOff>0</xdr:rowOff>
    </xdr:from>
    <xdr:to>
      <xdr:col>17</xdr:col>
      <xdr:colOff>50800</xdr:colOff>
      <xdr:row>115</xdr:row>
      <xdr:rowOff>116270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8F96A74A-3BF2-2A88-BDDB-06F6B5334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525173" y="21488400"/>
          <a:ext cx="2040294" cy="1562100"/>
        </a:xfrm>
        <a:prstGeom prst="rect">
          <a:avLst/>
        </a:prstGeom>
      </xdr:spPr>
    </xdr:pic>
    <xdr:clientData/>
  </xdr:twoCellAnchor>
  <xdr:oneCellAnchor>
    <xdr:from>
      <xdr:col>0</xdr:col>
      <xdr:colOff>79331</xdr:colOff>
      <xdr:row>103</xdr:row>
      <xdr:rowOff>69104</xdr:rowOff>
    </xdr:from>
    <xdr:ext cx="193897" cy="199758"/>
    <xdr:pic>
      <xdr:nvPicPr>
        <xdr:cNvPr id="2" name="Imagem 1" descr="Logo Ig PNG, Logo Instagram Icon Free DOWNLOAD - Free ...">
          <a:extLst>
            <a:ext uri="{FF2B5EF4-FFF2-40B4-BE49-F238E27FC236}">
              <a16:creationId xmlns:a16="http://schemas.microsoft.com/office/drawing/2014/main" id="{7567F599-AA1F-634B-A5E7-546205A81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clrChange>
            <a:clrFrom>
              <a:srgbClr val="C6E3BE"/>
            </a:clrFrom>
            <a:clrTo>
              <a:srgbClr val="C6E3BE">
                <a:alpha val="0"/>
              </a:srgbClr>
            </a:clrTo>
          </a:clrChange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31" y="18674604"/>
          <a:ext cx="193897" cy="199758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oneCellAnchor>
  <xdr:twoCellAnchor editAs="oneCell">
    <xdr:from>
      <xdr:col>2</xdr:col>
      <xdr:colOff>199361</xdr:colOff>
      <xdr:row>103</xdr:row>
      <xdr:rowOff>1637</xdr:rowOff>
    </xdr:from>
    <xdr:to>
      <xdr:col>2</xdr:col>
      <xdr:colOff>443024</xdr:colOff>
      <xdr:row>104</xdr:row>
      <xdr:rowOff>32422</xdr:rowOff>
    </xdr:to>
    <xdr:pic>
      <xdr:nvPicPr>
        <xdr:cNvPr id="18" name="Gráfico 17" descr="Envelope com preenchimento sólido">
          <a:extLst>
            <a:ext uri="{FF2B5EF4-FFF2-40B4-BE49-F238E27FC236}">
              <a16:creationId xmlns:a16="http://schemas.microsoft.com/office/drawing/2014/main" id="{F4C07EA2-97C9-5842-B1B9-D2B41B091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543198" y="21237218"/>
          <a:ext cx="243663" cy="296599"/>
        </a:xfrm>
        <a:prstGeom prst="rect">
          <a:avLst/>
        </a:prstGeom>
      </xdr:spPr>
    </xdr:pic>
    <xdr:clientData/>
  </xdr:twoCellAnchor>
  <xdr:twoCellAnchor editAs="oneCell">
    <xdr:from>
      <xdr:col>4</xdr:col>
      <xdr:colOff>110757</xdr:colOff>
      <xdr:row>95</xdr:row>
      <xdr:rowOff>147674</xdr:rowOff>
    </xdr:from>
    <xdr:to>
      <xdr:col>8</xdr:col>
      <xdr:colOff>445842</xdr:colOff>
      <xdr:row>103</xdr:row>
      <xdr:rowOff>191977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EBD45242-847A-4747-88B4-C0E11BA4C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3347"/>
        <a:stretch/>
      </xdr:blipFill>
      <xdr:spPr>
        <a:xfrm>
          <a:off x="2798431" y="19847441"/>
          <a:ext cx="3022760" cy="1727792"/>
        </a:xfrm>
        <a:prstGeom prst="rect">
          <a:avLst/>
        </a:prstGeom>
      </xdr:spPr>
    </xdr:pic>
    <xdr:clientData/>
  </xdr:twoCellAnchor>
  <xdr:oneCellAnchor>
    <xdr:from>
      <xdr:col>0</xdr:col>
      <xdr:colOff>79331</xdr:colOff>
      <xdr:row>109</xdr:row>
      <xdr:rowOff>69104</xdr:rowOff>
    </xdr:from>
    <xdr:ext cx="193897" cy="199758"/>
    <xdr:pic>
      <xdr:nvPicPr>
        <xdr:cNvPr id="25" name="Imagem 24" descr="Logo Ig PNG, Logo Instagram Icon Free DOWNLOAD - Free ...">
          <a:extLst>
            <a:ext uri="{FF2B5EF4-FFF2-40B4-BE49-F238E27FC236}">
              <a16:creationId xmlns:a16="http://schemas.microsoft.com/office/drawing/2014/main" id="{EFD768BB-EC83-D948-885B-57D94E0D8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clrChange>
            <a:clrFrom>
              <a:srgbClr val="C6E3BE"/>
            </a:clrFrom>
            <a:clrTo>
              <a:srgbClr val="C6E3BE">
                <a:alpha val="0"/>
              </a:srgbClr>
            </a:clrTo>
          </a:clrChange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31" y="21304685"/>
          <a:ext cx="193897" cy="199758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oneCellAnchor>
  <xdr:oneCellAnchor>
    <xdr:from>
      <xdr:col>2</xdr:col>
      <xdr:colOff>88605</xdr:colOff>
      <xdr:row>109</xdr:row>
      <xdr:rowOff>90242</xdr:rowOff>
    </xdr:from>
    <xdr:ext cx="243663" cy="296599"/>
    <xdr:pic>
      <xdr:nvPicPr>
        <xdr:cNvPr id="26" name="Gráfico 25" descr="Envelope com preenchimento sólido">
          <a:extLst>
            <a:ext uri="{FF2B5EF4-FFF2-40B4-BE49-F238E27FC236}">
              <a16:creationId xmlns:a16="http://schemas.microsoft.com/office/drawing/2014/main" id="{6D023F23-EEC3-644E-9088-94BD06916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5"/>
            </a:ext>
          </a:extLst>
        </a:blip>
        <a:stretch>
          <a:fillRect/>
        </a:stretch>
      </xdr:blipFill>
      <xdr:spPr>
        <a:xfrm>
          <a:off x="1432442" y="22654893"/>
          <a:ext cx="243663" cy="296599"/>
        </a:xfrm>
        <a:prstGeom prst="rect">
          <a:avLst/>
        </a:prstGeom>
      </xdr:spPr>
    </xdr:pic>
    <xdr:clientData/>
  </xdr:oneCellAnchor>
  <xdr:twoCellAnchor editAs="oneCell">
    <xdr:from>
      <xdr:col>4</xdr:col>
      <xdr:colOff>553778</xdr:colOff>
      <xdr:row>105</xdr:row>
      <xdr:rowOff>191975</xdr:rowOff>
    </xdr:from>
    <xdr:to>
      <xdr:col>6</xdr:col>
      <xdr:colOff>450405</xdr:colOff>
      <xdr:row>111</xdr:row>
      <xdr:rowOff>29534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7F5B338F-A0E3-4D12-D41A-9EA963E93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452" y="21885347"/>
          <a:ext cx="1240465" cy="1240465"/>
        </a:xfrm>
        <a:prstGeom prst="rect">
          <a:avLst/>
        </a:prstGeom>
      </xdr:spPr>
    </xdr:pic>
    <xdr:clientData/>
  </xdr:twoCellAnchor>
  <xdr:oneCellAnchor>
    <xdr:from>
      <xdr:col>0</xdr:col>
      <xdr:colOff>79331</xdr:colOff>
      <xdr:row>110</xdr:row>
      <xdr:rowOff>69104</xdr:rowOff>
    </xdr:from>
    <xdr:ext cx="193897" cy="199758"/>
    <xdr:pic>
      <xdr:nvPicPr>
        <xdr:cNvPr id="30" name="Imagem 29" descr="Logo Ig PNG, Logo Instagram Icon Free DOWNLOAD - Free ...">
          <a:extLst>
            <a:ext uri="{FF2B5EF4-FFF2-40B4-BE49-F238E27FC236}">
              <a16:creationId xmlns:a16="http://schemas.microsoft.com/office/drawing/2014/main" id="{6EAB35C8-6A6A-8546-8A57-3D806A612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clrChange>
            <a:clrFrom>
              <a:srgbClr val="C6E3BE"/>
            </a:clrFrom>
            <a:clrTo>
              <a:srgbClr val="C6E3BE">
                <a:alpha val="0"/>
              </a:srgbClr>
            </a:clrTo>
          </a:clrChange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31" y="22633755"/>
          <a:ext cx="193897" cy="199758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oneCellAnchor>
  <xdr:twoCellAnchor editAs="oneCell">
    <xdr:from>
      <xdr:col>6</xdr:col>
      <xdr:colOff>208334</xdr:colOff>
      <xdr:row>106</xdr:row>
      <xdr:rowOff>73836</xdr:rowOff>
    </xdr:from>
    <xdr:to>
      <xdr:col>7</xdr:col>
      <xdr:colOff>371953</xdr:colOff>
      <xdr:row>109</xdr:row>
      <xdr:rowOff>236278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1E64F5EF-8B00-7848-85A0-75B46B311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9846" y="21959185"/>
          <a:ext cx="835537" cy="8417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453130</xdr:colOff>
      <xdr:row>1</xdr:row>
      <xdr:rowOff>27744</xdr:rowOff>
    </xdr:from>
    <xdr:to>
      <xdr:col>14</xdr:col>
      <xdr:colOff>287234</xdr:colOff>
      <xdr:row>4</xdr:row>
      <xdr:rowOff>31251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99F872-9493-4B5C-A2BC-B594843BF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2705" y="218244"/>
          <a:ext cx="1148554" cy="1121802"/>
        </a:xfrm>
        <a:prstGeom prst="rect">
          <a:avLst/>
        </a:prstGeom>
      </xdr:spPr>
    </xdr:pic>
    <xdr:clientData/>
  </xdr:twoCellAnchor>
  <xdr:oneCellAnchor>
    <xdr:from>
      <xdr:col>0</xdr:col>
      <xdr:colOff>551024</xdr:colOff>
      <xdr:row>109</xdr:row>
      <xdr:rowOff>88919</xdr:rowOff>
    </xdr:from>
    <xdr:ext cx="1193910" cy="1164574"/>
    <xdr:pic>
      <xdr:nvPicPr>
        <xdr:cNvPr id="4" name="Imagem 3">
          <a:extLst>
            <a:ext uri="{FF2B5EF4-FFF2-40B4-BE49-F238E27FC236}">
              <a16:creationId xmlns:a16="http://schemas.microsoft.com/office/drawing/2014/main" id="{9D4788A2-8B95-4959-93F0-ACB43CE05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024" y="27425669"/>
          <a:ext cx="1193910" cy="1164574"/>
        </a:xfrm>
        <a:prstGeom prst="rect">
          <a:avLst/>
        </a:prstGeom>
      </xdr:spPr>
    </xdr:pic>
    <xdr:clientData/>
  </xdr:oneCellAnchor>
  <xdr:twoCellAnchor editAs="oneCell">
    <xdr:from>
      <xdr:col>0</xdr:col>
      <xdr:colOff>288638</xdr:colOff>
      <xdr:row>6</xdr:row>
      <xdr:rowOff>274208</xdr:rowOff>
    </xdr:from>
    <xdr:to>
      <xdr:col>8</xdr:col>
      <xdr:colOff>577273</xdr:colOff>
      <xdr:row>30</xdr:row>
      <xdr:rowOff>28865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FE32B9E1-01CD-ED37-50C9-5702B2840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38" y="2193640"/>
          <a:ext cx="5729430" cy="5729430"/>
        </a:xfrm>
        <a:prstGeom prst="rect">
          <a:avLst/>
        </a:prstGeom>
      </xdr:spPr>
    </xdr:pic>
    <xdr:clientData/>
  </xdr:twoCellAnchor>
  <xdr:twoCellAnchor editAs="oneCell">
    <xdr:from>
      <xdr:col>0</xdr:col>
      <xdr:colOff>177991</xdr:colOff>
      <xdr:row>39</xdr:row>
      <xdr:rowOff>25254</xdr:rowOff>
    </xdr:from>
    <xdr:to>
      <xdr:col>2</xdr:col>
      <xdr:colOff>543597</xdr:colOff>
      <xdr:row>45</xdr:row>
      <xdr:rowOff>256054</xdr:rowOff>
    </xdr:to>
    <xdr:pic>
      <xdr:nvPicPr>
        <xdr:cNvPr id="20" name="Imagem 19" descr="Uma imagem com alimentação, sobremesa, decorado, nata&#10;&#10;Descrição gerada automaticamente">
          <a:extLst>
            <a:ext uri="{FF2B5EF4-FFF2-40B4-BE49-F238E27FC236}">
              <a16:creationId xmlns:a16="http://schemas.microsoft.com/office/drawing/2014/main" id="{CCC3ADB0-4F93-E457-D89C-380EC7AC4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91" y="10610993"/>
          <a:ext cx="1816004" cy="1627078"/>
        </a:xfrm>
        <a:prstGeom prst="rect">
          <a:avLst/>
        </a:prstGeom>
      </xdr:spPr>
    </xdr:pic>
    <xdr:clientData/>
  </xdr:twoCellAnchor>
  <xdr:twoCellAnchor editAs="oneCell">
    <xdr:from>
      <xdr:col>2</xdr:col>
      <xdr:colOff>297054</xdr:colOff>
      <xdr:row>40</xdr:row>
      <xdr:rowOff>155143</xdr:rowOff>
    </xdr:from>
    <xdr:to>
      <xdr:col>5</xdr:col>
      <xdr:colOff>47588</xdr:colOff>
      <xdr:row>46</xdr:row>
      <xdr:rowOff>103615</xdr:rowOff>
    </xdr:to>
    <xdr:pic>
      <xdr:nvPicPr>
        <xdr:cNvPr id="21" name="Imagem 20" descr="Uma imagem com chávena, interior&#10;&#10;Descrição gerada automaticamente">
          <a:extLst>
            <a:ext uri="{FF2B5EF4-FFF2-40B4-BE49-F238E27FC236}">
              <a16:creationId xmlns:a16="http://schemas.microsoft.com/office/drawing/2014/main" id="{C2E29E8D-138C-B43F-2BEA-86FF3228A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7452" y="11043950"/>
          <a:ext cx="1731301" cy="1323103"/>
        </a:xfrm>
        <a:prstGeom prst="rect">
          <a:avLst/>
        </a:prstGeom>
      </xdr:spPr>
    </xdr:pic>
    <xdr:clientData/>
  </xdr:twoCellAnchor>
  <xdr:twoCellAnchor editAs="oneCell">
    <xdr:from>
      <xdr:col>4</xdr:col>
      <xdr:colOff>110645</xdr:colOff>
      <xdr:row>40</xdr:row>
      <xdr:rowOff>43295</xdr:rowOff>
    </xdr:from>
    <xdr:to>
      <xdr:col>6</xdr:col>
      <xdr:colOff>134219</xdr:colOff>
      <xdr:row>47</xdr:row>
      <xdr:rowOff>140559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55D8F216-6362-226D-A391-BB6E51D1DA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6383" b="89362" l="9574" r="89894">
                      <a14:foregroundMark x1="44149" y1="6383" x2="44149" y2="6383"/>
                      <a14:backgroundMark x1="59574" y1="79433" x2="67553" y2="37589"/>
                      <a14:backgroundMark x1="56383" y1="52482" x2="52660" y2="46809"/>
                      <a14:backgroundMark x1="52660" y1="48227" x2="50000" y2="44681"/>
                      <a14:backgroundMark x1="51596" y1="41844" x2="51596" y2="41844"/>
                      <a14:backgroundMark x1="50000" y1="45390" x2="47340" y2="47518"/>
                    </a14:backgroundRemoval>
                  </a14:imgEffect>
                </a14:imgLayer>
              </a14:imgProps>
            </a:ext>
          </a:extLst>
        </a:blip>
        <a:srcRect t="-5479" r="40831"/>
        <a:stretch/>
      </xdr:blipFill>
      <xdr:spPr>
        <a:xfrm>
          <a:off x="2881554" y="10932102"/>
          <a:ext cx="1344085" cy="1774963"/>
        </a:xfrm>
        <a:prstGeom prst="rect">
          <a:avLst/>
        </a:prstGeom>
      </xdr:spPr>
    </xdr:pic>
    <xdr:clientData/>
  </xdr:twoCellAnchor>
  <xdr:twoCellAnchor>
    <xdr:from>
      <xdr:col>6</xdr:col>
      <xdr:colOff>277024</xdr:colOff>
      <xdr:row>41</xdr:row>
      <xdr:rowOff>4810</xdr:rowOff>
    </xdr:from>
    <xdr:to>
      <xdr:col>8</xdr:col>
      <xdr:colOff>477674</xdr:colOff>
      <xdr:row>46</xdr:row>
      <xdr:rowOff>5860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775A1932-EA5F-D351-B2CA-E25BFB4EC934}"/>
            </a:ext>
          </a:extLst>
        </xdr:cNvPr>
        <xdr:cNvGrpSpPr/>
      </xdr:nvGrpSpPr>
      <xdr:grpSpPr>
        <a:xfrm>
          <a:off x="4610899" y="10514060"/>
          <a:ext cx="1597650" cy="1159925"/>
          <a:chOff x="4379268" y="11064393"/>
          <a:chExt cx="1509135" cy="1174839"/>
        </a:xfrm>
      </xdr:grpSpPr>
      <xdr:pic>
        <xdr:nvPicPr>
          <xdr:cNvPr id="24" name="Picture 2" descr="Pão de cereais com queijo | McDonald's Portugal">
            <a:extLst>
              <a:ext uri="{FF2B5EF4-FFF2-40B4-BE49-F238E27FC236}">
                <a16:creationId xmlns:a16="http://schemas.microsoft.com/office/drawing/2014/main" id="{C719772A-5F40-24A8-DDD5-C5C9C6A5A78D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989" t="34259" r="1112" b="29602"/>
          <a:stretch/>
        </xdr:blipFill>
        <xdr:spPr bwMode="auto">
          <a:xfrm rot="20639978">
            <a:off x="4379268" y="11346201"/>
            <a:ext cx="1357442" cy="5280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3" name="Picture 2" descr="Roda do Bem-Estar">
            <a:extLst>
              <a:ext uri="{FF2B5EF4-FFF2-40B4-BE49-F238E27FC236}">
                <a16:creationId xmlns:a16="http://schemas.microsoft.com/office/drawing/2014/main" id="{DA029657-9907-B1E0-AEB3-FD6A4089568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83499" y="11064393"/>
            <a:ext cx="704904" cy="11748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5</xdr:col>
      <xdr:colOff>11906</xdr:colOff>
      <xdr:row>50</xdr:row>
      <xdr:rowOff>156044</xdr:rowOff>
    </xdr:from>
    <xdr:to>
      <xdr:col>8</xdr:col>
      <xdr:colOff>309563</xdr:colOff>
      <xdr:row>58</xdr:row>
      <xdr:rowOff>269079</xdr:rowOff>
    </xdr:to>
    <xdr:pic>
      <xdr:nvPicPr>
        <xdr:cNvPr id="26" name="Imagem 25" descr="Lancheira png | PNGWing">
          <a:extLst>
            <a:ext uri="{FF2B5EF4-FFF2-40B4-BE49-F238E27FC236}">
              <a16:creationId xmlns:a16="http://schemas.microsoft.com/office/drawing/2014/main" id="{60F3CBA5-266C-16BC-9BF9-0628924C87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ackgroundRemoval t="9180" b="91797" l="10000" r="90000">
                      <a14:foregroundMark x1="48913" y1="19922" x2="48913" y2="19922"/>
                      <a14:foregroundMark x1="36304" y1="76367" x2="60217" y2="82617"/>
                      <a14:foregroundMark x1="55109" y1="18359" x2="33043" y2="16992"/>
                      <a14:foregroundMark x1="56196" y1="23242" x2="62609" y2="2539"/>
                      <a14:foregroundMark x1="62609" y1="2539" x2="33043" y2="9180"/>
                      <a14:foregroundMark x1="33043" y1="9180" x2="29022" y2="24219"/>
                      <a14:foregroundMark x1="64457" y1="29492" x2="30761" y2="24023"/>
                      <a14:foregroundMark x1="30761" y1="24023" x2="26739" y2="35352"/>
                      <a14:foregroundMark x1="26739" y1="35352" x2="26630" y2="36719"/>
                      <a14:foregroundMark x1="27935" y1="76953" x2="37717" y2="82031"/>
                      <a14:foregroundMark x1="37717" y1="82031" x2="60435" y2="82617"/>
                      <a14:foregroundMark x1="60435" y1="82617" x2="65326" y2="81641"/>
                      <a14:foregroundMark x1="65326" y1="81641" x2="41087" y2="87500"/>
                      <a14:foregroundMark x1="41087" y1="87500" x2="41087" y2="87500"/>
                      <a14:foregroundMark x1="63152" y1="85156" x2="68696" y2="77539"/>
                      <a14:foregroundMark x1="68696" y1="77539" x2="70435" y2="69727"/>
                      <a14:foregroundMark x1="68587" y1="87891" x2="60652" y2="86133"/>
                      <a14:foregroundMark x1="44783" y1="90430" x2="55000" y2="91797"/>
                      <a14:foregroundMark x1="55000" y1="91797" x2="60435" y2="90820"/>
                      <a14:foregroundMark x1="34674" y1="16016" x2="55435" y2="1289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060" t="1805" r="21287"/>
        <a:stretch/>
      </xdr:blipFill>
      <xdr:spPr bwMode="auto">
        <a:xfrm>
          <a:off x="3440906" y="13705357"/>
          <a:ext cx="2262188" cy="2089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651090</xdr:colOff>
      <xdr:row>50</xdr:row>
      <xdr:rowOff>124684</xdr:rowOff>
    </xdr:from>
    <xdr:to>
      <xdr:col>12</xdr:col>
      <xdr:colOff>499967</xdr:colOff>
      <xdr:row>52</xdr:row>
      <xdr:rowOff>9279</xdr:rowOff>
    </xdr:to>
    <xdr:pic>
      <xdr:nvPicPr>
        <xdr:cNvPr id="27" name="Imagem 26" descr="Uma imagem com texto, aeronaves&#10;&#10;Descrição gerada automaticamente">
          <a:extLst>
            <a:ext uri="{FF2B5EF4-FFF2-40B4-BE49-F238E27FC236}">
              <a16:creationId xmlns:a16="http://schemas.microsoft.com/office/drawing/2014/main" id="{FACAABB4-843A-139C-2889-AAFA37EA5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9153" y="13673997"/>
          <a:ext cx="503720" cy="503720"/>
        </a:xfrm>
        <a:prstGeom prst="rect">
          <a:avLst/>
        </a:prstGeom>
      </xdr:spPr>
    </xdr:pic>
    <xdr:clientData/>
  </xdr:twoCellAnchor>
  <xdr:twoCellAnchor editAs="oneCell">
    <xdr:from>
      <xdr:col>10</xdr:col>
      <xdr:colOff>35719</xdr:colOff>
      <xdr:row>49</xdr:row>
      <xdr:rowOff>108583</xdr:rowOff>
    </xdr:from>
    <xdr:to>
      <xdr:col>12</xdr:col>
      <xdr:colOff>340653</xdr:colOff>
      <xdr:row>52</xdr:row>
      <xdr:rowOff>58739</xdr:rowOff>
    </xdr:to>
    <xdr:pic>
      <xdr:nvPicPr>
        <xdr:cNvPr id="28" name="Imagem 27" descr="Uma imagem com fruta, maçã, vermelho&#10;&#10;Descrição gerada automaticamente">
          <a:extLst>
            <a:ext uri="{FF2B5EF4-FFF2-40B4-BE49-F238E27FC236}">
              <a16:creationId xmlns:a16="http://schemas.microsoft.com/office/drawing/2014/main" id="{9FA73402-9654-BE5E-171A-FDE2B2763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38938" y="13348333"/>
          <a:ext cx="1614621" cy="878844"/>
        </a:xfrm>
        <a:prstGeom prst="rect">
          <a:avLst/>
        </a:prstGeom>
      </xdr:spPr>
    </xdr:pic>
    <xdr:clientData/>
  </xdr:twoCellAnchor>
  <xdr:twoCellAnchor editAs="oneCell">
    <xdr:from>
      <xdr:col>14</xdr:col>
      <xdr:colOff>271875</xdr:colOff>
      <xdr:row>53</xdr:row>
      <xdr:rowOff>166649</xdr:rowOff>
    </xdr:from>
    <xdr:to>
      <xdr:col>16</xdr:col>
      <xdr:colOff>144543</xdr:colOff>
      <xdr:row>58</xdr:row>
      <xdr:rowOff>301254</xdr:rowOff>
    </xdr:to>
    <xdr:pic>
      <xdr:nvPicPr>
        <xdr:cNvPr id="29" name="Imagem 28" descr="Uma imagem com vegetal&#10;&#10;Descrição gerada automaticamente">
          <a:extLst>
            <a:ext uri="{FF2B5EF4-FFF2-40B4-BE49-F238E27FC236}">
              <a16:creationId xmlns:a16="http://schemas.microsoft.com/office/drawing/2014/main" id="{B2823776-6E5F-A3BB-82EE-82CDF64FC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94469" y="14644649"/>
          <a:ext cx="1182355" cy="1182355"/>
        </a:xfrm>
        <a:prstGeom prst="rect">
          <a:avLst/>
        </a:prstGeom>
      </xdr:spPr>
    </xdr:pic>
    <xdr:clientData/>
  </xdr:twoCellAnchor>
  <xdr:twoCellAnchor editAs="oneCell">
    <xdr:from>
      <xdr:col>13</xdr:col>
      <xdr:colOff>570336</xdr:colOff>
      <xdr:row>48</xdr:row>
      <xdr:rowOff>47625</xdr:rowOff>
    </xdr:from>
    <xdr:to>
      <xdr:col>15</xdr:col>
      <xdr:colOff>456363</xdr:colOff>
      <xdr:row>55</xdr:row>
      <xdr:rowOff>64046</xdr:rowOff>
    </xdr:to>
    <xdr:pic>
      <xdr:nvPicPr>
        <xdr:cNvPr id="30" name="Picture 2" descr="Roda do Bem-Estar">
          <a:extLst>
            <a:ext uri="{FF2B5EF4-FFF2-40B4-BE49-F238E27FC236}">
              <a16:creationId xmlns:a16="http://schemas.microsoft.com/office/drawing/2014/main" id="{2C6A6CCB-7601-45EC-6CF9-33B9B43C9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8086" y="12977813"/>
          <a:ext cx="1195715" cy="1992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438852</xdr:colOff>
      <xdr:row>53</xdr:row>
      <xdr:rowOff>164775</xdr:rowOff>
    </xdr:from>
    <xdr:to>
      <xdr:col>13</xdr:col>
      <xdr:colOff>413328</xdr:colOff>
      <xdr:row>57</xdr:row>
      <xdr:rowOff>46280</xdr:rowOff>
    </xdr:to>
    <xdr:pic>
      <xdr:nvPicPr>
        <xdr:cNvPr id="31" name="Picture 4" descr="Bolachas de água e sal e Maria com sal e gordura em excesso - Procuro +  Saúde">
          <a:extLst>
            <a:ext uri="{FF2B5EF4-FFF2-40B4-BE49-F238E27FC236}">
              <a16:creationId xmlns:a16="http://schemas.microsoft.com/office/drawing/2014/main" id="{EA4245A9-9FB0-95FE-3262-5AF3B512E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6915" y="14642775"/>
          <a:ext cx="1284163" cy="691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309562</xdr:colOff>
      <xdr:row>55</xdr:row>
      <xdr:rowOff>142876</xdr:rowOff>
    </xdr:from>
    <xdr:to>
      <xdr:col>12</xdr:col>
      <xdr:colOff>408301</xdr:colOff>
      <xdr:row>61</xdr:row>
      <xdr:rowOff>122552</xdr:rowOff>
    </xdr:to>
    <xdr:pic>
      <xdr:nvPicPr>
        <xdr:cNvPr id="32" name="Picture 2" descr="Suco de laranja, laranja, suco de frutas png | PNGEgg">
          <a:extLst>
            <a:ext uri="{FF2B5EF4-FFF2-40B4-BE49-F238E27FC236}">
              <a16:creationId xmlns:a16="http://schemas.microsoft.com/office/drawing/2014/main" id="{E9855044-BA96-3932-9A34-71F9D1958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2781" y="15049501"/>
          <a:ext cx="1408426" cy="1408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350000</xdr:colOff>
      <xdr:row>57</xdr:row>
      <xdr:rowOff>128845</xdr:rowOff>
    </xdr:from>
    <xdr:to>
      <xdr:col>14</xdr:col>
      <xdr:colOff>296282</xdr:colOff>
      <xdr:row>60</xdr:row>
      <xdr:rowOff>82015</xdr:rowOff>
    </xdr:to>
    <xdr:pic>
      <xdr:nvPicPr>
        <xdr:cNvPr id="33" name="Picture 4" descr="Pão de Sementes - Farinha Amparo">
          <a:extLst>
            <a:ext uri="{FF2B5EF4-FFF2-40B4-BE49-F238E27FC236}">
              <a16:creationId xmlns:a16="http://schemas.microsoft.com/office/drawing/2014/main" id="{B7141F0E-2C53-FFF6-E8A8-BBE99DD795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ackgroundRemoval t="26625" b="74500" l="14875" r="86250">
                      <a14:foregroundMark x1="18625" y1="72875" x2="18625" y2="72875"/>
                      <a14:foregroundMark x1="21375" y1="74500" x2="34875" y2="745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041" t="20943" r="4735" b="21484"/>
        <a:stretch/>
      </xdr:blipFill>
      <xdr:spPr bwMode="auto">
        <a:xfrm>
          <a:off x="8362906" y="15416470"/>
          <a:ext cx="1255970" cy="810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621902</xdr:colOff>
      <xdr:row>63</xdr:row>
      <xdr:rowOff>31763</xdr:rowOff>
    </xdr:from>
    <xdr:to>
      <xdr:col>15</xdr:col>
      <xdr:colOff>530695</xdr:colOff>
      <xdr:row>71</xdr:row>
      <xdr:rowOff>167829</xdr:rowOff>
    </xdr:to>
    <xdr:pic>
      <xdr:nvPicPr>
        <xdr:cNvPr id="34" name="Picture 10" descr="Receita de bowl com iogurte e frutas - Luiza Grain Bize">
          <a:extLst>
            <a:ext uri="{FF2B5EF4-FFF2-40B4-BE49-F238E27FC236}">
              <a16:creationId xmlns:a16="http://schemas.microsoft.com/office/drawing/2014/main" id="{CAA4C9F4-F215-E892-D675-51D19FD453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backgroundRemoval t="9965" b="89918" l="3191" r="92553">
                      <a14:foregroundMark x1="14184" y1="45955" x2="16489" y2="65533"/>
                      <a14:foregroundMark x1="16489" y1="65533" x2="29787" y2="72685"/>
                      <a14:foregroundMark x1="29787" y1="72685" x2="55674" y2="75615"/>
                      <a14:foregroundMark x1="55674" y1="75615" x2="78369" y2="63306"/>
                      <a14:foregroundMark x1="78369" y1="63306" x2="83511" y2="55803"/>
                      <a14:foregroundMark x1="85106" y1="79953" x2="92199" y2="86166"/>
                      <a14:foregroundMark x1="89716" y1="60727" x2="92730" y2="49707"/>
                      <a14:foregroundMark x1="92730" y1="49707" x2="88121" y2="36811"/>
                      <a14:foregroundMark x1="88121" y1="36811" x2="83865" y2="31536"/>
                      <a14:foregroundMark x1="21986" y1="31067" x2="12943" y2="34349"/>
                      <a14:foregroundMark x1="3191" y1="51465" x2="3191" y2="56389"/>
                      <a14:foregroundMark x1="13830" y1="33294" x2="43617" y2="23447"/>
                      <a14:foregroundMark x1="43617" y1="23447" x2="74823" y2="28019"/>
                      <a14:foregroundMark x1="74823" y1="28019" x2="75355" y2="28605"/>
                      <a14:foregroundMark x1="18085" y1="30246" x2="35816" y2="23447"/>
                      <a14:foregroundMark x1="35816" y1="23447" x2="43085" y2="22392"/>
                      <a14:foregroundMark x1="36170" y1="23447" x2="51064" y2="23212"/>
                      <a14:foregroundMark x1="51064" y1="23212" x2="71099" y2="26026"/>
                      <a14:foregroundMark x1="71099" y1="26026" x2="72163" y2="2637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003" t="20710" b="4531"/>
        <a:stretch/>
      </xdr:blipFill>
      <xdr:spPr bwMode="auto">
        <a:xfrm rot="19792579">
          <a:off x="8634808" y="16867201"/>
          <a:ext cx="1873325" cy="2183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641294</xdr:colOff>
      <xdr:row>59</xdr:row>
      <xdr:rowOff>297580</xdr:rowOff>
    </xdr:from>
    <xdr:to>
      <xdr:col>9</xdr:col>
      <xdr:colOff>1</xdr:colOff>
      <xdr:row>69</xdr:row>
      <xdr:rowOff>183357</xdr:rowOff>
    </xdr:to>
    <xdr:pic>
      <xdr:nvPicPr>
        <xdr:cNvPr id="35" name="Picture 2" descr="The Well Teacher | Canada's Food Guide 2019: Eat well. Live well. Snapshot  – humanworks press">
          <a:extLst>
            <a:ext uri="{FF2B5EF4-FFF2-40B4-BE49-F238E27FC236}">
              <a16:creationId xmlns:a16="http://schemas.microsoft.com/office/drawing/2014/main" id="{BA29E48B-1D33-16A7-CDAB-7C2CF21642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backgroundRemoval t="10000" b="90000" l="10000" r="90000">
                      <a14:foregroundMark x1="26929" y1="31818" x2="39055" y2="27764"/>
                      <a14:foregroundMark x1="39055" y1="27764" x2="54173" y2="26413"/>
                      <a14:foregroundMark x1="54173" y1="26413" x2="70866" y2="32678"/>
                      <a14:foregroundMark x1="70866" y1="32678" x2="80630" y2="41646"/>
                      <a14:foregroundMark x1="80630" y1="41646" x2="85512" y2="52334"/>
                      <a14:foregroundMark x1="85512" y1="52334" x2="83622" y2="64742"/>
                      <a14:foregroundMark x1="83622" y1="64742" x2="77795" y2="73219"/>
                      <a14:foregroundMark x1="77795" y1="73219" x2="65669" y2="81327"/>
                      <a14:foregroundMark x1="65669" y1="81327" x2="56378" y2="84152"/>
                      <a14:foregroundMark x1="81890" y1="70147" x2="85827" y2="57740"/>
                      <a14:foregroundMark x1="85827" y1="57740" x2="82520" y2="46806"/>
                      <a14:foregroundMark x1="82520" y1="46806" x2="71969" y2="36732"/>
                      <a14:foregroundMark x1="71969" y1="36732" x2="52126" y2="28870"/>
                      <a14:foregroundMark x1="52126" y1="28870" x2="66772" y2="28993"/>
                      <a14:foregroundMark x1="66772" y1="28993" x2="80945" y2="38452"/>
                      <a14:foregroundMark x1="80945" y1="38452" x2="86299" y2="47297"/>
                      <a14:foregroundMark x1="86031" y1="57228" x2="86024" y2="57494"/>
                      <a14:foregroundMark x1="86299" y1="47297" x2="86036" y2="57039"/>
                      <a14:foregroundMark x1="85983" y1="58970" x2="78184" y2="74687"/>
                      <a14:foregroundMark x1="84252" y1="66953" x2="83937" y2="50983"/>
                      <a14:foregroundMark x1="83937" y1="50983" x2="71654" y2="34521"/>
                      <a14:foregroundMark x1="71654" y1="34521" x2="50709" y2="26536"/>
                      <a14:foregroundMark x1="50709" y1="26536" x2="38110" y2="27150"/>
                      <a14:foregroundMark x1="38110" y1="27150" x2="57795" y2="27518"/>
                      <a14:foregroundMark x1="57795" y1="27518" x2="70236" y2="32678"/>
                      <a14:foregroundMark x1="70236" y1="32678" x2="54646" y2="27150"/>
                      <a14:foregroundMark x1="54646" y1="27150" x2="66772" y2="28624"/>
                      <a14:foregroundMark x1="66772" y1="28624" x2="74646" y2="35012"/>
                      <a14:foregroundMark x1="76850" y1="35504" x2="61417" y2="28624"/>
                      <a14:foregroundMark x1="61417" y1="28624" x2="39213" y2="28010"/>
                      <a14:foregroundMark x1="39213" y1="28010" x2="28189" y2="30344"/>
                      <a14:foregroundMark x1="30394" y1="30344" x2="44567" y2="27027"/>
                      <a14:foregroundMark x1="44567" y1="27027" x2="58898" y2="26658"/>
                      <a14:foregroundMark x1="58898" y1="26658" x2="70551" y2="30713"/>
                      <a14:foregroundMark x1="70551" y1="30713" x2="78110" y2="35749"/>
                      <a14:foregroundMark x1="60157" y1="26658" x2="46142" y2="25676"/>
                      <a14:foregroundMark x1="46142" y1="25676" x2="32283" y2="28378"/>
                      <a14:foregroundMark x1="84882" y1="65725" x2="85827" y2="49386"/>
                      <a14:foregroundMark x1="85651" y1="59345" x2="85197" y2="62776"/>
                      <a14:foregroundMark x1="86772" y1="50860" x2="85932" y2="57218"/>
                      <a14:foregroundMark x1="85197" y1="64988" x2="88410" y2="57469"/>
                      <a14:backgroundMark x1="74961" y1="77764" x2="77165" y2="76536"/>
                      <a14:backgroundMark x1="89606" y1="51843" x2="88661" y2="57494"/>
                      <a14:backgroundMark x1="88661" y1="57494" x2="88661" y2="5945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646" t="22963" r="2215" b="12593"/>
        <a:stretch/>
      </xdr:blipFill>
      <xdr:spPr bwMode="auto">
        <a:xfrm>
          <a:off x="3415450" y="16132893"/>
          <a:ext cx="2632926" cy="2386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71436</xdr:colOff>
      <xdr:row>61</xdr:row>
      <xdr:rowOff>95250</xdr:rowOff>
    </xdr:from>
    <xdr:to>
      <xdr:col>3</xdr:col>
      <xdr:colOff>154781</xdr:colOff>
      <xdr:row>69</xdr:row>
      <xdr:rowOff>82565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08935A5-60CA-22B1-A142-FAF61EB8C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23" t="9623" r="50111"/>
        <a:stretch/>
      </xdr:blipFill>
      <xdr:spPr>
        <a:xfrm>
          <a:off x="71436" y="16430625"/>
          <a:ext cx="2202658" cy="198756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285749</xdr:colOff>
      <xdr:row>63</xdr:row>
      <xdr:rowOff>11905</xdr:rowOff>
    </xdr:from>
    <xdr:to>
      <xdr:col>4</xdr:col>
      <xdr:colOff>511968</xdr:colOff>
      <xdr:row>66</xdr:row>
      <xdr:rowOff>98026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B86946EF-C446-4863-8086-0D8C65589B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94" t="24166" r="10976" b="33987"/>
        <a:stretch/>
      </xdr:blipFill>
      <xdr:spPr>
        <a:xfrm>
          <a:off x="2405062" y="16847343"/>
          <a:ext cx="881062" cy="895746"/>
        </a:xfrm>
        <a:prstGeom prst="rect">
          <a:avLst/>
        </a:prstGeom>
      </xdr:spPr>
    </xdr:pic>
    <xdr:clientData/>
  </xdr:twoCellAnchor>
  <xdr:twoCellAnchor editAs="oneCell">
    <xdr:from>
      <xdr:col>1</xdr:col>
      <xdr:colOff>440530</xdr:colOff>
      <xdr:row>91</xdr:row>
      <xdr:rowOff>61241</xdr:rowOff>
    </xdr:from>
    <xdr:to>
      <xdr:col>2</xdr:col>
      <xdr:colOff>652460</xdr:colOff>
      <xdr:row>96</xdr:row>
      <xdr:rowOff>48127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236E5C2C-C895-18BE-BE5C-ABD303D2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BEBA8EAE-BF5A-486C-A8C5-ECC9F3942E4B}">
              <a14:imgProps xmlns:a14="http://schemas.microsoft.com/office/drawing/2010/main">
                <a14:imgLayer r:embed="rId25">
                  <a14:imgEffect>
                    <a14:backgroundRemoval t="4895" b="99247" l="9938" r="89938">
                      <a14:foregroundMark x1="38716" y1="91632" x2="56025" y2="95816"/>
                      <a14:foregroundMark x1="56025" y1="95816" x2="56398" y2="95439"/>
                      <a14:foregroundMark x1="32588" y1="14770" x2="21035" y2="4937"/>
                      <a14:foregroundMark x1="84555" y1="9456" x2="87453" y2="12887"/>
                      <a14:foregroundMark x1="42319" y1="93933" x2="58551" y2="95230"/>
                      <a14:foregroundMark x1="58551" y1="95230" x2="37350" y2="95816"/>
                      <a14:foregroundMark x1="37350" y1="95816" x2="31511" y2="90879"/>
                      <a14:foregroundMark x1="61077" y1="95816" x2="48820" y2="9924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093" y="23849929"/>
          <a:ext cx="985836" cy="939386"/>
        </a:xfrm>
        <a:prstGeom prst="rect">
          <a:avLst/>
        </a:prstGeom>
      </xdr:spPr>
    </xdr:pic>
    <xdr:clientData/>
  </xdr:twoCellAnchor>
  <xdr:twoCellAnchor editAs="oneCell">
    <xdr:from>
      <xdr:col>0</xdr:col>
      <xdr:colOff>177991</xdr:colOff>
      <xdr:row>39</xdr:row>
      <xdr:rowOff>14430</xdr:rowOff>
    </xdr:from>
    <xdr:to>
      <xdr:col>2</xdr:col>
      <xdr:colOff>543597</xdr:colOff>
      <xdr:row>45</xdr:row>
      <xdr:rowOff>245230</xdr:rowOff>
    </xdr:to>
    <xdr:pic>
      <xdr:nvPicPr>
        <xdr:cNvPr id="2" name="Imagem 1" descr="Uma imagem com alimentação, sobremesa, decorado, nata&#10;&#10;Descrição gerada automaticamente">
          <a:extLst>
            <a:ext uri="{FF2B5EF4-FFF2-40B4-BE49-F238E27FC236}">
              <a16:creationId xmlns:a16="http://schemas.microsoft.com/office/drawing/2014/main" id="{97A22496-746C-4AD6-A3B8-D00D89B6B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91" y="10610993"/>
          <a:ext cx="1830075" cy="1564300"/>
        </a:xfrm>
        <a:prstGeom prst="rect">
          <a:avLst/>
        </a:prstGeom>
      </xdr:spPr>
    </xdr:pic>
    <xdr:clientData/>
  </xdr:twoCellAnchor>
  <xdr:twoCellAnchor editAs="oneCell">
    <xdr:from>
      <xdr:col>1</xdr:col>
      <xdr:colOff>726280</xdr:colOff>
      <xdr:row>99</xdr:row>
      <xdr:rowOff>154781</xdr:rowOff>
    </xdr:from>
    <xdr:to>
      <xdr:col>7</xdr:col>
      <xdr:colOff>43190</xdr:colOff>
      <xdr:row>106</xdr:row>
      <xdr:rowOff>190499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6EEFC82-C649-49AB-9C62-F76035C28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6843" y="25586531"/>
          <a:ext cx="3365035" cy="1369218"/>
        </a:xfrm>
        <a:prstGeom prst="rect">
          <a:avLst/>
        </a:prstGeom>
      </xdr:spPr>
    </xdr:pic>
    <xdr:clientData/>
  </xdr:twoCellAnchor>
  <xdr:twoCellAnchor editAs="oneCell">
    <xdr:from>
      <xdr:col>0</xdr:col>
      <xdr:colOff>202406</xdr:colOff>
      <xdr:row>39</xdr:row>
      <xdr:rowOff>226218</xdr:rowOff>
    </xdr:from>
    <xdr:to>
      <xdr:col>2</xdr:col>
      <xdr:colOff>382416</xdr:colOff>
      <xdr:row>46</xdr:row>
      <xdr:rowOff>186844</xdr:rowOff>
    </xdr:to>
    <xdr:pic>
      <xdr:nvPicPr>
        <xdr:cNvPr id="7" name="Imagem 6" descr="Free círculo 1191843 PNG with Transparent Background">
          <a:extLst>
            <a:ext uri="{FF2B5EF4-FFF2-40B4-BE49-F238E27FC236}">
              <a16:creationId xmlns:a16="http://schemas.microsoft.com/office/drawing/2014/main" id="{1A3DCA9F-231B-4880-9AF9-184704A0E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06" y="10870406"/>
          <a:ext cx="1644479" cy="1627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188539</xdr:colOff>
      <xdr:row>118</xdr:row>
      <xdr:rowOff>184920</xdr:rowOff>
    </xdr:from>
    <xdr:to>
      <xdr:col>3</xdr:col>
      <xdr:colOff>264629</xdr:colOff>
      <xdr:row>126</xdr:row>
      <xdr:rowOff>97708</xdr:rowOff>
    </xdr:to>
    <xdr:pic>
      <xdr:nvPicPr>
        <xdr:cNvPr id="8" name="Imagem 7" descr="Wirbeltier Illustration ClipArt Superhelden-Muskel - png herunterladen -  1438*899 - Kostenlos transparent Cartoon png Herunterladen.">
          <a:extLst>
            <a:ext uri="{FF2B5EF4-FFF2-40B4-BE49-F238E27FC236}">
              <a16:creationId xmlns:a16="http://schemas.microsoft.com/office/drawing/2014/main" id="{C69F9234-C5E9-4E73-BB73-946D478B4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BEBA8EAE-BF5A-486C-A8C5-ECC9F3942E4B}">
              <a14:imgProps xmlns:a14="http://schemas.microsoft.com/office/drawing/2010/main">
                <a14:imgLayer r:embed="rId29">
                  <a14:imgEffect>
                    <a14:backgroundRemoval t="3621" b="91552" l="1889" r="97222">
                      <a14:foregroundMark x1="7111" y1="47069" x2="7111" y2="47069"/>
                      <a14:foregroundMark x1="41444" y1="3793" x2="41444" y2="3793"/>
                      <a14:foregroundMark x1="1889" y1="45000" x2="7333" y2="42414"/>
                      <a14:foregroundMark x1="97333" y1="77759" x2="90444" y2="68103"/>
                      <a14:foregroundMark x1="61222" y1="91552" x2="67333" y2="91207"/>
                      <a14:foregroundMark x1="34333" y1="45000" x2="29667" y2="4206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289854" flipH="1">
          <a:off x="188539" y="29607645"/>
          <a:ext cx="2190640" cy="1436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670637</xdr:colOff>
      <xdr:row>127</xdr:row>
      <xdr:rowOff>9720</xdr:rowOff>
    </xdr:from>
    <xdr:to>
      <xdr:col>1</xdr:col>
      <xdr:colOff>602601</xdr:colOff>
      <xdr:row>130</xdr:row>
      <xdr:rowOff>48598</xdr:rowOff>
    </xdr:to>
    <xdr:pic>
      <xdr:nvPicPr>
        <xdr:cNvPr id="9" name="Gráfico 8" descr="Distintivo 1 com preenchimento sólido">
          <a:extLst>
            <a:ext uri="{FF2B5EF4-FFF2-40B4-BE49-F238E27FC236}">
              <a16:creationId xmlns:a16="http://schemas.microsoft.com/office/drawing/2014/main" id="{6AFCAC2C-4138-4933-BA90-FD6C73523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1"/>
            </a:ext>
          </a:extLst>
        </a:blip>
        <a:stretch>
          <a:fillRect/>
        </a:stretch>
      </xdr:blipFill>
      <xdr:spPr>
        <a:xfrm>
          <a:off x="670637" y="31642245"/>
          <a:ext cx="617764" cy="610378"/>
        </a:xfrm>
        <a:prstGeom prst="rect">
          <a:avLst/>
        </a:prstGeom>
      </xdr:spPr>
    </xdr:pic>
    <xdr:clientData/>
  </xdr:twoCellAnchor>
  <xdr:twoCellAnchor editAs="oneCell">
    <xdr:from>
      <xdr:col>0</xdr:col>
      <xdr:colOff>631761</xdr:colOff>
      <xdr:row>131</xdr:row>
      <xdr:rowOff>106914</xdr:rowOff>
    </xdr:from>
    <xdr:to>
      <xdr:col>1</xdr:col>
      <xdr:colOff>563724</xdr:colOff>
      <xdr:row>134</xdr:row>
      <xdr:rowOff>145791</xdr:rowOff>
    </xdr:to>
    <xdr:pic>
      <xdr:nvPicPr>
        <xdr:cNvPr id="10" name="Gráfico 9" descr="Distintivo com preenchimento sólido">
          <a:extLst>
            <a:ext uri="{FF2B5EF4-FFF2-40B4-BE49-F238E27FC236}">
              <a16:creationId xmlns:a16="http://schemas.microsoft.com/office/drawing/2014/main" id="{EBEABB3A-EF42-4BEF-B563-80A6DD898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3"/>
            </a:ext>
          </a:extLst>
        </a:blip>
        <a:stretch>
          <a:fillRect/>
        </a:stretch>
      </xdr:blipFill>
      <xdr:spPr>
        <a:xfrm>
          <a:off x="631761" y="32501439"/>
          <a:ext cx="617763" cy="610377"/>
        </a:xfrm>
        <a:prstGeom prst="rect">
          <a:avLst/>
        </a:prstGeom>
      </xdr:spPr>
    </xdr:pic>
    <xdr:clientData/>
  </xdr:twoCellAnchor>
  <xdr:twoCellAnchor editAs="oneCell">
    <xdr:from>
      <xdr:col>0</xdr:col>
      <xdr:colOff>631758</xdr:colOff>
      <xdr:row>136</xdr:row>
      <xdr:rowOff>127128</xdr:rowOff>
    </xdr:from>
    <xdr:to>
      <xdr:col>1</xdr:col>
      <xdr:colOff>573442</xdr:colOff>
      <xdr:row>139</xdr:row>
      <xdr:rowOff>175727</xdr:rowOff>
    </xdr:to>
    <xdr:pic>
      <xdr:nvPicPr>
        <xdr:cNvPr id="11" name="Gráfico 10" descr="Distintivo 3 com preenchimento sólido">
          <a:extLst>
            <a:ext uri="{FF2B5EF4-FFF2-40B4-BE49-F238E27FC236}">
              <a16:creationId xmlns:a16="http://schemas.microsoft.com/office/drawing/2014/main" id="{7115A991-D02B-42A8-948A-81C678CF1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5"/>
            </a:ext>
          </a:extLst>
        </a:blip>
        <a:stretch>
          <a:fillRect/>
        </a:stretch>
      </xdr:blipFill>
      <xdr:spPr>
        <a:xfrm>
          <a:off x="631758" y="33474153"/>
          <a:ext cx="627484" cy="620099"/>
        </a:xfrm>
        <a:prstGeom prst="rect">
          <a:avLst/>
        </a:prstGeom>
      </xdr:spPr>
    </xdr:pic>
    <xdr:clientData/>
  </xdr:twoCellAnchor>
  <xdr:twoCellAnchor editAs="oneCell">
    <xdr:from>
      <xdr:col>0</xdr:col>
      <xdr:colOff>620889</xdr:colOff>
      <xdr:row>141</xdr:row>
      <xdr:rowOff>63500</xdr:rowOff>
    </xdr:from>
    <xdr:to>
      <xdr:col>1</xdr:col>
      <xdr:colOff>529166</xdr:colOff>
      <xdr:row>144</xdr:row>
      <xdr:rowOff>84666</xdr:rowOff>
    </xdr:to>
    <xdr:pic>
      <xdr:nvPicPr>
        <xdr:cNvPr id="12" name="Gráfico 11" descr="Distintivo 4 com preenchimento sólido">
          <a:extLst>
            <a:ext uri="{FF2B5EF4-FFF2-40B4-BE49-F238E27FC236}">
              <a16:creationId xmlns:a16="http://schemas.microsoft.com/office/drawing/2014/main" id="{2F24D3C3-E7CF-4022-82C7-14767AE1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7"/>
            </a:ext>
          </a:extLst>
        </a:blip>
        <a:stretch>
          <a:fillRect/>
        </a:stretch>
      </xdr:blipFill>
      <xdr:spPr>
        <a:xfrm>
          <a:off x="620889" y="34363025"/>
          <a:ext cx="594077" cy="59266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1439334</xdr:colOff>
      <xdr:row>13</xdr:row>
      <xdr:rowOff>45692</xdr:rowOff>
    </xdr:from>
    <xdr:to>
      <xdr:col>18</xdr:col>
      <xdr:colOff>173379</xdr:colOff>
      <xdr:row>41</xdr:row>
      <xdr:rowOff>2648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CE712D-8D9D-8B4B-BECF-9D2C3DBC7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277485</xdr:colOff>
      <xdr:row>51</xdr:row>
      <xdr:rowOff>102012</xdr:rowOff>
    </xdr:from>
    <xdr:to>
      <xdr:col>18</xdr:col>
      <xdr:colOff>7694</xdr:colOff>
      <xdr:row>69</xdr:row>
      <xdr:rowOff>35104</xdr:rowOff>
    </xdr:to>
    <xdr:grpSp>
      <xdr:nvGrpSpPr>
        <xdr:cNvPr id="3" name="Agrupar 28">
          <a:extLst>
            <a:ext uri="{FF2B5EF4-FFF2-40B4-BE49-F238E27FC236}">
              <a16:creationId xmlns:a16="http://schemas.microsoft.com/office/drawing/2014/main" id="{EA612A4F-0CE1-E441-B44D-267505706BBD}"/>
            </a:ext>
          </a:extLst>
        </xdr:cNvPr>
        <xdr:cNvGrpSpPr>
          <a:grpSpLocks noChangeAspect="1"/>
        </xdr:cNvGrpSpPr>
      </xdr:nvGrpSpPr>
      <xdr:grpSpPr>
        <a:xfrm>
          <a:off x="17489720" y="11606718"/>
          <a:ext cx="4406798" cy="3967210"/>
          <a:chOff x="21340" y="3756282"/>
          <a:chExt cx="6246745" cy="5946329"/>
        </a:xfrm>
      </xdr:grpSpPr>
      <xdr:graphicFrame macro="">
        <xdr:nvGraphicFramePr>
          <xdr:cNvPr id="4" name="Chart 1">
            <a:extLst>
              <a:ext uri="{FF2B5EF4-FFF2-40B4-BE49-F238E27FC236}">
                <a16:creationId xmlns:a16="http://schemas.microsoft.com/office/drawing/2014/main" id="{DDEBAE17-ED1F-0D4F-94F7-6FF35756F493}"/>
              </a:ext>
            </a:extLst>
          </xdr:cNvPr>
          <xdr:cNvGraphicFramePr>
            <a:graphicFrameLocks noChangeAspect="1"/>
          </xdr:cNvGraphicFramePr>
        </xdr:nvGraphicFramePr>
        <xdr:xfrm>
          <a:off x="21340" y="3756282"/>
          <a:ext cx="6246745" cy="59463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CuadroTexto 28">
            <a:extLst>
              <a:ext uri="{FF2B5EF4-FFF2-40B4-BE49-F238E27FC236}">
                <a16:creationId xmlns:a16="http://schemas.microsoft.com/office/drawing/2014/main" id="{923C746D-E4AB-5DAF-BB6A-AD5A47EB43DB}"/>
              </a:ext>
            </a:extLst>
          </xdr:cNvPr>
          <xdr:cNvSpPr txBox="1"/>
        </xdr:nvSpPr>
        <xdr:spPr>
          <a:xfrm>
            <a:off x="2502191" y="4551114"/>
            <a:ext cx="1978299" cy="4971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</a:rPr>
              <a:t>Mesomorfia</a:t>
            </a:r>
          </a:p>
          <a:p>
            <a:endParaRPr lang="es-ES" sz="700" b="0" i="0">
              <a:solidFill>
                <a:schemeClr val="tx1">
                  <a:lumMod val="65000"/>
                  <a:lumOff val="35000"/>
                </a:schemeClr>
              </a:solidFill>
              <a:latin typeface="Avenir Book" panose="02000503020000020003" pitchFamily="2" charset="0"/>
            </a:endParaRPr>
          </a:p>
        </xdr:txBody>
      </xdr:sp>
      <xdr:sp macro="" textlink="">
        <xdr:nvSpPr>
          <xdr:cNvPr id="6" name="CuadroTexto 29">
            <a:extLst>
              <a:ext uri="{FF2B5EF4-FFF2-40B4-BE49-F238E27FC236}">
                <a16:creationId xmlns:a16="http://schemas.microsoft.com/office/drawing/2014/main" id="{2DE4CDB3-EA4D-4353-22D7-9E381C67B6DF}"/>
              </a:ext>
            </a:extLst>
          </xdr:cNvPr>
          <xdr:cNvSpPr txBox="1"/>
        </xdr:nvSpPr>
        <xdr:spPr>
          <a:xfrm>
            <a:off x="211198" y="8559105"/>
            <a:ext cx="1608485" cy="5205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</a:rPr>
              <a:t>Endomorfia</a:t>
            </a:r>
          </a:p>
          <a:p>
            <a:endParaRPr lang="es-ES" sz="800" b="0" i="0">
              <a:solidFill>
                <a:schemeClr val="tx1">
                  <a:lumMod val="65000"/>
                  <a:lumOff val="35000"/>
                </a:schemeClr>
              </a:solidFill>
              <a:latin typeface="Avenir Book" panose="02000503020000020003" pitchFamily="2" charset="0"/>
            </a:endParaRPr>
          </a:p>
        </xdr:txBody>
      </xdr:sp>
      <xdr:sp macro="" textlink="">
        <xdr:nvSpPr>
          <xdr:cNvPr id="7" name="CuadroTexto 30">
            <a:extLst>
              <a:ext uri="{FF2B5EF4-FFF2-40B4-BE49-F238E27FC236}">
                <a16:creationId xmlns:a16="http://schemas.microsoft.com/office/drawing/2014/main" id="{032FF52A-AE09-7D00-4076-79E45926150C}"/>
              </a:ext>
            </a:extLst>
          </xdr:cNvPr>
          <xdr:cNvSpPr txBox="1"/>
        </xdr:nvSpPr>
        <xdr:spPr>
          <a:xfrm>
            <a:off x="4867023" y="8547717"/>
            <a:ext cx="1293747" cy="5205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900" b="0" i="0">
                <a:solidFill>
                  <a:schemeClr val="tx1">
                    <a:lumMod val="65000"/>
                    <a:lumOff val="35000"/>
                  </a:schemeClr>
                </a:solidFill>
                <a:latin typeface="Avenir Book" panose="02000503020000020003" pitchFamily="2" charset="0"/>
              </a:rPr>
              <a:t>Ectomorfia</a:t>
            </a:r>
          </a:p>
          <a:p>
            <a:endParaRPr lang="es-ES" sz="800" b="0" i="0">
              <a:solidFill>
                <a:schemeClr val="tx1">
                  <a:lumMod val="65000"/>
                  <a:lumOff val="35000"/>
                </a:schemeClr>
              </a:solidFill>
              <a:latin typeface="Avenir Book" panose="02000503020000020003" pitchFamily="2" charset="0"/>
            </a:endParaRPr>
          </a:p>
        </xdr:txBody>
      </xdr:sp>
    </xdr:grpSp>
    <xdr:clientData/>
  </xdr:twoCellAnchor>
  <xdr:twoCellAnchor>
    <xdr:from>
      <xdr:col>16</xdr:col>
      <xdr:colOff>808286</xdr:colOff>
      <xdr:row>40</xdr:row>
      <xdr:rowOff>69356</xdr:rowOff>
    </xdr:from>
    <xdr:to>
      <xdr:col>17</xdr:col>
      <xdr:colOff>3050253</xdr:colOff>
      <xdr:row>53</xdr:row>
      <xdr:rowOff>14048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B3E23C0-47C7-904A-9815-EEADC0308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232160</xdr:colOff>
      <xdr:row>61</xdr:row>
      <xdr:rowOff>50801</xdr:rowOff>
    </xdr:from>
    <xdr:to>
      <xdr:col>16</xdr:col>
      <xdr:colOff>44468</xdr:colOff>
      <xdr:row>68</xdr:row>
      <xdr:rowOff>171117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117542C-260B-DB4C-8E41-FCB8CA00F109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0.13883</cdr:x>
      <cdr:y>0.43887</cdr:y>
    </cdr:from>
    <cdr:to>
      <cdr:x>0.75044</cdr:x>
      <cdr:y>0.78663</cdr:y>
    </cdr:to>
    <cdr:sp macro="" textlink="">
      <cdr:nvSpPr>
        <cdr:cNvPr id="2049" name="Line 1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870184" y="2483215"/>
          <a:ext cx="3833519" cy="1967716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0.22388</cdr:x>
      <cdr:y>0.43748</cdr:y>
    </cdr:from>
    <cdr:to>
      <cdr:x>0.83799</cdr:x>
      <cdr:y>0.78802</cdr:y>
    </cdr:to>
    <cdr:sp macro="" textlink="">
      <cdr:nvSpPr>
        <cdr:cNvPr id="2050" name="Line 2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>
          <a:off x="1403271" y="2475375"/>
          <a:ext cx="3849198" cy="1983395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0.1407</cdr:x>
      <cdr:y>0.18863</cdr:y>
    </cdr:from>
    <cdr:to>
      <cdr:x>0.83302</cdr:x>
      <cdr:y>0.84261</cdr:y>
    </cdr:to>
    <cdr:sp macro="" textlink="">
      <cdr:nvSpPr>
        <cdr:cNvPr id="2052" name="Freeform 4"/>
        <cdr:cNvSpPr>
          <a:spLocks xmlns:a="http://schemas.openxmlformats.org/drawingml/2006/main"/>
        </cdr:cNvSpPr>
      </cdr:nvSpPr>
      <cdr:spPr bwMode="auto">
        <a:xfrm xmlns:a="http://schemas.openxmlformats.org/drawingml/2006/main">
          <a:off x="638174" y="840657"/>
          <a:ext cx="3140075" cy="2914650"/>
        </a:xfrm>
        <a:custGeom xmlns:a="http://schemas.openxmlformats.org/drawingml/2006/main">
          <a:avLst/>
          <a:gdLst>
            <a:gd name="T0" fmla="*/ 0 w 3737808"/>
            <a:gd name="T1" fmla="*/ 4111709 h 4472036"/>
            <a:gd name="T2" fmla="*/ 12310 w 3737808"/>
            <a:gd name="T3" fmla="*/ 3453308 h 4472036"/>
            <a:gd name="T4" fmla="*/ 81510 w 3737808"/>
            <a:gd name="T5" fmla="*/ 2851671 h 4472036"/>
            <a:gd name="T6" fmla="*/ 221242 w 3737808"/>
            <a:gd name="T7" fmla="*/ 2294600 h 4472036"/>
            <a:gd name="T8" fmla="*/ 447949 w 3737808"/>
            <a:gd name="T9" fmla="*/ 1688947 h 4472036"/>
            <a:gd name="T10" fmla="*/ 678757 w 3737808"/>
            <a:gd name="T11" fmla="*/ 1255146 h 4472036"/>
            <a:gd name="T12" fmla="*/ 1017537 w 3737808"/>
            <a:gd name="T13" fmla="*/ 781274 h 4472036"/>
            <a:gd name="T14" fmla="*/ 1472967 w 3737808"/>
            <a:gd name="T15" fmla="*/ 313173 h 4472036"/>
            <a:gd name="T16" fmla="*/ 1874726 w 3737808"/>
            <a:gd name="T17" fmla="*/ 0 h 4472036"/>
            <a:gd name="T18" fmla="*/ 2285355 w 3737808"/>
            <a:gd name="T19" fmla="*/ 327408 h 4472036"/>
            <a:gd name="T20" fmla="*/ 2687448 w 3737808"/>
            <a:gd name="T21" fmla="*/ 755263 h 4472036"/>
            <a:gd name="T22" fmla="*/ 3004220 w 3737808"/>
            <a:gd name="T23" fmla="*/ 1193723 h 4472036"/>
            <a:gd name="T24" fmla="*/ 3272037 w 3737808"/>
            <a:gd name="T25" fmla="*/ 1711001 h 4472036"/>
            <a:gd name="T26" fmla="*/ 3458345 w 3737808"/>
            <a:gd name="T27" fmla="*/ 2254810 h 4472036"/>
            <a:gd name="T28" fmla="*/ 3593033 w 3737808"/>
            <a:gd name="T29" fmla="*/ 2786826 h 4472036"/>
            <a:gd name="T30" fmla="*/ 3690193 w 3737808"/>
            <a:gd name="T31" fmla="*/ 3425771 h 4472036"/>
            <a:gd name="T32" fmla="*/ 3737808 w 3737808"/>
            <a:gd name="T33" fmla="*/ 4111709 h 4472036"/>
            <a:gd name="T34" fmla="*/ 3318617 w 3737808"/>
            <a:gd name="T35" fmla="*/ 4257610 h 4472036"/>
            <a:gd name="T36" fmla="*/ 2899421 w 3737808"/>
            <a:gd name="T37" fmla="*/ 4350455 h 4472036"/>
            <a:gd name="T38" fmla="*/ 2387075 w 3737808"/>
            <a:gd name="T39" fmla="*/ 4443300 h 4472036"/>
            <a:gd name="T40" fmla="*/ 1874726 w 3737808"/>
            <a:gd name="T41" fmla="*/ 4469826 h 4472036"/>
            <a:gd name="T42" fmla="*/ 1350734 w 3737808"/>
            <a:gd name="T43" fmla="*/ 4430036 h 4472036"/>
            <a:gd name="T44" fmla="*/ 884963 w 3737808"/>
            <a:gd name="T45" fmla="*/ 4363718 h 4472036"/>
            <a:gd name="T46" fmla="*/ 477415 w 3737808"/>
            <a:gd name="T47" fmla="*/ 4270873 h 4472036"/>
            <a:gd name="T48" fmla="*/ 0 w 3737808"/>
            <a:gd name="T49" fmla="*/ 4111709 h 4472036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</a:cxnLst>
          <a:rect l="0" t="0" r="r" b="b"/>
          <a:pathLst>
            <a:path w="3737808" h="4472036">
              <a:moveTo>
                <a:pt x="0" y="4111709"/>
              </a:moveTo>
              <a:cubicBezTo>
                <a:pt x="6154" y="3782508"/>
                <a:pt x="12310" y="3453308"/>
                <a:pt x="12310" y="3453308"/>
              </a:cubicBezTo>
              <a:cubicBezTo>
                <a:pt x="25895" y="3243302"/>
                <a:pt x="46688" y="3044789"/>
                <a:pt x="81510" y="2851671"/>
              </a:cubicBezTo>
              <a:cubicBezTo>
                <a:pt x="116331" y="2658553"/>
                <a:pt x="157198" y="2484711"/>
                <a:pt x="221242" y="2294600"/>
              </a:cubicBezTo>
              <a:cubicBezTo>
                <a:pt x="285286" y="2104487"/>
                <a:pt x="369256" y="1861238"/>
                <a:pt x="447949" y="1688947"/>
              </a:cubicBezTo>
              <a:cubicBezTo>
                <a:pt x="526642" y="1516654"/>
                <a:pt x="586796" y="1410101"/>
                <a:pt x="678757" y="1255146"/>
              </a:cubicBezTo>
              <a:cubicBezTo>
                <a:pt x="770718" y="1100193"/>
                <a:pt x="887610" y="939218"/>
                <a:pt x="1017537" y="781274"/>
              </a:cubicBezTo>
              <a:cubicBezTo>
                <a:pt x="1147464" y="623328"/>
                <a:pt x="1330103" y="443385"/>
                <a:pt x="1472967" y="313173"/>
              </a:cubicBezTo>
              <a:cubicBezTo>
                <a:pt x="1472967" y="313173"/>
                <a:pt x="1673846" y="156586"/>
                <a:pt x="1874726" y="0"/>
              </a:cubicBezTo>
              <a:cubicBezTo>
                <a:pt x="2080041" y="163705"/>
                <a:pt x="2285355" y="327408"/>
                <a:pt x="2285355" y="327408"/>
              </a:cubicBezTo>
              <a:cubicBezTo>
                <a:pt x="2420809" y="453284"/>
                <a:pt x="2567635" y="610878"/>
                <a:pt x="2687448" y="755263"/>
              </a:cubicBezTo>
              <a:cubicBezTo>
                <a:pt x="2807258" y="899647"/>
                <a:pt x="2906788" y="1034432"/>
                <a:pt x="3004220" y="1193723"/>
              </a:cubicBezTo>
              <a:cubicBezTo>
                <a:pt x="3101651" y="1353012"/>
                <a:pt x="3196349" y="1534153"/>
                <a:pt x="3272037" y="1711001"/>
              </a:cubicBezTo>
              <a:cubicBezTo>
                <a:pt x="3347725" y="1887849"/>
                <a:pt x="3402064" y="2073540"/>
                <a:pt x="3458345" y="2254810"/>
              </a:cubicBezTo>
              <a:cubicBezTo>
                <a:pt x="3514626" y="2436077"/>
                <a:pt x="3550335" y="2592294"/>
                <a:pt x="3593033" y="2786826"/>
              </a:cubicBezTo>
              <a:cubicBezTo>
                <a:pt x="3635728" y="2981359"/>
                <a:pt x="3668845" y="3206922"/>
                <a:pt x="3690193" y="3425771"/>
              </a:cubicBezTo>
              <a:cubicBezTo>
                <a:pt x="3690193" y="3425771"/>
                <a:pt x="3726163" y="3766857"/>
                <a:pt x="3737808" y="4111709"/>
              </a:cubicBezTo>
              <a:cubicBezTo>
                <a:pt x="3528212" y="4184661"/>
                <a:pt x="3318617" y="4257610"/>
                <a:pt x="3318617" y="4257610"/>
              </a:cubicBezTo>
              <a:cubicBezTo>
                <a:pt x="3178885" y="4297402"/>
                <a:pt x="3054679" y="4319506"/>
                <a:pt x="2899421" y="4350455"/>
              </a:cubicBezTo>
              <a:cubicBezTo>
                <a:pt x="2744165" y="4381404"/>
                <a:pt x="2557857" y="4423405"/>
                <a:pt x="2387075" y="4443300"/>
              </a:cubicBezTo>
              <a:cubicBezTo>
                <a:pt x="2216291" y="4463195"/>
                <a:pt x="2047449" y="4472036"/>
                <a:pt x="1874726" y="4469826"/>
              </a:cubicBezTo>
              <a:cubicBezTo>
                <a:pt x="1702002" y="4467616"/>
                <a:pt x="1515695" y="4447721"/>
                <a:pt x="1350734" y="4430036"/>
              </a:cubicBezTo>
              <a:cubicBezTo>
                <a:pt x="1185774" y="4412351"/>
                <a:pt x="1030518" y="4390244"/>
                <a:pt x="884963" y="4363718"/>
              </a:cubicBezTo>
              <a:cubicBezTo>
                <a:pt x="739410" y="4337191"/>
                <a:pt x="624909" y="4312873"/>
                <a:pt x="477415" y="4270873"/>
              </a:cubicBezTo>
              <a:cubicBezTo>
                <a:pt x="477415" y="4270873"/>
                <a:pt x="238708" y="4191291"/>
                <a:pt x="0" y="4111709"/>
              </a:cubicBezTo>
              <a:close/>
            </a:path>
          </a:pathLst>
        </a:custGeom>
        <a:noFill xmlns:a="http://schemas.openxmlformats.org/drawingml/2006/main"/>
        <a:ln xmlns:a="http://schemas.openxmlformats.org/drawingml/2006/main" w="19050" cap="flat" cmpd="sng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0.48651</cdr:x>
      <cdr:y>0.18863</cdr:y>
    </cdr:from>
    <cdr:to>
      <cdr:x>0.48721</cdr:x>
      <cdr:y>0.84261</cdr:y>
    </cdr:to>
    <cdr:sp macro="" textlink="">
      <cdr:nvSpPr>
        <cdr:cNvPr id="2051" name="Line 3"/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H="1">
          <a:off x="2206626" y="840657"/>
          <a:ext cx="3174" cy="2914650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12700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dash"/>
          <a:round/>
          <a:headEnd/>
          <a:tailEnd/>
        </a:ln>
        <a:extLst xmlns:a="http://schemas.openxmlformats.org/drawingml/2006/main">
          <a:ext uri="{909E8E84-426E-40DD-AFC4-6F175D3DCCD1}">
            <a14:hiddenFill xmlns:a14="http://schemas.microsoft.com/office/drawing/2010/main">
              <a:noFill/>
            </a14:hiddenFill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s-E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astas%20Pertecentes/Universidade/Vida%20Profissional/Tiago_Minha/Folha%20Excel%20-%20CONSULTA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roamingprofiles/UsersFolder/Users/Sofia/Desktop/DFF.062.06-%20REGISTO%20ANTROPOM&#201;TRICO%20(1)%20(1)%20(1).xlsm" TargetMode="External"/><Relationship Id="rId1" Type="http://schemas.openxmlformats.org/officeDocument/2006/relationships/externalLinkPath" Target="/roamingprofiles/UsersFolder/Users/Sofia/Desktop/DFF.062.06-%20REGISTO%20ANTROPOM&#201;TRICO%20(1)%20(1)%20(1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/NUTRIC&#807;A&#771;O/Anexo%201.%20DFF.062.09%20-%20Registo%20Antropom&#233;trico%20Feminino.xlsm" TargetMode="External"/><Relationship Id="rId1" Type="http://schemas.openxmlformats.org/officeDocument/2006/relationships/externalLinkPath" Target="/Users/eduardacarvalho/Documents/NUTRIC&#807;A&#771;O/Anexo%201.%20DFF.062.09%20-%20Registo%20Antropom&#233;trico%20Feminino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/NUTRIC&#807;A&#771;O/Anexo%201.%20DFF.062.09%20-%20Registo%20Antropom&#233;trico%20Masculino.xlsm" TargetMode="External"/><Relationship Id="rId1" Type="http://schemas.openxmlformats.org/officeDocument/2006/relationships/externalLinkPath" Target="/Users/eduardacarvalho/Documents/NUTRIC&#807;A&#771;O/Anexo%201.%20DFF.062.09%20-%20Registo%20Antropom&#233;trico%20Masculino.xlsm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cuments/NUTRIC&#807;A&#771;O/MATERIAIS/BIBLIOGRAFIA/ISAK/IAAS%20File%20Attachment%203%20L1%20Data%20Entry%20Printout%20and%2020%20Proforma%20TEM%20Calculation%20Spreadsheet.xlsx" TargetMode="External"/><Relationship Id="rId2" Type="http://schemas.openxmlformats.org/officeDocument/2006/relationships/externalLinkPath" Target="/Users/eduardacarvalho/Documents/NUTRIC&#807;A&#771;O/MATERIAIS/BIBLIOGRAFIA/ISAK/IAAS%20File%20Attachment%203%20L1%20Data%20Entry%20Printout%20and%2020%20Proforma%20TEM%20Calculation%20Spreadsheet.xlsx" TargetMode="External"/><Relationship Id="rId1" Type="http://schemas.openxmlformats.org/officeDocument/2006/relationships/externalLinkPath" Target="/Users/eduardacarvalho/Documents/NUTRIC&#807;A&#771;O/MATERIAIS/BIBLIOGRAFIA/ISAK/IAAS%20File%20Attachment%203%20L1%20Data%20Entry%20Printout%20and%2020%20Proforma%20TEM%20Calculation%20Spread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o_a_Passo"/>
      <sheetName val="Dúvidas"/>
      <sheetName val="Nutricionando"/>
      <sheetName val="Alimentos"/>
      <sheetName val="Composição"/>
      <sheetName val="Informações Nutricional"/>
      <sheetName val="DRIs"/>
      <sheetName val="Próbióticos"/>
      <sheetName val="Prób-Bifidobacterium"/>
      <sheetName val="Prób-Bifidobacterium-Ref"/>
      <sheetName val="Prób-Lactobacillus"/>
      <sheetName val="Prób-Lactobacillus-Ref"/>
      <sheetName val="Fitoterápicos"/>
      <sheetName val="Medidas Caseiras"/>
      <sheetName val="Solicitação de Exames"/>
      <sheetName val="Anotação Exames"/>
      <sheetName val="Novos Produtos 1"/>
      <sheetName val="Novos Produtos Organizacao"/>
      <sheetName val="Base de Alimentos"/>
      <sheetName val="Recordatório-Medidas"/>
      <sheetName val="Base de Alimentos - Consulta"/>
      <sheetName val="Recordatório-Alimento"/>
      <sheetName val="Planejado"/>
      <sheetName val="CalculoFAO-Bolso"/>
      <sheetName val="Planejado 2"/>
      <sheetName val="Planejado 3"/>
      <sheetName val="Planejado-Impressão"/>
      <sheetName val="Planejado-Impressão-M2"/>
      <sheetName val="Tabela Referencia GET"/>
      <sheetName val="Anamnese 1"/>
      <sheetName val="Anamnese 2"/>
      <sheetName val="Anamnese 3"/>
      <sheetName val="Anamnese geral"/>
      <sheetName val="Antropometria"/>
      <sheetName val="Necessidades Energéticas"/>
      <sheetName val="Equivalentes"/>
      <sheetName val="Dashboard resumo"/>
      <sheetName val="METS"/>
      <sheetName val="Plano"/>
      <sheetName val="CalcularCardapio-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valiação Final"/>
      <sheetName val="LAYOUT"/>
      <sheetName val="Avaliação Inicial"/>
      <sheetName val="Modalidades &gt;S16"/>
      <sheetName val="IMC"/>
      <sheetName val="PC"/>
      <sheetName val="Equipas Competiç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B5" t="str">
            <v>Month</v>
          </cell>
        </row>
        <row r="6">
          <cell r="B6">
            <v>24</v>
          </cell>
        </row>
        <row r="7">
          <cell r="B7">
            <v>25</v>
          </cell>
        </row>
        <row r="8">
          <cell r="B8">
            <v>26</v>
          </cell>
        </row>
        <row r="9">
          <cell r="B9">
            <v>27</v>
          </cell>
        </row>
        <row r="10">
          <cell r="B10">
            <v>28</v>
          </cell>
        </row>
        <row r="11">
          <cell r="B11">
            <v>29</v>
          </cell>
        </row>
        <row r="12">
          <cell r="B12">
            <v>30</v>
          </cell>
        </row>
        <row r="13">
          <cell r="B13">
            <v>31</v>
          </cell>
        </row>
        <row r="14">
          <cell r="B14">
            <v>32</v>
          </cell>
        </row>
        <row r="15">
          <cell r="B15">
            <v>33</v>
          </cell>
        </row>
        <row r="16">
          <cell r="B16">
            <v>34</v>
          </cell>
        </row>
        <row r="17">
          <cell r="B17">
            <v>35</v>
          </cell>
        </row>
        <row r="18">
          <cell r="B18">
            <v>36</v>
          </cell>
        </row>
        <row r="19">
          <cell r="B19">
            <v>37</v>
          </cell>
        </row>
        <row r="20">
          <cell r="B20">
            <v>38</v>
          </cell>
        </row>
        <row r="21">
          <cell r="B21">
            <v>39</v>
          </cell>
        </row>
        <row r="22">
          <cell r="B22">
            <v>40</v>
          </cell>
        </row>
        <row r="23">
          <cell r="B23">
            <v>41</v>
          </cell>
        </row>
        <row r="24">
          <cell r="B24">
            <v>42</v>
          </cell>
        </row>
        <row r="25">
          <cell r="B25">
            <v>43</v>
          </cell>
        </row>
        <row r="26">
          <cell r="B26">
            <v>44</v>
          </cell>
        </row>
        <row r="27">
          <cell r="B27">
            <v>45</v>
          </cell>
        </row>
        <row r="28">
          <cell r="B28">
            <v>46</v>
          </cell>
        </row>
        <row r="29">
          <cell r="B29">
            <v>47</v>
          </cell>
        </row>
        <row r="30">
          <cell r="B30">
            <v>48</v>
          </cell>
        </row>
        <row r="31">
          <cell r="B31">
            <v>49</v>
          </cell>
        </row>
        <row r="32">
          <cell r="B32">
            <v>50</v>
          </cell>
        </row>
        <row r="33">
          <cell r="B33">
            <v>51</v>
          </cell>
        </row>
        <row r="34">
          <cell r="B34">
            <v>52</v>
          </cell>
        </row>
        <row r="35">
          <cell r="B35">
            <v>53</v>
          </cell>
        </row>
        <row r="36">
          <cell r="B36">
            <v>54</v>
          </cell>
        </row>
        <row r="37">
          <cell r="B37">
            <v>55</v>
          </cell>
        </row>
        <row r="38">
          <cell r="B38">
            <v>56</v>
          </cell>
        </row>
        <row r="39">
          <cell r="B39">
            <v>57</v>
          </cell>
        </row>
        <row r="40">
          <cell r="B40">
            <v>58</v>
          </cell>
        </row>
        <row r="41">
          <cell r="B41">
            <v>59</v>
          </cell>
        </row>
        <row r="42">
          <cell r="B42">
            <v>60</v>
          </cell>
        </row>
        <row r="43">
          <cell r="B43">
            <v>61</v>
          </cell>
        </row>
        <row r="44">
          <cell r="B44">
            <v>62</v>
          </cell>
        </row>
        <row r="45">
          <cell r="B45">
            <v>63</v>
          </cell>
        </row>
        <row r="46">
          <cell r="B46">
            <v>64</v>
          </cell>
        </row>
        <row r="47">
          <cell r="B47">
            <v>65</v>
          </cell>
        </row>
        <row r="48">
          <cell r="B48">
            <v>66</v>
          </cell>
        </row>
        <row r="49">
          <cell r="B49">
            <v>67</v>
          </cell>
        </row>
        <row r="50">
          <cell r="B50">
            <v>68</v>
          </cell>
        </row>
        <row r="51">
          <cell r="B51">
            <v>69</v>
          </cell>
        </row>
        <row r="52">
          <cell r="B52">
            <v>70</v>
          </cell>
        </row>
        <row r="53">
          <cell r="B53">
            <v>71</v>
          </cell>
        </row>
        <row r="54">
          <cell r="B54">
            <v>72</v>
          </cell>
        </row>
        <row r="55">
          <cell r="B55">
            <v>73</v>
          </cell>
        </row>
        <row r="56">
          <cell r="B56">
            <v>74</v>
          </cell>
        </row>
        <row r="57">
          <cell r="B57">
            <v>75</v>
          </cell>
        </row>
        <row r="58">
          <cell r="B58">
            <v>76</v>
          </cell>
        </row>
        <row r="59">
          <cell r="B59">
            <v>77</v>
          </cell>
        </row>
        <row r="60">
          <cell r="B60">
            <v>78</v>
          </cell>
        </row>
        <row r="61">
          <cell r="B61">
            <v>79</v>
          </cell>
        </row>
        <row r="62">
          <cell r="B62">
            <v>80</v>
          </cell>
        </row>
        <row r="63">
          <cell r="B63">
            <v>81</v>
          </cell>
        </row>
        <row r="64">
          <cell r="B64">
            <v>82</v>
          </cell>
        </row>
        <row r="65">
          <cell r="B65">
            <v>83</v>
          </cell>
        </row>
        <row r="66">
          <cell r="B66">
            <v>84</v>
          </cell>
        </row>
        <row r="67">
          <cell r="B67">
            <v>85</v>
          </cell>
        </row>
        <row r="68">
          <cell r="B68">
            <v>86</v>
          </cell>
        </row>
        <row r="69">
          <cell r="B69">
            <v>87</v>
          </cell>
        </row>
        <row r="70">
          <cell r="B70">
            <v>88</v>
          </cell>
        </row>
        <row r="71">
          <cell r="B71">
            <v>89</v>
          </cell>
        </row>
        <row r="72">
          <cell r="B72">
            <v>90</v>
          </cell>
        </row>
        <row r="73">
          <cell r="B73">
            <v>91</v>
          </cell>
        </row>
        <row r="74">
          <cell r="B74">
            <v>92</v>
          </cell>
        </row>
        <row r="75">
          <cell r="B75">
            <v>93</v>
          </cell>
        </row>
        <row r="76">
          <cell r="B76">
            <v>94</v>
          </cell>
        </row>
        <row r="77">
          <cell r="B77">
            <v>95</v>
          </cell>
        </row>
        <row r="78">
          <cell r="B78">
            <v>96</v>
          </cell>
        </row>
        <row r="79">
          <cell r="B79">
            <v>97</v>
          </cell>
        </row>
        <row r="80">
          <cell r="B80">
            <v>98</v>
          </cell>
        </row>
        <row r="81">
          <cell r="B81">
            <v>99</v>
          </cell>
        </row>
        <row r="82">
          <cell r="B82">
            <v>100</v>
          </cell>
        </row>
        <row r="83">
          <cell r="B83">
            <v>101</v>
          </cell>
        </row>
        <row r="84">
          <cell r="B84">
            <v>102</v>
          </cell>
        </row>
        <row r="85">
          <cell r="B85">
            <v>103</v>
          </cell>
        </row>
        <row r="86">
          <cell r="B86">
            <v>104</v>
          </cell>
        </row>
        <row r="87">
          <cell r="B87">
            <v>105</v>
          </cell>
        </row>
        <row r="88">
          <cell r="B88">
            <v>106</v>
          </cell>
        </row>
        <row r="89">
          <cell r="B89">
            <v>107</v>
          </cell>
        </row>
        <row r="90">
          <cell r="B90">
            <v>108</v>
          </cell>
        </row>
        <row r="91">
          <cell r="B91">
            <v>109</v>
          </cell>
        </row>
        <row r="92">
          <cell r="B92">
            <v>110</v>
          </cell>
        </row>
        <row r="93">
          <cell r="B93">
            <v>111</v>
          </cell>
        </row>
        <row r="94">
          <cell r="B94">
            <v>112</v>
          </cell>
        </row>
        <row r="95">
          <cell r="B95">
            <v>113</v>
          </cell>
        </row>
        <row r="96">
          <cell r="B96">
            <v>114</v>
          </cell>
        </row>
        <row r="97">
          <cell r="B97">
            <v>115</v>
          </cell>
        </row>
        <row r="98">
          <cell r="B98">
            <v>116</v>
          </cell>
        </row>
        <row r="99">
          <cell r="B99">
            <v>117</v>
          </cell>
        </row>
        <row r="100">
          <cell r="B100">
            <v>118</v>
          </cell>
        </row>
        <row r="101">
          <cell r="B101">
            <v>119</v>
          </cell>
        </row>
        <row r="102">
          <cell r="B102">
            <v>120</v>
          </cell>
        </row>
        <row r="103">
          <cell r="B103">
            <v>121</v>
          </cell>
        </row>
        <row r="104">
          <cell r="B104">
            <v>122</v>
          </cell>
        </row>
        <row r="105">
          <cell r="B105">
            <v>123</v>
          </cell>
        </row>
        <row r="106">
          <cell r="B106">
            <v>124</v>
          </cell>
        </row>
        <row r="107">
          <cell r="B107">
            <v>125</v>
          </cell>
        </row>
        <row r="108">
          <cell r="B108">
            <v>126</v>
          </cell>
        </row>
        <row r="109">
          <cell r="B109">
            <v>127</v>
          </cell>
        </row>
        <row r="110">
          <cell r="B110">
            <v>128</v>
          </cell>
        </row>
        <row r="111">
          <cell r="B111">
            <v>129</v>
          </cell>
        </row>
        <row r="112">
          <cell r="B112">
            <v>130</v>
          </cell>
        </row>
        <row r="113">
          <cell r="B113">
            <v>131</v>
          </cell>
        </row>
        <row r="114">
          <cell r="B114">
            <v>132</v>
          </cell>
        </row>
        <row r="115">
          <cell r="B115">
            <v>133</v>
          </cell>
        </row>
        <row r="116">
          <cell r="B116">
            <v>134</v>
          </cell>
        </row>
        <row r="117">
          <cell r="B117">
            <v>135</v>
          </cell>
        </row>
        <row r="118">
          <cell r="B118">
            <v>136</v>
          </cell>
        </row>
        <row r="119">
          <cell r="B119">
            <v>137</v>
          </cell>
        </row>
        <row r="120">
          <cell r="B120">
            <v>138</v>
          </cell>
        </row>
        <row r="121">
          <cell r="B121">
            <v>139</v>
          </cell>
        </row>
        <row r="122">
          <cell r="B122">
            <v>140</v>
          </cell>
        </row>
        <row r="123">
          <cell r="B123">
            <v>141</v>
          </cell>
        </row>
        <row r="124">
          <cell r="B124">
            <v>142</v>
          </cell>
        </row>
        <row r="125">
          <cell r="B125">
            <v>143</v>
          </cell>
        </row>
        <row r="126">
          <cell r="B126">
            <v>144</v>
          </cell>
        </row>
        <row r="127">
          <cell r="B127">
            <v>145</v>
          </cell>
        </row>
        <row r="128">
          <cell r="B128">
            <v>146</v>
          </cell>
        </row>
        <row r="129">
          <cell r="B129">
            <v>147</v>
          </cell>
        </row>
        <row r="130">
          <cell r="B130">
            <v>148</v>
          </cell>
        </row>
        <row r="131">
          <cell r="B131">
            <v>149</v>
          </cell>
        </row>
        <row r="132">
          <cell r="B132">
            <v>150</v>
          </cell>
        </row>
        <row r="133">
          <cell r="B133">
            <v>151</v>
          </cell>
        </row>
        <row r="134">
          <cell r="B134">
            <v>152</v>
          </cell>
        </row>
        <row r="135">
          <cell r="B135">
            <v>153</v>
          </cell>
        </row>
        <row r="136">
          <cell r="B136">
            <v>154</v>
          </cell>
        </row>
        <row r="137">
          <cell r="B137">
            <v>155</v>
          </cell>
        </row>
        <row r="138">
          <cell r="B138">
            <v>156</v>
          </cell>
        </row>
        <row r="139">
          <cell r="B139">
            <v>157</v>
          </cell>
        </row>
        <row r="140">
          <cell r="B140">
            <v>158</v>
          </cell>
        </row>
        <row r="141">
          <cell r="B141">
            <v>159</v>
          </cell>
        </row>
        <row r="142">
          <cell r="B142">
            <v>160</v>
          </cell>
        </row>
        <row r="143">
          <cell r="B143">
            <v>161</v>
          </cell>
        </row>
        <row r="144">
          <cell r="B144">
            <v>162</v>
          </cell>
        </row>
        <row r="145">
          <cell r="B145">
            <v>163</v>
          </cell>
        </row>
        <row r="146">
          <cell r="B146">
            <v>164</v>
          </cell>
        </row>
        <row r="147">
          <cell r="B147">
            <v>165</v>
          </cell>
        </row>
        <row r="148">
          <cell r="B148">
            <v>166</v>
          </cell>
        </row>
        <row r="149">
          <cell r="B149">
            <v>167</v>
          </cell>
        </row>
        <row r="150">
          <cell r="B150">
            <v>168</v>
          </cell>
        </row>
        <row r="151">
          <cell r="B151">
            <v>169</v>
          </cell>
        </row>
        <row r="152">
          <cell r="B152">
            <v>170</v>
          </cell>
        </row>
        <row r="153">
          <cell r="B153">
            <v>171</v>
          </cell>
        </row>
        <row r="154">
          <cell r="B154">
            <v>172</v>
          </cell>
        </row>
        <row r="155">
          <cell r="B155">
            <v>173</v>
          </cell>
        </row>
        <row r="156">
          <cell r="B156">
            <v>174</v>
          </cell>
        </row>
        <row r="157">
          <cell r="B157">
            <v>175</v>
          </cell>
        </row>
        <row r="158">
          <cell r="B158">
            <v>176</v>
          </cell>
        </row>
        <row r="159">
          <cell r="B159">
            <v>177</v>
          </cell>
        </row>
        <row r="160">
          <cell r="B160">
            <v>178</v>
          </cell>
        </row>
        <row r="161">
          <cell r="B161">
            <v>179</v>
          </cell>
        </row>
        <row r="162">
          <cell r="B162">
            <v>180</v>
          </cell>
        </row>
        <row r="163">
          <cell r="B163">
            <v>181</v>
          </cell>
        </row>
        <row r="164">
          <cell r="B164">
            <v>182</v>
          </cell>
        </row>
        <row r="165">
          <cell r="B165">
            <v>183</v>
          </cell>
        </row>
        <row r="166">
          <cell r="B166">
            <v>184</v>
          </cell>
        </row>
        <row r="167">
          <cell r="B167">
            <v>185</v>
          </cell>
        </row>
        <row r="168">
          <cell r="B168">
            <v>186</v>
          </cell>
        </row>
        <row r="169">
          <cell r="B169">
            <v>187</v>
          </cell>
        </row>
        <row r="170">
          <cell r="B170">
            <v>188</v>
          </cell>
        </row>
        <row r="171">
          <cell r="B171">
            <v>189</v>
          </cell>
        </row>
        <row r="172">
          <cell r="B172">
            <v>190</v>
          </cell>
        </row>
        <row r="173">
          <cell r="B173">
            <v>191</v>
          </cell>
        </row>
        <row r="174">
          <cell r="B174">
            <v>192</v>
          </cell>
        </row>
        <row r="175">
          <cell r="B175">
            <v>193</v>
          </cell>
        </row>
        <row r="176">
          <cell r="B176">
            <v>194</v>
          </cell>
        </row>
        <row r="177">
          <cell r="B177">
            <v>195</v>
          </cell>
        </row>
        <row r="178">
          <cell r="B178">
            <v>196</v>
          </cell>
        </row>
        <row r="179">
          <cell r="B179">
            <v>197</v>
          </cell>
        </row>
        <row r="180">
          <cell r="B180">
            <v>198</v>
          </cell>
        </row>
        <row r="181">
          <cell r="B181">
            <v>199</v>
          </cell>
        </row>
        <row r="182">
          <cell r="B182">
            <v>200</v>
          </cell>
        </row>
        <row r="183">
          <cell r="B183">
            <v>201</v>
          </cell>
        </row>
        <row r="184">
          <cell r="B184">
            <v>202</v>
          </cell>
        </row>
        <row r="185">
          <cell r="B185">
            <v>203</v>
          </cell>
        </row>
        <row r="186">
          <cell r="B186">
            <v>204</v>
          </cell>
        </row>
        <row r="187">
          <cell r="B187">
            <v>205</v>
          </cell>
        </row>
        <row r="188">
          <cell r="B188">
            <v>206</v>
          </cell>
        </row>
        <row r="189">
          <cell r="B189">
            <v>207</v>
          </cell>
        </row>
        <row r="190">
          <cell r="B190">
            <v>208</v>
          </cell>
        </row>
        <row r="191">
          <cell r="B191">
            <v>209</v>
          </cell>
        </row>
        <row r="192">
          <cell r="B192">
            <v>210</v>
          </cell>
        </row>
        <row r="193">
          <cell r="B193">
            <v>211</v>
          </cell>
        </row>
        <row r="194">
          <cell r="B194">
            <v>212</v>
          </cell>
        </row>
        <row r="195">
          <cell r="B195">
            <v>213</v>
          </cell>
        </row>
        <row r="196">
          <cell r="B196">
            <v>214</v>
          </cell>
        </row>
        <row r="197">
          <cell r="B197">
            <v>215</v>
          </cell>
        </row>
        <row r="198">
          <cell r="B198">
            <v>216</v>
          </cell>
        </row>
        <row r="199">
          <cell r="B199">
            <v>217</v>
          </cell>
        </row>
        <row r="200">
          <cell r="B200">
            <v>218</v>
          </cell>
        </row>
        <row r="201">
          <cell r="B201">
            <v>219</v>
          </cell>
        </row>
        <row r="202">
          <cell r="B202">
            <v>220</v>
          </cell>
        </row>
        <row r="203">
          <cell r="B203">
            <v>221</v>
          </cell>
        </row>
        <row r="204">
          <cell r="B204">
            <v>222</v>
          </cell>
        </row>
        <row r="205">
          <cell r="B205">
            <v>223</v>
          </cell>
        </row>
        <row r="206">
          <cell r="B206">
            <v>224</v>
          </cell>
        </row>
        <row r="207">
          <cell r="B207">
            <v>225</v>
          </cell>
        </row>
        <row r="208">
          <cell r="B208">
            <v>226</v>
          </cell>
        </row>
        <row r="209">
          <cell r="B209">
            <v>227</v>
          </cell>
        </row>
        <row r="210">
          <cell r="B210">
            <v>228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valiação Inicial"/>
      <sheetName val="IMC"/>
      <sheetName val="PC"/>
      <sheetName val="Gráficos"/>
    </sheetNames>
    <sheetDataSet>
      <sheetData sheetId="0"/>
      <sheetData sheetId="1">
        <row r="1">
          <cell r="B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</row>
        <row r="2">
          <cell r="B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</row>
        <row r="3">
          <cell r="B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</row>
        <row r="4">
          <cell r="B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</row>
        <row r="5">
          <cell r="B5" t="str">
            <v>Month</v>
          </cell>
          <cell r="F5" t="str">
            <v>&lt;1st</v>
          </cell>
          <cell r="G5" t="str">
            <v>1st</v>
          </cell>
          <cell r="H5" t="str">
            <v>3rd</v>
          </cell>
          <cell r="I5" t="str">
            <v>5th</v>
          </cell>
          <cell r="J5" t="str">
            <v>15th</v>
          </cell>
          <cell r="K5" t="str">
            <v>25th</v>
          </cell>
          <cell r="L5" t="str">
            <v>50th</v>
          </cell>
          <cell r="M5" t="str">
            <v>75th</v>
          </cell>
          <cell r="N5" t="str">
            <v>85th</v>
          </cell>
          <cell r="O5" t="str">
            <v>95th</v>
          </cell>
          <cell r="P5" t="str">
            <v>97th</v>
          </cell>
          <cell r="Q5" t="str">
            <v>99th</v>
          </cell>
          <cell r="R5" t="str">
            <v>&gt;99</v>
          </cell>
        </row>
        <row r="6">
          <cell r="B6">
            <v>24</v>
          </cell>
          <cell r="C6">
            <v>-0.56799999999999995</v>
          </cell>
          <cell r="D6">
            <v>15.688000000000001</v>
          </cell>
          <cell r="E6">
            <v>8.4500000000000006E-2</v>
          </cell>
          <cell r="F6">
            <v>-1</v>
          </cell>
          <cell r="G6">
            <v>13</v>
          </cell>
          <cell r="H6">
            <v>13.5</v>
          </cell>
          <cell r="I6">
            <v>13.7</v>
          </cell>
          <cell r="J6">
            <v>14.4</v>
          </cell>
          <cell r="K6">
            <v>14.8</v>
          </cell>
          <cell r="L6">
            <v>15.7</v>
          </cell>
          <cell r="M6">
            <v>16.600000000000001</v>
          </cell>
          <cell r="N6">
            <v>17.2</v>
          </cell>
          <cell r="O6">
            <v>18.100000000000001</v>
          </cell>
          <cell r="P6">
            <v>18.5</v>
          </cell>
          <cell r="Q6">
            <v>19.3</v>
          </cell>
          <cell r="R6">
            <v>9999</v>
          </cell>
        </row>
        <row r="7">
          <cell r="B7">
            <v>25</v>
          </cell>
          <cell r="C7">
            <v>-0.56840000000000002</v>
          </cell>
          <cell r="D7">
            <v>15.659000000000001</v>
          </cell>
          <cell r="E7">
            <v>8.4519999999999998E-2</v>
          </cell>
          <cell r="F7">
            <v>-1</v>
          </cell>
          <cell r="G7">
            <v>13</v>
          </cell>
          <cell r="H7">
            <v>13.4</v>
          </cell>
          <cell r="I7">
            <v>13.7</v>
          </cell>
          <cell r="J7">
            <v>14.4</v>
          </cell>
          <cell r="K7">
            <v>14.8</v>
          </cell>
          <cell r="L7">
            <v>15.7</v>
          </cell>
          <cell r="M7">
            <v>16.600000000000001</v>
          </cell>
          <cell r="N7">
            <v>17.100000000000001</v>
          </cell>
          <cell r="O7">
            <v>18.100000000000001</v>
          </cell>
          <cell r="P7">
            <v>18.5</v>
          </cell>
          <cell r="Q7">
            <v>19.3</v>
          </cell>
          <cell r="R7">
            <v>9999</v>
          </cell>
        </row>
        <row r="8">
          <cell r="B8">
            <v>26</v>
          </cell>
          <cell r="C8">
            <v>-0.56840000000000002</v>
          </cell>
          <cell r="D8">
            <v>15.630800000000001</v>
          </cell>
          <cell r="E8">
            <v>8.4489999999999996E-2</v>
          </cell>
          <cell r="F8">
            <v>-1</v>
          </cell>
          <cell r="G8">
            <v>13</v>
          </cell>
          <cell r="H8">
            <v>13.4</v>
          </cell>
          <cell r="I8">
            <v>13.7</v>
          </cell>
          <cell r="J8">
            <v>14.4</v>
          </cell>
          <cell r="K8">
            <v>14.8</v>
          </cell>
          <cell r="L8">
            <v>15.6</v>
          </cell>
          <cell r="M8">
            <v>16.600000000000001</v>
          </cell>
          <cell r="N8">
            <v>17.100000000000001</v>
          </cell>
          <cell r="O8">
            <v>18.100000000000001</v>
          </cell>
          <cell r="P8">
            <v>18.5</v>
          </cell>
          <cell r="Q8">
            <v>19.3</v>
          </cell>
          <cell r="R8">
            <v>9999</v>
          </cell>
        </row>
        <row r="9">
          <cell r="B9">
            <v>27</v>
          </cell>
          <cell r="C9">
            <v>-0.56840000000000002</v>
          </cell>
          <cell r="D9">
            <v>15.6037</v>
          </cell>
          <cell r="E9">
            <v>8.4459999999999993E-2</v>
          </cell>
          <cell r="F9">
            <v>-1</v>
          </cell>
          <cell r="G9">
            <v>13</v>
          </cell>
          <cell r="H9">
            <v>13.4</v>
          </cell>
          <cell r="I9">
            <v>13.7</v>
          </cell>
          <cell r="J9">
            <v>14.3</v>
          </cell>
          <cell r="K9">
            <v>14.8</v>
          </cell>
          <cell r="L9">
            <v>15.6</v>
          </cell>
          <cell r="M9">
            <v>16.5</v>
          </cell>
          <cell r="N9">
            <v>17.100000000000001</v>
          </cell>
          <cell r="O9">
            <v>18</v>
          </cell>
          <cell r="P9">
            <v>18.399999999999999</v>
          </cell>
          <cell r="Q9">
            <v>19.2</v>
          </cell>
          <cell r="R9">
            <v>9999</v>
          </cell>
        </row>
        <row r="10">
          <cell r="B10">
            <v>28</v>
          </cell>
          <cell r="C10">
            <v>-0.56840000000000002</v>
          </cell>
          <cell r="D10">
            <v>15.5777</v>
          </cell>
          <cell r="E10">
            <v>8.4440000000000001E-2</v>
          </cell>
          <cell r="F10">
            <v>-1</v>
          </cell>
          <cell r="G10">
            <v>12.9</v>
          </cell>
          <cell r="H10">
            <v>13.4</v>
          </cell>
          <cell r="I10">
            <v>13.6</v>
          </cell>
          <cell r="J10">
            <v>14.3</v>
          </cell>
          <cell r="K10">
            <v>14.7</v>
          </cell>
          <cell r="L10">
            <v>15.6</v>
          </cell>
          <cell r="M10">
            <v>16.5</v>
          </cell>
          <cell r="N10">
            <v>17</v>
          </cell>
          <cell r="O10">
            <v>18</v>
          </cell>
          <cell r="P10">
            <v>18.399999999999999</v>
          </cell>
          <cell r="Q10">
            <v>19.2</v>
          </cell>
          <cell r="R10">
            <v>9999</v>
          </cell>
        </row>
        <row r="11">
          <cell r="B11">
            <v>29</v>
          </cell>
          <cell r="C11">
            <v>-0.56840000000000002</v>
          </cell>
          <cell r="D11">
            <v>15.552300000000001</v>
          </cell>
          <cell r="E11">
            <v>8.4430000000000005E-2</v>
          </cell>
          <cell r="F11">
            <v>-1</v>
          </cell>
          <cell r="G11">
            <v>12.9</v>
          </cell>
          <cell r="H11">
            <v>13.4</v>
          </cell>
          <cell r="I11">
            <v>13.6</v>
          </cell>
          <cell r="J11">
            <v>14.3</v>
          </cell>
          <cell r="K11">
            <v>14.7</v>
          </cell>
          <cell r="L11">
            <v>15.6</v>
          </cell>
          <cell r="M11">
            <v>16.5</v>
          </cell>
          <cell r="N11">
            <v>17</v>
          </cell>
          <cell r="O11">
            <v>18</v>
          </cell>
          <cell r="P11">
            <v>18.399999999999999</v>
          </cell>
          <cell r="Q11">
            <v>19.2</v>
          </cell>
          <cell r="R11">
            <v>9999</v>
          </cell>
        </row>
        <row r="12">
          <cell r="B12">
            <v>30</v>
          </cell>
          <cell r="C12">
            <v>-0.56840000000000002</v>
          </cell>
          <cell r="D12">
            <v>15.5276</v>
          </cell>
          <cell r="E12">
            <v>8.4440000000000001E-2</v>
          </cell>
          <cell r="F12">
            <v>-1</v>
          </cell>
          <cell r="G12">
            <v>12.9</v>
          </cell>
          <cell r="H12">
            <v>13.3</v>
          </cell>
          <cell r="I12">
            <v>13.6</v>
          </cell>
          <cell r="J12">
            <v>14.3</v>
          </cell>
          <cell r="K12">
            <v>14.7</v>
          </cell>
          <cell r="L12">
            <v>15.5</v>
          </cell>
          <cell r="M12">
            <v>16.5</v>
          </cell>
          <cell r="N12">
            <v>17</v>
          </cell>
          <cell r="O12">
            <v>17.899999999999999</v>
          </cell>
          <cell r="P12">
            <v>18.3</v>
          </cell>
          <cell r="Q12">
            <v>19.100000000000001</v>
          </cell>
          <cell r="R12">
            <v>9999</v>
          </cell>
        </row>
        <row r="13">
          <cell r="B13">
            <v>31</v>
          </cell>
          <cell r="C13">
            <v>-0.56840000000000002</v>
          </cell>
          <cell r="D13">
            <v>15.503399999999999</v>
          </cell>
          <cell r="E13">
            <v>8.448E-2</v>
          </cell>
          <cell r="F13">
            <v>-1</v>
          </cell>
          <cell r="G13">
            <v>12.9</v>
          </cell>
          <cell r="H13">
            <v>13.3</v>
          </cell>
          <cell r="I13">
            <v>13.6</v>
          </cell>
          <cell r="J13">
            <v>14.2</v>
          </cell>
          <cell r="K13">
            <v>14.7</v>
          </cell>
          <cell r="L13">
            <v>15.5</v>
          </cell>
          <cell r="M13">
            <v>16.399999999999999</v>
          </cell>
          <cell r="N13">
            <v>17</v>
          </cell>
          <cell r="O13">
            <v>17.899999999999999</v>
          </cell>
          <cell r="P13">
            <v>18.3</v>
          </cell>
          <cell r="Q13">
            <v>19.100000000000001</v>
          </cell>
          <cell r="R13">
            <v>9999</v>
          </cell>
        </row>
        <row r="14">
          <cell r="B14">
            <v>32</v>
          </cell>
          <cell r="C14">
            <v>-0.56840000000000002</v>
          </cell>
          <cell r="D14">
            <v>15.479799999999999</v>
          </cell>
          <cell r="E14">
            <v>8.455E-2</v>
          </cell>
          <cell r="F14">
            <v>-1</v>
          </cell>
          <cell r="G14">
            <v>12.8</v>
          </cell>
          <cell r="H14">
            <v>13.3</v>
          </cell>
          <cell r="I14">
            <v>13.5</v>
          </cell>
          <cell r="J14">
            <v>14.2</v>
          </cell>
          <cell r="K14">
            <v>14.6</v>
          </cell>
          <cell r="L14">
            <v>15.5</v>
          </cell>
          <cell r="M14">
            <v>16.399999999999999</v>
          </cell>
          <cell r="N14">
            <v>16.899999999999999</v>
          </cell>
          <cell r="O14">
            <v>17.899999999999999</v>
          </cell>
          <cell r="P14">
            <v>18.3</v>
          </cell>
          <cell r="Q14">
            <v>19.100000000000001</v>
          </cell>
          <cell r="R14">
            <v>9999</v>
          </cell>
        </row>
        <row r="15">
          <cell r="B15">
            <v>33</v>
          </cell>
          <cell r="C15">
            <v>-0.56840000000000002</v>
          </cell>
          <cell r="D15">
            <v>15.4572</v>
          </cell>
          <cell r="E15">
            <v>8.4669999999999995E-2</v>
          </cell>
          <cell r="F15">
            <v>-1</v>
          </cell>
          <cell r="G15">
            <v>12.8</v>
          </cell>
          <cell r="H15">
            <v>13.3</v>
          </cell>
          <cell r="I15">
            <v>13.5</v>
          </cell>
          <cell r="J15">
            <v>14.2</v>
          </cell>
          <cell r="K15">
            <v>14.6</v>
          </cell>
          <cell r="L15">
            <v>15.5</v>
          </cell>
          <cell r="M15">
            <v>16.399999999999999</v>
          </cell>
          <cell r="N15">
            <v>16.899999999999999</v>
          </cell>
          <cell r="O15">
            <v>17.899999999999999</v>
          </cell>
          <cell r="P15">
            <v>18.3</v>
          </cell>
          <cell r="Q15">
            <v>19</v>
          </cell>
          <cell r="R15">
            <v>9999</v>
          </cell>
        </row>
        <row r="16">
          <cell r="B16">
            <v>34</v>
          </cell>
          <cell r="C16">
            <v>-0.56840000000000002</v>
          </cell>
          <cell r="D16">
            <v>15.435600000000001</v>
          </cell>
          <cell r="E16">
            <v>8.4839999999999999E-2</v>
          </cell>
          <cell r="F16">
            <v>-1</v>
          </cell>
          <cell r="G16">
            <v>12.8</v>
          </cell>
          <cell r="H16">
            <v>13.2</v>
          </cell>
          <cell r="I16">
            <v>13.5</v>
          </cell>
          <cell r="J16">
            <v>14.2</v>
          </cell>
          <cell r="K16">
            <v>14.6</v>
          </cell>
          <cell r="L16">
            <v>15.4</v>
          </cell>
          <cell r="M16">
            <v>16.399999999999999</v>
          </cell>
          <cell r="N16">
            <v>16.899999999999999</v>
          </cell>
          <cell r="O16">
            <v>17.899999999999999</v>
          </cell>
          <cell r="P16">
            <v>18.2</v>
          </cell>
          <cell r="Q16">
            <v>19</v>
          </cell>
          <cell r="R16">
            <v>9999</v>
          </cell>
        </row>
        <row r="17">
          <cell r="B17">
            <v>35</v>
          </cell>
          <cell r="C17">
            <v>-0.56840000000000002</v>
          </cell>
          <cell r="D17">
            <v>15.4155</v>
          </cell>
          <cell r="E17">
            <v>8.5059999999999997E-2</v>
          </cell>
          <cell r="F17">
            <v>-1</v>
          </cell>
          <cell r="G17">
            <v>12.8</v>
          </cell>
          <cell r="H17">
            <v>13.2</v>
          </cell>
          <cell r="I17">
            <v>13.5</v>
          </cell>
          <cell r="J17">
            <v>14.1</v>
          </cell>
          <cell r="K17">
            <v>14.6</v>
          </cell>
          <cell r="L17">
            <v>15.4</v>
          </cell>
          <cell r="M17">
            <v>16.3</v>
          </cell>
          <cell r="N17">
            <v>16.899999999999999</v>
          </cell>
          <cell r="O17">
            <v>17.8</v>
          </cell>
          <cell r="P17">
            <v>18.2</v>
          </cell>
          <cell r="Q17">
            <v>19</v>
          </cell>
          <cell r="R17">
            <v>9999</v>
          </cell>
        </row>
        <row r="18">
          <cell r="B18">
            <v>36</v>
          </cell>
          <cell r="C18">
            <v>-0.56840000000000002</v>
          </cell>
          <cell r="D18">
            <v>15.396800000000001</v>
          </cell>
          <cell r="E18">
            <v>8.5349999999999995E-2</v>
          </cell>
          <cell r="F18">
            <v>-1</v>
          </cell>
          <cell r="G18">
            <v>12.8</v>
          </cell>
          <cell r="H18">
            <v>13.2</v>
          </cell>
          <cell r="I18">
            <v>13.5</v>
          </cell>
          <cell r="J18">
            <v>14.1</v>
          </cell>
          <cell r="K18">
            <v>14.5</v>
          </cell>
          <cell r="L18">
            <v>15.4</v>
          </cell>
          <cell r="M18">
            <v>16.3</v>
          </cell>
          <cell r="N18">
            <v>16.899999999999999</v>
          </cell>
          <cell r="O18">
            <v>17.8</v>
          </cell>
          <cell r="P18">
            <v>18.2</v>
          </cell>
          <cell r="Q18">
            <v>19</v>
          </cell>
          <cell r="R18">
            <v>9999</v>
          </cell>
        </row>
        <row r="19">
          <cell r="B19">
            <v>37</v>
          </cell>
          <cell r="C19">
            <v>-0.56840000000000002</v>
          </cell>
          <cell r="D19">
            <v>15.3796</v>
          </cell>
          <cell r="E19">
            <v>8.5690000000000002E-2</v>
          </cell>
          <cell r="F19">
            <v>-1</v>
          </cell>
          <cell r="G19">
            <v>12.7</v>
          </cell>
          <cell r="H19">
            <v>13.2</v>
          </cell>
          <cell r="I19">
            <v>13.4</v>
          </cell>
          <cell r="J19">
            <v>14.1</v>
          </cell>
          <cell r="K19">
            <v>14.5</v>
          </cell>
          <cell r="L19">
            <v>15.4</v>
          </cell>
          <cell r="M19">
            <v>16.3</v>
          </cell>
          <cell r="N19">
            <v>16.8</v>
          </cell>
          <cell r="O19">
            <v>17.8</v>
          </cell>
          <cell r="P19">
            <v>18.2</v>
          </cell>
          <cell r="Q19">
            <v>19</v>
          </cell>
          <cell r="R19">
            <v>9999</v>
          </cell>
        </row>
        <row r="20">
          <cell r="B20">
            <v>38</v>
          </cell>
          <cell r="C20">
            <v>-0.56840000000000002</v>
          </cell>
          <cell r="D20">
            <v>15.363799999999999</v>
          </cell>
          <cell r="E20">
            <v>8.609E-2</v>
          </cell>
          <cell r="F20">
            <v>-1</v>
          </cell>
          <cell r="G20">
            <v>12.7</v>
          </cell>
          <cell r="H20">
            <v>13.2</v>
          </cell>
          <cell r="I20">
            <v>13.4</v>
          </cell>
          <cell r="J20">
            <v>14.1</v>
          </cell>
          <cell r="K20">
            <v>14.5</v>
          </cell>
          <cell r="L20">
            <v>15.4</v>
          </cell>
          <cell r="M20">
            <v>16.3</v>
          </cell>
          <cell r="N20">
            <v>16.8</v>
          </cell>
          <cell r="O20">
            <v>17.8</v>
          </cell>
          <cell r="P20">
            <v>18.2</v>
          </cell>
          <cell r="Q20">
            <v>19</v>
          </cell>
          <cell r="R20">
            <v>9999</v>
          </cell>
        </row>
        <row r="21">
          <cell r="B21">
            <v>39</v>
          </cell>
          <cell r="C21">
            <v>-0.56840000000000002</v>
          </cell>
          <cell r="D21">
            <v>15.349299999999999</v>
          </cell>
          <cell r="E21">
            <v>8.6540000000000006E-2</v>
          </cell>
          <cell r="F21">
            <v>-1</v>
          </cell>
          <cell r="G21">
            <v>12.7</v>
          </cell>
          <cell r="H21">
            <v>13.1</v>
          </cell>
          <cell r="I21">
            <v>13.4</v>
          </cell>
          <cell r="J21">
            <v>14.1</v>
          </cell>
          <cell r="K21">
            <v>14.5</v>
          </cell>
          <cell r="L21">
            <v>15.3</v>
          </cell>
          <cell r="M21">
            <v>16.3</v>
          </cell>
          <cell r="N21">
            <v>16.8</v>
          </cell>
          <cell r="O21">
            <v>17.8</v>
          </cell>
          <cell r="P21">
            <v>18.2</v>
          </cell>
          <cell r="Q21">
            <v>19</v>
          </cell>
          <cell r="R21">
            <v>9999</v>
          </cell>
        </row>
        <row r="22">
          <cell r="B22">
            <v>40</v>
          </cell>
          <cell r="C22">
            <v>-0.56840000000000002</v>
          </cell>
          <cell r="D22">
            <v>15.335800000000001</v>
          </cell>
          <cell r="E22">
            <v>8.7040000000000006E-2</v>
          </cell>
          <cell r="F22">
            <v>-1</v>
          </cell>
          <cell r="G22">
            <v>12.7</v>
          </cell>
          <cell r="H22">
            <v>13.1</v>
          </cell>
          <cell r="I22">
            <v>13.4</v>
          </cell>
          <cell r="J22">
            <v>14</v>
          </cell>
          <cell r="K22">
            <v>14.5</v>
          </cell>
          <cell r="L22">
            <v>15.3</v>
          </cell>
          <cell r="M22">
            <v>16.3</v>
          </cell>
          <cell r="N22">
            <v>16.8</v>
          </cell>
          <cell r="O22">
            <v>17.8</v>
          </cell>
          <cell r="P22">
            <v>18.2</v>
          </cell>
          <cell r="Q22">
            <v>19</v>
          </cell>
          <cell r="R22">
            <v>9999</v>
          </cell>
        </row>
        <row r="23">
          <cell r="B23">
            <v>41</v>
          </cell>
          <cell r="C23">
            <v>-0.56840000000000002</v>
          </cell>
          <cell r="D23">
            <v>15.3233</v>
          </cell>
          <cell r="E23">
            <v>8.7569999999999995E-2</v>
          </cell>
          <cell r="F23">
            <v>-1</v>
          </cell>
          <cell r="G23">
            <v>12.6</v>
          </cell>
          <cell r="H23">
            <v>13.1</v>
          </cell>
          <cell r="I23">
            <v>13.3</v>
          </cell>
          <cell r="J23">
            <v>14</v>
          </cell>
          <cell r="K23">
            <v>14.5</v>
          </cell>
          <cell r="L23">
            <v>15.3</v>
          </cell>
          <cell r="M23">
            <v>16.3</v>
          </cell>
          <cell r="N23">
            <v>16.8</v>
          </cell>
          <cell r="O23">
            <v>17.8</v>
          </cell>
          <cell r="P23">
            <v>18.2</v>
          </cell>
          <cell r="Q23">
            <v>19</v>
          </cell>
          <cell r="R23">
            <v>9999</v>
          </cell>
        </row>
        <row r="24">
          <cell r="B24">
            <v>42</v>
          </cell>
          <cell r="C24">
            <v>-0.56840000000000002</v>
          </cell>
          <cell r="D24">
            <v>15.3116</v>
          </cell>
          <cell r="E24">
            <v>8.813E-2</v>
          </cell>
          <cell r="F24">
            <v>-1</v>
          </cell>
          <cell r="G24">
            <v>12.6</v>
          </cell>
          <cell r="H24">
            <v>13.1</v>
          </cell>
          <cell r="I24">
            <v>13.3</v>
          </cell>
          <cell r="J24">
            <v>14</v>
          </cell>
          <cell r="K24">
            <v>14.4</v>
          </cell>
          <cell r="L24">
            <v>15.3</v>
          </cell>
          <cell r="M24">
            <v>16.3</v>
          </cell>
          <cell r="N24">
            <v>16.8</v>
          </cell>
          <cell r="O24">
            <v>17.8</v>
          </cell>
          <cell r="P24">
            <v>18.2</v>
          </cell>
          <cell r="Q24">
            <v>19</v>
          </cell>
          <cell r="R24">
            <v>9999</v>
          </cell>
        </row>
        <row r="25">
          <cell r="B25">
            <v>43</v>
          </cell>
          <cell r="C25">
            <v>-0.56840000000000002</v>
          </cell>
          <cell r="D25">
            <v>15.300700000000001</v>
          </cell>
          <cell r="E25">
            <v>8.8719999999999993E-2</v>
          </cell>
          <cell r="F25">
            <v>-1</v>
          </cell>
          <cell r="G25">
            <v>12.6</v>
          </cell>
          <cell r="H25">
            <v>13</v>
          </cell>
          <cell r="I25">
            <v>13.3</v>
          </cell>
          <cell r="J25">
            <v>14</v>
          </cell>
          <cell r="K25">
            <v>14.4</v>
          </cell>
          <cell r="L25">
            <v>15.3</v>
          </cell>
          <cell r="M25">
            <v>16.3</v>
          </cell>
          <cell r="N25">
            <v>16.8</v>
          </cell>
          <cell r="O25">
            <v>17.8</v>
          </cell>
          <cell r="P25">
            <v>18.2</v>
          </cell>
          <cell r="Q25">
            <v>19.100000000000001</v>
          </cell>
          <cell r="R25">
            <v>9999</v>
          </cell>
        </row>
        <row r="26">
          <cell r="B26">
            <v>44</v>
          </cell>
          <cell r="C26">
            <v>-0.56840000000000002</v>
          </cell>
          <cell r="D26">
            <v>15.2905</v>
          </cell>
          <cell r="E26">
            <v>8.931E-2</v>
          </cell>
          <cell r="F26">
            <v>-1</v>
          </cell>
          <cell r="G26">
            <v>12.6</v>
          </cell>
          <cell r="H26">
            <v>13</v>
          </cell>
          <cell r="I26">
            <v>13.3</v>
          </cell>
          <cell r="J26">
            <v>14</v>
          </cell>
          <cell r="K26">
            <v>14.4</v>
          </cell>
          <cell r="L26">
            <v>15.3</v>
          </cell>
          <cell r="M26">
            <v>16.3</v>
          </cell>
          <cell r="N26">
            <v>16.8</v>
          </cell>
          <cell r="O26">
            <v>17.8</v>
          </cell>
          <cell r="P26">
            <v>18.2</v>
          </cell>
          <cell r="Q26">
            <v>19.100000000000001</v>
          </cell>
          <cell r="R26">
            <v>9999</v>
          </cell>
        </row>
        <row r="27">
          <cell r="B27">
            <v>45</v>
          </cell>
          <cell r="C27">
            <v>-0.56840000000000002</v>
          </cell>
          <cell r="D27">
            <v>15.2814</v>
          </cell>
          <cell r="E27">
            <v>8.9910000000000004E-2</v>
          </cell>
          <cell r="F27">
            <v>-1</v>
          </cell>
          <cell r="G27">
            <v>12.5</v>
          </cell>
          <cell r="H27">
            <v>13</v>
          </cell>
          <cell r="I27">
            <v>13.3</v>
          </cell>
          <cell r="J27">
            <v>14</v>
          </cell>
          <cell r="K27">
            <v>14.4</v>
          </cell>
          <cell r="L27">
            <v>15.3</v>
          </cell>
          <cell r="M27">
            <v>16.3</v>
          </cell>
          <cell r="N27">
            <v>16.8</v>
          </cell>
          <cell r="O27">
            <v>17.8</v>
          </cell>
          <cell r="P27">
            <v>18.3</v>
          </cell>
          <cell r="Q27">
            <v>19.100000000000001</v>
          </cell>
          <cell r="R27">
            <v>9999</v>
          </cell>
        </row>
        <row r="28">
          <cell r="B28">
            <v>46</v>
          </cell>
          <cell r="C28">
            <v>-0.56840000000000002</v>
          </cell>
          <cell r="D28">
            <v>15.273199999999999</v>
          </cell>
          <cell r="E28">
            <v>9.0509999999999993E-2</v>
          </cell>
          <cell r="F28">
            <v>-1</v>
          </cell>
          <cell r="G28">
            <v>12.5</v>
          </cell>
          <cell r="H28">
            <v>13</v>
          </cell>
          <cell r="I28">
            <v>13.2</v>
          </cell>
          <cell r="J28">
            <v>13.9</v>
          </cell>
          <cell r="K28">
            <v>14.4</v>
          </cell>
          <cell r="L28">
            <v>15.3</v>
          </cell>
          <cell r="M28">
            <v>16.3</v>
          </cell>
          <cell r="N28">
            <v>16.8</v>
          </cell>
          <cell r="O28">
            <v>17.8</v>
          </cell>
          <cell r="P28">
            <v>18.3</v>
          </cell>
          <cell r="Q28">
            <v>19.100000000000001</v>
          </cell>
          <cell r="R28">
            <v>9999</v>
          </cell>
        </row>
        <row r="29">
          <cell r="B29">
            <v>47</v>
          </cell>
          <cell r="C29">
            <v>-0.56840000000000002</v>
          </cell>
          <cell r="D29">
            <v>15.2661</v>
          </cell>
          <cell r="E29">
            <v>9.11E-2</v>
          </cell>
          <cell r="F29">
            <v>-1</v>
          </cell>
          <cell r="G29">
            <v>12.5</v>
          </cell>
          <cell r="H29">
            <v>13</v>
          </cell>
          <cell r="I29">
            <v>13.2</v>
          </cell>
          <cell r="J29">
            <v>13.9</v>
          </cell>
          <cell r="K29">
            <v>14.4</v>
          </cell>
          <cell r="L29">
            <v>15.3</v>
          </cell>
          <cell r="M29">
            <v>16.3</v>
          </cell>
          <cell r="N29">
            <v>16.8</v>
          </cell>
          <cell r="O29">
            <v>17.899999999999999</v>
          </cell>
          <cell r="P29">
            <v>18.3</v>
          </cell>
          <cell r="Q29">
            <v>19.100000000000001</v>
          </cell>
          <cell r="R29">
            <v>9999</v>
          </cell>
        </row>
        <row r="30">
          <cell r="B30">
            <v>48</v>
          </cell>
          <cell r="C30">
            <v>-0.56840000000000002</v>
          </cell>
          <cell r="D30">
            <v>15.260199999999999</v>
          </cell>
          <cell r="E30">
            <v>9.1679999999999998E-2</v>
          </cell>
          <cell r="F30">
            <v>-1</v>
          </cell>
          <cell r="G30">
            <v>12.5</v>
          </cell>
          <cell r="H30">
            <v>12.9</v>
          </cell>
          <cell r="I30">
            <v>13.2</v>
          </cell>
          <cell r="J30">
            <v>13.9</v>
          </cell>
          <cell r="K30">
            <v>14.4</v>
          </cell>
          <cell r="L30">
            <v>15.3</v>
          </cell>
          <cell r="M30">
            <v>16.3</v>
          </cell>
          <cell r="N30">
            <v>16.8</v>
          </cell>
          <cell r="O30">
            <v>17.899999999999999</v>
          </cell>
          <cell r="P30">
            <v>18.3</v>
          </cell>
          <cell r="Q30">
            <v>19.2</v>
          </cell>
          <cell r="R30">
            <v>9999</v>
          </cell>
        </row>
        <row r="31">
          <cell r="B31">
            <v>49</v>
          </cell>
          <cell r="C31">
            <v>-0.56840000000000002</v>
          </cell>
          <cell r="D31">
            <v>15.255599999999999</v>
          </cell>
          <cell r="E31">
            <v>9.2270000000000005E-2</v>
          </cell>
          <cell r="F31">
            <v>-1</v>
          </cell>
          <cell r="G31">
            <v>12.5</v>
          </cell>
          <cell r="H31">
            <v>12.9</v>
          </cell>
          <cell r="I31">
            <v>13.2</v>
          </cell>
          <cell r="J31">
            <v>13.9</v>
          </cell>
          <cell r="K31">
            <v>14.4</v>
          </cell>
          <cell r="L31">
            <v>15.3</v>
          </cell>
          <cell r="M31">
            <v>16.3</v>
          </cell>
          <cell r="N31">
            <v>16.8</v>
          </cell>
          <cell r="O31">
            <v>17.899999999999999</v>
          </cell>
          <cell r="P31">
            <v>18.3</v>
          </cell>
          <cell r="Q31">
            <v>19.2</v>
          </cell>
          <cell r="R31">
            <v>9999</v>
          </cell>
        </row>
        <row r="32">
          <cell r="B32">
            <v>50</v>
          </cell>
          <cell r="C32">
            <v>-0.56840000000000002</v>
          </cell>
          <cell r="D32">
            <v>15.2523</v>
          </cell>
          <cell r="E32">
            <v>9.2859999999999998E-2</v>
          </cell>
          <cell r="F32">
            <v>-1</v>
          </cell>
          <cell r="G32">
            <v>12.4</v>
          </cell>
          <cell r="H32">
            <v>12.9</v>
          </cell>
          <cell r="I32">
            <v>13.2</v>
          </cell>
          <cell r="J32">
            <v>13.9</v>
          </cell>
          <cell r="K32">
            <v>14.3</v>
          </cell>
          <cell r="L32">
            <v>15.3</v>
          </cell>
          <cell r="M32">
            <v>16.3</v>
          </cell>
          <cell r="N32">
            <v>16.8</v>
          </cell>
          <cell r="O32">
            <v>17.899999999999999</v>
          </cell>
          <cell r="P32">
            <v>18.3</v>
          </cell>
          <cell r="Q32">
            <v>19.2</v>
          </cell>
          <cell r="R32">
            <v>9999</v>
          </cell>
        </row>
        <row r="33">
          <cell r="B33">
            <v>51</v>
          </cell>
          <cell r="C33">
            <v>-0.56840000000000002</v>
          </cell>
          <cell r="D33">
            <v>15.250299999999999</v>
          </cell>
          <cell r="E33">
            <v>9.3450000000000005E-2</v>
          </cell>
          <cell r="F33">
            <v>-1</v>
          </cell>
          <cell r="G33">
            <v>12.4</v>
          </cell>
          <cell r="H33">
            <v>12.9</v>
          </cell>
          <cell r="I33">
            <v>13.2</v>
          </cell>
          <cell r="J33">
            <v>13.9</v>
          </cell>
          <cell r="K33">
            <v>14.3</v>
          </cell>
          <cell r="L33">
            <v>15.3</v>
          </cell>
          <cell r="M33">
            <v>16.3</v>
          </cell>
          <cell r="N33">
            <v>16.8</v>
          </cell>
          <cell r="O33">
            <v>17.899999999999999</v>
          </cell>
          <cell r="P33">
            <v>18.399999999999999</v>
          </cell>
          <cell r="Q33">
            <v>19.2</v>
          </cell>
          <cell r="R33">
            <v>9999</v>
          </cell>
        </row>
        <row r="34">
          <cell r="B34">
            <v>52</v>
          </cell>
          <cell r="C34">
            <v>-0.56840000000000002</v>
          </cell>
          <cell r="D34">
            <v>15.249599999999999</v>
          </cell>
          <cell r="E34">
            <v>9.4030000000000002E-2</v>
          </cell>
          <cell r="F34">
            <v>-1</v>
          </cell>
          <cell r="G34">
            <v>12.4</v>
          </cell>
          <cell r="H34">
            <v>12.9</v>
          </cell>
          <cell r="I34">
            <v>13.1</v>
          </cell>
          <cell r="J34">
            <v>13.9</v>
          </cell>
          <cell r="K34">
            <v>14.3</v>
          </cell>
          <cell r="L34">
            <v>15.2</v>
          </cell>
          <cell r="M34">
            <v>16.3</v>
          </cell>
          <cell r="N34">
            <v>16.899999999999999</v>
          </cell>
          <cell r="O34">
            <v>17.899999999999999</v>
          </cell>
          <cell r="P34">
            <v>18.399999999999999</v>
          </cell>
          <cell r="Q34">
            <v>19.3</v>
          </cell>
          <cell r="R34">
            <v>9999</v>
          </cell>
        </row>
        <row r="35">
          <cell r="B35">
            <v>53</v>
          </cell>
          <cell r="C35">
            <v>-0.56840000000000002</v>
          </cell>
          <cell r="D35">
            <v>15.2502</v>
          </cell>
          <cell r="E35">
            <v>9.4600000000000004E-2</v>
          </cell>
          <cell r="F35">
            <v>-1</v>
          </cell>
          <cell r="G35">
            <v>12.4</v>
          </cell>
          <cell r="H35">
            <v>12.9</v>
          </cell>
          <cell r="I35">
            <v>13.1</v>
          </cell>
          <cell r="J35">
            <v>13.9</v>
          </cell>
          <cell r="K35">
            <v>14.3</v>
          </cell>
          <cell r="L35">
            <v>15.3</v>
          </cell>
          <cell r="M35">
            <v>16.3</v>
          </cell>
          <cell r="N35">
            <v>16.899999999999999</v>
          </cell>
          <cell r="O35">
            <v>17.899999999999999</v>
          </cell>
          <cell r="P35">
            <v>18.399999999999999</v>
          </cell>
          <cell r="Q35">
            <v>19.3</v>
          </cell>
          <cell r="R35">
            <v>9999</v>
          </cell>
        </row>
        <row r="36">
          <cell r="B36">
            <v>54</v>
          </cell>
          <cell r="C36">
            <v>-0.56840000000000002</v>
          </cell>
          <cell r="D36">
            <v>15.251899999999999</v>
          </cell>
          <cell r="E36">
            <v>9.5149999999999998E-2</v>
          </cell>
          <cell r="F36">
            <v>-1</v>
          </cell>
          <cell r="G36">
            <v>12.4</v>
          </cell>
          <cell r="H36">
            <v>12.9</v>
          </cell>
          <cell r="I36">
            <v>13.1</v>
          </cell>
          <cell r="J36">
            <v>13.9</v>
          </cell>
          <cell r="K36">
            <v>14.3</v>
          </cell>
          <cell r="L36">
            <v>15.3</v>
          </cell>
          <cell r="M36">
            <v>16.3</v>
          </cell>
          <cell r="N36">
            <v>16.899999999999999</v>
          </cell>
          <cell r="O36">
            <v>18</v>
          </cell>
          <cell r="P36">
            <v>18.399999999999999</v>
          </cell>
          <cell r="Q36">
            <v>19.3</v>
          </cell>
          <cell r="R36">
            <v>9999</v>
          </cell>
        </row>
        <row r="37">
          <cell r="B37">
            <v>55</v>
          </cell>
          <cell r="C37">
            <v>-0.56840000000000002</v>
          </cell>
          <cell r="D37">
            <v>15.2544</v>
          </cell>
          <cell r="E37">
            <v>9.5680000000000001E-2</v>
          </cell>
          <cell r="F37">
            <v>-1</v>
          </cell>
          <cell r="G37">
            <v>12.4</v>
          </cell>
          <cell r="H37">
            <v>12.9</v>
          </cell>
          <cell r="I37">
            <v>13.1</v>
          </cell>
          <cell r="J37">
            <v>13.9</v>
          </cell>
          <cell r="K37">
            <v>14.3</v>
          </cell>
          <cell r="L37">
            <v>15.3</v>
          </cell>
          <cell r="M37">
            <v>16.3</v>
          </cell>
          <cell r="N37">
            <v>16.899999999999999</v>
          </cell>
          <cell r="O37">
            <v>18</v>
          </cell>
          <cell r="P37">
            <v>18.399999999999999</v>
          </cell>
          <cell r="Q37">
            <v>19.399999999999999</v>
          </cell>
          <cell r="R37">
            <v>9999</v>
          </cell>
        </row>
        <row r="38">
          <cell r="B38">
            <v>56</v>
          </cell>
          <cell r="C38">
            <v>-0.56840000000000002</v>
          </cell>
          <cell r="D38">
            <v>15.2575</v>
          </cell>
          <cell r="E38">
            <v>9.6180000000000002E-2</v>
          </cell>
          <cell r="F38">
            <v>-1</v>
          </cell>
          <cell r="G38">
            <v>12.4</v>
          </cell>
          <cell r="H38">
            <v>12.8</v>
          </cell>
          <cell r="I38">
            <v>13.1</v>
          </cell>
          <cell r="J38">
            <v>13.8</v>
          </cell>
          <cell r="K38">
            <v>14.3</v>
          </cell>
          <cell r="L38">
            <v>15.3</v>
          </cell>
          <cell r="M38">
            <v>16.3</v>
          </cell>
          <cell r="N38">
            <v>16.899999999999999</v>
          </cell>
          <cell r="O38">
            <v>18</v>
          </cell>
          <cell r="P38">
            <v>18.5</v>
          </cell>
          <cell r="Q38">
            <v>19.399999999999999</v>
          </cell>
          <cell r="R38">
            <v>9999</v>
          </cell>
        </row>
        <row r="39">
          <cell r="B39">
            <v>57</v>
          </cell>
          <cell r="C39">
            <v>-0.56840000000000002</v>
          </cell>
          <cell r="D39">
            <v>15.261200000000001</v>
          </cell>
          <cell r="E39">
            <v>9.665E-2</v>
          </cell>
          <cell r="F39">
            <v>-1</v>
          </cell>
          <cell r="G39">
            <v>12.4</v>
          </cell>
          <cell r="H39">
            <v>12.8</v>
          </cell>
          <cell r="I39">
            <v>13.1</v>
          </cell>
          <cell r="J39">
            <v>13.8</v>
          </cell>
          <cell r="K39">
            <v>14.3</v>
          </cell>
          <cell r="L39">
            <v>15.3</v>
          </cell>
          <cell r="M39">
            <v>16.3</v>
          </cell>
          <cell r="N39">
            <v>16.899999999999999</v>
          </cell>
          <cell r="O39">
            <v>18</v>
          </cell>
          <cell r="P39">
            <v>18.5</v>
          </cell>
          <cell r="Q39">
            <v>19.399999999999999</v>
          </cell>
          <cell r="R39">
            <v>9999</v>
          </cell>
        </row>
        <row r="40">
          <cell r="B40">
            <v>58</v>
          </cell>
          <cell r="C40">
            <v>-0.56840000000000002</v>
          </cell>
          <cell r="D40">
            <v>15.2653</v>
          </cell>
          <cell r="E40">
            <v>9.7089999999999996E-2</v>
          </cell>
          <cell r="F40">
            <v>-1</v>
          </cell>
          <cell r="G40">
            <v>12.3</v>
          </cell>
          <cell r="H40">
            <v>12.8</v>
          </cell>
          <cell r="I40">
            <v>13.1</v>
          </cell>
          <cell r="J40">
            <v>13.8</v>
          </cell>
          <cell r="K40">
            <v>14.3</v>
          </cell>
          <cell r="L40">
            <v>15.3</v>
          </cell>
          <cell r="M40">
            <v>16.3</v>
          </cell>
          <cell r="N40">
            <v>16.899999999999999</v>
          </cell>
          <cell r="O40">
            <v>18</v>
          </cell>
          <cell r="P40">
            <v>18.5</v>
          </cell>
          <cell r="Q40">
            <v>19.399999999999999</v>
          </cell>
          <cell r="R40">
            <v>9999</v>
          </cell>
        </row>
        <row r="41">
          <cell r="B41">
            <v>59</v>
          </cell>
          <cell r="C41">
            <v>-0.56840000000000002</v>
          </cell>
          <cell r="D41">
            <v>15.2698</v>
          </cell>
          <cell r="E41">
            <v>9.7500000000000003E-2</v>
          </cell>
          <cell r="F41">
            <v>-1</v>
          </cell>
          <cell r="G41">
            <v>12.3</v>
          </cell>
          <cell r="H41">
            <v>12.8</v>
          </cell>
          <cell r="I41">
            <v>13.1</v>
          </cell>
          <cell r="J41">
            <v>13.8</v>
          </cell>
          <cell r="K41">
            <v>14.3</v>
          </cell>
          <cell r="L41">
            <v>15.3</v>
          </cell>
          <cell r="M41">
            <v>16.3</v>
          </cell>
          <cell r="N41">
            <v>16.899999999999999</v>
          </cell>
          <cell r="O41">
            <v>18.100000000000001</v>
          </cell>
          <cell r="P41">
            <v>18.5</v>
          </cell>
          <cell r="Q41">
            <v>19.5</v>
          </cell>
          <cell r="R41">
            <v>9999</v>
          </cell>
        </row>
        <row r="42">
          <cell r="B42">
            <v>60</v>
          </cell>
          <cell r="C42">
            <v>-0.56840000000000002</v>
          </cell>
          <cell r="D42">
            <v>15.274699999999999</v>
          </cell>
          <cell r="E42">
            <v>9.7890000000000005E-2</v>
          </cell>
          <cell r="F42">
            <v>-1</v>
          </cell>
          <cell r="G42">
            <v>12.3</v>
          </cell>
          <cell r="H42">
            <v>12.8</v>
          </cell>
          <cell r="I42">
            <v>13.1</v>
          </cell>
          <cell r="J42">
            <v>13.8</v>
          </cell>
          <cell r="K42">
            <v>14.3</v>
          </cell>
          <cell r="L42">
            <v>15.3</v>
          </cell>
          <cell r="M42">
            <v>16.3</v>
          </cell>
          <cell r="N42">
            <v>17</v>
          </cell>
          <cell r="O42">
            <v>18.100000000000001</v>
          </cell>
          <cell r="P42">
            <v>18.600000000000001</v>
          </cell>
          <cell r="Q42">
            <v>19.5</v>
          </cell>
          <cell r="R42">
            <v>9999</v>
          </cell>
        </row>
        <row r="43">
          <cell r="B43">
            <v>61</v>
          </cell>
          <cell r="C43">
            <v>-0.88859999999999995</v>
          </cell>
          <cell r="D43">
            <v>15.2441</v>
          </cell>
          <cell r="E43">
            <v>9.6920000000000006E-2</v>
          </cell>
          <cell r="F43">
            <v>-1</v>
          </cell>
          <cell r="G43">
            <v>12.412000000000001</v>
          </cell>
          <cell r="H43">
            <v>12.874000000000001</v>
          </cell>
          <cell r="I43">
            <v>13.132999999999999</v>
          </cell>
          <cell r="J43">
            <v>13.846</v>
          </cell>
          <cell r="K43">
            <v>14.305999999999999</v>
          </cell>
          <cell r="L43">
            <v>15.244</v>
          </cell>
          <cell r="M43">
            <v>16.306000000000001</v>
          </cell>
          <cell r="N43">
            <v>16.936</v>
          </cell>
          <cell r="O43">
            <v>18.103000000000002</v>
          </cell>
          <cell r="P43">
            <v>18.597999999999999</v>
          </cell>
          <cell r="Q43">
            <v>19.605</v>
          </cell>
          <cell r="R43">
            <v>9999</v>
          </cell>
        </row>
        <row r="44">
          <cell r="B44">
            <v>62</v>
          </cell>
          <cell r="C44">
            <v>-0.90680000000000005</v>
          </cell>
          <cell r="D44">
            <v>15.243399999999999</v>
          </cell>
          <cell r="E44">
            <v>9.7379999999999994E-2</v>
          </cell>
          <cell r="F44">
            <v>-1</v>
          </cell>
          <cell r="G44">
            <v>12.404999999999999</v>
          </cell>
          <cell r="H44">
            <v>12.868</v>
          </cell>
          <cell r="I44">
            <v>13.125999999999999</v>
          </cell>
          <cell r="J44">
            <v>13.84</v>
          </cell>
          <cell r="K44">
            <v>14.301</v>
          </cell>
          <cell r="L44">
            <v>15.243</v>
          </cell>
          <cell r="M44">
            <v>16.311</v>
          </cell>
          <cell r="N44">
            <v>16.945</v>
          </cell>
          <cell r="O44">
            <v>18.123999999999999</v>
          </cell>
          <cell r="P44">
            <v>18.623999999999999</v>
          </cell>
          <cell r="Q44">
            <v>19.643000000000001</v>
          </cell>
          <cell r="R44">
            <v>9999</v>
          </cell>
        </row>
        <row r="45">
          <cell r="B45">
            <v>63</v>
          </cell>
          <cell r="C45">
            <v>-0.92479999999999996</v>
          </cell>
          <cell r="D45">
            <v>15.2433</v>
          </cell>
          <cell r="E45">
            <v>9.783E-2</v>
          </cell>
          <cell r="F45">
            <v>-1</v>
          </cell>
          <cell r="G45">
            <v>12.398999999999999</v>
          </cell>
          <cell r="H45">
            <v>12.861000000000001</v>
          </cell>
          <cell r="I45">
            <v>13.12</v>
          </cell>
          <cell r="J45">
            <v>13.835000000000001</v>
          </cell>
          <cell r="K45">
            <v>14.298</v>
          </cell>
          <cell r="L45">
            <v>15.243</v>
          </cell>
          <cell r="M45">
            <v>16.317</v>
          </cell>
          <cell r="N45">
            <v>16.956</v>
          </cell>
          <cell r="O45">
            <v>18.145</v>
          </cell>
          <cell r="P45">
            <v>18.649999999999999</v>
          </cell>
          <cell r="Q45">
            <v>19.681000000000001</v>
          </cell>
          <cell r="R45">
            <v>9999</v>
          </cell>
        </row>
        <row r="46">
          <cell r="B46">
            <v>64</v>
          </cell>
          <cell r="C46">
            <v>-0.94269999999999998</v>
          </cell>
          <cell r="D46">
            <v>15.2438</v>
          </cell>
          <cell r="E46">
            <v>9.8290000000000002E-2</v>
          </cell>
          <cell r="F46">
            <v>-1</v>
          </cell>
          <cell r="G46">
            <v>12.393000000000001</v>
          </cell>
          <cell r="H46">
            <v>12.855</v>
          </cell>
          <cell r="I46">
            <v>13.114000000000001</v>
          </cell>
          <cell r="J46">
            <v>13.831</v>
          </cell>
          <cell r="K46">
            <v>14.294</v>
          </cell>
          <cell r="L46">
            <v>15.244</v>
          </cell>
          <cell r="M46">
            <v>16.324000000000002</v>
          </cell>
          <cell r="N46">
            <v>16.966999999999999</v>
          </cell>
          <cell r="O46">
            <v>18.167000000000002</v>
          </cell>
          <cell r="P46">
            <v>18.677</v>
          </cell>
          <cell r="Q46">
            <v>19.721</v>
          </cell>
          <cell r="R46">
            <v>9999</v>
          </cell>
        </row>
        <row r="47">
          <cell r="B47">
            <v>65</v>
          </cell>
          <cell r="C47">
            <v>-0.96050000000000002</v>
          </cell>
          <cell r="D47">
            <v>15.2448</v>
          </cell>
          <cell r="E47">
            <v>9.8750000000000004E-2</v>
          </cell>
          <cell r="F47">
            <v>-1</v>
          </cell>
          <cell r="G47">
            <v>12.387</v>
          </cell>
          <cell r="H47">
            <v>12.85</v>
          </cell>
          <cell r="I47">
            <v>13.109</v>
          </cell>
          <cell r="J47">
            <v>13.827</v>
          </cell>
          <cell r="K47">
            <v>14.292</v>
          </cell>
          <cell r="L47">
            <v>15.244999999999999</v>
          </cell>
          <cell r="M47">
            <v>16.331</v>
          </cell>
          <cell r="N47">
            <v>16.978999999999999</v>
          </cell>
          <cell r="O47">
            <v>18.189</v>
          </cell>
          <cell r="P47">
            <v>18.704999999999998</v>
          </cell>
          <cell r="Q47">
            <v>19.763000000000002</v>
          </cell>
          <cell r="R47">
            <v>9999</v>
          </cell>
        </row>
        <row r="48">
          <cell r="B48">
            <v>66</v>
          </cell>
          <cell r="C48">
            <v>-0.97799999999999998</v>
          </cell>
          <cell r="D48">
            <v>15.2464</v>
          </cell>
          <cell r="E48">
            <v>9.9199999999999997E-2</v>
          </cell>
          <cell r="F48">
            <v>-1</v>
          </cell>
          <cell r="G48">
            <v>12.382</v>
          </cell>
          <cell r="H48">
            <v>12.845000000000001</v>
          </cell>
          <cell r="I48">
            <v>13.103999999999999</v>
          </cell>
          <cell r="J48">
            <v>13.824</v>
          </cell>
          <cell r="K48">
            <v>14.29</v>
          </cell>
          <cell r="L48">
            <v>15.246</v>
          </cell>
          <cell r="M48">
            <v>16.338999999999999</v>
          </cell>
          <cell r="N48">
            <v>16.991</v>
          </cell>
          <cell r="O48">
            <v>18.212</v>
          </cell>
          <cell r="P48">
            <v>18.734000000000002</v>
          </cell>
          <cell r="Q48">
            <v>19.803999999999998</v>
          </cell>
          <cell r="R48">
            <v>9999</v>
          </cell>
        </row>
        <row r="49">
          <cell r="B49">
            <v>67</v>
          </cell>
          <cell r="C49">
            <v>-0.99539999999999995</v>
          </cell>
          <cell r="D49">
            <v>15.248699999999999</v>
          </cell>
          <cell r="E49">
            <v>9.9659999999999999E-2</v>
          </cell>
          <cell r="F49">
            <v>-1</v>
          </cell>
          <cell r="G49">
            <v>12.378</v>
          </cell>
          <cell r="H49">
            <v>12.840999999999999</v>
          </cell>
          <cell r="I49">
            <v>13.1</v>
          </cell>
          <cell r="J49">
            <v>13.821</v>
          </cell>
          <cell r="K49">
            <v>14.288</v>
          </cell>
          <cell r="L49">
            <v>15.249000000000001</v>
          </cell>
          <cell r="M49">
            <v>16.347000000000001</v>
          </cell>
          <cell r="N49">
            <v>17.004999999999999</v>
          </cell>
          <cell r="O49">
            <v>18.236999999999998</v>
          </cell>
          <cell r="P49">
            <v>18.763999999999999</v>
          </cell>
          <cell r="Q49">
            <v>19.847999999999999</v>
          </cell>
          <cell r="R49">
            <v>9999</v>
          </cell>
        </row>
        <row r="50">
          <cell r="B50">
            <v>68</v>
          </cell>
          <cell r="C50">
            <v>-1.0125999999999999</v>
          </cell>
          <cell r="D50">
            <v>15.2516</v>
          </cell>
          <cell r="E50">
            <v>0.10012</v>
          </cell>
          <cell r="F50">
            <v>-1</v>
          </cell>
          <cell r="G50">
            <v>12.374000000000001</v>
          </cell>
          <cell r="H50">
            <v>12.837</v>
          </cell>
          <cell r="I50">
            <v>13.097</v>
          </cell>
          <cell r="J50">
            <v>13.819000000000001</v>
          </cell>
          <cell r="K50">
            <v>14.287000000000001</v>
          </cell>
          <cell r="L50">
            <v>15.252000000000001</v>
          </cell>
          <cell r="M50">
            <v>16.356999999999999</v>
          </cell>
          <cell r="N50">
            <v>17.018999999999998</v>
          </cell>
          <cell r="O50">
            <v>18.262</v>
          </cell>
          <cell r="P50">
            <v>18.795000000000002</v>
          </cell>
          <cell r="Q50">
            <v>19.891999999999999</v>
          </cell>
          <cell r="R50">
            <v>9999</v>
          </cell>
        </row>
        <row r="51">
          <cell r="B51">
            <v>69</v>
          </cell>
          <cell r="C51">
            <v>-1.0296000000000001</v>
          </cell>
          <cell r="D51">
            <v>15.255100000000001</v>
          </cell>
          <cell r="E51">
            <v>0.10058</v>
          </cell>
          <cell r="F51">
            <v>-1</v>
          </cell>
          <cell r="G51">
            <v>12.37</v>
          </cell>
          <cell r="H51">
            <v>12.834</v>
          </cell>
          <cell r="I51">
            <v>13.093999999999999</v>
          </cell>
          <cell r="J51">
            <v>13.817</v>
          </cell>
          <cell r="K51">
            <v>14.287000000000001</v>
          </cell>
          <cell r="L51">
            <v>15.255000000000001</v>
          </cell>
          <cell r="M51">
            <v>16.367000000000001</v>
          </cell>
          <cell r="N51">
            <v>17.033999999999999</v>
          </cell>
          <cell r="O51">
            <v>18.289000000000001</v>
          </cell>
          <cell r="P51">
            <v>18.827000000000002</v>
          </cell>
          <cell r="Q51">
            <v>19.937999999999999</v>
          </cell>
          <cell r="R51">
            <v>9999</v>
          </cell>
        </row>
        <row r="52">
          <cell r="B52">
            <v>70</v>
          </cell>
          <cell r="C52">
            <v>-1.0464</v>
          </cell>
          <cell r="D52">
            <v>15.2592</v>
          </cell>
          <cell r="E52">
            <v>0.10104</v>
          </cell>
          <cell r="F52">
            <v>-1</v>
          </cell>
          <cell r="G52">
            <v>12.367000000000001</v>
          </cell>
          <cell r="H52">
            <v>12.831</v>
          </cell>
          <cell r="I52">
            <v>13.090999999999999</v>
          </cell>
          <cell r="J52">
            <v>13.816000000000001</v>
          </cell>
          <cell r="K52">
            <v>14.287000000000001</v>
          </cell>
          <cell r="L52">
            <v>15.259</v>
          </cell>
          <cell r="M52">
            <v>16.376999999999999</v>
          </cell>
          <cell r="N52">
            <v>17.048999999999999</v>
          </cell>
          <cell r="O52">
            <v>18.315999999999999</v>
          </cell>
          <cell r="P52">
            <v>18.86</v>
          </cell>
          <cell r="Q52">
            <v>19.984999999999999</v>
          </cell>
          <cell r="R52">
            <v>9999</v>
          </cell>
        </row>
        <row r="53">
          <cell r="B53">
            <v>71</v>
          </cell>
          <cell r="C53">
            <v>-1.0629999999999999</v>
          </cell>
          <cell r="D53">
            <v>15.264099999999999</v>
          </cell>
          <cell r="E53">
            <v>0.10149</v>
          </cell>
          <cell r="F53">
            <v>-1</v>
          </cell>
          <cell r="G53">
            <v>12.365</v>
          </cell>
          <cell r="H53">
            <v>12.829000000000001</v>
          </cell>
          <cell r="I53">
            <v>13.09</v>
          </cell>
          <cell r="J53">
            <v>13.816000000000001</v>
          </cell>
          <cell r="K53">
            <v>14.288</v>
          </cell>
          <cell r="L53">
            <v>15.263999999999999</v>
          </cell>
          <cell r="M53">
            <v>16.388000000000002</v>
          </cell>
          <cell r="N53">
            <v>17.065000000000001</v>
          </cell>
          <cell r="O53">
            <v>18.344000000000001</v>
          </cell>
          <cell r="P53">
            <v>18.893999999999998</v>
          </cell>
          <cell r="Q53">
            <v>20.033000000000001</v>
          </cell>
          <cell r="R53">
            <v>9999</v>
          </cell>
        </row>
        <row r="54">
          <cell r="B54">
            <v>72</v>
          </cell>
          <cell r="C54">
            <v>-1.0793999999999999</v>
          </cell>
          <cell r="D54">
            <v>15.2697</v>
          </cell>
          <cell r="E54">
            <v>0.10195</v>
          </cell>
          <cell r="F54">
            <v>-1</v>
          </cell>
          <cell r="G54">
            <v>12.363</v>
          </cell>
          <cell r="H54">
            <v>12.827999999999999</v>
          </cell>
          <cell r="I54">
            <v>13.089</v>
          </cell>
          <cell r="J54">
            <v>13.816000000000001</v>
          </cell>
          <cell r="K54">
            <v>14.29</v>
          </cell>
          <cell r="L54">
            <v>15.27</v>
          </cell>
          <cell r="M54">
            <v>16.401</v>
          </cell>
          <cell r="N54">
            <v>17.082999999999998</v>
          </cell>
          <cell r="O54">
            <v>18.373000000000001</v>
          </cell>
          <cell r="P54">
            <v>18.928999999999998</v>
          </cell>
          <cell r="Q54">
            <v>20.082000000000001</v>
          </cell>
          <cell r="R54">
            <v>9999</v>
          </cell>
        </row>
        <row r="55">
          <cell r="B55">
            <v>73</v>
          </cell>
          <cell r="C55">
            <v>-1.0955999999999999</v>
          </cell>
          <cell r="D55">
            <v>15.276</v>
          </cell>
          <cell r="E55">
            <v>0.10241</v>
          </cell>
          <cell r="F55">
            <v>-1</v>
          </cell>
          <cell r="G55">
            <v>12.362</v>
          </cell>
          <cell r="H55">
            <v>12.827</v>
          </cell>
          <cell r="I55">
            <v>13.087999999999999</v>
          </cell>
          <cell r="J55">
            <v>13.817</v>
          </cell>
          <cell r="K55">
            <v>14.292</v>
          </cell>
          <cell r="L55">
            <v>15.276</v>
          </cell>
          <cell r="M55">
            <v>16.414000000000001</v>
          </cell>
          <cell r="N55">
            <v>17.100999999999999</v>
          </cell>
          <cell r="O55">
            <v>18.402999999999999</v>
          </cell>
          <cell r="P55">
            <v>18.966000000000001</v>
          </cell>
          <cell r="Q55">
            <v>20.132999999999999</v>
          </cell>
          <cell r="R55">
            <v>9999</v>
          </cell>
        </row>
        <row r="56">
          <cell r="B56">
            <v>74</v>
          </cell>
          <cell r="C56">
            <v>-1.1114999999999999</v>
          </cell>
          <cell r="D56">
            <v>15.283099999999999</v>
          </cell>
          <cell r="E56">
            <v>0.10287</v>
          </cell>
          <cell r="F56">
            <v>-1</v>
          </cell>
          <cell r="G56">
            <v>12.361000000000001</v>
          </cell>
          <cell r="H56">
            <v>12.826000000000001</v>
          </cell>
          <cell r="I56">
            <v>13.087999999999999</v>
          </cell>
          <cell r="J56">
            <v>13.818</v>
          </cell>
          <cell r="K56">
            <v>14.295</v>
          </cell>
          <cell r="L56">
            <v>15.282999999999999</v>
          </cell>
          <cell r="M56">
            <v>16.427</v>
          </cell>
          <cell r="N56">
            <v>17.12</v>
          </cell>
          <cell r="O56">
            <v>18.434000000000001</v>
          </cell>
          <cell r="P56">
            <v>19.003</v>
          </cell>
          <cell r="Q56">
            <v>20.186</v>
          </cell>
          <cell r="R56">
            <v>9999</v>
          </cell>
        </row>
        <row r="57">
          <cell r="B57">
            <v>75</v>
          </cell>
          <cell r="C57">
            <v>-1.1272</v>
          </cell>
          <cell r="D57">
            <v>15.2911</v>
          </cell>
          <cell r="E57">
            <v>0.10333000000000001</v>
          </cell>
          <cell r="F57">
            <v>-1</v>
          </cell>
          <cell r="G57">
            <v>12.361000000000001</v>
          </cell>
          <cell r="H57">
            <v>12.827</v>
          </cell>
          <cell r="I57">
            <v>13.089</v>
          </cell>
          <cell r="J57">
            <v>13.821</v>
          </cell>
          <cell r="K57">
            <v>14.298999999999999</v>
          </cell>
          <cell r="L57">
            <v>15.291</v>
          </cell>
          <cell r="M57">
            <v>16.442</v>
          </cell>
          <cell r="N57">
            <v>17.14</v>
          </cell>
          <cell r="O57">
            <v>18.466000000000001</v>
          </cell>
          <cell r="P57">
            <v>19.042000000000002</v>
          </cell>
          <cell r="Q57">
            <v>20.239000000000001</v>
          </cell>
          <cell r="R57">
            <v>9999</v>
          </cell>
        </row>
        <row r="58">
          <cell r="B58">
            <v>76</v>
          </cell>
          <cell r="C58">
            <v>-1.1427</v>
          </cell>
          <cell r="D58">
            <v>15.299799999999999</v>
          </cell>
          <cell r="E58">
            <v>0.10378999999999999</v>
          </cell>
          <cell r="F58">
            <v>-1</v>
          </cell>
          <cell r="G58">
            <v>12.362</v>
          </cell>
          <cell r="H58">
            <v>12.827999999999999</v>
          </cell>
          <cell r="I58">
            <v>13.09</v>
          </cell>
          <cell r="J58">
            <v>13.824</v>
          </cell>
          <cell r="K58">
            <v>14.303000000000001</v>
          </cell>
          <cell r="L58">
            <v>15.3</v>
          </cell>
          <cell r="M58">
            <v>16.457999999999998</v>
          </cell>
          <cell r="N58">
            <v>17.161000000000001</v>
          </cell>
          <cell r="O58">
            <v>18.5</v>
          </cell>
          <cell r="P58">
            <v>19.081</v>
          </cell>
          <cell r="Q58">
            <v>20.295000000000002</v>
          </cell>
          <cell r="R58">
            <v>9999</v>
          </cell>
        </row>
        <row r="59">
          <cell r="B59">
            <v>77</v>
          </cell>
          <cell r="C59">
            <v>-1.1578999999999999</v>
          </cell>
          <cell r="D59">
            <v>15.3095</v>
          </cell>
          <cell r="E59">
            <v>0.10425</v>
          </cell>
          <cell r="F59">
            <v>-1</v>
          </cell>
          <cell r="G59">
            <v>12.363</v>
          </cell>
          <cell r="H59">
            <v>12.83</v>
          </cell>
          <cell r="I59">
            <v>13.093</v>
          </cell>
          <cell r="J59">
            <v>13.827999999999999</v>
          </cell>
          <cell r="K59">
            <v>14.308999999999999</v>
          </cell>
          <cell r="L59">
            <v>15.31</v>
          </cell>
          <cell r="M59">
            <v>16.475000000000001</v>
          </cell>
          <cell r="N59">
            <v>17.183</v>
          </cell>
          <cell r="O59">
            <v>18.533999999999999</v>
          </cell>
          <cell r="P59">
            <v>19.123000000000001</v>
          </cell>
          <cell r="Q59">
            <v>20.352</v>
          </cell>
          <cell r="R59">
            <v>9999</v>
          </cell>
        </row>
        <row r="60">
          <cell r="B60">
            <v>78</v>
          </cell>
          <cell r="C60">
            <v>-1.1728000000000001</v>
          </cell>
          <cell r="D60">
            <v>15.32</v>
          </cell>
          <cell r="E60">
            <v>0.10471</v>
          </cell>
          <cell r="F60">
            <v>-1</v>
          </cell>
          <cell r="G60">
            <v>12.365</v>
          </cell>
          <cell r="H60">
            <v>12.832000000000001</v>
          </cell>
          <cell r="I60">
            <v>13.096</v>
          </cell>
          <cell r="J60">
            <v>13.832000000000001</v>
          </cell>
          <cell r="K60">
            <v>14.315</v>
          </cell>
          <cell r="L60">
            <v>15.32</v>
          </cell>
          <cell r="M60">
            <v>16.492000000000001</v>
          </cell>
          <cell r="N60">
            <v>17.206</v>
          </cell>
          <cell r="O60">
            <v>18.57</v>
          </cell>
          <cell r="P60">
            <v>19.164999999999999</v>
          </cell>
          <cell r="Q60">
            <v>20.41</v>
          </cell>
          <cell r="R60">
            <v>9999</v>
          </cell>
        </row>
        <row r="61">
          <cell r="B61">
            <v>79</v>
          </cell>
          <cell r="C61">
            <v>-1.1875</v>
          </cell>
          <cell r="D61">
            <v>15.3314</v>
          </cell>
          <cell r="E61">
            <v>0.10517</v>
          </cell>
          <cell r="F61">
            <v>-1</v>
          </cell>
          <cell r="G61">
            <v>12.368</v>
          </cell>
          <cell r="H61">
            <v>12.836</v>
          </cell>
          <cell r="I61">
            <v>13.099</v>
          </cell>
          <cell r="J61">
            <v>13.837999999999999</v>
          </cell>
          <cell r="K61">
            <v>14.321999999999999</v>
          </cell>
          <cell r="L61">
            <v>15.331</v>
          </cell>
          <cell r="M61">
            <v>16.510999999999999</v>
          </cell>
          <cell r="N61">
            <v>17.23</v>
          </cell>
          <cell r="O61">
            <v>18.606999999999999</v>
          </cell>
          <cell r="P61">
            <v>19.209</v>
          </cell>
          <cell r="Q61">
            <v>20.47</v>
          </cell>
          <cell r="R61">
            <v>9999</v>
          </cell>
        </row>
        <row r="62">
          <cell r="B62">
            <v>80</v>
          </cell>
          <cell r="C62">
            <v>-1.2019</v>
          </cell>
          <cell r="D62">
            <v>15.3439</v>
          </cell>
          <cell r="E62">
            <v>0.10562000000000001</v>
          </cell>
          <cell r="F62">
            <v>-1</v>
          </cell>
          <cell r="G62">
            <v>12.372</v>
          </cell>
          <cell r="H62">
            <v>12.84</v>
          </cell>
          <cell r="I62">
            <v>13.103999999999999</v>
          </cell>
          <cell r="J62">
            <v>13.843999999999999</v>
          </cell>
          <cell r="K62">
            <v>14.33</v>
          </cell>
          <cell r="L62">
            <v>15.343999999999999</v>
          </cell>
          <cell r="M62">
            <v>16.53</v>
          </cell>
          <cell r="N62">
            <v>17.254999999999999</v>
          </cell>
          <cell r="O62">
            <v>18.645</v>
          </cell>
          <cell r="P62">
            <v>19.254000000000001</v>
          </cell>
          <cell r="Q62">
            <v>20.530999999999999</v>
          </cell>
          <cell r="R62">
            <v>9999</v>
          </cell>
        </row>
        <row r="63">
          <cell r="B63">
            <v>81</v>
          </cell>
          <cell r="C63">
            <v>-1.216</v>
          </cell>
          <cell r="D63">
            <v>15.357200000000001</v>
          </cell>
          <cell r="E63">
            <v>0.10607999999999999</v>
          </cell>
          <cell r="F63">
            <v>-1</v>
          </cell>
          <cell r="G63">
            <v>12.375999999999999</v>
          </cell>
          <cell r="H63">
            <v>12.845000000000001</v>
          </cell>
          <cell r="I63">
            <v>13.11</v>
          </cell>
          <cell r="J63">
            <v>13.851000000000001</v>
          </cell>
          <cell r="K63">
            <v>14.339</v>
          </cell>
          <cell r="L63">
            <v>15.356999999999999</v>
          </cell>
          <cell r="M63">
            <v>16.550999999999998</v>
          </cell>
          <cell r="N63">
            <v>17.280999999999999</v>
          </cell>
          <cell r="O63">
            <v>18.684999999999999</v>
          </cell>
          <cell r="P63">
            <v>19.3</v>
          </cell>
          <cell r="Q63">
            <v>20.594000000000001</v>
          </cell>
          <cell r="R63">
            <v>9999</v>
          </cell>
        </row>
        <row r="64">
          <cell r="B64">
            <v>82</v>
          </cell>
          <cell r="C64">
            <v>-1.2298</v>
          </cell>
          <cell r="D64">
            <v>15.371700000000001</v>
          </cell>
          <cell r="E64">
            <v>0.10654</v>
          </cell>
          <cell r="F64">
            <v>-1</v>
          </cell>
          <cell r="G64">
            <v>12.381</v>
          </cell>
          <cell r="H64">
            <v>12.851000000000001</v>
          </cell>
          <cell r="I64">
            <v>13.116</v>
          </cell>
          <cell r="J64">
            <v>13.86</v>
          </cell>
          <cell r="K64">
            <v>14.349</v>
          </cell>
          <cell r="L64">
            <v>15.372</v>
          </cell>
          <cell r="M64">
            <v>16.573</v>
          </cell>
          <cell r="N64">
            <v>17.309000000000001</v>
          </cell>
          <cell r="O64">
            <v>18.725999999999999</v>
          </cell>
          <cell r="P64">
            <v>19.347999999999999</v>
          </cell>
          <cell r="Q64">
            <v>20.658999999999999</v>
          </cell>
          <cell r="R64">
            <v>9999</v>
          </cell>
        </row>
        <row r="65">
          <cell r="B65">
            <v>83</v>
          </cell>
          <cell r="C65">
            <v>-1.2433000000000001</v>
          </cell>
          <cell r="D65">
            <v>15.3871</v>
          </cell>
          <cell r="E65">
            <v>0.107</v>
          </cell>
          <cell r="F65">
            <v>-1</v>
          </cell>
          <cell r="G65">
            <v>12.387</v>
          </cell>
          <cell r="H65">
            <v>12.856999999999999</v>
          </cell>
          <cell r="I65">
            <v>13.122999999999999</v>
          </cell>
          <cell r="J65">
            <v>13.869</v>
          </cell>
          <cell r="K65">
            <v>14.36</v>
          </cell>
          <cell r="L65">
            <v>15.387</v>
          </cell>
          <cell r="M65">
            <v>16.596</v>
          </cell>
          <cell r="N65">
            <v>17.337</v>
          </cell>
          <cell r="O65">
            <v>18.768000000000001</v>
          </cell>
          <cell r="P65">
            <v>19.396999999999998</v>
          </cell>
          <cell r="Q65">
            <v>20.725999999999999</v>
          </cell>
          <cell r="R65">
            <v>9999</v>
          </cell>
        </row>
        <row r="66">
          <cell r="B66">
            <v>84</v>
          </cell>
          <cell r="C66">
            <v>-1.2565</v>
          </cell>
          <cell r="D66">
            <v>15.403600000000001</v>
          </cell>
          <cell r="E66">
            <v>0.10746</v>
          </cell>
          <cell r="F66">
            <v>-1</v>
          </cell>
          <cell r="G66">
            <v>12.394</v>
          </cell>
          <cell r="H66">
            <v>12.865</v>
          </cell>
          <cell r="I66">
            <v>13.131</v>
          </cell>
          <cell r="J66">
            <v>13.879</v>
          </cell>
          <cell r="K66">
            <v>14.371</v>
          </cell>
          <cell r="L66">
            <v>15.404</v>
          </cell>
          <cell r="M66">
            <v>16.62</v>
          </cell>
          <cell r="N66">
            <v>17.367000000000001</v>
          </cell>
          <cell r="O66">
            <v>18.812000000000001</v>
          </cell>
          <cell r="P66">
            <v>19.448</v>
          </cell>
          <cell r="Q66">
            <v>20.794</v>
          </cell>
          <cell r="R66">
            <v>9999</v>
          </cell>
        </row>
        <row r="67">
          <cell r="B67">
            <v>85</v>
          </cell>
          <cell r="C67">
            <v>-1.2693000000000001</v>
          </cell>
          <cell r="D67">
            <v>15.421099999999999</v>
          </cell>
          <cell r="E67">
            <v>0.10792</v>
          </cell>
          <cell r="F67">
            <v>-1</v>
          </cell>
          <cell r="G67">
            <v>12.401</v>
          </cell>
          <cell r="H67">
            <v>12.872999999999999</v>
          </cell>
          <cell r="I67">
            <v>13.14</v>
          </cell>
          <cell r="J67">
            <v>13.89</v>
          </cell>
          <cell r="K67">
            <v>14.384</v>
          </cell>
          <cell r="L67">
            <v>15.420999999999999</v>
          </cell>
          <cell r="M67">
            <v>16.645</v>
          </cell>
          <cell r="N67">
            <v>17.398</v>
          </cell>
          <cell r="O67">
            <v>18.856999999999999</v>
          </cell>
          <cell r="P67">
            <v>19.501000000000001</v>
          </cell>
          <cell r="Q67">
            <v>20.864000000000001</v>
          </cell>
          <cell r="R67">
            <v>9999</v>
          </cell>
        </row>
        <row r="68">
          <cell r="B68">
            <v>86</v>
          </cell>
          <cell r="C68">
            <v>-1.2819</v>
          </cell>
          <cell r="D68">
            <v>15.4397</v>
          </cell>
          <cell r="E68">
            <v>0.10836999999999999</v>
          </cell>
          <cell r="F68">
            <v>-1</v>
          </cell>
          <cell r="G68">
            <v>12.41</v>
          </cell>
          <cell r="H68">
            <v>12.882</v>
          </cell>
          <cell r="I68">
            <v>13.15</v>
          </cell>
          <cell r="J68">
            <v>13.901999999999999</v>
          </cell>
          <cell r="K68">
            <v>14.398</v>
          </cell>
          <cell r="L68">
            <v>15.44</v>
          </cell>
          <cell r="M68">
            <v>16.670999999999999</v>
          </cell>
          <cell r="N68">
            <v>17.43</v>
          </cell>
          <cell r="O68">
            <v>18.902999999999999</v>
          </cell>
          <cell r="P68">
            <v>19.553999999999998</v>
          </cell>
          <cell r="Q68">
            <v>20.934999999999999</v>
          </cell>
          <cell r="R68">
            <v>9999</v>
          </cell>
        </row>
        <row r="69">
          <cell r="B69">
            <v>87</v>
          </cell>
          <cell r="C69">
            <v>-1.2941</v>
          </cell>
          <cell r="D69">
            <v>15.459300000000001</v>
          </cell>
          <cell r="E69">
            <v>0.10883</v>
          </cell>
          <cell r="F69">
            <v>-1</v>
          </cell>
          <cell r="G69">
            <v>12.419</v>
          </cell>
          <cell r="H69">
            <v>12.891999999999999</v>
          </cell>
          <cell r="I69">
            <v>13.16</v>
          </cell>
          <cell r="J69">
            <v>13.914</v>
          </cell>
          <cell r="K69">
            <v>14.412000000000001</v>
          </cell>
          <cell r="L69">
            <v>15.459</v>
          </cell>
          <cell r="M69">
            <v>16.699000000000002</v>
          </cell>
          <cell r="N69">
            <v>17.463999999999999</v>
          </cell>
          <cell r="O69">
            <v>18.951000000000001</v>
          </cell>
          <cell r="P69">
            <v>19.609000000000002</v>
          </cell>
          <cell r="Q69">
            <v>21.009</v>
          </cell>
          <cell r="R69">
            <v>9999</v>
          </cell>
        </row>
        <row r="70">
          <cell r="B70">
            <v>88</v>
          </cell>
          <cell r="C70">
            <v>-1.306</v>
          </cell>
          <cell r="D70">
            <v>15.479799999999999</v>
          </cell>
          <cell r="E70">
            <v>0.10929</v>
          </cell>
          <cell r="F70">
            <v>-1</v>
          </cell>
          <cell r="G70">
            <v>12.429</v>
          </cell>
          <cell r="H70">
            <v>12.903</v>
          </cell>
          <cell r="I70">
            <v>13.172000000000001</v>
          </cell>
          <cell r="J70">
            <v>13.928000000000001</v>
          </cell>
          <cell r="K70">
            <v>14.428000000000001</v>
          </cell>
          <cell r="L70">
            <v>15.48</v>
          </cell>
          <cell r="M70">
            <v>16.727</v>
          </cell>
          <cell r="N70">
            <v>17.498999999999999</v>
          </cell>
          <cell r="O70">
            <v>19</v>
          </cell>
          <cell r="P70">
            <v>19.666</v>
          </cell>
          <cell r="Q70">
            <v>21.084</v>
          </cell>
          <cell r="R70">
            <v>9999</v>
          </cell>
        </row>
        <row r="71">
          <cell r="B71">
            <v>89</v>
          </cell>
          <cell r="C71">
            <v>-1.3174999999999999</v>
          </cell>
          <cell r="D71">
            <v>15.5014</v>
          </cell>
          <cell r="E71">
            <v>0.10974</v>
          </cell>
          <cell r="F71">
            <v>-1</v>
          </cell>
          <cell r="G71">
            <v>12.439</v>
          </cell>
          <cell r="H71">
            <v>12.914999999999999</v>
          </cell>
          <cell r="I71">
            <v>13.183999999999999</v>
          </cell>
          <cell r="J71">
            <v>13.943</v>
          </cell>
          <cell r="K71">
            <v>14.444000000000001</v>
          </cell>
          <cell r="L71">
            <v>15.500999999999999</v>
          </cell>
          <cell r="M71">
            <v>16.757000000000001</v>
          </cell>
          <cell r="N71">
            <v>17.533999999999999</v>
          </cell>
          <cell r="O71">
            <v>19.05</v>
          </cell>
          <cell r="P71">
            <v>19.722999999999999</v>
          </cell>
          <cell r="Q71">
            <v>21.16</v>
          </cell>
          <cell r="R71">
            <v>9999</v>
          </cell>
        </row>
        <row r="72">
          <cell r="B72">
            <v>90</v>
          </cell>
          <cell r="C72">
            <v>-1.3287</v>
          </cell>
          <cell r="D72">
            <v>15.523999999999999</v>
          </cell>
          <cell r="E72">
            <v>0.11020000000000001</v>
          </cell>
          <cell r="F72">
            <v>-1</v>
          </cell>
          <cell r="G72">
            <v>12.451000000000001</v>
          </cell>
          <cell r="H72">
            <v>12.927</v>
          </cell>
          <cell r="I72">
            <v>13.196999999999999</v>
          </cell>
          <cell r="J72">
            <v>14</v>
          </cell>
          <cell r="K72">
            <v>14.462</v>
          </cell>
          <cell r="L72">
            <v>15.523999999999999</v>
          </cell>
          <cell r="M72">
            <v>16.788</v>
          </cell>
          <cell r="N72">
            <v>17.571000000000002</v>
          </cell>
          <cell r="O72">
            <v>19.102</v>
          </cell>
          <cell r="P72">
            <v>19.783000000000001</v>
          </cell>
          <cell r="Q72">
            <v>21.239000000000001</v>
          </cell>
          <cell r="R72">
            <v>9999</v>
          </cell>
        </row>
        <row r="73">
          <cell r="B73">
            <v>91</v>
          </cell>
          <cell r="C73">
            <v>-1.3394999999999999</v>
          </cell>
          <cell r="D73">
            <v>15.547599999999999</v>
          </cell>
          <cell r="E73">
            <v>0.11065</v>
          </cell>
          <cell r="F73">
            <v>-1</v>
          </cell>
          <cell r="G73">
            <v>12.462999999999999</v>
          </cell>
          <cell r="H73">
            <v>12.94</v>
          </cell>
          <cell r="I73">
            <v>13.211</v>
          </cell>
          <cell r="J73">
            <v>13.974</v>
          </cell>
          <cell r="K73">
            <v>14.48</v>
          </cell>
          <cell r="L73">
            <v>15.548</v>
          </cell>
          <cell r="M73">
            <v>16.818999999999999</v>
          </cell>
          <cell r="N73">
            <v>17.609000000000002</v>
          </cell>
          <cell r="O73">
            <v>19.154</v>
          </cell>
          <cell r="P73">
            <v>19.843</v>
          </cell>
          <cell r="Q73">
            <v>21.318000000000001</v>
          </cell>
          <cell r="R73">
            <v>9999</v>
          </cell>
        </row>
        <row r="74">
          <cell r="B74">
            <v>92</v>
          </cell>
          <cell r="C74">
            <v>-1.3499000000000001</v>
          </cell>
          <cell r="D74">
            <v>15.5723</v>
          </cell>
          <cell r="E74">
            <v>0.1111</v>
          </cell>
          <cell r="F74">
            <v>-1</v>
          </cell>
          <cell r="G74">
            <v>12.476000000000001</v>
          </cell>
          <cell r="H74">
            <v>12.954000000000001</v>
          </cell>
          <cell r="I74">
            <v>13.226000000000001</v>
          </cell>
          <cell r="J74">
            <v>13.992000000000001</v>
          </cell>
          <cell r="K74">
            <v>14.499000000000001</v>
          </cell>
          <cell r="L74">
            <v>15.571999999999999</v>
          </cell>
          <cell r="M74">
            <v>16.852</v>
          </cell>
          <cell r="N74">
            <v>17.648</v>
          </cell>
          <cell r="O74">
            <v>19.207999999999998</v>
          </cell>
          <cell r="P74">
            <v>19.905000000000001</v>
          </cell>
          <cell r="Q74">
            <v>21.399000000000001</v>
          </cell>
          <cell r="R74">
            <v>9999</v>
          </cell>
        </row>
        <row r="75">
          <cell r="B75">
            <v>93</v>
          </cell>
          <cell r="C75">
            <v>-1.36</v>
          </cell>
          <cell r="D75">
            <v>15.597899999999999</v>
          </cell>
          <cell r="E75">
            <v>0.11156000000000001</v>
          </cell>
          <cell r="F75">
            <v>-1</v>
          </cell>
          <cell r="G75">
            <v>12.489000000000001</v>
          </cell>
          <cell r="H75">
            <v>12.968999999999999</v>
          </cell>
          <cell r="I75">
            <v>13.241</v>
          </cell>
          <cell r="J75">
            <v>14.01</v>
          </cell>
          <cell r="K75">
            <v>14.52</v>
          </cell>
          <cell r="L75">
            <v>15.598000000000001</v>
          </cell>
          <cell r="M75">
            <v>16.887</v>
          </cell>
          <cell r="N75">
            <v>17.689</v>
          </cell>
          <cell r="O75">
            <v>19.263999999999999</v>
          </cell>
          <cell r="P75">
            <v>19.969000000000001</v>
          </cell>
          <cell r="Q75">
            <v>21.483000000000001</v>
          </cell>
          <cell r="R75">
            <v>9999</v>
          </cell>
        </row>
        <row r="76">
          <cell r="B76">
            <v>94</v>
          </cell>
          <cell r="C76">
            <v>-1.3696999999999999</v>
          </cell>
          <cell r="D76">
            <v>15.624599999999999</v>
          </cell>
          <cell r="E76">
            <v>0.11201</v>
          </cell>
          <cell r="F76">
            <v>-1</v>
          </cell>
          <cell r="G76">
            <v>12.504</v>
          </cell>
          <cell r="H76">
            <v>12.984</v>
          </cell>
          <cell r="I76">
            <v>13.257</v>
          </cell>
          <cell r="J76">
            <v>14.029</v>
          </cell>
          <cell r="K76">
            <v>14.541</v>
          </cell>
          <cell r="L76">
            <v>15.625</v>
          </cell>
          <cell r="M76">
            <v>16.922000000000001</v>
          </cell>
          <cell r="N76">
            <v>17.73</v>
          </cell>
          <cell r="O76">
            <v>19.321000000000002</v>
          </cell>
          <cell r="P76">
            <v>20.033999999999999</v>
          </cell>
          <cell r="Q76">
            <v>21.567</v>
          </cell>
          <cell r="R76">
            <v>9999</v>
          </cell>
        </row>
        <row r="77">
          <cell r="B77">
            <v>95</v>
          </cell>
          <cell r="C77">
            <v>-1.379</v>
          </cell>
          <cell r="D77">
            <v>15.6523</v>
          </cell>
          <cell r="E77">
            <v>0.11246</v>
          </cell>
          <cell r="F77">
            <v>-1</v>
          </cell>
          <cell r="G77">
            <v>12.519</v>
          </cell>
          <cell r="H77">
            <v>13.000999999999999</v>
          </cell>
          <cell r="I77">
            <v>13.275</v>
          </cell>
          <cell r="J77">
            <v>14.048999999999999</v>
          </cell>
          <cell r="K77">
            <v>14.563000000000001</v>
          </cell>
          <cell r="L77">
            <v>15.651999999999999</v>
          </cell>
          <cell r="M77">
            <v>16.957999999999998</v>
          </cell>
          <cell r="N77">
            <v>17.773</v>
          </cell>
          <cell r="O77">
            <v>19.379000000000001</v>
          </cell>
          <cell r="P77">
            <v>20.100000000000001</v>
          </cell>
          <cell r="Q77">
            <v>21.652999999999999</v>
          </cell>
          <cell r="R77">
            <v>9999</v>
          </cell>
        </row>
        <row r="78">
          <cell r="B78">
            <v>96</v>
          </cell>
          <cell r="C78">
            <v>-1.3879999999999999</v>
          </cell>
          <cell r="D78">
            <v>15.680999999999999</v>
          </cell>
          <cell r="E78">
            <v>0.11291</v>
          </cell>
          <cell r="F78">
            <v>-1</v>
          </cell>
          <cell r="G78">
            <v>12.535</v>
          </cell>
          <cell r="H78">
            <v>13.018000000000001</v>
          </cell>
          <cell r="I78">
            <v>13.292999999999999</v>
          </cell>
          <cell r="J78">
            <v>14.07</v>
          </cell>
          <cell r="K78">
            <v>14.586</v>
          </cell>
          <cell r="L78">
            <v>15.680999999999999</v>
          </cell>
          <cell r="M78">
            <v>16.995000000000001</v>
          </cell>
          <cell r="N78">
            <v>17.817</v>
          </cell>
          <cell r="O78">
            <v>19.437999999999999</v>
          </cell>
          <cell r="P78">
            <v>20.167000000000002</v>
          </cell>
          <cell r="Q78">
            <v>21.74</v>
          </cell>
          <cell r="R78">
            <v>9999</v>
          </cell>
        </row>
        <row r="79">
          <cell r="B79">
            <v>97</v>
          </cell>
          <cell r="C79">
            <v>-1.3966000000000001</v>
          </cell>
          <cell r="D79">
            <v>15.710699999999999</v>
          </cell>
          <cell r="E79">
            <v>0.11335000000000001</v>
          </cell>
          <cell r="F79">
            <v>-1</v>
          </cell>
          <cell r="G79">
            <v>12.551</v>
          </cell>
          <cell r="H79">
            <v>13.036</v>
          </cell>
          <cell r="I79">
            <v>13.311999999999999</v>
          </cell>
          <cell r="J79">
            <v>14.090999999999999</v>
          </cell>
          <cell r="K79">
            <v>14.61</v>
          </cell>
          <cell r="L79">
            <v>15.711</v>
          </cell>
          <cell r="M79">
            <v>17.033999999999999</v>
          </cell>
          <cell r="N79">
            <v>17.861999999999998</v>
          </cell>
          <cell r="O79">
            <v>19.498000000000001</v>
          </cell>
          <cell r="P79">
            <v>20.234999999999999</v>
          </cell>
          <cell r="Q79">
            <v>21.827999999999999</v>
          </cell>
          <cell r="R79">
            <v>9999</v>
          </cell>
        </row>
        <row r="80">
          <cell r="B80">
            <v>98</v>
          </cell>
          <cell r="C80">
            <v>-1.4047000000000001</v>
          </cell>
          <cell r="D80">
            <v>15.7415</v>
          </cell>
          <cell r="E80">
            <v>0.1138</v>
          </cell>
          <cell r="F80">
            <v>-1</v>
          </cell>
          <cell r="G80">
            <v>12.569000000000001</v>
          </cell>
          <cell r="H80">
            <v>13.055</v>
          </cell>
          <cell r="I80">
            <v>13.331</v>
          </cell>
          <cell r="J80">
            <v>14.114000000000001</v>
          </cell>
          <cell r="K80">
            <v>14.635</v>
          </cell>
          <cell r="L80">
            <v>15.742000000000001</v>
          </cell>
          <cell r="M80">
            <v>17.073</v>
          </cell>
          <cell r="N80">
            <v>17.908000000000001</v>
          </cell>
          <cell r="O80">
            <v>19.559999999999999</v>
          </cell>
          <cell r="P80">
            <v>20.305</v>
          </cell>
          <cell r="Q80">
            <v>21.919</v>
          </cell>
          <cell r="R80">
            <v>9999</v>
          </cell>
        </row>
        <row r="81">
          <cell r="B81">
            <v>99</v>
          </cell>
          <cell r="C81">
            <v>-1.4125000000000001</v>
          </cell>
          <cell r="D81">
            <v>15.773199999999999</v>
          </cell>
          <cell r="E81">
            <v>0.11423999999999999</v>
          </cell>
          <cell r="F81">
            <v>-1</v>
          </cell>
          <cell r="G81">
            <v>12.587</v>
          </cell>
          <cell r="H81">
            <v>13.074999999999999</v>
          </cell>
          <cell r="I81">
            <v>13.352</v>
          </cell>
          <cell r="J81">
            <v>14.137</v>
          </cell>
          <cell r="K81">
            <v>14.661</v>
          </cell>
          <cell r="L81">
            <v>15.773</v>
          </cell>
          <cell r="M81">
            <v>17.114000000000001</v>
          </cell>
          <cell r="N81">
            <v>17.954999999999998</v>
          </cell>
          <cell r="O81">
            <v>19.623000000000001</v>
          </cell>
          <cell r="P81">
            <v>20.376000000000001</v>
          </cell>
          <cell r="Q81">
            <v>22.01</v>
          </cell>
          <cell r="R81">
            <v>9999</v>
          </cell>
        </row>
        <row r="82">
          <cell r="B82">
            <v>100</v>
          </cell>
          <cell r="C82">
            <v>-1.4198999999999999</v>
          </cell>
          <cell r="D82">
            <v>15.8058</v>
          </cell>
          <cell r="E82">
            <v>0.11469</v>
          </cell>
          <cell r="F82">
            <v>-1</v>
          </cell>
          <cell r="G82">
            <v>12.605</v>
          </cell>
          <cell r="H82">
            <v>13.095000000000001</v>
          </cell>
          <cell r="I82">
            <v>13.372999999999999</v>
          </cell>
          <cell r="J82">
            <v>14.162000000000001</v>
          </cell>
          <cell r="K82">
            <v>14.686999999999999</v>
          </cell>
          <cell r="L82">
            <v>15.805999999999999</v>
          </cell>
          <cell r="M82">
            <v>17.155999999999999</v>
          </cell>
          <cell r="N82">
            <v>18.004000000000001</v>
          </cell>
          <cell r="O82">
            <v>19.687000000000001</v>
          </cell>
          <cell r="P82">
            <v>20.449000000000002</v>
          </cell>
          <cell r="Q82">
            <v>22.103000000000002</v>
          </cell>
          <cell r="R82">
            <v>9999</v>
          </cell>
        </row>
        <row r="83">
          <cell r="B83">
            <v>101</v>
          </cell>
          <cell r="C83">
            <v>-1.427</v>
          </cell>
          <cell r="D83">
            <v>15.839399999999999</v>
          </cell>
          <cell r="E83">
            <v>0.11513</v>
          </cell>
          <cell r="F83">
            <v>-1</v>
          </cell>
          <cell r="G83">
            <v>12.625</v>
          </cell>
          <cell r="H83">
            <v>13.116</v>
          </cell>
          <cell r="I83">
            <v>13.395</v>
          </cell>
          <cell r="J83">
            <v>14.186999999999999</v>
          </cell>
          <cell r="K83">
            <v>14.715</v>
          </cell>
          <cell r="L83">
            <v>15.839</v>
          </cell>
          <cell r="M83">
            <v>17.198</v>
          </cell>
          <cell r="N83">
            <v>18.053000000000001</v>
          </cell>
          <cell r="O83">
            <v>19.751999999999999</v>
          </cell>
          <cell r="P83">
            <v>20.521999999999998</v>
          </cell>
          <cell r="Q83">
            <v>22.198</v>
          </cell>
          <cell r="R83">
            <v>9999</v>
          </cell>
        </row>
        <row r="84">
          <cell r="B84">
            <v>102</v>
          </cell>
          <cell r="C84">
            <v>-1.4336</v>
          </cell>
          <cell r="D84">
            <v>15.873799999999999</v>
          </cell>
          <cell r="E84">
            <v>0.11557000000000001</v>
          </cell>
          <cell r="F84">
            <v>-1</v>
          </cell>
          <cell r="G84">
            <v>12.645</v>
          </cell>
          <cell r="H84">
            <v>13.137</v>
          </cell>
          <cell r="I84">
            <v>13.417999999999999</v>
          </cell>
          <cell r="J84">
            <v>14.212999999999999</v>
          </cell>
          <cell r="K84">
            <v>14.743</v>
          </cell>
          <cell r="L84">
            <v>15.874000000000001</v>
          </cell>
          <cell r="M84">
            <v>17.242000000000001</v>
          </cell>
          <cell r="N84">
            <v>18.103000000000002</v>
          </cell>
          <cell r="O84">
            <v>19.818000000000001</v>
          </cell>
          <cell r="P84">
            <v>20.597000000000001</v>
          </cell>
          <cell r="Q84">
            <v>22.292999999999999</v>
          </cell>
          <cell r="R84">
            <v>9999</v>
          </cell>
        </row>
        <row r="85">
          <cell r="B85">
            <v>103</v>
          </cell>
          <cell r="C85">
            <v>-1.4398</v>
          </cell>
          <cell r="D85">
            <v>15.909000000000001</v>
          </cell>
          <cell r="E85">
            <v>0.11601</v>
          </cell>
          <cell r="F85">
            <v>-1</v>
          </cell>
          <cell r="G85">
            <v>12.666</v>
          </cell>
          <cell r="H85">
            <v>13.159000000000001</v>
          </cell>
          <cell r="I85">
            <v>13.441000000000001</v>
          </cell>
          <cell r="J85">
            <v>14.239000000000001</v>
          </cell>
          <cell r="K85">
            <v>14.772</v>
          </cell>
          <cell r="L85">
            <v>15.909000000000001</v>
          </cell>
          <cell r="M85">
            <v>17.286000000000001</v>
          </cell>
          <cell r="N85">
            <v>18.154</v>
          </cell>
          <cell r="O85">
            <v>19.885000000000002</v>
          </cell>
          <cell r="P85">
            <v>20.672000000000001</v>
          </cell>
          <cell r="Q85">
            <v>22.388999999999999</v>
          </cell>
          <cell r="R85">
            <v>9999</v>
          </cell>
        </row>
        <row r="86">
          <cell r="B86">
            <v>104</v>
          </cell>
          <cell r="C86">
            <v>-1.4456</v>
          </cell>
          <cell r="D86">
            <v>15.9451</v>
          </cell>
          <cell r="E86">
            <v>0.11644</v>
          </cell>
          <cell r="F86">
            <v>-1</v>
          </cell>
          <cell r="G86">
            <v>12.686999999999999</v>
          </cell>
          <cell r="H86">
            <v>13.182</v>
          </cell>
          <cell r="I86">
            <v>13.465</v>
          </cell>
          <cell r="J86">
            <v>14.266</v>
          </cell>
          <cell r="K86">
            <v>14.802</v>
          </cell>
          <cell r="L86">
            <v>15.945</v>
          </cell>
          <cell r="M86">
            <v>17.331</v>
          </cell>
          <cell r="N86">
            <v>18.206</v>
          </cell>
          <cell r="O86">
            <v>19.952999999999999</v>
          </cell>
          <cell r="P86">
            <v>20.748000000000001</v>
          </cell>
          <cell r="Q86">
            <v>22.486000000000001</v>
          </cell>
          <cell r="R86">
            <v>9999</v>
          </cell>
        </row>
        <row r="87">
          <cell r="B87">
            <v>105</v>
          </cell>
          <cell r="C87">
            <v>-1.4511000000000001</v>
          </cell>
          <cell r="D87">
            <v>15.9818</v>
          </cell>
          <cell r="E87">
            <v>0.11688</v>
          </cell>
          <cell r="F87">
            <v>-1</v>
          </cell>
          <cell r="G87">
            <v>12.708</v>
          </cell>
          <cell r="H87">
            <v>13.206</v>
          </cell>
          <cell r="I87">
            <v>13.489000000000001</v>
          </cell>
          <cell r="J87">
            <v>14.294</v>
          </cell>
          <cell r="K87">
            <v>14.832000000000001</v>
          </cell>
          <cell r="L87">
            <v>15.981999999999999</v>
          </cell>
          <cell r="M87">
            <v>17.376999999999999</v>
          </cell>
          <cell r="N87">
            <v>18.259</v>
          </cell>
          <cell r="O87">
            <v>20.021999999999998</v>
          </cell>
          <cell r="P87">
            <v>20.826000000000001</v>
          </cell>
          <cell r="Q87">
            <v>22.584</v>
          </cell>
          <cell r="R87">
            <v>9999</v>
          </cell>
        </row>
        <row r="88">
          <cell r="B88">
            <v>106</v>
          </cell>
          <cell r="C88">
            <v>-1.4560999999999999</v>
          </cell>
          <cell r="D88">
            <v>16.019400000000001</v>
          </cell>
          <cell r="E88">
            <v>0.11731</v>
          </cell>
          <cell r="F88">
            <v>-1</v>
          </cell>
          <cell r="G88">
            <v>12.731</v>
          </cell>
          <cell r="H88">
            <v>13.23</v>
          </cell>
          <cell r="I88">
            <v>13.513999999999999</v>
          </cell>
          <cell r="J88">
            <v>14.323</v>
          </cell>
          <cell r="K88">
            <v>14.864000000000001</v>
          </cell>
          <cell r="L88">
            <v>16.018999999999998</v>
          </cell>
          <cell r="M88">
            <v>17.423999999999999</v>
          </cell>
          <cell r="N88">
            <v>18.312999999999999</v>
          </cell>
          <cell r="O88">
            <v>20.091999999999999</v>
          </cell>
          <cell r="P88">
            <v>20.904</v>
          </cell>
          <cell r="Q88">
            <v>22.683</v>
          </cell>
          <cell r="R88">
            <v>9999</v>
          </cell>
        </row>
        <row r="89">
          <cell r="B89">
            <v>107</v>
          </cell>
          <cell r="C89">
            <v>-1.4607000000000001</v>
          </cell>
          <cell r="D89">
            <v>16.057500000000001</v>
          </cell>
          <cell r="E89">
            <v>0.11774</v>
          </cell>
          <cell r="F89">
            <v>-1</v>
          </cell>
          <cell r="G89">
            <v>12.753</v>
          </cell>
          <cell r="H89">
            <v>13.254</v>
          </cell>
          <cell r="I89">
            <v>13.54</v>
          </cell>
          <cell r="J89">
            <v>14.352</v>
          </cell>
          <cell r="K89">
            <v>14.895</v>
          </cell>
          <cell r="L89">
            <v>16.058</v>
          </cell>
          <cell r="M89">
            <v>17.472000000000001</v>
          </cell>
          <cell r="N89">
            <v>18.367000000000001</v>
          </cell>
          <cell r="O89">
            <v>20.161999999999999</v>
          </cell>
          <cell r="P89">
            <v>20.983000000000001</v>
          </cell>
          <cell r="Q89">
            <v>22.783000000000001</v>
          </cell>
          <cell r="R89">
            <v>9999</v>
          </cell>
        </row>
        <row r="90">
          <cell r="B90">
            <v>108</v>
          </cell>
          <cell r="C90">
            <v>-1.4650000000000001</v>
          </cell>
          <cell r="D90">
            <v>16.096399999999999</v>
          </cell>
          <cell r="E90">
            <v>0.11816</v>
          </cell>
          <cell r="F90">
            <v>-1</v>
          </cell>
          <cell r="G90">
            <v>12.776</v>
          </cell>
          <cell r="H90">
            <v>13.279</v>
          </cell>
          <cell r="I90">
            <v>13.566000000000001</v>
          </cell>
          <cell r="J90">
            <v>14.382</v>
          </cell>
          <cell r="K90">
            <v>14.928000000000001</v>
          </cell>
          <cell r="L90">
            <v>16.096</v>
          </cell>
          <cell r="M90">
            <v>17.52</v>
          </cell>
          <cell r="N90">
            <v>18.422000000000001</v>
          </cell>
          <cell r="O90">
            <v>20.233000000000001</v>
          </cell>
          <cell r="P90">
            <v>21.062000000000001</v>
          </cell>
          <cell r="Q90">
            <v>22.882000000000001</v>
          </cell>
          <cell r="R90">
            <v>9999</v>
          </cell>
        </row>
        <row r="91">
          <cell r="B91">
            <v>109</v>
          </cell>
          <cell r="C91">
            <v>-1.4688000000000001</v>
          </cell>
          <cell r="D91">
            <v>16.1358</v>
          </cell>
          <cell r="E91">
            <v>0.11859</v>
          </cell>
          <cell r="F91">
            <v>-1</v>
          </cell>
          <cell r="G91">
            <v>12.8</v>
          </cell>
          <cell r="H91">
            <v>13.305</v>
          </cell>
          <cell r="I91">
            <v>13.592000000000001</v>
          </cell>
          <cell r="J91">
            <v>14.412000000000001</v>
          </cell>
          <cell r="K91">
            <v>14.96</v>
          </cell>
          <cell r="L91">
            <v>16.135999999999999</v>
          </cell>
          <cell r="M91">
            <v>17.568999999999999</v>
          </cell>
          <cell r="N91">
            <v>18.478000000000002</v>
          </cell>
          <cell r="O91">
            <v>20.305</v>
          </cell>
          <cell r="P91">
            <v>21.141999999999999</v>
          </cell>
          <cell r="Q91">
            <v>22.983000000000001</v>
          </cell>
          <cell r="R91">
            <v>9999</v>
          </cell>
        </row>
        <row r="92">
          <cell r="B92">
            <v>110</v>
          </cell>
          <cell r="C92">
            <v>-1.4722999999999999</v>
          </cell>
          <cell r="D92">
            <v>16.175899999999999</v>
          </cell>
          <cell r="E92">
            <v>0.11901</v>
          </cell>
          <cell r="F92">
            <v>-1</v>
          </cell>
          <cell r="G92">
            <v>12.824</v>
          </cell>
          <cell r="H92">
            <v>13.331</v>
          </cell>
          <cell r="I92">
            <v>13.62</v>
          </cell>
          <cell r="J92">
            <v>14.443</v>
          </cell>
          <cell r="K92">
            <v>14.994</v>
          </cell>
          <cell r="L92">
            <v>16.175999999999998</v>
          </cell>
          <cell r="M92">
            <v>17.617999999999999</v>
          </cell>
          <cell r="N92">
            <v>18.535</v>
          </cell>
          <cell r="O92">
            <v>20.378</v>
          </cell>
          <cell r="P92">
            <v>21.222999999999999</v>
          </cell>
          <cell r="Q92">
            <v>23.084</v>
          </cell>
          <cell r="R92">
            <v>9999</v>
          </cell>
        </row>
        <row r="93">
          <cell r="B93">
            <v>111</v>
          </cell>
          <cell r="C93">
            <v>-1.4753000000000001</v>
          </cell>
          <cell r="D93">
            <v>16.2166</v>
          </cell>
          <cell r="E93">
            <v>0.11942999999999999</v>
          </cell>
          <cell r="F93">
            <v>-1</v>
          </cell>
          <cell r="G93">
            <v>12.848000000000001</v>
          </cell>
          <cell r="H93">
            <v>13.356999999999999</v>
          </cell>
          <cell r="I93">
            <v>13.647</v>
          </cell>
          <cell r="J93">
            <v>14.474</v>
          </cell>
          <cell r="K93">
            <v>15.028</v>
          </cell>
          <cell r="L93">
            <v>16.216999999999999</v>
          </cell>
          <cell r="M93">
            <v>17.669</v>
          </cell>
          <cell r="N93">
            <v>18.591999999999999</v>
          </cell>
          <cell r="O93">
            <v>20.451000000000001</v>
          </cell>
          <cell r="P93">
            <v>21.303999999999998</v>
          </cell>
          <cell r="Q93">
            <v>23.186</v>
          </cell>
          <cell r="R93">
            <v>9999</v>
          </cell>
        </row>
        <row r="94">
          <cell r="B94">
            <v>112</v>
          </cell>
          <cell r="C94">
            <v>-1.478</v>
          </cell>
          <cell r="D94">
            <v>16.257999999999999</v>
          </cell>
          <cell r="E94">
            <v>0.11985</v>
          </cell>
          <cell r="F94">
            <v>-1</v>
          </cell>
          <cell r="G94">
            <v>12.872999999999999</v>
          </cell>
          <cell r="H94">
            <v>13.384</v>
          </cell>
          <cell r="I94">
            <v>13.675000000000001</v>
          </cell>
          <cell r="J94">
            <v>14.506</v>
          </cell>
          <cell r="K94">
            <v>15.063000000000001</v>
          </cell>
          <cell r="L94">
            <v>16.257999999999999</v>
          </cell>
          <cell r="M94">
            <v>17.72</v>
          </cell>
          <cell r="N94">
            <v>18.649999999999999</v>
          </cell>
          <cell r="O94">
            <v>20.524000000000001</v>
          </cell>
          <cell r="P94">
            <v>21.385999999999999</v>
          </cell>
          <cell r="Q94">
            <v>23.289000000000001</v>
          </cell>
          <cell r="R94">
            <v>9999</v>
          </cell>
        </row>
        <row r="95">
          <cell r="B95">
            <v>113</v>
          </cell>
          <cell r="C95">
            <v>-1.4802999999999999</v>
          </cell>
          <cell r="D95">
            <v>16.299900000000001</v>
          </cell>
          <cell r="E95">
            <v>0.12026000000000001</v>
          </cell>
          <cell r="F95">
            <v>-1</v>
          </cell>
          <cell r="G95">
            <v>12.898</v>
          </cell>
          <cell r="H95">
            <v>13.411</v>
          </cell>
          <cell r="I95">
            <v>13.704000000000001</v>
          </cell>
          <cell r="J95">
            <v>14.538</v>
          </cell>
          <cell r="K95">
            <v>15.098000000000001</v>
          </cell>
          <cell r="L95">
            <v>16.3</v>
          </cell>
          <cell r="M95">
            <v>17.771000000000001</v>
          </cell>
          <cell r="N95">
            <v>18.707999999999998</v>
          </cell>
          <cell r="O95">
            <v>20.597999999999999</v>
          </cell>
          <cell r="P95">
            <v>21.468</v>
          </cell>
          <cell r="Q95">
            <v>23.390999999999998</v>
          </cell>
          <cell r="R95">
            <v>9999</v>
          </cell>
        </row>
        <row r="96">
          <cell r="B96">
            <v>114</v>
          </cell>
          <cell r="C96">
            <v>-1.4823</v>
          </cell>
          <cell r="D96">
            <v>16.342500000000001</v>
          </cell>
          <cell r="E96">
            <v>0.12067</v>
          </cell>
          <cell r="F96">
            <v>-1</v>
          </cell>
          <cell r="G96">
            <v>12.923999999999999</v>
          </cell>
          <cell r="H96">
            <v>13.439</v>
          </cell>
          <cell r="I96">
            <v>13.733000000000001</v>
          </cell>
          <cell r="J96">
            <v>14.571</v>
          </cell>
          <cell r="K96">
            <v>15.134</v>
          </cell>
          <cell r="L96">
            <v>16.343</v>
          </cell>
          <cell r="M96">
            <v>17.823</v>
          </cell>
          <cell r="N96">
            <v>18.766999999999999</v>
          </cell>
          <cell r="O96">
            <v>20.672999999999998</v>
          </cell>
          <cell r="P96">
            <v>21.550999999999998</v>
          </cell>
          <cell r="Q96">
            <v>23.494</v>
          </cell>
          <cell r="R96">
            <v>9999</v>
          </cell>
        </row>
        <row r="97">
          <cell r="B97">
            <v>115</v>
          </cell>
          <cell r="C97">
            <v>-1.4838</v>
          </cell>
          <cell r="D97">
            <v>16.3858</v>
          </cell>
          <cell r="E97">
            <v>0.12107999999999999</v>
          </cell>
          <cell r="F97">
            <v>-1</v>
          </cell>
          <cell r="G97">
            <v>12.95</v>
          </cell>
          <cell r="H97">
            <v>13.467000000000001</v>
          </cell>
          <cell r="I97">
            <v>13.762</v>
          </cell>
          <cell r="J97">
            <v>14.605</v>
          </cell>
          <cell r="K97">
            <v>15.17</v>
          </cell>
          <cell r="L97">
            <v>16.385999999999999</v>
          </cell>
          <cell r="M97">
            <v>17.876000000000001</v>
          </cell>
          <cell r="N97">
            <v>18.827000000000002</v>
          </cell>
          <cell r="O97">
            <v>20.748999999999999</v>
          </cell>
          <cell r="P97">
            <v>21.635000000000002</v>
          </cell>
          <cell r="Q97">
            <v>23.597999999999999</v>
          </cell>
          <cell r="R97">
            <v>9999</v>
          </cell>
        </row>
        <row r="98">
          <cell r="B98">
            <v>116</v>
          </cell>
          <cell r="C98">
            <v>-1.4850000000000001</v>
          </cell>
          <cell r="D98">
            <v>16.4298</v>
          </cell>
          <cell r="E98">
            <v>0.12148</v>
          </cell>
          <cell r="F98">
            <v>-1</v>
          </cell>
          <cell r="G98">
            <v>12.976000000000001</v>
          </cell>
          <cell r="H98">
            <v>13.496</v>
          </cell>
          <cell r="I98">
            <v>13.792</v>
          </cell>
          <cell r="J98">
            <v>14.638999999999999</v>
          </cell>
          <cell r="K98">
            <v>15.207000000000001</v>
          </cell>
          <cell r="L98">
            <v>16.43</v>
          </cell>
          <cell r="M98">
            <v>17.93</v>
          </cell>
          <cell r="N98">
            <v>18.887</v>
          </cell>
          <cell r="O98">
            <v>20.824999999999999</v>
          </cell>
          <cell r="P98">
            <v>21.719000000000001</v>
          </cell>
          <cell r="Q98">
            <v>23.701000000000001</v>
          </cell>
          <cell r="R98">
            <v>9999</v>
          </cell>
        </row>
        <row r="99">
          <cell r="B99">
            <v>117</v>
          </cell>
          <cell r="C99">
            <v>-1.4859</v>
          </cell>
          <cell r="D99">
            <v>16.474599999999999</v>
          </cell>
          <cell r="E99">
            <v>0.12188</v>
          </cell>
          <cell r="F99">
            <v>-1</v>
          </cell>
          <cell r="G99">
            <v>13.003</v>
          </cell>
          <cell r="H99">
            <v>13.525</v>
          </cell>
          <cell r="I99">
            <v>13.823</v>
          </cell>
          <cell r="J99">
            <v>14.673999999999999</v>
          </cell>
          <cell r="K99">
            <v>15.244999999999999</v>
          </cell>
          <cell r="L99">
            <v>16.475000000000001</v>
          </cell>
          <cell r="M99">
            <v>17.984000000000002</v>
          </cell>
          <cell r="N99">
            <v>18.949000000000002</v>
          </cell>
          <cell r="O99">
            <v>20.902000000000001</v>
          </cell>
          <cell r="P99">
            <v>21.803999999999998</v>
          </cell>
          <cell r="Q99">
            <v>23.806000000000001</v>
          </cell>
          <cell r="R99">
            <v>9999</v>
          </cell>
        </row>
        <row r="100">
          <cell r="B100">
            <v>118</v>
          </cell>
          <cell r="C100">
            <v>-1.4863999999999999</v>
          </cell>
          <cell r="D100">
            <v>16.52</v>
          </cell>
          <cell r="E100">
            <v>0.12228</v>
          </cell>
          <cell r="F100">
            <v>-1</v>
          </cell>
          <cell r="G100">
            <v>13.031000000000001</v>
          </cell>
          <cell r="H100">
            <v>13.555</v>
          </cell>
          <cell r="I100">
            <v>13.853999999999999</v>
          </cell>
          <cell r="J100">
            <v>14.709</v>
          </cell>
          <cell r="K100">
            <v>15.282999999999999</v>
          </cell>
          <cell r="L100">
            <v>16.52</v>
          </cell>
          <cell r="M100">
            <v>18.039000000000001</v>
          </cell>
          <cell r="N100">
            <v>19.010999999999999</v>
          </cell>
          <cell r="O100">
            <v>20.978999999999999</v>
          </cell>
          <cell r="P100">
            <v>21.888999999999999</v>
          </cell>
          <cell r="Q100">
            <v>23.911000000000001</v>
          </cell>
          <cell r="R100">
            <v>9999</v>
          </cell>
        </row>
        <row r="101">
          <cell r="B101">
            <v>119</v>
          </cell>
          <cell r="C101">
            <v>-1.4865999999999999</v>
          </cell>
          <cell r="D101">
            <v>16.566299999999998</v>
          </cell>
          <cell r="E101">
            <v>0.12268</v>
          </cell>
          <cell r="F101">
            <v>-1</v>
          </cell>
          <cell r="G101">
            <v>13.058999999999999</v>
          </cell>
          <cell r="H101">
            <v>13.585000000000001</v>
          </cell>
          <cell r="I101">
            <v>13.885999999999999</v>
          </cell>
          <cell r="J101">
            <v>14.744999999999999</v>
          </cell>
          <cell r="K101">
            <v>15.323</v>
          </cell>
          <cell r="L101">
            <v>16.565999999999999</v>
          </cell>
          <cell r="M101">
            <v>18.096</v>
          </cell>
          <cell r="N101">
            <v>19.074000000000002</v>
          </cell>
          <cell r="O101">
            <v>21.058</v>
          </cell>
          <cell r="P101">
            <v>21.975999999999999</v>
          </cell>
          <cell r="Q101">
            <v>24.016999999999999</v>
          </cell>
          <cell r="R101">
            <v>9999</v>
          </cell>
        </row>
        <row r="102">
          <cell r="B102">
            <v>120</v>
          </cell>
          <cell r="C102">
            <v>-1.4863999999999999</v>
          </cell>
          <cell r="D102">
            <v>16.613299999999999</v>
          </cell>
          <cell r="E102">
            <v>0.12307</v>
          </cell>
          <cell r="F102">
            <v>-1</v>
          </cell>
          <cell r="G102">
            <v>13.087999999999999</v>
          </cell>
          <cell r="H102">
            <v>13.616</v>
          </cell>
          <cell r="I102">
            <v>13.919</v>
          </cell>
          <cell r="J102">
            <v>14.782</v>
          </cell>
          <cell r="K102">
            <v>15.362</v>
          </cell>
          <cell r="L102">
            <v>16.613</v>
          </cell>
          <cell r="M102">
            <v>18.152000000000001</v>
          </cell>
          <cell r="N102">
            <v>19.137</v>
          </cell>
          <cell r="O102">
            <v>21.137</v>
          </cell>
          <cell r="P102">
            <v>22.062999999999999</v>
          </cell>
          <cell r="Q102">
            <v>24.123000000000001</v>
          </cell>
          <cell r="R102">
            <v>9999</v>
          </cell>
        </row>
        <row r="103">
          <cell r="B103">
            <v>121</v>
          </cell>
          <cell r="C103">
            <v>-1.4859</v>
          </cell>
          <cell r="D103">
            <v>16.661200000000001</v>
          </cell>
          <cell r="E103">
            <v>0.12346</v>
          </cell>
          <cell r="F103">
            <v>-1</v>
          </cell>
          <cell r="G103">
            <v>13.117000000000001</v>
          </cell>
          <cell r="H103">
            <v>13.648</v>
          </cell>
          <cell r="I103">
            <v>13.952</v>
          </cell>
          <cell r="J103">
            <v>14.819000000000001</v>
          </cell>
          <cell r="K103">
            <v>15.403</v>
          </cell>
          <cell r="L103">
            <v>16.661000000000001</v>
          </cell>
          <cell r="M103">
            <v>18.21</v>
          </cell>
          <cell r="N103">
            <v>19.202000000000002</v>
          </cell>
          <cell r="O103">
            <v>21.216999999999999</v>
          </cell>
          <cell r="P103">
            <v>22.151</v>
          </cell>
          <cell r="Q103">
            <v>24.23</v>
          </cell>
          <cell r="R103">
            <v>9999</v>
          </cell>
        </row>
        <row r="104">
          <cell r="B104">
            <v>122</v>
          </cell>
          <cell r="C104">
            <v>-1.4851000000000001</v>
          </cell>
          <cell r="D104">
            <v>16.71</v>
          </cell>
          <cell r="E104">
            <v>0.12384000000000001</v>
          </cell>
          <cell r="F104">
            <v>-1</v>
          </cell>
          <cell r="G104">
            <v>13.147</v>
          </cell>
          <cell r="H104">
            <v>13.680999999999999</v>
          </cell>
          <cell r="I104">
            <v>13.986000000000001</v>
          </cell>
          <cell r="J104">
            <v>14.858000000000001</v>
          </cell>
          <cell r="K104">
            <v>15.445</v>
          </cell>
          <cell r="L104">
            <v>16.71</v>
          </cell>
          <cell r="M104">
            <v>18.268999999999998</v>
          </cell>
          <cell r="N104">
            <v>19.266999999999999</v>
          </cell>
          <cell r="O104">
            <v>21.297999999999998</v>
          </cell>
          <cell r="P104">
            <v>22.239000000000001</v>
          </cell>
          <cell r="Q104">
            <v>24.337</v>
          </cell>
          <cell r="R104">
            <v>9999</v>
          </cell>
        </row>
        <row r="105">
          <cell r="B105">
            <v>123</v>
          </cell>
          <cell r="C105">
            <v>-1.4839</v>
          </cell>
          <cell r="D105">
            <v>16.759499999999999</v>
          </cell>
          <cell r="E105">
            <v>0.12422</v>
          </cell>
          <cell r="F105">
            <v>-1</v>
          </cell>
          <cell r="G105">
            <v>13.177</v>
          </cell>
          <cell r="H105">
            <v>13.714</v>
          </cell>
          <cell r="I105">
            <v>14.02</v>
          </cell>
          <cell r="J105">
            <v>14.897</v>
          </cell>
          <cell r="K105">
            <v>15.487</v>
          </cell>
          <cell r="L105">
            <v>16.760000000000002</v>
          </cell>
          <cell r="M105">
            <v>18.327999999999999</v>
          </cell>
          <cell r="N105">
            <v>19.334</v>
          </cell>
          <cell r="O105">
            <v>21.379000000000001</v>
          </cell>
          <cell r="P105">
            <v>22.327999999999999</v>
          </cell>
          <cell r="Q105">
            <v>24.443999999999999</v>
          </cell>
          <cell r="R105">
            <v>9999</v>
          </cell>
        </row>
        <row r="106">
          <cell r="B106">
            <v>124</v>
          </cell>
          <cell r="C106">
            <v>-1.4824999999999999</v>
          </cell>
          <cell r="D106">
            <v>16.809999999999999</v>
          </cell>
          <cell r="E106">
            <v>0.1246</v>
          </cell>
          <cell r="F106">
            <v>-1</v>
          </cell>
          <cell r="G106">
            <v>13.208</v>
          </cell>
          <cell r="H106">
            <v>13.747</v>
          </cell>
          <cell r="I106">
            <v>14.055</v>
          </cell>
          <cell r="J106">
            <v>14.936999999999999</v>
          </cell>
          <cell r="K106">
            <v>15.53</v>
          </cell>
          <cell r="L106">
            <v>16.809999999999999</v>
          </cell>
          <cell r="M106">
            <v>18.388999999999999</v>
          </cell>
          <cell r="N106">
            <v>19.401</v>
          </cell>
          <cell r="O106">
            <v>21.462</v>
          </cell>
          <cell r="P106">
            <v>22.417999999999999</v>
          </cell>
          <cell r="Q106">
            <v>24.553000000000001</v>
          </cell>
          <cell r="R106">
            <v>9999</v>
          </cell>
        </row>
        <row r="107">
          <cell r="B107">
            <v>125</v>
          </cell>
          <cell r="C107">
            <v>-1.4806999999999999</v>
          </cell>
          <cell r="D107">
            <v>16.8614</v>
          </cell>
          <cell r="E107">
            <v>0.12497</v>
          </cell>
          <cell r="F107">
            <v>-1</v>
          </cell>
          <cell r="G107">
            <v>13.24</v>
          </cell>
          <cell r="H107">
            <v>13.782</v>
          </cell>
          <cell r="I107">
            <v>14.092000000000001</v>
          </cell>
          <cell r="J107">
            <v>14.977</v>
          </cell>
          <cell r="K107">
            <v>15.574</v>
          </cell>
          <cell r="L107">
            <v>16.861000000000001</v>
          </cell>
          <cell r="M107">
            <v>18.45</v>
          </cell>
          <cell r="N107">
            <v>19.469000000000001</v>
          </cell>
          <cell r="O107">
            <v>21.545000000000002</v>
          </cell>
          <cell r="P107">
            <v>22.509</v>
          </cell>
          <cell r="Q107">
            <v>24.661000000000001</v>
          </cell>
          <cell r="R107">
            <v>9999</v>
          </cell>
        </row>
        <row r="108">
          <cell r="B108">
            <v>126</v>
          </cell>
          <cell r="C108">
            <v>-1.4786999999999999</v>
          </cell>
          <cell r="D108">
            <v>16.913599999999999</v>
          </cell>
          <cell r="E108">
            <v>0.12534000000000001</v>
          </cell>
          <cell r="F108">
            <v>-1</v>
          </cell>
          <cell r="G108">
            <v>13.272</v>
          </cell>
          <cell r="H108">
            <v>13.817</v>
          </cell>
          <cell r="I108">
            <v>14.128</v>
          </cell>
          <cell r="J108">
            <v>15.019</v>
          </cell>
          <cell r="K108">
            <v>15.619</v>
          </cell>
          <cell r="L108">
            <v>16.914000000000001</v>
          </cell>
          <cell r="M108">
            <v>18.512</v>
          </cell>
          <cell r="N108">
            <v>19.538</v>
          </cell>
          <cell r="O108">
            <v>21.629000000000001</v>
          </cell>
          <cell r="P108">
            <v>22.600999999999999</v>
          </cell>
          <cell r="Q108">
            <v>24.77</v>
          </cell>
          <cell r="R108">
            <v>9999</v>
          </cell>
        </row>
        <row r="109">
          <cell r="B109">
            <v>127</v>
          </cell>
          <cell r="C109">
            <v>-1.4762999999999999</v>
          </cell>
          <cell r="D109">
            <v>16.966699999999999</v>
          </cell>
          <cell r="E109">
            <v>0.12570999999999999</v>
          </cell>
          <cell r="F109">
            <v>-1</v>
          </cell>
          <cell r="G109">
            <v>13.305</v>
          </cell>
          <cell r="H109">
            <v>13.852</v>
          </cell>
          <cell r="I109">
            <v>14.164999999999999</v>
          </cell>
          <cell r="J109">
            <v>15.061</v>
          </cell>
          <cell r="K109">
            <v>15.664</v>
          </cell>
          <cell r="L109">
            <v>16.966999999999999</v>
          </cell>
          <cell r="M109">
            <v>18.574999999999999</v>
          </cell>
          <cell r="N109">
            <v>19.608000000000001</v>
          </cell>
          <cell r="O109">
            <v>21.713999999999999</v>
          </cell>
          <cell r="P109">
            <v>22.693000000000001</v>
          </cell>
          <cell r="Q109">
            <v>24.88</v>
          </cell>
          <cell r="R109">
            <v>9999</v>
          </cell>
        </row>
        <row r="110">
          <cell r="B110">
            <v>128</v>
          </cell>
          <cell r="C110">
            <v>-1.4737</v>
          </cell>
          <cell r="D110">
            <v>17.020800000000001</v>
          </cell>
          <cell r="E110">
            <v>0.12606999999999999</v>
          </cell>
          <cell r="F110">
            <v>-1</v>
          </cell>
          <cell r="G110">
            <v>13.339</v>
          </cell>
          <cell r="H110">
            <v>13.888999999999999</v>
          </cell>
          <cell r="I110">
            <v>14.204000000000001</v>
          </cell>
          <cell r="J110">
            <v>15.103999999999999</v>
          </cell>
          <cell r="K110">
            <v>15.71</v>
          </cell>
          <cell r="L110">
            <v>17.021000000000001</v>
          </cell>
          <cell r="M110">
            <v>18.64</v>
          </cell>
          <cell r="N110">
            <v>19.678999999999998</v>
          </cell>
          <cell r="O110">
            <v>21.8</v>
          </cell>
          <cell r="P110">
            <v>22.786000000000001</v>
          </cell>
          <cell r="Q110">
            <v>24.991</v>
          </cell>
          <cell r="R110">
            <v>9999</v>
          </cell>
        </row>
        <row r="111">
          <cell r="B111">
            <v>129</v>
          </cell>
          <cell r="C111">
            <v>-1.4708000000000001</v>
          </cell>
          <cell r="D111">
            <v>17.075700000000001</v>
          </cell>
          <cell r="E111">
            <v>0.12642999999999999</v>
          </cell>
          <cell r="F111">
            <v>-1</v>
          </cell>
          <cell r="G111">
            <v>13.372999999999999</v>
          </cell>
          <cell r="H111">
            <v>13.926</v>
          </cell>
          <cell r="I111">
            <v>14.242000000000001</v>
          </cell>
          <cell r="J111">
            <v>15.147</v>
          </cell>
          <cell r="K111">
            <v>15.757999999999999</v>
          </cell>
          <cell r="L111">
            <v>17.076000000000001</v>
          </cell>
          <cell r="M111">
            <v>18.704999999999998</v>
          </cell>
          <cell r="N111">
            <v>19.751000000000001</v>
          </cell>
          <cell r="O111">
            <v>21.887</v>
          </cell>
          <cell r="P111">
            <v>22.88</v>
          </cell>
          <cell r="Q111">
            <v>25.102</v>
          </cell>
          <cell r="R111">
            <v>9999</v>
          </cell>
        </row>
        <row r="112">
          <cell r="B112">
            <v>130</v>
          </cell>
          <cell r="C112">
            <v>-1.4677</v>
          </cell>
          <cell r="D112">
            <v>17.131599999999999</v>
          </cell>
          <cell r="E112">
            <v>0.12678</v>
          </cell>
          <cell r="F112">
            <v>-1</v>
          </cell>
          <cell r="G112">
            <v>13.407999999999999</v>
          </cell>
          <cell r="H112">
            <v>13.964</v>
          </cell>
          <cell r="I112">
            <v>14.282</v>
          </cell>
          <cell r="J112">
            <v>15.192</v>
          </cell>
          <cell r="K112">
            <v>15.805999999999999</v>
          </cell>
          <cell r="L112">
            <v>17.132000000000001</v>
          </cell>
          <cell r="M112">
            <v>18.771000000000001</v>
          </cell>
          <cell r="N112">
            <v>19.824000000000002</v>
          </cell>
          <cell r="O112">
            <v>21.974</v>
          </cell>
          <cell r="P112">
            <v>22.975000000000001</v>
          </cell>
          <cell r="Q112">
            <v>25.213000000000001</v>
          </cell>
          <cell r="R112">
            <v>9999</v>
          </cell>
        </row>
        <row r="113">
          <cell r="B113">
            <v>131</v>
          </cell>
          <cell r="C113">
            <v>-1.4641999999999999</v>
          </cell>
          <cell r="D113">
            <v>17.188300000000002</v>
          </cell>
          <cell r="E113">
            <v>0.12712999999999999</v>
          </cell>
          <cell r="F113">
            <v>-1</v>
          </cell>
          <cell r="G113">
            <v>13.444000000000001</v>
          </cell>
          <cell r="H113">
            <v>14.002000000000001</v>
          </cell>
          <cell r="I113">
            <v>14.321999999999999</v>
          </cell>
          <cell r="J113">
            <v>15.237</v>
          </cell>
          <cell r="K113">
            <v>15.853999999999999</v>
          </cell>
          <cell r="L113">
            <v>17.187999999999999</v>
          </cell>
          <cell r="M113">
            <v>18.838000000000001</v>
          </cell>
          <cell r="N113">
            <v>19.898</v>
          </cell>
          <cell r="O113">
            <v>22.062999999999999</v>
          </cell>
          <cell r="P113">
            <v>23.07</v>
          </cell>
          <cell r="Q113">
            <v>25.324999999999999</v>
          </cell>
          <cell r="R113">
            <v>9999</v>
          </cell>
        </row>
        <row r="114">
          <cell r="B114">
            <v>132</v>
          </cell>
          <cell r="C114">
            <v>-1.4605999999999999</v>
          </cell>
          <cell r="D114">
            <v>17.245899999999999</v>
          </cell>
          <cell r="E114">
            <v>0.12748000000000001</v>
          </cell>
          <cell r="F114">
            <v>-1</v>
          </cell>
          <cell r="G114">
            <v>13.48</v>
          </cell>
          <cell r="H114">
            <v>14.041</v>
          </cell>
          <cell r="I114">
            <v>14.363</v>
          </cell>
          <cell r="J114">
            <v>15.282999999999999</v>
          </cell>
          <cell r="K114">
            <v>15.904</v>
          </cell>
          <cell r="L114">
            <v>17.245999999999999</v>
          </cell>
          <cell r="M114">
            <v>18.905999999999999</v>
          </cell>
          <cell r="N114">
            <v>19.972999999999999</v>
          </cell>
          <cell r="O114">
            <v>22.152000000000001</v>
          </cell>
          <cell r="P114">
            <v>23.167000000000002</v>
          </cell>
          <cell r="Q114">
            <v>25.437999999999999</v>
          </cell>
          <cell r="R114">
            <v>9999</v>
          </cell>
        </row>
        <row r="115">
          <cell r="B115">
            <v>133</v>
          </cell>
          <cell r="C115">
            <v>-1.4567000000000001</v>
          </cell>
          <cell r="D115">
            <v>17.304400000000001</v>
          </cell>
          <cell r="E115">
            <v>0.12781999999999999</v>
          </cell>
          <cell r="F115">
            <v>-1</v>
          </cell>
          <cell r="G115">
            <v>13.516</v>
          </cell>
          <cell r="H115">
            <v>14.081</v>
          </cell>
          <cell r="I115">
            <v>14.404999999999999</v>
          </cell>
          <cell r="J115">
            <v>15.33</v>
          </cell>
          <cell r="K115">
            <v>15.955</v>
          </cell>
          <cell r="L115">
            <v>17.303999999999998</v>
          </cell>
          <cell r="M115">
            <v>18.974</v>
          </cell>
          <cell r="N115">
            <v>20.047999999999998</v>
          </cell>
          <cell r="O115">
            <v>22.242000000000001</v>
          </cell>
          <cell r="P115">
            <v>23.263999999999999</v>
          </cell>
          <cell r="Q115">
            <v>25.55</v>
          </cell>
          <cell r="R115">
            <v>9999</v>
          </cell>
        </row>
        <row r="116">
          <cell r="B116">
            <v>134</v>
          </cell>
          <cell r="C116">
            <v>-1.4525999999999999</v>
          </cell>
          <cell r="D116">
            <v>17.363700000000001</v>
          </cell>
          <cell r="E116">
            <v>0.12816</v>
          </cell>
          <cell r="F116">
            <v>-1</v>
          </cell>
          <cell r="G116">
            <v>13.554</v>
          </cell>
          <cell r="H116">
            <v>14.122</v>
          </cell>
          <cell r="I116">
            <v>14.446999999999999</v>
          </cell>
          <cell r="J116">
            <v>15.378</v>
          </cell>
          <cell r="K116">
            <v>16.006</v>
          </cell>
          <cell r="L116">
            <v>17.364000000000001</v>
          </cell>
          <cell r="M116">
            <v>19.044</v>
          </cell>
          <cell r="N116">
            <v>20.125</v>
          </cell>
          <cell r="O116">
            <v>22.332999999999998</v>
          </cell>
          <cell r="P116">
            <v>23.361000000000001</v>
          </cell>
          <cell r="Q116">
            <v>25.664000000000001</v>
          </cell>
          <cell r="R116">
            <v>9999</v>
          </cell>
        </row>
        <row r="117">
          <cell r="B117">
            <v>135</v>
          </cell>
          <cell r="C117">
            <v>-1.4481999999999999</v>
          </cell>
          <cell r="D117">
            <v>17.4238</v>
          </cell>
          <cell r="E117">
            <v>0.12848999999999999</v>
          </cell>
          <cell r="F117">
            <v>-1</v>
          </cell>
          <cell r="G117">
            <v>13.592000000000001</v>
          </cell>
          <cell r="H117">
            <v>14.163</v>
          </cell>
          <cell r="I117">
            <v>14.49</v>
          </cell>
          <cell r="J117">
            <v>15.426</v>
          </cell>
          <cell r="K117">
            <v>16.058</v>
          </cell>
          <cell r="L117">
            <v>17.423999999999999</v>
          </cell>
          <cell r="M117">
            <v>19.114000000000001</v>
          </cell>
          <cell r="N117">
            <v>20.202000000000002</v>
          </cell>
          <cell r="O117">
            <v>22.423999999999999</v>
          </cell>
          <cell r="P117">
            <v>23.459</v>
          </cell>
          <cell r="Q117">
            <v>25.777000000000001</v>
          </cell>
          <cell r="R117">
            <v>9999</v>
          </cell>
        </row>
        <row r="118">
          <cell r="B118">
            <v>136</v>
          </cell>
          <cell r="C118">
            <v>-1.4436</v>
          </cell>
          <cell r="D118">
            <v>17.4847</v>
          </cell>
          <cell r="E118">
            <v>0.12881999999999999</v>
          </cell>
          <cell r="F118">
            <v>-1</v>
          </cell>
          <cell r="G118">
            <v>13.63</v>
          </cell>
          <cell r="H118">
            <v>14.205</v>
          </cell>
          <cell r="I118">
            <v>14.532999999999999</v>
          </cell>
          <cell r="J118">
            <v>15.475</v>
          </cell>
          <cell r="K118">
            <v>16.11</v>
          </cell>
          <cell r="L118">
            <v>17.484999999999999</v>
          </cell>
          <cell r="M118">
            <v>19.186</v>
          </cell>
          <cell r="N118">
            <v>20.28</v>
          </cell>
          <cell r="O118">
            <v>22.515999999999998</v>
          </cell>
          <cell r="P118">
            <v>23.558</v>
          </cell>
          <cell r="Q118">
            <v>25.890999999999998</v>
          </cell>
          <cell r="R118">
            <v>9999</v>
          </cell>
        </row>
        <row r="119">
          <cell r="B119">
            <v>137</v>
          </cell>
          <cell r="C119">
            <v>-1.4389000000000001</v>
          </cell>
          <cell r="D119">
            <v>17.546399999999998</v>
          </cell>
          <cell r="E119">
            <v>0.12914</v>
          </cell>
          <cell r="F119">
            <v>-1</v>
          </cell>
          <cell r="G119">
            <v>13.669</v>
          </cell>
          <cell r="H119">
            <v>14.247</v>
          </cell>
          <cell r="I119">
            <v>14.577999999999999</v>
          </cell>
          <cell r="J119">
            <v>15.525</v>
          </cell>
          <cell r="K119">
            <v>16.164000000000001</v>
          </cell>
          <cell r="L119">
            <v>17.545999999999999</v>
          </cell>
          <cell r="M119">
            <v>19.257999999999999</v>
          </cell>
          <cell r="N119">
            <v>20.359000000000002</v>
          </cell>
          <cell r="O119">
            <v>22.609000000000002</v>
          </cell>
          <cell r="P119">
            <v>23.658000000000001</v>
          </cell>
          <cell r="Q119">
            <v>26.004999999999999</v>
          </cell>
          <cell r="R119">
            <v>9999</v>
          </cell>
        </row>
        <row r="120">
          <cell r="B120">
            <v>138</v>
          </cell>
          <cell r="C120">
            <v>-1.4339</v>
          </cell>
          <cell r="D120">
            <v>17.608799999999999</v>
          </cell>
          <cell r="E120">
            <v>0.12945999999999999</v>
          </cell>
          <cell r="F120">
            <v>-1</v>
          </cell>
          <cell r="G120">
            <v>13.709</v>
          </cell>
          <cell r="H120">
            <v>14.29</v>
          </cell>
          <cell r="I120">
            <v>14.622999999999999</v>
          </cell>
          <cell r="J120">
            <v>15.574999999999999</v>
          </cell>
          <cell r="K120">
            <v>16.218</v>
          </cell>
          <cell r="L120">
            <v>17.609000000000002</v>
          </cell>
          <cell r="M120">
            <v>19.331</v>
          </cell>
          <cell r="N120">
            <v>20.439</v>
          </cell>
          <cell r="O120">
            <v>22.702999999999999</v>
          </cell>
          <cell r="P120">
            <v>23.757999999999999</v>
          </cell>
          <cell r="Q120">
            <v>26.12</v>
          </cell>
          <cell r="R120">
            <v>9999</v>
          </cell>
        </row>
        <row r="121">
          <cell r="B121">
            <v>139</v>
          </cell>
          <cell r="C121">
            <v>-1.4288000000000001</v>
          </cell>
          <cell r="D121">
            <v>17.671900000000001</v>
          </cell>
          <cell r="E121">
            <v>0.12978000000000001</v>
          </cell>
          <cell r="F121">
            <v>-1</v>
          </cell>
          <cell r="G121">
            <v>13.749000000000001</v>
          </cell>
          <cell r="H121">
            <v>14.333</v>
          </cell>
          <cell r="I121">
            <v>14.667999999999999</v>
          </cell>
          <cell r="J121">
            <v>15.625999999999999</v>
          </cell>
          <cell r="K121">
            <v>16.273</v>
          </cell>
          <cell r="L121">
            <v>17.672000000000001</v>
          </cell>
          <cell r="M121">
            <v>19.404</v>
          </cell>
          <cell r="N121">
            <v>20.518999999999998</v>
          </cell>
          <cell r="O121">
            <v>22.797000000000001</v>
          </cell>
          <cell r="P121">
            <v>23.858000000000001</v>
          </cell>
          <cell r="Q121">
            <v>26.234999999999999</v>
          </cell>
          <cell r="R121">
            <v>9999</v>
          </cell>
        </row>
        <row r="122">
          <cell r="B122">
            <v>140</v>
          </cell>
          <cell r="C122">
            <v>-1.4235</v>
          </cell>
          <cell r="D122">
            <v>17.735700000000001</v>
          </cell>
          <cell r="E122">
            <v>0.13009000000000001</v>
          </cell>
          <cell r="F122">
            <v>-1</v>
          </cell>
          <cell r="G122">
            <v>13.79</v>
          </cell>
          <cell r="H122">
            <v>14.377000000000001</v>
          </cell>
          <cell r="I122">
            <v>14.714</v>
          </cell>
          <cell r="J122">
            <v>15.678000000000001</v>
          </cell>
          <cell r="K122">
            <v>16.327999999999999</v>
          </cell>
          <cell r="L122">
            <v>17.736000000000001</v>
          </cell>
          <cell r="M122">
            <v>19.478000000000002</v>
          </cell>
          <cell r="N122">
            <v>20.6</v>
          </cell>
          <cell r="O122">
            <v>22.891999999999999</v>
          </cell>
          <cell r="P122">
            <v>23.959</v>
          </cell>
          <cell r="Q122">
            <v>26.35</v>
          </cell>
          <cell r="R122">
            <v>9999</v>
          </cell>
        </row>
        <row r="123">
          <cell r="B123">
            <v>141</v>
          </cell>
          <cell r="C123">
            <v>-1.4179999999999999</v>
          </cell>
          <cell r="D123">
            <v>17.8001</v>
          </cell>
          <cell r="E123">
            <v>0.13039999999999999</v>
          </cell>
          <cell r="F123">
            <v>-1</v>
          </cell>
          <cell r="G123">
            <v>13.831</v>
          </cell>
          <cell r="H123">
            <v>14.422000000000001</v>
          </cell>
          <cell r="I123">
            <v>14.76</v>
          </cell>
          <cell r="J123">
            <v>15.73</v>
          </cell>
          <cell r="K123">
            <v>16.384</v>
          </cell>
          <cell r="L123">
            <v>17.8</v>
          </cell>
          <cell r="M123">
            <v>19.553000000000001</v>
          </cell>
          <cell r="N123">
            <v>20.681999999999999</v>
          </cell>
          <cell r="O123">
            <v>22.986999999999998</v>
          </cell>
          <cell r="P123">
            <v>24.061</v>
          </cell>
          <cell r="Q123">
            <v>26.465</v>
          </cell>
          <cell r="R123">
            <v>9999</v>
          </cell>
        </row>
        <row r="124">
          <cell r="B124">
            <v>142</v>
          </cell>
          <cell r="C124">
            <v>-1.4123000000000001</v>
          </cell>
          <cell r="D124">
            <v>17.865100000000002</v>
          </cell>
          <cell r="E124">
            <v>0.13070000000000001</v>
          </cell>
          <cell r="F124">
            <v>-1</v>
          </cell>
          <cell r="G124">
            <v>13.872</v>
          </cell>
          <cell r="H124">
            <v>14.467000000000001</v>
          </cell>
          <cell r="I124">
            <v>14.807</v>
          </cell>
          <cell r="J124">
            <v>15.782</v>
          </cell>
          <cell r="K124">
            <v>16.440999999999999</v>
          </cell>
          <cell r="L124">
            <v>17.864999999999998</v>
          </cell>
          <cell r="M124">
            <v>19.629000000000001</v>
          </cell>
          <cell r="N124">
            <v>20.763999999999999</v>
          </cell>
          <cell r="O124">
            <v>23.082000000000001</v>
          </cell>
          <cell r="P124">
            <v>24.161999999999999</v>
          </cell>
          <cell r="Q124">
            <v>26.579000000000001</v>
          </cell>
          <cell r="R124">
            <v>9999</v>
          </cell>
        </row>
        <row r="125">
          <cell r="B125">
            <v>143</v>
          </cell>
          <cell r="C125">
            <v>-1.4065000000000001</v>
          </cell>
          <cell r="D125">
            <v>17.930599999999998</v>
          </cell>
          <cell r="E125">
            <v>0.13099</v>
          </cell>
          <cell r="F125">
            <v>-1</v>
          </cell>
          <cell r="G125">
            <v>13.914</v>
          </cell>
          <cell r="H125">
            <v>14.512</v>
          </cell>
          <cell r="I125">
            <v>14.855</v>
          </cell>
          <cell r="J125">
            <v>15.836</v>
          </cell>
          <cell r="K125">
            <v>16.498000000000001</v>
          </cell>
          <cell r="L125">
            <v>17.931000000000001</v>
          </cell>
          <cell r="M125">
            <v>19.704999999999998</v>
          </cell>
          <cell r="N125">
            <v>20.846</v>
          </cell>
          <cell r="O125">
            <v>23.178000000000001</v>
          </cell>
          <cell r="P125">
            <v>24.263999999999999</v>
          </cell>
          <cell r="Q125">
            <v>26.693999999999999</v>
          </cell>
          <cell r="R125">
            <v>9999</v>
          </cell>
        </row>
        <row r="126">
          <cell r="B126">
            <v>144</v>
          </cell>
          <cell r="C126">
            <v>-1.4006000000000001</v>
          </cell>
          <cell r="D126">
            <v>17.996600000000001</v>
          </cell>
          <cell r="E126">
            <v>0.13128999999999999</v>
          </cell>
          <cell r="F126">
            <v>-1</v>
          </cell>
          <cell r="G126">
            <v>13.956</v>
          </cell>
          <cell r="H126">
            <v>14.558</v>
          </cell>
          <cell r="I126">
            <v>14.901999999999999</v>
          </cell>
          <cell r="J126">
            <v>15.888999999999999</v>
          </cell>
          <cell r="K126">
            <v>16.555</v>
          </cell>
          <cell r="L126">
            <v>17.997</v>
          </cell>
          <cell r="M126">
            <v>19.780999999999999</v>
          </cell>
          <cell r="N126">
            <v>20.928999999999998</v>
          </cell>
          <cell r="O126">
            <v>23.274999999999999</v>
          </cell>
          <cell r="P126">
            <v>24.366</v>
          </cell>
          <cell r="Q126">
            <v>26.809000000000001</v>
          </cell>
          <cell r="R126">
            <v>9999</v>
          </cell>
        </row>
        <row r="127">
          <cell r="B127">
            <v>145</v>
          </cell>
          <cell r="C127">
            <v>-1.3945000000000001</v>
          </cell>
          <cell r="D127">
            <v>18.062999999999999</v>
          </cell>
          <cell r="E127">
            <v>0.13158</v>
          </cell>
          <cell r="F127">
            <v>-1</v>
          </cell>
          <cell r="G127">
            <v>13.999000000000001</v>
          </cell>
          <cell r="H127">
            <v>14.603999999999999</v>
          </cell>
          <cell r="I127">
            <v>14.95</v>
          </cell>
          <cell r="J127">
            <v>15.943</v>
          </cell>
          <cell r="K127">
            <v>16.613</v>
          </cell>
          <cell r="L127">
            <v>18.062999999999999</v>
          </cell>
          <cell r="M127">
            <v>19.858000000000001</v>
          </cell>
          <cell r="N127">
            <v>21.013000000000002</v>
          </cell>
          <cell r="O127">
            <v>23.370999999999999</v>
          </cell>
          <cell r="P127">
            <v>24.469000000000001</v>
          </cell>
          <cell r="Q127">
            <v>26.923999999999999</v>
          </cell>
          <cell r="R127">
            <v>9999</v>
          </cell>
        </row>
        <row r="128">
          <cell r="B128">
            <v>146</v>
          </cell>
          <cell r="C128">
            <v>-1.3883000000000001</v>
          </cell>
          <cell r="D128">
            <v>18.1297</v>
          </cell>
          <cell r="E128">
            <v>0.13186</v>
          </cell>
          <cell r="F128">
            <v>-1</v>
          </cell>
          <cell r="G128">
            <v>14.041</v>
          </cell>
          <cell r="H128">
            <v>14.65</v>
          </cell>
          <cell r="I128">
            <v>14.999000000000001</v>
          </cell>
          <cell r="J128">
            <v>15.997</v>
          </cell>
          <cell r="K128">
            <v>16.670999999999999</v>
          </cell>
          <cell r="L128">
            <v>18.13</v>
          </cell>
          <cell r="M128">
            <v>19.934999999999999</v>
          </cell>
          <cell r="N128">
            <v>21.096</v>
          </cell>
          <cell r="O128">
            <v>23.466999999999999</v>
          </cell>
          <cell r="P128">
            <v>24.571000000000002</v>
          </cell>
          <cell r="Q128">
            <v>27.038</v>
          </cell>
          <cell r="R128">
            <v>9999</v>
          </cell>
        </row>
        <row r="129">
          <cell r="B129">
            <v>147</v>
          </cell>
          <cell r="C129">
            <v>-1.3818999999999999</v>
          </cell>
          <cell r="D129">
            <v>18.1967</v>
          </cell>
          <cell r="E129">
            <v>0.13214000000000001</v>
          </cell>
          <cell r="F129">
            <v>-1</v>
          </cell>
          <cell r="G129">
            <v>14.084</v>
          </cell>
          <cell r="H129">
            <v>14.696</v>
          </cell>
          <cell r="I129">
            <v>15.047000000000001</v>
          </cell>
          <cell r="J129">
            <v>16.052</v>
          </cell>
          <cell r="K129">
            <v>16.73</v>
          </cell>
          <cell r="L129">
            <v>18.196999999999999</v>
          </cell>
          <cell r="M129">
            <v>20.012</v>
          </cell>
          <cell r="N129">
            <v>21.18</v>
          </cell>
          <cell r="O129">
            <v>23.564</v>
          </cell>
          <cell r="P129">
            <v>24.672999999999998</v>
          </cell>
          <cell r="Q129">
            <v>27.152000000000001</v>
          </cell>
          <cell r="R129">
            <v>9999</v>
          </cell>
        </row>
        <row r="130">
          <cell r="B130">
            <v>148</v>
          </cell>
          <cell r="C130">
            <v>-1.3754999999999999</v>
          </cell>
          <cell r="D130">
            <v>18.2639</v>
          </cell>
          <cell r="E130">
            <v>0.13241</v>
          </cell>
          <cell r="F130">
            <v>-1</v>
          </cell>
          <cell r="G130">
            <v>14.127000000000001</v>
          </cell>
          <cell r="H130">
            <v>14.743</v>
          </cell>
          <cell r="I130">
            <v>15.096</v>
          </cell>
          <cell r="J130">
            <v>16.106000000000002</v>
          </cell>
          <cell r="K130">
            <v>16.788</v>
          </cell>
          <cell r="L130">
            <v>18.263999999999999</v>
          </cell>
          <cell r="M130">
            <v>20.09</v>
          </cell>
          <cell r="N130">
            <v>21.263999999999999</v>
          </cell>
          <cell r="O130">
            <v>23.66</v>
          </cell>
          <cell r="P130">
            <v>24.774999999999999</v>
          </cell>
          <cell r="Q130">
            <v>27.265000000000001</v>
          </cell>
          <cell r="R130">
            <v>9999</v>
          </cell>
        </row>
        <row r="131">
          <cell r="B131">
            <v>149</v>
          </cell>
          <cell r="C131">
            <v>-1.3689</v>
          </cell>
          <cell r="D131">
            <v>18.331199999999999</v>
          </cell>
          <cell r="E131">
            <v>0.13267999999999999</v>
          </cell>
          <cell r="F131">
            <v>-1</v>
          </cell>
          <cell r="G131">
            <v>14.17</v>
          </cell>
          <cell r="H131">
            <v>14.79</v>
          </cell>
          <cell r="I131">
            <v>15.145</v>
          </cell>
          <cell r="J131">
            <v>16.161000000000001</v>
          </cell>
          <cell r="K131">
            <v>16.847000000000001</v>
          </cell>
          <cell r="L131">
            <v>18.331</v>
          </cell>
          <cell r="M131">
            <v>20.167000000000002</v>
          </cell>
          <cell r="N131">
            <v>21.347999999999999</v>
          </cell>
          <cell r="O131">
            <v>23.756</v>
          </cell>
          <cell r="P131">
            <v>24.876000000000001</v>
          </cell>
          <cell r="Q131">
            <v>27.378</v>
          </cell>
          <cell r="R131">
            <v>9999</v>
          </cell>
        </row>
        <row r="132">
          <cell r="B132">
            <v>150</v>
          </cell>
          <cell r="C132">
            <v>-1.3621000000000001</v>
          </cell>
          <cell r="D132">
            <v>18.398599999999998</v>
          </cell>
          <cell r="E132">
            <v>0.13295000000000001</v>
          </cell>
          <cell r="F132">
            <v>-1</v>
          </cell>
          <cell r="G132">
            <v>14.212999999999999</v>
          </cell>
          <cell r="H132">
            <v>14.836</v>
          </cell>
          <cell r="I132">
            <v>15.193</v>
          </cell>
          <cell r="J132">
            <v>16.216000000000001</v>
          </cell>
          <cell r="K132">
            <v>16.905999999999999</v>
          </cell>
          <cell r="L132">
            <v>18.399000000000001</v>
          </cell>
          <cell r="M132">
            <v>20.245000000000001</v>
          </cell>
          <cell r="N132">
            <v>21.431999999999999</v>
          </cell>
          <cell r="O132">
            <v>23.853000000000002</v>
          </cell>
          <cell r="P132">
            <v>24.978000000000002</v>
          </cell>
          <cell r="Q132">
            <v>27.49</v>
          </cell>
          <cell r="R132">
            <v>9999</v>
          </cell>
        </row>
        <row r="133">
          <cell r="B133">
            <v>151</v>
          </cell>
          <cell r="C133">
            <v>-1.3552999999999999</v>
          </cell>
          <cell r="D133">
            <v>18.466000000000001</v>
          </cell>
          <cell r="E133">
            <v>0.13321</v>
          </cell>
          <cell r="F133">
            <v>-1</v>
          </cell>
          <cell r="G133">
            <v>14.256</v>
          </cell>
          <cell r="H133">
            <v>14.882999999999999</v>
          </cell>
          <cell r="I133">
            <v>15.242000000000001</v>
          </cell>
          <cell r="J133">
            <v>16.271000000000001</v>
          </cell>
          <cell r="K133">
            <v>16.965</v>
          </cell>
          <cell r="L133">
            <v>18.466000000000001</v>
          </cell>
          <cell r="M133">
            <v>20.323</v>
          </cell>
          <cell r="N133">
            <v>21.515999999999998</v>
          </cell>
          <cell r="O133">
            <v>23.948</v>
          </cell>
          <cell r="P133">
            <v>25.079000000000001</v>
          </cell>
          <cell r="Q133">
            <v>27.600999999999999</v>
          </cell>
          <cell r="R133">
            <v>9999</v>
          </cell>
        </row>
        <row r="134">
          <cell r="B134">
            <v>152</v>
          </cell>
          <cell r="C134">
            <v>-1.3483000000000001</v>
          </cell>
          <cell r="D134">
            <v>18.533300000000001</v>
          </cell>
          <cell r="E134">
            <v>0.13347000000000001</v>
          </cell>
          <cell r="F134">
            <v>-1</v>
          </cell>
          <cell r="G134">
            <v>14.298999999999999</v>
          </cell>
          <cell r="H134">
            <v>14.93</v>
          </cell>
          <cell r="I134">
            <v>15.291</v>
          </cell>
          <cell r="J134">
            <v>16.324999999999999</v>
          </cell>
          <cell r="K134">
            <v>17.024000000000001</v>
          </cell>
          <cell r="L134">
            <v>18.533000000000001</v>
          </cell>
          <cell r="M134">
            <v>20.399999999999999</v>
          </cell>
          <cell r="N134">
            <v>21.6</v>
          </cell>
          <cell r="O134">
            <v>24.044</v>
          </cell>
          <cell r="P134">
            <v>25.178999999999998</v>
          </cell>
          <cell r="Q134">
            <v>27.712</v>
          </cell>
          <cell r="R134">
            <v>9999</v>
          </cell>
        </row>
        <row r="135">
          <cell r="B135">
            <v>153</v>
          </cell>
          <cell r="C135">
            <v>-1.3412999999999999</v>
          </cell>
          <cell r="D135">
            <v>18.6006</v>
          </cell>
          <cell r="E135">
            <v>0.13372000000000001</v>
          </cell>
          <cell r="F135">
            <v>-1</v>
          </cell>
          <cell r="G135">
            <v>14.342000000000001</v>
          </cell>
          <cell r="H135">
            <v>14.976000000000001</v>
          </cell>
          <cell r="I135">
            <v>15.34</v>
          </cell>
          <cell r="J135">
            <v>16.38</v>
          </cell>
          <cell r="K135">
            <v>17.082000000000001</v>
          </cell>
          <cell r="L135">
            <v>18.600999999999999</v>
          </cell>
          <cell r="M135">
            <v>20.477</v>
          </cell>
          <cell r="N135">
            <v>21.683</v>
          </cell>
          <cell r="O135">
            <v>24.138999999999999</v>
          </cell>
          <cell r="P135">
            <v>25.279</v>
          </cell>
          <cell r="Q135">
            <v>27.821000000000002</v>
          </cell>
          <cell r="R135">
            <v>9999</v>
          </cell>
        </row>
        <row r="136">
          <cell r="B136">
            <v>154</v>
          </cell>
          <cell r="C136">
            <v>-1.3341000000000001</v>
          </cell>
          <cell r="D136">
            <v>18.6677</v>
          </cell>
          <cell r="E136">
            <v>0.13397000000000001</v>
          </cell>
          <cell r="F136">
            <v>-1</v>
          </cell>
          <cell r="G136">
            <v>14.385</v>
          </cell>
          <cell r="H136">
            <v>15.023</v>
          </cell>
          <cell r="I136">
            <v>15.388</v>
          </cell>
          <cell r="J136">
            <v>16.434999999999999</v>
          </cell>
          <cell r="K136">
            <v>17.140999999999998</v>
          </cell>
          <cell r="L136">
            <v>18.667999999999999</v>
          </cell>
          <cell r="M136">
            <v>20.555</v>
          </cell>
          <cell r="N136">
            <v>21.765999999999998</v>
          </cell>
          <cell r="O136">
            <v>24.233000000000001</v>
          </cell>
          <cell r="P136">
            <v>25.378</v>
          </cell>
          <cell r="Q136">
            <v>27.928999999999998</v>
          </cell>
          <cell r="R136">
            <v>9999</v>
          </cell>
        </row>
        <row r="137">
          <cell r="B137">
            <v>155</v>
          </cell>
          <cell r="C137">
            <v>-1.3269</v>
          </cell>
          <cell r="D137">
            <v>18.7346</v>
          </cell>
          <cell r="E137">
            <v>0.13421</v>
          </cell>
          <cell r="F137">
            <v>-1</v>
          </cell>
          <cell r="G137">
            <v>14.428000000000001</v>
          </cell>
          <cell r="H137">
            <v>15.069000000000001</v>
          </cell>
          <cell r="I137">
            <v>15.436999999999999</v>
          </cell>
          <cell r="J137">
            <v>16.489000000000001</v>
          </cell>
          <cell r="K137">
            <v>17.2</v>
          </cell>
          <cell r="L137">
            <v>18.734999999999999</v>
          </cell>
          <cell r="M137">
            <v>20.631</v>
          </cell>
          <cell r="N137">
            <v>21.849</v>
          </cell>
          <cell r="O137">
            <v>24.327000000000002</v>
          </cell>
          <cell r="P137">
            <v>25.477</v>
          </cell>
          <cell r="Q137">
            <v>28.036000000000001</v>
          </cell>
          <cell r="R137">
            <v>9999</v>
          </cell>
        </row>
        <row r="138">
          <cell r="B138">
            <v>156</v>
          </cell>
          <cell r="C138">
            <v>-1.3194999999999999</v>
          </cell>
          <cell r="D138">
            <v>18.801200000000001</v>
          </cell>
          <cell r="E138">
            <v>0.13444999999999999</v>
          </cell>
          <cell r="F138">
            <v>-1</v>
          </cell>
          <cell r="G138">
            <v>14.47</v>
          </cell>
          <cell r="H138">
            <v>15.115</v>
          </cell>
          <cell r="I138">
            <v>15.484999999999999</v>
          </cell>
          <cell r="J138">
            <v>16.544</v>
          </cell>
          <cell r="K138">
            <v>17.257999999999999</v>
          </cell>
          <cell r="L138">
            <v>18.800999999999998</v>
          </cell>
          <cell r="M138">
            <v>20.707999999999998</v>
          </cell>
          <cell r="N138">
            <v>21.931000000000001</v>
          </cell>
          <cell r="O138">
            <v>24.42</v>
          </cell>
          <cell r="P138">
            <v>25.574000000000002</v>
          </cell>
          <cell r="Q138">
            <v>28.143000000000001</v>
          </cell>
          <cell r="R138">
            <v>9999</v>
          </cell>
        </row>
        <row r="139">
          <cell r="B139">
            <v>157</v>
          </cell>
          <cell r="C139">
            <v>-1.3121</v>
          </cell>
          <cell r="D139">
            <v>18.8675</v>
          </cell>
          <cell r="E139">
            <v>0.13469</v>
          </cell>
          <cell r="F139">
            <v>-1</v>
          </cell>
          <cell r="G139">
            <v>14.512</v>
          </cell>
          <cell r="H139">
            <v>15.161</v>
          </cell>
          <cell r="I139">
            <v>15.532999999999999</v>
          </cell>
          <cell r="J139">
            <v>16.597999999999999</v>
          </cell>
          <cell r="K139">
            <v>17.315999999999999</v>
          </cell>
          <cell r="L139">
            <v>18.867999999999999</v>
          </cell>
          <cell r="M139">
            <v>20.783999999999999</v>
          </cell>
          <cell r="N139">
            <v>22.013000000000002</v>
          </cell>
          <cell r="O139">
            <v>24.513000000000002</v>
          </cell>
          <cell r="P139">
            <v>25.670999999999999</v>
          </cell>
          <cell r="Q139">
            <v>28.248000000000001</v>
          </cell>
          <cell r="R139">
            <v>9999</v>
          </cell>
        </row>
        <row r="140">
          <cell r="B140">
            <v>158</v>
          </cell>
          <cell r="C140">
            <v>-1.3046</v>
          </cell>
          <cell r="D140">
            <v>18.933499999999999</v>
          </cell>
          <cell r="E140">
            <v>0.13492000000000001</v>
          </cell>
          <cell r="F140">
            <v>-1</v>
          </cell>
          <cell r="G140">
            <v>14.554</v>
          </cell>
          <cell r="H140">
            <v>15.207000000000001</v>
          </cell>
          <cell r="I140">
            <v>15.581</v>
          </cell>
          <cell r="J140">
            <v>16.651</v>
          </cell>
          <cell r="K140">
            <v>17.373000000000001</v>
          </cell>
          <cell r="L140">
            <v>18.934000000000001</v>
          </cell>
          <cell r="M140">
            <v>20.859000000000002</v>
          </cell>
          <cell r="N140">
            <v>22.094000000000001</v>
          </cell>
          <cell r="O140">
            <v>24.605</v>
          </cell>
          <cell r="P140">
            <v>25.766999999999999</v>
          </cell>
          <cell r="Q140">
            <v>28.352</v>
          </cell>
          <cell r="R140">
            <v>9999</v>
          </cell>
        </row>
        <row r="141">
          <cell r="B141">
            <v>159</v>
          </cell>
          <cell r="C141">
            <v>-1.2969999999999999</v>
          </cell>
          <cell r="D141">
            <v>18.999099999999999</v>
          </cell>
          <cell r="E141">
            <v>0.13514000000000001</v>
          </cell>
          <cell r="F141">
            <v>-1</v>
          </cell>
          <cell r="G141">
            <v>14.595000000000001</v>
          </cell>
          <cell r="H141">
            <v>15.252000000000001</v>
          </cell>
          <cell r="I141">
            <v>15.628</v>
          </cell>
          <cell r="J141">
            <v>16.704999999999998</v>
          </cell>
          <cell r="K141">
            <v>17.431000000000001</v>
          </cell>
          <cell r="L141">
            <v>18.998999999999999</v>
          </cell>
          <cell r="M141">
            <v>20.934000000000001</v>
          </cell>
          <cell r="N141">
            <v>22.175000000000001</v>
          </cell>
          <cell r="O141">
            <v>24.695</v>
          </cell>
          <cell r="P141">
            <v>25.861999999999998</v>
          </cell>
          <cell r="Q141">
            <v>28.454000000000001</v>
          </cell>
          <cell r="R141">
            <v>9999</v>
          </cell>
        </row>
        <row r="142">
          <cell r="B142">
            <v>160</v>
          </cell>
          <cell r="C142">
            <v>-1.2894000000000001</v>
          </cell>
          <cell r="D142">
            <v>19.0642</v>
          </cell>
          <cell r="E142">
            <v>0.13536999999999999</v>
          </cell>
          <cell r="F142">
            <v>-1</v>
          </cell>
          <cell r="G142">
            <v>14.635999999999999</v>
          </cell>
          <cell r="H142">
            <v>15.297000000000001</v>
          </cell>
          <cell r="I142">
            <v>15.675000000000001</v>
          </cell>
          <cell r="J142">
            <v>16.757999999999999</v>
          </cell>
          <cell r="K142">
            <v>17.488</v>
          </cell>
          <cell r="L142">
            <v>19.064</v>
          </cell>
          <cell r="M142">
            <v>21.009</v>
          </cell>
          <cell r="N142">
            <v>22.254999999999999</v>
          </cell>
          <cell r="O142">
            <v>24.786000000000001</v>
          </cell>
          <cell r="P142">
            <v>25.956</v>
          </cell>
          <cell r="Q142">
            <v>28.556000000000001</v>
          </cell>
          <cell r="R142">
            <v>9999</v>
          </cell>
        </row>
        <row r="143">
          <cell r="B143">
            <v>161</v>
          </cell>
          <cell r="C143">
            <v>-1.2816000000000001</v>
          </cell>
          <cell r="D143">
            <v>19.128900000000002</v>
          </cell>
          <cell r="E143">
            <v>0.13558999999999999</v>
          </cell>
          <cell r="F143">
            <v>-1</v>
          </cell>
          <cell r="G143">
            <v>14.677</v>
          </cell>
          <cell r="H143">
            <v>15.340999999999999</v>
          </cell>
          <cell r="I143">
            <v>15.722</v>
          </cell>
          <cell r="J143">
            <v>16.809999999999999</v>
          </cell>
          <cell r="K143">
            <v>17.544</v>
          </cell>
          <cell r="L143">
            <v>19.129000000000001</v>
          </cell>
          <cell r="M143">
            <v>21.082999999999998</v>
          </cell>
          <cell r="N143">
            <v>22.335000000000001</v>
          </cell>
          <cell r="O143">
            <v>24.875</v>
          </cell>
          <cell r="P143">
            <v>26.05</v>
          </cell>
          <cell r="Q143">
            <v>28.655000000000001</v>
          </cell>
          <cell r="R143">
            <v>9999</v>
          </cell>
        </row>
        <row r="144">
          <cell r="B144">
            <v>162</v>
          </cell>
          <cell r="C144">
            <v>-1.2739</v>
          </cell>
          <cell r="D144">
            <v>19.193100000000001</v>
          </cell>
          <cell r="E144">
            <v>0.1358</v>
          </cell>
          <cell r="F144">
            <v>-1</v>
          </cell>
          <cell r="G144">
            <v>14.718</v>
          </cell>
          <cell r="H144">
            <v>15.385999999999999</v>
          </cell>
          <cell r="I144">
            <v>15.768000000000001</v>
          </cell>
          <cell r="J144">
            <v>16.861999999999998</v>
          </cell>
          <cell r="K144">
            <v>17.600000000000001</v>
          </cell>
          <cell r="L144">
            <v>19.193000000000001</v>
          </cell>
          <cell r="M144">
            <v>21.155999999999999</v>
          </cell>
          <cell r="N144">
            <v>22.413</v>
          </cell>
          <cell r="O144">
            <v>24.963000000000001</v>
          </cell>
          <cell r="P144">
            <v>26.140999999999998</v>
          </cell>
          <cell r="Q144">
            <v>28.753</v>
          </cell>
          <cell r="R144">
            <v>9999</v>
          </cell>
        </row>
        <row r="145">
          <cell r="B145">
            <v>163</v>
          </cell>
          <cell r="C145">
            <v>-1.2661</v>
          </cell>
          <cell r="D145">
            <v>19.256699999999999</v>
          </cell>
          <cell r="E145">
            <v>0.13600999999999999</v>
          </cell>
          <cell r="F145">
            <v>-1</v>
          </cell>
          <cell r="G145">
            <v>14.757999999999999</v>
          </cell>
          <cell r="H145">
            <v>15.429</v>
          </cell>
          <cell r="I145">
            <v>15.814</v>
          </cell>
          <cell r="J145">
            <v>16.914000000000001</v>
          </cell>
          <cell r="K145">
            <v>17.655999999999999</v>
          </cell>
          <cell r="L145">
            <v>19.257000000000001</v>
          </cell>
          <cell r="M145">
            <v>21.228999999999999</v>
          </cell>
          <cell r="N145">
            <v>22.491</v>
          </cell>
          <cell r="O145">
            <v>25.05</v>
          </cell>
          <cell r="P145">
            <v>26.231999999999999</v>
          </cell>
          <cell r="Q145">
            <v>28.85</v>
          </cell>
          <cell r="R145">
            <v>9999</v>
          </cell>
        </row>
        <row r="146">
          <cell r="B146">
            <v>164</v>
          </cell>
          <cell r="C146">
            <v>-1.2583</v>
          </cell>
          <cell r="D146">
            <v>19.319700000000001</v>
          </cell>
          <cell r="E146">
            <v>0.13622000000000001</v>
          </cell>
          <cell r="F146">
            <v>-1</v>
          </cell>
          <cell r="G146">
            <v>14.797000000000001</v>
          </cell>
          <cell r="H146">
            <v>15.472</v>
          </cell>
          <cell r="I146">
            <v>15.859</v>
          </cell>
          <cell r="J146">
            <v>16.965</v>
          </cell>
          <cell r="K146">
            <v>17.710999999999999</v>
          </cell>
          <cell r="L146">
            <v>19.32</v>
          </cell>
          <cell r="M146">
            <v>21.300999999999998</v>
          </cell>
          <cell r="N146">
            <v>22.568999999999999</v>
          </cell>
          <cell r="O146">
            <v>25.137</v>
          </cell>
          <cell r="P146">
            <v>26.321999999999999</v>
          </cell>
          <cell r="Q146">
            <v>28.946000000000002</v>
          </cell>
          <cell r="R146">
            <v>9999</v>
          </cell>
        </row>
        <row r="147">
          <cell r="B147">
            <v>165</v>
          </cell>
          <cell r="C147">
            <v>-1.2504</v>
          </cell>
          <cell r="D147">
            <v>19.382000000000001</v>
          </cell>
          <cell r="E147">
            <v>0.13642000000000001</v>
          </cell>
          <cell r="F147">
            <v>-1</v>
          </cell>
          <cell r="G147">
            <v>14.836</v>
          </cell>
          <cell r="H147">
            <v>15.515000000000001</v>
          </cell>
          <cell r="I147">
            <v>15.904</v>
          </cell>
          <cell r="J147">
            <v>17.015999999999998</v>
          </cell>
          <cell r="K147">
            <v>17.765000000000001</v>
          </cell>
          <cell r="L147">
            <v>19.382000000000001</v>
          </cell>
          <cell r="M147">
            <v>21.372</v>
          </cell>
          <cell r="N147">
            <v>22.645</v>
          </cell>
          <cell r="O147">
            <v>25.222000000000001</v>
          </cell>
          <cell r="P147">
            <v>26.41</v>
          </cell>
          <cell r="Q147">
            <v>29.039000000000001</v>
          </cell>
          <cell r="R147">
            <v>9999</v>
          </cell>
        </row>
        <row r="148">
          <cell r="B148">
            <v>166</v>
          </cell>
          <cell r="C148">
            <v>-1.2424999999999999</v>
          </cell>
          <cell r="D148">
            <v>19.4437</v>
          </cell>
          <cell r="E148">
            <v>0.13661999999999999</v>
          </cell>
          <cell r="F148">
            <v>-1</v>
          </cell>
          <cell r="G148">
            <v>14.875</v>
          </cell>
          <cell r="H148">
            <v>15.557</v>
          </cell>
          <cell r="I148">
            <v>15.948</v>
          </cell>
          <cell r="J148">
            <v>17.065999999999999</v>
          </cell>
          <cell r="K148">
            <v>17.818999999999999</v>
          </cell>
          <cell r="L148">
            <v>19.443999999999999</v>
          </cell>
          <cell r="M148">
            <v>21.443000000000001</v>
          </cell>
          <cell r="N148">
            <v>22.72</v>
          </cell>
          <cell r="O148">
            <v>25.306000000000001</v>
          </cell>
          <cell r="P148">
            <v>26.497</v>
          </cell>
          <cell r="Q148">
            <v>29.132000000000001</v>
          </cell>
          <cell r="R148">
            <v>9999</v>
          </cell>
        </row>
        <row r="149">
          <cell r="B149">
            <v>167</v>
          </cell>
          <cell r="C149">
            <v>-1.2344999999999999</v>
          </cell>
          <cell r="D149">
            <v>19.5045</v>
          </cell>
          <cell r="E149">
            <v>0.13680999999999999</v>
          </cell>
          <cell r="F149">
            <v>-1</v>
          </cell>
          <cell r="G149">
            <v>14.913</v>
          </cell>
          <cell r="H149">
            <v>15.599</v>
          </cell>
          <cell r="I149">
            <v>15.992000000000001</v>
          </cell>
          <cell r="J149">
            <v>17.114999999999998</v>
          </cell>
          <cell r="K149">
            <v>17.872</v>
          </cell>
          <cell r="L149">
            <v>19.504000000000001</v>
          </cell>
          <cell r="M149">
            <v>21.512</v>
          </cell>
          <cell r="N149">
            <v>22.795000000000002</v>
          </cell>
          <cell r="O149">
            <v>25.388000000000002</v>
          </cell>
          <cell r="P149">
            <v>26.582999999999998</v>
          </cell>
          <cell r="Q149">
            <v>29.222000000000001</v>
          </cell>
          <cell r="R149">
            <v>9999</v>
          </cell>
        </row>
        <row r="150">
          <cell r="B150">
            <v>168</v>
          </cell>
          <cell r="C150">
            <v>-1.2265999999999999</v>
          </cell>
          <cell r="D150">
            <v>19.564699999999998</v>
          </cell>
          <cell r="E150">
            <v>0.13700000000000001</v>
          </cell>
          <cell r="F150">
            <v>-1</v>
          </cell>
          <cell r="G150">
            <v>14.95</v>
          </cell>
          <cell r="H150">
            <v>15.64</v>
          </cell>
          <cell r="I150">
            <v>16.035</v>
          </cell>
          <cell r="J150">
            <v>17.164000000000001</v>
          </cell>
          <cell r="K150">
            <v>17.925000000000001</v>
          </cell>
          <cell r="L150">
            <v>19.565000000000001</v>
          </cell>
          <cell r="M150">
            <v>21.581</v>
          </cell>
          <cell r="N150">
            <v>22.867999999999999</v>
          </cell>
          <cell r="O150">
            <v>25.47</v>
          </cell>
          <cell r="P150">
            <v>26.667000000000002</v>
          </cell>
          <cell r="Q150">
            <v>29.311</v>
          </cell>
          <cell r="R150">
            <v>9999</v>
          </cell>
        </row>
        <row r="151">
          <cell r="B151">
            <v>169</v>
          </cell>
          <cell r="C151">
            <v>-1.2185999999999999</v>
          </cell>
          <cell r="D151">
            <v>19.623999999999999</v>
          </cell>
          <cell r="E151">
            <v>0.13719000000000001</v>
          </cell>
          <cell r="F151">
            <v>-1</v>
          </cell>
          <cell r="G151">
            <v>14.987</v>
          </cell>
          <cell r="H151">
            <v>15.68</v>
          </cell>
          <cell r="I151">
            <v>16.077000000000002</v>
          </cell>
          <cell r="J151">
            <v>17.212</v>
          </cell>
          <cell r="K151">
            <v>17.977</v>
          </cell>
          <cell r="L151">
            <v>19.623999999999999</v>
          </cell>
          <cell r="M151">
            <v>21.648</v>
          </cell>
          <cell r="N151">
            <v>22.94</v>
          </cell>
          <cell r="O151">
            <v>25.55</v>
          </cell>
          <cell r="P151">
            <v>26.75</v>
          </cell>
          <cell r="Q151">
            <v>29.398</v>
          </cell>
          <cell r="R151">
            <v>9999</v>
          </cell>
        </row>
        <row r="152">
          <cell r="B152">
            <v>170</v>
          </cell>
          <cell r="C152">
            <v>-1.2107000000000001</v>
          </cell>
          <cell r="D152">
            <v>19.682400000000001</v>
          </cell>
          <cell r="E152">
            <v>0.13738</v>
          </cell>
          <cell r="F152">
            <v>-1</v>
          </cell>
          <cell r="G152">
            <v>15.023</v>
          </cell>
          <cell r="H152">
            <v>15.72</v>
          </cell>
          <cell r="I152">
            <v>16.119</v>
          </cell>
          <cell r="J152">
            <v>17.259</v>
          </cell>
          <cell r="K152">
            <v>18.027999999999999</v>
          </cell>
          <cell r="L152">
            <v>19.681999999999999</v>
          </cell>
          <cell r="M152">
            <v>21.715</v>
          </cell>
          <cell r="N152">
            <v>23.012</v>
          </cell>
          <cell r="O152">
            <v>25.629000000000001</v>
          </cell>
          <cell r="P152">
            <v>26.832000000000001</v>
          </cell>
          <cell r="Q152">
            <v>29.484000000000002</v>
          </cell>
          <cell r="R152">
            <v>9999</v>
          </cell>
        </row>
        <row r="153">
          <cell r="B153">
            <v>171</v>
          </cell>
          <cell r="C153">
            <v>-1.2027000000000001</v>
          </cell>
          <cell r="D153">
            <v>19.739999999999998</v>
          </cell>
          <cell r="E153">
            <v>0.13755999999999999</v>
          </cell>
          <cell r="F153">
            <v>-1</v>
          </cell>
          <cell r="G153">
            <v>15.058</v>
          </cell>
          <cell r="H153">
            <v>15.759</v>
          </cell>
          <cell r="I153">
            <v>16.16</v>
          </cell>
          <cell r="J153">
            <v>17.306000000000001</v>
          </cell>
          <cell r="K153">
            <v>18.077999999999999</v>
          </cell>
          <cell r="L153">
            <v>19.739999999999998</v>
          </cell>
          <cell r="M153">
            <v>21.780999999999999</v>
          </cell>
          <cell r="N153">
            <v>23.082000000000001</v>
          </cell>
          <cell r="O153">
            <v>25.707000000000001</v>
          </cell>
          <cell r="P153">
            <v>26.911999999999999</v>
          </cell>
          <cell r="Q153">
            <v>29.568000000000001</v>
          </cell>
          <cell r="R153">
            <v>9999</v>
          </cell>
        </row>
        <row r="154">
          <cell r="B154">
            <v>172</v>
          </cell>
          <cell r="C154">
            <v>-1.1947000000000001</v>
          </cell>
          <cell r="D154">
            <v>19.796600000000002</v>
          </cell>
          <cell r="E154">
            <v>0.13774</v>
          </cell>
          <cell r="F154">
            <v>-1</v>
          </cell>
          <cell r="G154">
            <v>15.093</v>
          </cell>
          <cell r="H154">
            <v>15.797000000000001</v>
          </cell>
          <cell r="I154">
            <v>16.2</v>
          </cell>
          <cell r="J154">
            <v>17.352</v>
          </cell>
          <cell r="K154">
            <v>18.126999999999999</v>
          </cell>
          <cell r="L154">
            <v>19.797000000000001</v>
          </cell>
          <cell r="M154">
            <v>21.844999999999999</v>
          </cell>
          <cell r="N154">
            <v>23.151</v>
          </cell>
          <cell r="O154">
            <v>25.783000000000001</v>
          </cell>
          <cell r="P154">
            <v>26.991</v>
          </cell>
          <cell r="Q154">
            <v>29.65</v>
          </cell>
          <cell r="R154">
            <v>9999</v>
          </cell>
        </row>
        <row r="155">
          <cell r="B155">
            <v>173</v>
          </cell>
          <cell r="C155">
            <v>-1.1867000000000001</v>
          </cell>
          <cell r="D155">
            <v>19.8523</v>
          </cell>
          <cell r="E155">
            <v>0.13791</v>
          </cell>
          <cell r="F155">
            <v>-1</v>
          </cell>
          <cell r="G155">
            <v>15.127000000000001</v>
          </cell>
          <cell r="H155">
            <v>15.834</v>
          </cell>
          <cell r="I155">
            <v>16.239000000000001</v>
          </cell>
          <cell r="J155">
            <v>17.396999999999998</v>
          </cell>
          <cell r="K155">
            <v>18.175999999999998</v>
          </cell>
          <cell r="L155">
            <v>19.852</v>
          </cell>
          <cell r="M155">
            <v>21.908999999999999</v>
          </cell>
          <cell r="N155">
            <v>23.219000000000001</v>
          </cell>
          <cell r="O155">
            <v>25.856999999999999</v>
          </cell>
          <cell r="P155">
            <v>27.067</v>
          </cell>
          <cell r="Q155">
            <v>29.728999999999999</v>
          </cell>
          <cell r="R155">
            <v>9999</v>
          </cell>
        </row>
        <row r="156">
          <cell r="B156">
            <v>174</v>
          </cell>
          <cell r="C156">
            <v>-1.1788000000000001</v>
          </cell>
          <cell r="D156">
            <v>19.907</v>
          </cell>
          <cell r="E156">
            <v>0.13808000000000001</v>
          </cell>
          <cell r="F156">
            <v>-1</v>
          </cell>
          <cell r="G156">
            <v>15.16</v>
          </cell>
          <cell r="H156">
            <v>15.871</v>
          </cell>
          <cell r="I156">
            <v>16.277999999999999</v>
          </cell>
          <cell r="J156">
            <v>17.440999999999999</v>
          </cell>
          <cell r="K156">
            <v>18.222999999999999</v>
          </cell>
          <cell r="L156">
            <v>19.907</v>
          </cell>
          <cell r="M156">
            <v>21.971</v>
          </cell>
          <cell r="N156">
            <v>23.285</v>
          </cell>
          <cell r="O156">
            <v>25.93</v>
          </cell>
          <cell r="P156">
            <v>27.143000000000001</v>
          </cell>
          <cell r="Q156">
            <v>29.808</v>
          </cell>
          <cell r="R156">
            <v>9999</v>
          </cell>
        </row>
        <row r="157">
          <cell r="B157">
            <v>175</v>
          </cell>
          <cell r="C157">
            <v>-1.1708000000000001</v>
          </cell>
          <cell r="D157">
            <v>19.960699999999999</v>
          </cell>
          <cell r="E157">
            <v>0.13825000000000001</v>
          </cell>
          <cell r="F157">
            <v>-1</v>
          </cell>
          <cell r="G157">
            <v>15.193</v>
          </cell>
          <cell r="H157">
            <v>15.907</v>
          </cell>
          <cell r="I157">
            <v>16.315999999999999</v>
          </cell>
          <cell r="J157">
            <v>17.484000000000002</v>
          </cell>
          <cell r="K157">
            <v>18.27</v>
          </cell>
          <cell r="L157">
            <v>19.960999999999999</v>
          </cell>
          <cell r="M157">
            <v>22.032</v>
          </cell>
          <cell r="N157">
            <v>23.35</v>
          </cell>
          <cell r="O157">
            <v>26.001999999999999</v>
          </cell>
          <cell r="P157">
            <v>27.216999999999999</v>
          </cell>
          <cell r="Q157">
            <v>29.884</v>
          </cell>
          <cell r="R157">
            <v>9999</v>
          </cell>
        </row>
        <row r="158">
          <cell r="B158">
            <v>176</v>
          </cell>
          <cell r="C158">
            <v>-1.1629</v>
          </cell>
          <cell r="D158">
            <v>20.013300000000001</v>
          </cell>
          <cell r="E158">
            <v>0.13841000000000001</v>
          </cell>
          <cell r="F158">
            <v>-1</v>
          </cell>
          <cell r="G158">
            <v>15.224</v>
          </cell>
          <cell r="H158">
            <v>15.942</v>
          </cell>
          <cell r="I158">
            <v>16.353000000000002</v>
          </cell>
          <cell r="J158">
            <v>17.527000000000001</v>
          </cell>
          <cell r="K158">
            <v>18.315999999999999</v>
          </cell>
          <cell r="L158">
            <v>20.013000000000002</v>
          </cell>
          <cell r="M158">
            <v>22.091999999999999</v>
          </cell>
          <cell r="N158">
            <v>23.414000000000001</v>
          </cell>
          <cell r="O158">
            <v>26.071999999999999</v>
          </cell>
          <cell r="P158">
            <v>27.288</v>
          </cell>
          <cell r="Q158">
            <v>29.957999999999998</v>
          </cell>
          <cell r="R158">
            <v>9999</v>
          </cell>
        </row>
        <row r="159">
          <cell r="B159">
            <v>177</v>
          </cell>
          <cell r="C159">
            <v>-1.1549</v>
          </cell>
          <cell r="D159">
            <v>20.064800000000002</v>
          </cell>
          <cell r="E159">
            <v>0.13858000000000001</v>
          </cell>
          <cell r="F159">
            <v>-1</v>
          </cell>
          <cell r="G159">
            <v>15.255000000000001</v>
          </cell>
          <cell r="H159">
            <v>15.976000000000001</v>
          </cell>
          <cell r="I159">
            <v>16.388999999999999</v>
          </cell>
          <cell r="J159">
            <v>17.568000000000001</v>
          </cell>
          <cell r="K159">
            <v>18.361000000000001</v>
          </cell>
          <cell r="L159">
            <v>20.065000000000001</v>
          </cell>
          <cell r="M159">
            <v>22.151</v>
          </cell>
          <cell r="N159">
            <v>23.477</v>
          </cell>
          <cell r="O159">
            <v>26.140999999999998</v>
          </cell>
          <cell r="P159">
            <v>27.359000000000002</v>
          </cell>
          <cell r="Q159">
            <v>30.030999999999999</v>
          </cell>
          <cell r="R159">
            <v>9999</v>
          </cell>
        </row>
        <row r="160">
          <cell r="B160">
            <v>178</v>
          </cell>
          <cell r="C160">
            <v>-1.147</v>
          </cell>
          <cell r="D160">
            <v>20.115200000000002</v>
          </cell>
          <cell r="E160">
            <v>0.13872999999999999</v>
          </cell>
          <cell r="F160">
            <v>-1</v>
          </cell>
          <cell r="G160">
            <v>15.285</v>
          </cell>
          <cell r="H160">
            <v>16.010000000000002</v>
          </cell>
          <cell r="I160">
            <v>16.425000000000001</v>
          </cell>
          <cell r="J160">
            <v>17.609000000000002</v>
          </cell>
          <cell r="K160">
            <v>18.404</v>
          </cell>
          <cell r="L160">
            <v>20.114999999999998</v>
          </cell>
          <cell r="M160">
            <v>22.207999999999998</v>
          </cell>
          <cell r="N160">
            <v>23.538</v>
          </cell>
          <cell r="O160">
            <v>26.207000000000001</v>
          </cell>
          <cell r="P160">
            <v>27.427</v>
          </cell>
          <cell r="Q160">
            <v>30.1</v>
          </cell>
          <cell r="R160">
            <v>9999</v>
          </cell>
        </row>
        <row r="161">
          <cell r="B161">
            <v>179</v>
          </cell>
          <cell r="C161">
            <v>-1.139</v>
          </cell>
          <cell r="D161">
            <v>20.164400000000001</v>
          </cell>
          <cell r="E161">
            <v>0.13889000000000001</v>
          </cell>
          <cell r="F161">
            <v>-1</v>
          </cell>
          <cell r="G161">
            <v>15.314</v>
          </cell>
          <cell r="H161">
            <v>16.042000000000002</v>
          </cell>
          <cell r="I161">
            <v>16.459</v>
          </cell>
          <cell r="J161">
            <v>17.648</v>
          </cell>
          <cell r="K161">
            <v>18.446999999999999</v>
          </cell>
          <cell r="L161">
            <v>20.164000000000001</v>
          </cell>
          <cell r="M161">
            <v>22.263999999999999</v>
          </cell>
          <cell r="N161">
            <v>23.597999999999999</v>
          </cell>
          <cell r="O161">
            <v>26.273</v>
          </cell>
          <cell r="P161">
            <v>27.494</v>
          </cell>
          <cell r="Q161">
            <v>30.169</v>
          </cell>
          <cell r="R161">
            <v>9999</v>
          </cell>
        </row>
        <row r="162">
          <cell r="B162">
            <v>180</v>
          </cell>
          <cell r="C162">
            <v>-1.1311</v>
          </cell>
          <cell r="D162">
            <v>20.212499999999999</v>
          </cell>
          <cell r="E162">
            <v>0.13904</v>
          </cell>
          <cell r="F162">
            <v>-1</v>
          </cell>
          <cell r="G162">
            <v>15.343</v>
          </cell>
          <cell r="H162">
            <v>16.074000000000002</v>
          </cell>
          <cell r="I162">
            <v>16.492000000000001</v>
          </cell>
          <cell r="J162">
            <v>17.687000000000001</v>
          </cell>
          <cell r="K162">
            <v>18.489000000000001</v>
          </cell>
          <cell r="L162">
            <v>20.212</v>
          </cell>
          <cell r="M162">
            <v>22.318999999999999</v>
          </cell>
          <cell r="N162">
            <v>23.655999999999999</v>
          </cell>
          <cell r="O162">
            <v>26.335999999999999</v>
          </cell>
          <cell r="P162">
            <v>27.559000000000001</v>
          </cell>
          <cell r="Q162">
            <v>30.234999999999999</v>
          </cell>
          <cell r="R162">
            <v>9999</v>
          </cell>
        </row>
        <row r="163">
          <cell r="B163">
            <v>181</v>
          </cell>
          <cell r="C163">
            <v>-1.1232</v>
          </cell>
          <cell r="D163">
            <v>20.259499999999999</v>
          </cell>
          <cell r="E163">
            <v>0.13919999999999999</v>
          </cell>
          <cell r="F163">
            <v>-1</v>
          </cell>
          <cell r="G163">
            <v>15.37</v>
          </cell>
          <cell r="H163">
            <v>16.105</v>
          </cell>
          <cell r="I163">
            <v>16.524999999999999</v>
          </cell>
          <cell r="J163">
            <v>17.724</v>
          </cell>
          <cell r="K163">
            <v>18.529</v>
          </cell>
          <cell r="L163">
            <v>20.260000000000002</v>
          </cell>
          <cell r="M163">
            <v>22.373000000000001</v>
          </cell>
          <cell r="N163">
            <v>23.713000000000001</v>
          </cell>
          <cell r="O163">
            <v>26.398</v>
          </cell>
          <cell r="P163">
            <v>27.623000000000001</v>
          </cell>
          <cell r="Q163">
            <v>30.3</v>
          </cell>
          <cell r="R163">
            <v>9999</v>
          </cell>
        </row>
        <row r="164">
          <cell r="B164">
            <v>182</v>
          </cell>
          <cell r="C164">
            <v>-1.1153</v>
          </cell>
          <cell r="D164">
            <v>20.305299999999999</v>
          </cell>
          <cell r="E164">
            <v>0.13933999999999999</v>
          </cell>
          <cell r="F164">
            <v>-1</v>
          </cell>
          <cell r="G164">
            <v>15.397</v>
          </cell>
          <cell r="H164">
            <v>16.135000000000002</v>
          </cell>
          <cell r="I164">
            <v>16.556999999999999</v>
          </cell>
          <cell r="J164">
            <v>17.760999999999999</v>
          </cell>
          <cell r="K164">
            <v>18.568999999999999</v>
          </cell>
          <cell r="L164">
            <v>20.305</v>
          </cell>
          <cell r="M164">
            <v>22.425000000000001</v>
          </cell>
          <cell r="N164">
            <v>23.768000000000001</v>
          </cell>
          <cell r="O164">
            <v>26.457999999999998</v>
          </cell>
          <cell r="P164">
            <v>27.684000000000001</v>
          </cell>
          <cell r="Q164">
            <v>30.361000000000001</v>
          </cell>
          <cell r="R164">
            <v>9999</v>
          </cell>
        </row>
        <row r="165">
          <cell r="B165">
            <v>183</v>
          </cell>
          <cell r="C165">
            <v>-1.1073999999999999</v>
          </cell>
          <cell r="D165">
            <v>20.349900000000002</v>
          </cell>
          <cell r="E165">
            <v>0.13949</v>
          </cell>
          <cell r="F165">
            <v>-1</v>
          </cell>
          <cell r="G165">
            <v>15.423</v>
          </cell>
          <cell r="H165">
            <v>16.164000000000001</v>
          </cell>
          <cell r="I165">
            <v>16.587</v>
          </cell>
          <cell r="J165">
            <v>17.795999999999999</v>
          </cell>
          <cell r="K165">
            <v>18.608000000000001</v>
          </cell>
          <cell r="L165">
            <v>20.350000000000001</v>
          </cell>
          <cell r="M165">
            <v>22.475999999999999</v>
          </cell>
          <cell r="N165">
            <v>23.821999999999999</v>
          </cell>
          <cell r="O165">
            <v>26.516999999999999</v>
          </cell>
          <cell r="P165">
            <v>27.744</v>
          </cell>
          <cell r="Q165">
            <v>30.422000000000001</v>
          </cell>
          <cell r="R165">
            <v>9999</v>
          </cell>
        </row>
        <row r="166">
          <cell r="B166">
            <v>184</v>
          </cell>
          <cell r="C166">
            <v>-1.0995999999999999</v>
          </cell>
          <cell r="D166">
            <v>20.3934</v>
          </cell>
          <cell r="E166">
            <v>0.13963</v>
          </cell>
          <cell r="F166">
            <v>-1</v>
          </cell>
          <cell r="G166">
            <v>15.448</v>
          </cell>
          <cell r="H166">
            <v>16.192</v>
          </cell>
          <cell r="I166">
            <v>16.617000000000001</v>
          </cell>
          <cell r="J166">
            <v>17.831</v>
          </cell>
          <cell r="K166">
            <v>18.645</v>
          </cell>
          <cell r="L166">
            <v>20.393000000000001</v>
          </cell>
          <cell r="M166">
            <v>22.524999999999999</v>
          </cell>
          <cell r="N166">
            <v>23.875</v>
          </cell>
          <cell r="O166">
            <v>26.574000000000002</v>
          </cell>
          <cell r="P166">
            <v>27.802</v>
          </cell>
          <cell r="Q166">
            <v>30.48</v>
          </cell>
          <cell r="R166">
            <v>9999</v>
          </cell>
        </row>
        <row r="167">
          <cell r="B167">
            <v>185</v>
          </cell>
          <cell r="C167">
            <v>-1.0916999999999999</v>
          </cell>
          <cell r="D167">
            <v>20.435700000000001</v>
          </cell>
          <cell r="E167">
            <v>0.13977000000000001</v>
          </cell>
          <cell r="F167">
            <v>-1</v>
          </cell>
          <cell r="G167">
            <v>15.472</v>
          </cell>
          <cell r="H167">
            <v>16.219000000000001</v>
          </cell>
          <cell r="I167">
            <v>16.646000000000001</v>
          </cell>
          <cell r="J167">
            <v>17.864000000000001</v>
          </cell>
          <cell r="K167">
            <v>18.681999999999999</v>
          </cell>
          <cell r="L167">
            <v>20.436</v>
          </cell>
          <cell r="M167">
            <v>22.573</v>
          </cell>
          <cell r="N167">
            <v>23.925999999999998</v>
          </cell>
          <cell r="O167">
            <v>26.629000000000001</v>
          </cell>
          <cell r="P167">
            <v>27.858000000000001</v>
          </cell>
          <cell r="Q167">
            <v>30.536000000000001</v>
          </cell>
          <cell r="R167">
            <v>9999</v>
          </cell>
        </row>
        <row r="168">
          <cell r="B168">
            <v>186</v>
          </cell>
          <cell r="C168">
            <v>-1.0838000000000001</v>
          </cell>
          <cell r="D168">
            <v>20.476900000000001</v>
          </cell>
          <cell r="E168">
            <v>0.13991000000000001</v>
          </cell>
          <cell r="F168">
            <v>-1</v>
          </cell>
          <cell r="G168">
            <v>15.494999999999999</v>
          </cell>
          <cell r="H168">
            <v>16.245000000000001</v>
          </cell>
          <cell r="I168">
            <v>16.673999999999999</v>
          </cell>
          <cell r="J168">
            <v>17.896999999999998</v>
          </cell>
          <cell r="K168">
            <v>18.716999999999999</v>
          </cell>
          <cell r="L168">
            <v>20.477</v>
          </cell>
          <cell r="M168">
            <v>22.62</v>
          </cell>
          <cell r="N168">
            <v>23.975999999999999</v>
          </cell>
          <cell r="O168">
            <v>26.683</v>
          </cell>
          <cell r="P168">
            <v>27.913</v>
          </cell>
          <cell r="Q168">
            <v>30.591000000000001</v>
          </cell>
          <cell r="R168">
            <v>9999</v>
          </cell>
        </row>
        <row r="169">
          <cell r="B169">
            <v>187</v>
          </cell>
          <cell r="C169">
            <v>-1.0760000000000001</v>
          </cell>
          <cell r="D169">
            <v>20.516999999999999</v>
          </cell>
          <cell r="E169">
            <v>0.14005000000000001</v>
          </cell>
          <cell r="F169">
            <v>-1</v>
          </cell>
          <cell r="G169">
            <v>15.516999999999999</v>
          </cell>
          <cell r="H169">
            <v>16.27</v>
          </cell>
          <cell r="I169">
            <v>16.701000000000001</v>
          </cell>
          <cell r="J169">
            <v>17.928000000000001</v>
          </cell>
          <cell r="K169">
            <v>18.751999999999999</v>
          </cell>
          <cell r="L169">
            <v>20.516999999999999</v>
          </cell>
          <cell r="M169">
            <v>22.666</v>
          </cell>
          <cell r="N169">
            <v>24.024999999999999</v>
          </cell>
          <cell r="O169">
            <v>26.734999999999999</v>
          </cell>
          <cell r="P169">
            <v>27.966000000000001</v>
          </cell>
          <cell r="Q169">
            <v>30.643000000000001</v>
          </cell>
          <cell r="R169">
            <v>9999</v>
          </cell>
        </row>
        <row r="170">
          <cell r="B170">
            <v>188</v>
          </cell>
          <cell r="C170">
            <v>-1.0681</v>
          </cell>
          <cell r="D170">
            <v>20.556000000000001</v>
          </cell>
          <cell r="E170">
            <v>0.14018</v>
          </cell>
          <cell r="F170">
            <v>-1</v>
          </cell>
          <cell r="G170">
            <v>15.539</v>
          </cell>
          <cell r="H170">
            <v>16.295000000000002</v>
          </cell>
          <cell r="I170">
            <v>16.727</v>
          </cell>
          <cell r="J170">
            <v>17.959</v>
          </cell>
          <cell r="K170">
            <v>18.785</v>
          </cell>
          <cell r="L170">
            <v>20.556000000000001</v>
          </cell>
          <cell r="M170">
            <v>22.71</v>
          </cell>
          <cell r="N170">
            <v>24.071999999999999</v>
          </cell>
          <cell r="O170">
            <v>26.785</v>
          </cell>
          <cell r="P170">
            <v>28.016999999999999</v>
          </cell>
          <cell r="Q170">
            <v>30.693000000000001</v>
          </cell>
          <cell r="R170">
            <v>9999</v>
          </cell>
        </row>
        <row r="171">
          <cell r="B171">
            <v>189</v>
          </cell>
          <cell r="C171">
            <v>-1.0603</v>
          </cell>
          <cell r="D171">
            <v>20.593800000000002</v>
          </cell>
          <cell r="E171">
            <v>0.14030999999999999</v>
          </cell>
          <cell r="F171">
            <v>-1</v>
          </cell>
          <cell r="G171">
            <v>15.56</v>
          </cell>
          <cell r="H171">
            <v>16.318999999999999</v>
          </cell>
          <cell r="I171">
            <v>16.751999999999999</v>
          </cell>
          <cell r="J171">
            <v>17.989000000000001</v>
          </cell>
          <cell r="K171">
            <v>18.818000000000001</v>
          </cell>
          <cell r="L171">
            <v>20.594000000000001</v>
          </cell>
          <cell r="M171">
            <v>22.754000000000001</v>
          </cell>
          <cell r="N171">
            <v>24.117000000000001</v>
          </cell>
          <cell r="O171">
            <v>26.834</v>
          </cell>
          <cell r="P171">
            <v>28.065999999999999</v>
          </cell>
          <cell r="Q171">
            <v>30.742000000000001</v>
          </cell>
          <cell r="R171">
            <v>9999</v>
          </cell>
        </row>
        <row r="172">
          <cell r="B172">
            <v>190</v>
          </cell>
          <cell r="C172">
            <v>-1.0525</v>
          </cell>
          <cell r="D172">
            <v>20.630600000000001</v>
          </cell>
          <cell r="E172">
            <v>0.14044000000000001</v>
          </cell>
          <cell r="F172">
            <v>-1</v>
          </cell>
          <cell r="G172">
            <v>15.58</v>
          </cell>
          <cell r="H172">
            <v>16.341999999999999</v>
          </cell>
          <cell r="I172">
            <v>16.777000000000001</v>
          </cell>
          <cell r="J172">
            <v>18.018000000000001</v>
          </cell>
          <cell r="K172">
            <v>18.849</v>
          </cell>
          <cell r="L172">
            <v>20.631</v>
          </cell>
          <cell r="M172">
            <v>22.795000000000002</v>
          </cell>
          <cell r="N172">
            <v>24.161999999999999</v>
          </cell>
          <cell r="O172">
            <v>26.882000000000001</v>
          </cell>
          <cell r="P172">
            <v>28.114000000000001</v>
          </cell>
          <cell r="Q172">
            <v>30.789000000000001</v>
          </cell>
          <cell r="R172">
            <v>9999</v>
          </cell>
        </row>
        <row r="173">
          <cell r="B173">
            <v>191</v>
          </cell>
          <cell r="C173">
            <v>-1.0447</v>
          </cell>
          <cell r="D173">
            <v>20.6663</v>
          </cell>
          <cell r="E173">
            <v>0.14057</v>
          </cell>
          <cell r="F173">
            <v>-1</v>
          </cell>
          <cell r="G173">
            <v>15.599</v>
          </cell>
          <cell r="H173">
            <v>16.363</v>
          </cell>
          <cell r="I173">
            <v>16.8</v>
          </cell>
          <cell r="J173">
            <v>18.045000000000002</v>
          </cell>
          <cell r="K173">
            <v>18.88</v>
          </cell>
          <cell r="L173">
            <v>20.666</v>
          </cell>
          <cell r="M173">
            <v>22.835999999999999</v>
          </cell>
          <cell r="N173">
            <v>24.204999999999998</v>
          </cell>
          <cell r="O173">
            <v>26.928000000000001</v>
          </cell>
          <cell r="P173">
            <v>28.16</v>
          </cell>
          <cell r="Q173">
            <v>30.834</v>
          </cell>
          <cell r="R173">
            <v>9999</v>
          </cell>
        </row>
        <row r="174">
          <cell r="B174">
            <v>192</v>
          </cell>
          <cell r="C174">
            <v>-1.0367999999999999</v>
          </cell>
          <cell r="D174">
            <v>20.700800000000001</v>
          </cell>
          <cell r="E174">
            <v>0.14069999999999999</v>
          </cell>
          <cell r="F174">
            <v>-1</v>
          </cell>
          <cell r="G174">
            <v>15.617000000000001</v>
          </cell>
          <cell r="H174">
            <v>16.384</v>
          </cell>
          <cell r="I174">
            <v>16.823</v>
          </cell>
          <cell r="J174">
            <v>18.071999999999999</v>
          </cell>
          <cell r="K174">
            <v>18.908999999999999</v>
          </cell>
          <cell r="L174">
            <v>20.701000000000001</v>
          </cell>
          <cell r="M174">
            <v>22.876000000000001</v>
          </cell>
          <cell r="N174">
            <v>24.247</v>
          </cell>
          <cell r="O174">
            <v>26.972000000000001</v>
          </cell>
          <cell r="P174">
            <v>28.204999999999998</v>
          </cell>
          <cell r="Q174">
            <v>30.876999999999999</v>
          </cell>
          <cell r="R174">
            <v>9999</v>
          </cell>
        </row>
        <row r="175">
          <cell r="B175">
            <v>193</v>
          </cell>
          <cell r="C175">
            <v>-1.0289999999999999</v>
          </cell>
          <cell r="D175">
            <v>20.734400000000001</v>
          </cell>
          <cell r="E175">
            <v>0.14082</v>
          </cell>
          <cell r="F175">
            <v>-1</v>
          </cell>
          <cell r="G175">
            <v>15.635</v>
          </cell>
          <cell r="H175">
            <v>16.405000000000001</v>
          </cell>
          <cell r="I175">
            <v>16.844999999999999</v>
          </cell>
          <cell r="J175">
            <v>18.097999999999999</v>
          </cell>
          <cell r="K175">
            <v>18.937999999999999</v>
          </cell>
          <cell r="L175">
            <v>20.734000000000002</v>
          </cell>
          <cell r="M175">
            <v>22.914000000000001</v>
          </cell>
          <cell r="N175">
            <v>24.286999999999999</v>
          </cell>
          <cell r="O175">
            <v>27.015000000000001</v>
          </cell>
          <cell r="P175">
            <v>28.248000000000001</v>
          </cell>
          <cell r="Q175">
            <v>30.917999999999999</v>
          </cell>
          <cell r="R175">
            <v>9999</v>
          </cell>
        </row>
        <row r="176">
          <cell r="B176">
            <v>194</v>
          </cell>
          <cell r="C176">
            <v>-1.0212000000000001</v>
          </cell>
          <cell r="D176">
            <v>20.7668</v>
          </cell>
          <cell r="E176">
            <v>0.14094000000000001</v>
          </cell>
          <cell r="F176">
            <v>-1</v>
          </cell>
          <cell r="G176">
            <v>15.651</v>
          </cell>
          <cell r="H176">
            <v>16.423999999999999</v>
          </cell>
          <cell r="I176">
            <v>16.866</v>
          </cell>
          <cell r="J176">
            <v>18.123000000000001</v>
          </cell>
          <cell r="K176">
            <v>18.966000000000001</v>
          </cell>
          <cell r="L176">
            <v>20.766999999999999</v>
          </cell>
          <cell r="M176">
            <v>22.951000000000001</v>
          </cell>
          <cell r="N176">
            <v>24.326000000000001</v>
          </cell>
          <cell r="O176">
            <v>27.056000000000001</v>
          </cell>
          <cell r="P176">
            <v>28.289000000000001</v>
          </cell>
          <cell r="Q176">
            <v>30.957000000000001</v>
          </cell>
          <cell r="R176">
            <v>9999</v>
          </cell>
        </row>
        <row r="177">
          <cell r="B177">
            <v>195</v>
          </cell>
          <cell r="C177">
            <v>-1.0134000000000001</v>
          </cell>
          <cell r="D177">
            <v>20.798200000000001</v>
          </cell>
          <cell r="E177">
            <v>0.14105999999999999</v>
          </cell>
          <cell r="F177">
            <v>-1</v>
          </cell>
          <cell r="G177">
            <v>15.667</v>
          </cell>
          <cell r="H177">
            <v>16.443000000000001</v>
          </cell>
          <cell r="I177">
            <v>16.885999999999999</v>
          </cell>
          <cell r="J177">
            <v>18.148</v>
          </cell>
          <cell r="K177">
            <v>18.992000000000001</v>
          </cell>
          <cell r="L177">
            <v>20.797999999999998</v>
          </cell>
          <cell r="M177">
            <v>22.986999999999998</v>
          </cell>
          <cell r="N177">
            <v>24.364000000000001</v>
          </cell>
          <cell r="O177">
            <v>27.096</v>
          </cell>
          <cell r="P177">
            <v>28.329000000000001</v>
          </cell>
          <cell r="Q177">
            <v>30.995000000000001</v>
          </cell>
          <cell r="R177">
            <v>9999</v>
          </cell>
        </row>
        <row r="178">
          <cell r="B178">
            <v>196</v>
          </cell>
          <cell r="C178">
            <v>-1.0055000000000001</v>
          </cell>
          <cell r="D178">
            <v>20.828600000000002</v>
          </cell>
          <cell r="E178">
            <v>0.14118</v>
          </cell>
          <cell r="F178">
            <v>-1</v>
          </cell>
          <cell r="G178">
            <v>15.682</v>
          </cell>
          <cell r="H178">
            <v>16.460999999999999</v>
          </cell>
          <cell r="I178">
            <v>16.905000000000001</v>
          </cell>
          <cell r="J178">
            <v>18.170999999999999</v>
          </cell>
          <cell r="K178">
            <v>19.018000000000001</v>
          </cell>
          <cell r="L178">
            <v>20.829000000000001</v>
          </cell>
          <cell r="M178">
            <v>23.021000000000001</v>
          </cell>
          <cell r="N178">
            <v>24.4</v>
          </cell>
          <cell r="O178">
            <v>27.134</v>
          </cell>
          <cell r="P178">
            <v>28.367000000000001</v>
          </cell>
          <cell r="Q178">
            <v>31.030999999999999</v>
          </cell>
          <cell r="R178">
            <v>9999</v>
          </cell>
        </row>
        <row r="179">
          <cell r="B179">
            <v>197</v>
          </cell>
          <cell r="C179">
            <v>-0.99770000000000003</v>
          </cell>
          <cell r="D179">
            <v>20.858000000000001</v>
          </cell>
          <cell r="E179">
            <v>0.14130000000000001</v>
          </cell>
          <cell r="F179">
            <v>-1</v>
          </cell>
          <cell r="G179">
            <v>15.696999999999999</v>
          </cell>
          <cell r="H179">
            <v>16.478000000000002</v>
          </cell>
          <cell r="I179">
            <v>16.923999999999999</v>
          </cell>
          <cell r="J179">
            <v>18.193000000000001</v>
          </cell>
          <cell r="K179">
            <v>19.042999999999999</v>
          </cell>
          <cell r="L179">
            <v>20.858000000000001</v>
          </cell>
          <cell r="M179">
            <v>23.055</v>
          </cell>
          <cell r="N179">
            <v>24.436</v>
          </cell>
          <cell r="O179">
            <v>27.170999999999999</v>
          </cell>
          <cell r="P179">
            <v>28.404</v>
          </cell>
          <cell r="Q179">
            <v>31.065000000000001</v>
          </cell>
          <cell r="R179">
            <v>9999</v>
          </cell>
        </row>
        <row r="180">
          <cell r="B180">
            <v>198</v>
          </cell>
          <cell r="C180">
            <v>-0.98980000000000001</v>
          </cell>
          <cell r="D180">
            <v>20.886299999999999</v>
          </cell>
          <cell r="E180">
            <v>0.14141999999999999</v>
          </cell>
          <cell r="F180">
            <v>-1</v>
          </cell>
          <cell r="G180">
            <v>15.71</v>
          </cell>
          <cell r="H180">
            <v>16.494</v>
          </cell>
          <cell r="I180">
            <v>16.940999999999999</v>
          </cell>
          <cell r="J180">
            <v>18.215</v>
          </cell>
          <cell r="K180">
            <v>19.067</v>
          </cell>
          <cell r="L180">
            <v>20.885999999999999</v>
          </cell>
          <cell r="M180">
            <v>23.087</v>
          </cell>
          <cell r="N180">
            <v>24.47</v>
          </cell>
          <cell r="O180">
            <v>27.207000000000001</v>
          </cell>
          <cell r="P180">
            <v>28.439</v>
          </cell>
          <cell r="Q180">
            <v>31.097999999999999</v>
          </cell>
          <cell r="R180">
            <v>9999</v>
          </cell>
        </row>
        <row r="181">
          <cell r="B181">
            <v>199</v>
          </cell>
          <cell r="C181">
            <v>-0.9819</v>
          </cell>
          <cell r="D181">
            <v>20.913699999999999</v>
          </cell>
          <cell r="E181">
            <v>0.14152999999999999</v>
          </cell>
          <cell r="F181">
            <v>-1</v>
          </cell>
          <cell r="G181">
            <v>15.723000000000001</v>
          </cell>
          <cell r="H181">
            <v>16.509</v>
          </cell>
          <cell r="I181">
            <v>16.957999999999998</v>
          </cell>
          <cell r="J181">
            <v>18.234999999999999</v>
          </cell>
          <cell r="K181">
            <v>19.09</v>
          </cell>
          <cell r="L181">
            <v>20.914000000000001</v>
          </cell>
          <cell r="M181">
            <v>23.119</v>
          </cell>
          <cell r="N181">
            <v>24.503</v>
          </cell>
          <cell r="O181">
            <v>27.241</v>
          </cell>
          <cell r="P181">
            <v>28.472999999999999</v>
          </cell>
          <cell r="Q181">
            <v>31.128</v>
          </cell>
          <cell r="R181">
            <v>9999</v>
          </cell>
        </row>
        <row r="182">
          <cell r="B182">
            <v>200</v>
          </cell>
          <cell r="C182">
            <v>-0.97399999999999998</v>
          </cell>
          <cell r="D182">
            <v>20.940100000000001</v>
          </cell>
          <cell r="E182">
            <v>0.14163999999999999</v>
          </cell>
          <cell r="F182">
            <v>-1</v>
          </cell>
          <cell r="G182">
            <v>15.734999999999999</v>
          </cell>
          <cell r="H182">
            <v>16.524000000000001</v>
          </cell>
          <cell r="I182">
            <v>16.974</v>
          </cell>
          <cell r="J182">
            <v>18.254999999999999</v>
          </cell>
          <cell r="K182">
            <v>19.111999999999998</v>
          </cell>
          <cell r="L182">
            <v>20.94</v>
          </cell>
          <cell r="M182">
            <v>23.149000000000001</v>
          </cell>
          <cell r="N182">
            <v>24.535</v>
          </cell>
          <cell r="O182">
            <v>27.273</v>
          </cell>
          <cell r="P182">
            <v>28.504999999999999</v>
          </cell>
          <cell r="Q182">
            <v>31.157</v>
          </cell>
          <cell r="R182">
            <v>9999</v>
          </cell>
        </row>
        <row r="183">
          <cell r="B183">
            <v>201</v>
          </cell>
          <cell r="C183">
            <v>-0.96609999999999996</v>
          </cell>
          <cell r="D183">
            <v>20.965599999999998</v>
          </cell>
          <cell r="E183">
            <v>0.14176</v>
          </cell>
          <cell r="F183">
            <v>-1</v>
          </cell>
          <cell r="G183">
            <v>15.746</v>
          </cell>
          <cell r="H183">
            <v>16.538</v>
          </cell>
          <cell r="I183">
            <v>16.989000000000001</v>
          </cell>
          <cell r="J183">
            <v>18.274000000000001</v>
          </cell>
          <cell r="K183">
            <v>19.132999999999999</v>
          </cell>
          <cell r="L183">
            <v>20.966000000000001</v>
          </cell>
          <cell r="M183">
            <v>23.178000000000001</v>
          </cell>
          <cell r="N183">
            <v>24.565000000000001</v>
          </cell>
          <cell r="O183">
            <v>27.305</v>
          </cell>
          <cell r="P183">
            <v>28.536000000000001</v>
          </cell>
          <cell r="Q183">
            <v>31.186</v>
          </cell>
          <cell r="R183">
            <v>9999</v>
          </cell>
        </row>
        <row r="184">
          <cell r="B184">
            <v>202</v>
          </cell>
          <cell r="C184">
            <v>-0.95820000000000005</v>
          </cell>
          <cell r="D184">
            <v>20.990100000000002</v>
          </cell>
          <cell r="E184">
            <v>0.14187</v>
          </cell>
          <cell r="F184">
            <v>-1</v>
          </cell>
          <cell r="G184">
            <v>15.757</v>
          </cell>
          <cell r="H184">
            <v>16.550999999999998</v>
          </cell>
          <cell r="I184">
            <v>17.004000000000001</v>
          </cell>
          <cell r="J184">
            <v>18.292000000000002</v>
          </cell>
          <cell r="K184">
            <v>19.154</v>
          </cell>
          <cell r="L184">
            <v>20.99</v>
          </cell>
          <cell r="M184">
            <v>23.206</v>
          </cell>
          <cell r="N184">
            <v>24.594999999999999</v>
          </cell>
          <cell r="O184">
            <v>27.335000000000001</v>
          </cell>
          <cell r="P184">
            <v>28.565999999999999</v>
          </cell>
          <cell r="Q184">
            <v>31.212</v>
          </cell>
          <cell r="R184">
            <v>9999</v>
          </cell>
        </row>
        <row r="185">
          <cell r="B185">
            <v>203</v>
          </cell>
          <cell r="C185">
            <v>-0.95030000000000003</v>
          </cell>
          <cell r="D185">
            <v>21.0138</v>
          </cell>
          <cell r="E185">
            <v>0.14198</v>
          </cell>
          <cell r="F185">
            <v>-1</v>
          </cell>
          <cell r="G185">
            <v>15.766999999999999</v>
          </cell>
          <cell r="H185">
            <v>16.564</v>
          </cell>
          <cell r="I185">
            <v>17.018000000000001</v>
          </cell>
          <cell r="J185">
            <v>18.309999999999999</v>
          </cell>
          <cell r="K185">
            <v>19.172999999999998</v>
          </cell>
          <cell r="L185">
            <v>21.013999999999999</v>
          </cell>
          <cell r="M185">
            <v>23.233000000000001</v>
          </cell>
          <cell r="N185">
            <v>24.623000000000001</v>
          </cell>
          <cell r="O185">
            <v>27.364000000000001</v>
          </cell>
          <cell r="P185">
            <v>28.594000000000001</v>
          </cell>
          <cell r="Q185">
            <v>31.236000000000001</v>
          </cell>
          <cell r="R185">
            <v>9999</v>
          </cell>
        </row>
        <row r="186">
          <cell r="B186">
            <v>204</v>
          </cell>
          <cell r="C186">
            <v>-0.94230000000000003</v>
          </cell>
          <cell r="D186">
            <v>21.0367</v>
          </cell>
          <cell r="E186">
            <v>0.14208000000000001</v>
          </cell>
          <cell r="F186">
            <v>-1</v>
          </cell>
          <cell r="G186">
            <v>15.776999999999999</v>
          </cell>
          <cell r="H186">
            <v>16.576000000000001</v>
          </cell>
          <cell r="I186">
            <v>17.030999999999999</v>
          </cell>
          <cell r="J186">
            <v>18.327000000000002</v>
          </cell>
          <cell r="K186">
            <v>19.193000000000001</v>
          </cell>
          <cell r="L186">
            <v>21.036999999999999</v>
          </cell>
          <cell r="M186">
            <v>23.259</v>
          </cell>
          <cell r="N186">
            <v>24.651</v>
          </cell>
          <cell r="O186">
            <v>27.391999999999999</v>
          </cell>
          <cell r="P186">
            <v>28.62</v>
          </cell>
          <cell r="Q186">
            <v>31.259</v>
          </cell>
          <cell r="R186">
            <v>9999</v>
          </cell>
        </row>
        <row r="187">
          <cell r="B187">
            <v>205</v>
          </cell>
          <cell r="C187">
            <v>-0.93440000000000001</v>
          </cell>
          <cell r="D187">
            <v>21.058700000000002</v>
          </cell>
          <cell r="E187">
            <v>0.14219000000000001</v>
          </cell>
          <cell r="F187">
            <v>-1</v>
          </cell>
          <cell r="G187">
            <v>15.785</v>
          </cell>
          <cell r="H187">
            <v>16.587</v>
          </cell>
          <cell r="I187">
            <v>17.044</v>
          </cell>
          <cell r="J187">
            <v>18.343</v>
          </cell>
          <cell r="K187">
            <v>19.210999999999999</v>
          </cell>
          <cell r="L187">
            <v>21.059000000000001</v>
          </cell>
          <cell r="M187">
            <v>23.285</v>
          </cell>
          <cell r="N187">
            <v>24.677</v>
          </cell>
          <cell r="O187">
            <v>27.417999999999999</v>
          </cell>
          <cell r="P187">
            <v>28.646000000000001</v>
          </cell>
          <cell r="Q187">
            <v>31.280999999999999</v>
          </cell>
          <cell r="R187">
            <v>9999</v>
          </cell>
        </row>
        <row r="188">
          <cell r="B188">
            <v>206</v>
          </cell>
          <cell r="C188">
            <v>-0.9264</v>
          </cell>
          <cell r="D188">
            <v>21.080100000000002</v>
          </cell>
          <cell r="E188">
            <v>0.14230000000000001</v>
          </cell>
          <cell r="F188">
            <v>-1</v>
          </cell>
          <cell r="G188">
            <v>15.792999999999999</v>
          </cell>
          <cell r="H188">
            <v>16.597000000000001</v>
          </cell>
          <cell r="I188">
            <v>17.056000000000001</v>
          </cell>
          <cell r="J188">
            <v>18.358000000000001</v>
          </cell>
          <cell r="K188">
            <v>19.228000000000002</v>
          </cell>
          <cell r="L188">
            <v>21.08</v>
          </cell>
          <cell r="M188">
            <v>23.309000000000001</v>
          </cell>
          <cell r="N188">
            <v>24.702999999999999</v>
          </cell>
          <cell r="O188">
            <v>27.443999999999999</v>
          </cell>
          <cell r="P188">
            <v>28.672000000000001</v>
          </cell>
          <cell r="Q188">
            <v>31.302</v>
          </cell>
          <cell r="R188">
            <v>9999</v>
          </cell>
        </row>
        <row r="189">
          <cell r="B189">
            <v>207</v>
          </cell>
          <cell r="C189">
            <v>-0.91839999999999999</v>
          </cell>
          <cell r="D189">
            <v>21.1007</v>
          </cell>
          <cell r="E189">
            <v>0.1424</v>
          </cell>
          <cell r="F189">
            <v>-1</v>
          </cell>
          <cell r="G189">
            <v>15.801</v>
          </cell>
          <cell r="H189">
            <v>16.606999999999999</v>
          </cell>
          <cell r="I189">
            <v>17.067</v>
          </cell>
          <cell r="J189">
            <v>18.373000000000001</v>
          </cell>
          <cell r="K189">
            <v>19.245000000000001</v>
          </cell>
          <cell r="L189">
            <v>21.100999999999999</v>
          </cell>
          <cell r="M189">
            <v>23.332999999999998</v>
          </cell>
          <cell r="N189">
            <v>24.727</v>
          </cell>
          <cell r="O189">
            <v>27.469000000000001</v>
          </cell>
          <cell r="P189">
            <v>28.695</v>
          </cell>
          <cell r="Q189">
            <v>31.321000000000002</v>
          </cell>
          <cell r="R189">
            <v>9999</v>
          </cell>
        </row>
        <row r="190">
          <cell r="B190">
            <v>208</v>
          </cell>
          <cell r="C190">
            <v>-0.91039999999999999</v>
          </cell>
          <cell r="D190">
            <v>21.1206</v>
          </cell>
          <cell r="E190">
            <v>0.14249999999999999</v>
          </cell>
          <cell r="F190">
            <v>-1</v>
          </cell>
          <cell r="G190">
            <v>15.808</v>
          </cell>
          <cell r="H190">
            <v>16.617000000000001</v>
          </cell>
          <cell r="I190">
            <v>17.077999999999999</v>
          </cell>
          <cell r="J190">
            <v>18.388000000000002</v>
          </cell>
          <cell r="K190">
            <v>19.262</v>
          </cell>
          <cell r="L190">
            <v>21.120999999999999</v>
          </cell>
          <cell r="M190">
            <v>23.355</v>
          </cell>
          <cell r="N190">
            <v>24.751000000000001</v>
          </cell>
          <cell r="O190">
            <v>27.492000000000001</v>
          </cell>
          <cell r="P190">
            <v>28.716999999999999</v>
          </cell>
          <cell r="Q190">
            <v>31.338999999999999</v>
          </cell>
          <cell r="R190">
            <v>9999</v>
          </cell>
        </row>
        <row r="191">
          <cell r="B191">
            <v>209</v>
          </cell>
          <cell r="C191">
            <v>-0.90239999999999998</v>
          </cell>
          <cell r="D191">
            <v>21.139900000000001</v>
          </cell>
          <cell r="E191">
            <v>0.14260999999999999</v>
          </cell>
          <cell r="F191">
            <v>-1</v>
          </cell>
          <cell r="G191">
            <v>15.815</v>
          </cell>
          <cell r="H191">
            <v>16.626000000000001</v>
          </cell>
          <cell r="I191">
            <v>17.088000000000001</v>
          </cell>
          <cell r="J191">
            <v>18.401</v>
          </cell>
          <cell r="K191">
            <v>19.277000000000001</v>
          </cell>
          <cell r="L191">
            <v>21.14</v>
          </cell>
          <cell r="M191">
            <v>23.378</v>
          </cell>
          <cell r="N191">
            <v>24.774000000000001</v>
          </cell>
          <cell r="O191">
            <v>27.515000000000001</v>
          </cell>
          <cell r="P191">
            <v>28.739000000000001</v>
          </cell>
          <cell r="Q191">
            <v>31.356999999999999</v>
          </cell>
          <cell r="R191">
            <v>9999</v>
          </cell>
        </row>
        <row r="192">
          <cell r="B192">
            <v>210</v>
          </cell>
          <cell r="C192">
            <v>-0.89439999999999997</v>
          </cell>
          <cell r="D192">
            <v>21.1586</v>
          </cell>
          <cell r="E192">
            <v>0.14271</v>
          </cell>
          <cell r="F192">
            <v>-1</v>
          </cell>
          <cell r="G192">
            <v>15.821</v>
          </cell>
          <cell r="H192">
            <v>16.635000000000002</v>
          </cell>
          <cell r="I192">
            <v>17.097999999999999</v>
          </cell>
          <cell r="J192">
            <v>18.414000000000001</v>
          </cell>
          <cell r="K192">
            <v>19.292000000000002</v>
          </cell>
          <cell r="L192">
            <v>21.158999999999999</v>
          </cell>
          <cell r="M192">
            <v>23.399000000000001</v>
          </cell>
          <cell r="N192">
            <v>24.795999999999999</v>
          </cell>
          <cell r="O192">
            <v>27.536999999999999</v>
          </cell>
          <cell r="P192">
            <v>28.76</v>
          </cell>
          <cell r="Q192">
            <v>31.373000000000001</v>
          </cell>
          <cell r="R192">
            <v>9999</v>
          </cell>
        </row>
        <row r="193">
          <cell r="B193">
            <v>211</v>
          </cell>
          <cell r="C193">
            <v>-0.88629999999999998</v>
          </cell>
          <cell r="D193">
            <v>21.1768</v>
          </cell>
          <cell r="E193">
            <v>0.14280999999999999</v>
          </cell>
          <cell r="F193">
            <v>-1</v>
          </cell>
          <cell r="G193">
            <v>15.827</v>
          </cell>
          <cell r="H193">
            <v>16.643000000000001</v>
          </cell>
          <cell r="I193">
            <v>17.108000000000001</v>
          </cell>
          <cell r="J193">
            <v>18.427</v>
          </cell>
          <cell r="K193">
            <v>19.306999999999999</v>
          </cell>
          <cell r="L193">
            <v>21.177</v>
          </cell>
          <cell r="M193">
            <v>23.42</v>
          </cell>
          <cell r="N193">
            <v>24.818000000000001</v>
          </cell>
          <cell r="O193">
            <v>27.558</v>
          </cell>
          <cell r="P193">
            <v>28.78</v>
          </cell>
          <cell r="Q193">
            <v>31.388000000000002</v>
          </cell>
          <cell r="R193">
            <v>9999</v>
          </cell>
        </row>
        <row r="194">
          <cell r="B194">
            <v>212</v>
          </cell>
          <cell r="C194">
            <v>-0.87829999999999997</v>
          </cell>
          <cell r="D194">
            <v>21.194400000000002</v>
          </cell>
          <cell r="E194">
            <v>0.14291000000000001</v>
          </cell>
          <cell r="F194">
            <v>-1</v>
          </cell>
          <cell r="G194">
            <v>15.832000000000001</v>
          </cell>
          <cell r="H194">
            <v>16.649999999999999</v>
          </cell>
          <cell r="I194">
            <v>17.116</v>
          </cell>
          <cell r="J194">
            <v>18.439</v>
          </cell>
          <cell r="K194">
            <v>19.321000000000002</v>
          </cell>
          <cell r="L194">
            <v>21.193999999999999</v>
          </cell>
          <cell r="M194">
            <v>23.44</v>
          </cell>
          <cell r="N194">
            <v>24.838999999999999</v>
          </cell>
          <cell r="O194">
            <v>27.577999999999999</v>
          </cell>
          <cell r="P194">
            <v>28.798999999999999</v>
          </cell>
          <cell r="Q194">
            <v>31.402999999999999</v>
          </cell>
          <cell r="R194">
            <v>9999</v>
          </cell>
        </row>
        <row r="195">
          <cell r="B195">
            <v>213</v>
          </cell>
          <cell r="C195">
            <v>-0.87029999999999996</v>
          </cell>
          <cell r="D195">
            <v>21.211600000000001</v>
          </cell>
          <cell r="E195">
            <v>0.14301</v>
          </cell>
          <cell r="F195">
            <v>-1</v>
          </cell>
          <cell r="G195">
            <v>15.837</v>
          </cell>
          <cell r="H195">
            <v>16.658000000000001</v>
          </cell>
          <cell r="I195">
            <v>17.125</v>
          </cell>
          <cell r="J195">
            <v>18.451000000000001</v>
          </cell>
          <cell r="K195">
            <v>19.335000000000001</v>
          </cell>
          <cell r="L195">
            <v>21.212</v>
          </cell>
          <cell r="M195">
            <v>23.46</v>
          </cell>
          <cell r="N195">
            <v>24.859000000000002</v>
          </cell>
          <cell r="O195">
            <v>27.597999999999999</v>
          </cell>
          <cell r="P195">
            <v>28.817</v>
          </cell>
          <cell r="Q195">
            <v>31.417000000000002</v>
          </cell>
          <cell r="R195">
            <v>9999</v>
          </cell>
        </row>
        <row r="196">
          <cell r="B196">
            <v>214</v>
          </cell>
          <cell r="C196">
            <v>-0.86229999999999996</v>
          </cell>
          <cell r="D196">
            <v>21.228200000000001</v>
          </cell>
          <cell r="E196">
            <v>0.14310999999999999</v>
          </cell>
          <cell r="F196">
            <v>-1</v>
          </cell>
          <cell r="G196">
            <v>15.842000000000001</v>
          </cell>
          <cell r="H196">
            <v>16.664999999999999</v>
          </cell>
          <cell r="I196">
            <v>17.132999999999999</v>
          </cell>
          <cell r="J196">
            <v>18.463000000000001</v>
          </cell>
          <cell r="K196">
            <v>19.347999999999999</v>
          </cell>
          <cell r="L196">
            <v>21.228000000000002</v>
          </cell>
          <cell r="M196">
            <v>23.478999999999999</v>
          </cell>
          <cell r="N196">
            <v>24.879000000000001</v>
          </cell>
          <cell r="O196">
            <v>27.617000000000001</v>
          </cell>
          <cell r="P196">
            <v>28.835000000000001</v>
          </cell>
          <cell r="Q196">
            <v>31.43</v>
          </cell>
          <cell r="R196">
            <v>9999</v>
          </cell>
        </row>
        <row r="197">
          <cell r="B197">
            <v>215</v>
          </cell>
          <cell r="C197">
            <v>-0.85419999999999996</v>
          </cell>
          <cell r="D197">
            <v>21.244399999999999</v>
          </cell>
          <cell r="E197">
            <v>0.14319999999999999</v>
          </cell>
          <cell r="F197">
            <v>-1</v>
          </cell>
          <cell r="G197">
            <v>15.846</v>
          </cell>
          <cell r="H197">
            <v>16.670999999999999</v>
          </cell>
          <cell r="I197">
            <v>17.140999999999998</v>
          </cell>
          <cell r="J197">
            <v>18.474</v>
          </cell>
          <cell r="K197">
            <v>19.361000000000001</v>
          </cell>
          <cell r="L197">
            <v>21.244</v>
          </cell>
          <cell r="M197">
            <v>23.498000000000001</v>
          </cell>
          <cell r="N197">
            <v>24.898</v>
          </cell>
          <cell r="O197">
            <v>27.635000000000002</v>
          </cell>
          <cell r="P197">
            <v>28.852</v>
          </cell>
          <cell r="Q197">
            <v>31.440999999999999</v>
          </cell>
          <cell r="R197">
            <v>9999</v>
          </cell>
        </row>
        <row r="198">
          <cell r="B198">
            <v>216</v>
          </cell>
          <cell r="C198">
            <v>-0.84619999999999995</v>
          </cell>
          <cell r="D198">
            <v>21.260300000000001</v>
          </cell>
          <cell r="E198">
            <v>0.14330000000000001</v>
          </cell>
          <cell r="F198">
            <v>-1</v>
          </cell>
          <cell r="G198">
            <v>15.85</v>
          </cell>
          <cell r="H198">
            <v>16.678000000000001</v>
          </cell>
          <cell r="I198">
            <v>17.149000000000001</v>
          </cell>
          <cell r="J198">
            <v>18.484999999999999</v>
          </cell>
          <cell r="K198">
            <v>19.373999999999999</v>
          </cell>
          <cell r="L198">
            <v>21.26</v>
          </cell>
          <cell r="M198">
            <v>23.515999999999998</v>
          </cell>
          <cell r="N198">
            <v>24.917000000000002</v>
          </cell>
          <cell r="O198">
            <v>27.652999999999999</v>
          </cell>
          <cell r="P198">
            <v>28.867999999999999</v>
          </cell>
          <cell r="Q198">
            <v>31.452999999999999</v>
          </cell>
          <cell r="R198">
            <v>9999</v>
          </cell>
        </row>
        <row r="199">
          <cell r="B199">
            <v>217</v>
          </cell>
          <cell r="C199">
            <v>-0.83819999999999995</v>
          </cell>
          <cell r="D199">
            <v>21.275700000000001</v>
          </cell>
          <cell r="E199">
            <v>0.1434</v>
          </cell>
          <cell r="F199">
            <v>-1</v>
          </cell>
          <cell r="G199">
            <v>15.853999999999999</v>
          </cell>
          <cell r="H199">
            <v>16.683</v>
          </cell>
          <cell r="I199">
            <v>17.155999999999999</v>
          </cell>
          <cell r="J199">
            <v>18.495000000000001</v>
          </cell>
          <cell r="K199">
            <v>19.385999999999999</v>
          </cell>
          <cell r="L199">
            <v>21.276</v>
          </cell>
          <cell r="M199">
            <v>23.533999999999999</v>
          </cell>
          <cell r="N199">
            <v>24.936</v>
          </cell>
          <cell r="O199">
            <v>27.670999999999999</v>
          </cell>
          <cell r="P199">
            <v>28.884</v>
          </cell>
          <cell r="Q199">
            <v>31.463999999999999</v>
          </cell>
          <cell r="R199">
            <v>9999</v>
          </cell>
        </row>
        <row r="200">
          <cell r="B200">
            <v>218</v>
          </cell>
          <cell r="C200">
            <v>-0.83009999999999995</v>
          </cell>
          <cell r="D200">
            <v>21.290800000000001</v>
          </cell>
          <cell r="E200">
            <v>0.14349000000000001</v>
          </cell>
          <cell r="F200">
            <v>-1</v>
          </cell>
          <cell r="G200">
            <v>15.856999999999999</v>
          </cell>
          <cell r="H200">
            <v>16.689</v>
          </cell>
          <cell r="I200">
            <v>17.163</v>
          </cell>
          <cell r="J200">
            <v>18.504999999999999</v>
          </cell>
          <cell r="K200">
            <v>19.398</v>
          </cell>
          <cell r="L200">
            <v>21.291</v>
          </cell>
          <cell r="M200">
            <v>23.550999999999998</v>
          </cell>
          <cell r="N200">
            <v>24.952999999999999</v>
          </cell>
          <cell r="O200">
            <v>27.687000000000001</v>
          </cell>
          <cell r="P200">
            <v>28.899000000000001</v>
          </cell>
          <cell r="Q200">
            <v>31.474</v>
          </cell>
          <cell r="R200">
            <v>9999</v>
          </cell>
        </row>
        <row r="201">
          <cell r="B201">
            <v>219</v>
          </cell>
          <cell r="C201">
            <v>-0.82210000000000005</v>
          </cell>
          <cell r="D201">
            <v>21.305499999999999</v>
          </cell>
          <cell r="E201">
            <v>0.14359</v>
          </cell>
          <cell r="F201">
            <v>-1</v>
          </cell>
          <cell r="G201">
            <v>15.86</v>
          </cell>
          <cell r="H201">
            <v>16.693999999999999</v>
          </cell>
          <cell r="I201">
            <v>17.169</v>
          </cell>
          <cell r="J201">
            <v>18.515000000000001</v>
          </cell>
          <cell r="K201">
            <v>19.41</v>
          </cell>
          <cell r="L201">
            <v>21.306000000000001</v>
          </cell>
          <cell r="M201">
            <v>23.568000000000001</v>
          </cell>
          <cell r="N201">
            <v>24.971</v>
          </cell>
          <cell r="O201">
            <v>27.704000000000001</v>
          </cell>
          <cell r="P201">
            <v>28.914999999999999</v>
          </cell>
          <cell r="Q201">
            <v>31.484000000000002</v>
          </cell>
          <cell r="R201">
            <v>9999</v>
          </cell>
        </row>
        <row r="202">
          <cell r="B202">
            <v>220</v>
          </cell>
          <cell r="C202">
            <v>-0.81399999999999995</v>
          </cell>
          <cell r="D202">
            <v>21.32</v>
          </cell>
          <cell r="E202">
            <v>0.14368</v>
          </cell>
          <cell r="F202">
            <v>-1</v>
          </cell>
          <cell r="G202">
            <v>15.863</v>
          </cell>
          <cell r="H202">
            <v>16.7</v>
          </cell>
          <cell r="I202">
            <v>17.175999999999998</v>
          </cell>
          <cell r="J202">
            <v>18.524000000000001</v>
          </cell>
          <cell r="K202">
            <v>19.420999999999999</v>
          </cell>
          <cell r="L202">
            <v>21.32</v>
          </cell>
          <cell r="M202">
            <v>23.585000000000001</v>
          </cell>
          <cell r="N202">
            <v>24.988</v>
          </cell>
          <cell r="O202">
            <v>27.719000000000001</v>
          </cell>
          <cell r="P202">
            <v>28.928999999999998</v>
          </cell>
          <cell r="Q202">
            <v>31.492999999999999</v>
          </cell>
          <cell r="R202">
            <v>9999</v>
          </cell>
        </row>
        <row r="203">
          <cell r="B203">
            <v>221</v>
          </cell>
          <cell r="C203">
            <v>-0.80600000000000005</v>
          </cell>
          <cell r="D203">
            <v>21.334099999999999</v>
          </cell>
          <cell r="E203">
            <v>0.14377000000000001</v>
          </cell>
          <cell r="F203">
            <v>-1</v>
          </cell>
          <cell r="G203">
            <v>15.866</v>
          </cell>
          <cell r="H203">
            <v>16.704999999999998</v>
          </cell>
          <cell r="I203">
            <v>17.181999999999999</v>
          </cell>
          <cell r="J203">
            <v>18.533999999999999</v>
          </cell>
          <cell r="K203">
            <v>19.431999999999999</v>
          </cell>
          <cell r="L203">
            <v>21.334</v>
          </cell>
          <cell r="M203">
            <v>23.600999999999999</v>
          </cell>
          <cell r="N203">
            <v>25.004000000000001</v>
          </cell>
          <cell r="O203">
            <v>27.734000000000002</v>
          </cell>
          <cell r="P203">
            <v>28.942</v>
          </cell>
          <cell r="Q203">
            <v>31.501999999999999</v>
          </cell>
          <cell r="R203">
            <v>9999</v>
          </cell>
        </row>
        <row r="204">
          <cell r="B204">
            <v>222</v>
          </cell>
          <cell r="C204">
            <v>-0.79800000000000004</v>
          </cell>
          <cell r="D204">
            <v>21.347999999999999</v>
          </cell>
          <cell r="E204">
            <v>0.14385999999999999</v>
          </cell>
          <cell r="F204">
            <v>-1</v>
          </cell>
          <cell r="G204">
            <v>15.869</v>
          </cell>
          <cell r="H204">
            <v>16.709</v>
          </cell>
          <cell r="I204">
            <v>17.187999999999999</v>
          </cell>
          <cell r="J204">
            <v>18.542999999999999</v>
          </cell>
          <cell r="K204">
            <v>19.443000000000001</v>
          </cell>
          <cell r="L204">
            <v>21.347999999999999</v>
          </cell>
          <cell r="M204">
            <v>23.617000000000001</v>
          </cell>
          <cell r="N204">
            <v>25.021000000000001</v>
          </cell>
          <cell r="O204">
            <v>27.748999999999999</v>
          </cell>
          <cell r="P204">
            <v>28.956</v>
          </cell>
          <cell r="Q204">
            <v>31.51</v>
          </cell>
          <cell r="R204">
            <v>9999</v>
          </cell>
        </row>
        <row r="205">
          <cell r="B205">
            <v>223</v>
          </cell>
          <cell r="C205">
            <v>-0.78990000000000005</v>
          </cell>
          <cell r="D205">
            <v>21.361699999999999</v>
          </cell>
          <cell r="E205">
            <v>0.14396</v>
          </cell>
          <cell r="F205">
            <v>-1</v>
          </cell>
          <cell r="G205">
            <v>15.871</v>
          </cell>
          <cell r="H205">
            <v>16.713999999999999</v>
          </cell>
          <cell r="I205">
            <v>17.193000000000001</v>
          </cell>
          <cell r="J205">
            <v>18.552</v>
          </cell>
          <cell r="K205">
            <v>19.454000000000001</v>
          </cell>
          <cell r="L205">
            <v>21.361999999999998</v>
          </cell>
          <cell r="M205">
            <v>23.632999999999999</v>
          </cell>
          <cell r="N205">
            <v>25.036999999999999</v>
          </cell>
          <cell r="O205">
            <v>27.763999999999999</v>
          </cell>
          <cell r="P205">
            <v>28.969000000000001</v>
          </cell>
          <cell r="Q205">
            <v>31.518999999999998</v>
          </cell>
          <cell r="R205">
            <v>9999</v>
          </cell>
        </row>
        <row r="206">
          <cell r="B206">
            <v>224</v>
          </cell>
          <cell r="C206">
            <v>-0.78190000000000004</v>
          </cell>
          <cell r="D206">
            <v>21.3752</v>
          </cell>
          <cell r="E206">
            <v>0.14405000000000001</v>
          </cell>
          <cell r="F206">
            <v>-1</v>
          </cell>
          <cell r="G206">
            <v>15.872999999999999</v>
          </cell>
          <cell r="H206">
            <v>16.718</v>
          </cell>
          <cell r="I206">
            <v>17.199000000000002</v>
          </cell>
          <cell r="J206">
            <v>18.559999999999999</v>
          </cell>
          <cell r="K206">
            <v>19.463999999999999</v>
          </cell>
          <cell r="L206">
            <v>21.375</v>
          </cell>
          <cell r="M206">
            <v>23.648</v>
          </cell>
          <cell r="N206">
            <v>25.053000000000001</v>
          </cell>
          <cell r="O206">
            <v>27.779</v>
          </cell>
          <cell r="P206">
            <v>28.981999999999999</v>
          </cell>
          <cell r="Q206">
            <v>31.526</v>
          </cell>
          <cell r="R206">
            <v>9999</v>
          </cell>
        </row>
        <row r="207">
          <cell r="B207">
            <v>225</v>
          </cell>
          <cell r="C207">
            <v>-0.77380000000000004</v>
          </cell>
          <cell r="D207">
            <v>21.388400000000001</v>
          </cell>
          <cell r="E207">
            <v>0.14413999999999999</v>
          </cell>
          <cell r="F207">
            <v>-1</v>
          </cell>
          <cell r="G207">
            <v>15.875</v>
          </cell>
          <cell r="H207">
            <v>16.722000000000001</v>
          </cell>
          <cell r="I207">
            <v>17.204000000000001</v>
          </cell>
          <cell r="J207">
            <v>18.568999999999999</v>
          </cell>
          <cell r="K207">
            <v>19.475000000000001</v>
          </cell>
          <cell r="L207">
            <v>21.388000000000002</v>
          </cell>
          <cell r="M207">
            <v>23.663</v>
          </cell>
          <cell r="N207">
            <v>25.068000000000001</v>
          </cell>
          <cell r="O207">
            <v>27.792999999999999</v>
          </cell>
          <cell r="P207">
            <v>28.995000000000001</v>
          </cell>
          <cell r="Q207">
            <v>31.533000000000001</v>
          </cell>
          <cell r="R207">
            <v>9999</v>
          </cell>
        </row>
        <row r="208">
          <cell r="B208">
            <v>226</v>
          </cell>
          <cell r="C208">
            <v>-0.76580000000000004</v>
          </cell>
          <cell r="D208">
            <v>21.401399999999999</v>
          </cell>
          <cell r="E208">
            <v>0.14423</v>
          </cell>
          <cell r="F208">
            <v>-1</v>
          </cell>
          <cell r="G208">
            <v>15.875999999999999</v>
          </cell>
          <cell r="H208">
            <v>16.725999999999999</v>
          </cell>
          <cell r="I208">
            <v>17.21</v>
          </cell>
          <cell r="J208">
            <v>18.577000000000002</v>
          </cell>
          <cell r="K208">
            <v>19.484999999999999</v>
          </cell>
          <cell r="L208">
            <v>21.401</v>
          </cell>
          <cell r="M208">
            <v>23.678000000000001</v>
          </cell>
          <cell r="N208">
            <v>25.084</v>
          </cell>
          <cell r="O208">
            <v>27.806999999999999</v>
          </cell>
          <cell r="P208">
            <v>29.007000000000001</v>
          </cell>
          <cell r="Q208">
            <v>31.54</v>
          </cell>
          <cell r="R208">
            <v>9999</v>
          </cell>
        </row>
        <row r="209">
          <cell r="B209">
            <v>227</v>
          </cell>
          <cell r="C209">
            <v>-0.75770000000000004</v>
          </cell>
          <cell r="D209">
            <v>21.414300000000001</v>
          </cell>
          <cell r="E209">
            <v>0.14432</v>
          </cell>
          <cell r="F209">
            <v>-1</v>
          </cell>
          <cell r="G209">
            <v>15.878</v>
          </cell>
          <cell r="H209">
            <v>16.73</v>
          </cell>
          <cell r="I209">
            <v>17.215</v>
          </cell>
          <cell r="J209">
            <v>18.585000000000001</v>
          </cell>
          <cell r="K209">
            <v>19.495000000000001</v>
          </cell>
          <cell r="L209">
            <v>21.414000000000001</v>
          </cell>
          <cell r="M209">
            <v>23.693000000000001</v>
          </cell>
          <cell r="N209">
            <v>25.099</v>
          </cell>
          <cell r="O209">
            <v>27.82</v>
          </cell>
          <cell r="P209">
            <v>29.018999999999998</v>
          </cell>
          <cell r="Q209">
            <v>31.547000000000001</v>
          </cell>
          <cell r="R209">
            <v>9999</v>
          </cell>
        </row>
        <row r="210">
          <cell r="B210">
            <v>228</v>
          </cell>
          <cell r="C210">
            <v>-0.74960000000000004</v>
          </cell>
          <cell r="D210">
            <v>21.4269</v>
          </cell>
          <cell r="E210">
            <v>0.14441000000000001</v>
          </cell>
          <cell r="F210">
            <v>-1</v>
          </cell>
          <cell r="G210">
            <v>15.879</v>
          </cell>
          <cell r="H210">
            <v>16.734000000000002</v>
          </cell>
          <cell r="I210">
            <v>17.22</v>
          </cell>
          <cell r="J210">
            <v>18.593</v>
          </cell>
          <cell r="K210">
            <v>19.504000000000001</v>
          </cell>
          <cell r="L210">
            <v>21.427</v>
          </cell>
          <cell r="M210">
            <v>23.707000000000001</v>
          </cell>
          <cell r="N210">
            <v>25.113</v>
          </cell>
          <cell r="O210">
            <v>27.832999999999998</v>
          </cell>
          <cell r="P210">
            <v>29.03</v>
          </cell>
          <cell r="Q210">
            <v>31.553000000000001</v>
          </cell>
          <cell r="R210">
            <v>9999</v>
          </cell>
        </row>
      </sheetData>
      <sheetData sheetId="2">
        <row r="1">
          <cell r="A1" t="str">
            <v>Idade(Meses)</v>
          </cell>
          <cell r="E1" t="str">
            <v>0th</v>
          </cell>
          <cell r="F1" t="str">
            <v>5th</v>
          </cell>
          <cell r="G1" t="str">
            <v>10th</v>
          </cell>
          <cell r="H1" t="str">
            <v>25th</v>
          </cell>
          <cell r="I1" t="str">
            <v>50th</v>
          </cell>
          <cell r="J1" t="str">
            <v>75th</v>
          </cell>
          <cell r="K1" t="str">
            <v>85th</v>
          </cell>
          <cell r="L1" t="str">
            <v>90th</v>
          </cell>
          <cell r="M1" t="str">
            <v>95th</v>
          </cell>
        </row>
        <row r="2">
          <cell r="A2">
            <v>114</v>
          </cell>
          <cell r="E2">
            <v>0</v>
          </cell>
          <cell r="F2">
            <v>53.9</v>
          </cell>
          <cell r="G2">
            <v>55.8</v>
          </cell>
          <cell r="H2">
            <v>59.4</v>
          </cell>
          <cell r="I2">
            <v>63.9</v>
          </cell>
          <cell r="J2">
            <v>69.099999999999994</v>
          </cell>
          <cell r="K2">
            <v>72.2</v>
          </cell>
          <cell r="L2">
            <v>74.400000000000006</v>
          </cell>
          <cell r="M2">
            <v>77.900000000000006</v>
          </cell>
        </row>
        <row r="3">
          <cell r="A3">
            <v>115</v>
          </cell>
        </row>
        <row r="4">
          <cell r="A4">
            <v>116</v>
          </cell>
        </row>
        <row r="5">
          <cell r="A5">
            <v>117</v>
          </cell>
        </row>
        <row r="6">
          <cell r="A6">
            <v>118</v>
          </cell>
        </row>
        <row r="7">
          <cell r="A7">
            <v>119</v>
          </cell>
        </row>
        <row r="8">
          <cell r="A8">
            <v>120</v>
          </cell>
        </row>
        <row r="9">
          <cell r="A9">
            <v>121</v>
          </cell>
        </row>
        <row r="10">
          <cell r="A10">
            <v>122</v>
          </cell>
        </row>
        <row r="11">
          <cell r="A11">
            <v>123</v>
          </cell>
        </row>
        <row r="12">
          <cell r="A12">
            <v>124</v>
          </cell>
        </row>
        <row r="13">
          <cell r="A13">
            <v>125</v>
          </cell>
        </row>
        <row r="14">
          <cell r="A14">
            <v>126</v>
          </cell>
        </row>
        <row r="15">
          <cell r="A15">
            <v>127</v>
          </cell>
        </row>
        <row r="16">
          <cell r="A16">
            <v>128</v>
          </cell>
        </row>
        <row r="17">
          <cell r="A17">
            <v>129</v>
          </cell>
        </row>
        <row r="18">
          <cell r="A18">
            <v>130</v>
          </cell>
        </row>
        <row r="19">
          <cell r="A19">
            <v>131</v>
          </cell>
        </row>
        <row r="20">
          <cell r="A20">
            <v>132</v>
          </cell>
        </row>
        <row r="21">
          <cell r="A21">
            <v>133</v>
          </cell>
        </row>
        <row r="22">
          <cell r="A22">
            <v>134</v>
          </cell>
        </row>
        <row r="23">
          <cell r="A23">
            <v>135</v>
          </cell>
        </row>
        <row r="24">
          <cell r="A24">
            <v>136</v>
          </cell>
        </row>
        <row r="25">
          <cell r="A25">
            <v>137</v>
          </cell>
        </row>
        <row r="26">
          <cell r="A26">
            <v>138</v>
          </cell>
        </row>
        <row r="27">
          <cell r="A27">
            <v>139</v>
          </cell>
        </row>
        <row r="28">
          <cell r="A28">
            <v>140</v>
          </cell>
        </row>
        <row r="29">
          <cell r="A29">
            <v>141</v>
          </cell>
        </row>
        <row r="30">
          <cell r="A30">
            <v>142</v>
          </cell>
        </row>
        <row r="31">
          <cell r="A31">
            <v>143</v>
          </cell>
        </row>
        <row r="32">
          <cell r="A32">
            <v>144</v>
          </cell>
        </row>
        <row r="33">
          <cell r="A33">
            <v>145</v>
          </cell>
        </row>
        <row r="34">
          <cell r="A34">
            <v>146</v>
          </cell>
        </row>
        <row r="35">
          <cell r="A35">
            <v>147</v>
          </cell>
        </row>
        <row r="36">
          <cell r="A36">
            <v>148</v>
          </cell>
        </row>
        <row r="37">
          <cell r="A37">
            <v>149</v>
          </cell>
        </row>
        <row r="38">
          <cell r="A38">
            <v>150</v>
          </cell>
        </row>
        <row r="39">
          <cell r="A39">
            <v>151</v>
          </cell>
        </row>
        <row r="40">
          <cell r="A40">
            <v>152</v>
          </cell>
        </row>
        <row r="41">
          <cell r="A41">
            <v>153</v>
          </cell>
        </row>
        <row r="42">
          <cell r="A42">
            <v>154</v>
          </cell>
        </row>
        <row r="43">
          <cell r="A43">
            <v>155</v>
          </cell>
        </row>
        <row r="44">
          <cell r="A44">
            <v>156</v>
          </cell>
        </row>
        <row r="45">
          <cell r="A45">
            <v>157</v>
          </cell>
        </row>
        <row r="46">
          <cell r="A46">
            <v>158</v>
          </cell>
        </row>
        <row r="47">
          <cell r="A47">
            <v>159</v>
          </cell>
        </row>
        <row r="48">
          <cell r="A48">
            <v>160</v>
          </cell>
        </row>
        <row r="49">
          <cell r="A49">
            <v>161</v>
          </cell>
        </row>
        <row r="50">
          <cell r="A50">
            <v>162</v>
          </cell>
        </row>
        <row r="51">
          <cell r="A51">
            <v>163</v>
          </cell>
        </row>
        <row r="52">
          <cell r="A52">
            <v>164</v>
          </cell>
        </row>
        <row r="53">
          <cell r="A53">
            <v>165</v>
          </cell>
        </row>
        <row r="54">
          <cell r="A54">
            <v>166</v>
          </cell>
        </row>
        <row r="55">
          <cell r="A55">
            <v>167</v>
          </cell>
        </row>
        <row r="56">
          <cell r="A56">
            <v>168</v>
          </cell>
        </row>
        <row r="57">
          <cell r="A57">
            <v>169</v>
          </cell>
        </row>
        <row r="58">
          <cell r="A58">
            <v>170</v>
          </cell>
        </row>
        <row r="59">
          <cell r="A59">
            <v>171</v>
          </cell>
        </row>
        <row r="60">
          <cell r="A60">
            <v>172</v>
          </cell>
        </row>
        <row r="61">
          <cell r="A61">
            <v>173</v>
          </cell>
        </row>
        <row r="62">
          <cell r="A62">
            <v>174</v>
          </cell>
        </row>
        <row r="63">
          <cell r="A63">
            <v>175</v>
          </cell>
        </row>
        <row r="64">
          <cell r="A64">
            <v>176</v>
          </cell>
        </row>
        <row r="65">
          <cell r="A65">
            <v>177</v>
          </cell>
        </row>
        <row r="66">
          <cell r="A66">
            <v>178</v>
          </cell>
        </row>
        <row r="67">
          <cell r="A67">
            <v>179</v>
          </cell>
        </row>
        <row r="68">
          <cell r="A68">
            <v>180</v>
          </cell>
        </row>
        <row r="69">
          <cell r="A69">
            <v>181</v>
          </cell>
        </row>
        <row r="70">
          <cell r="A70">
            <v>182</v>
          </cell>
        </row>
        <row r="71">
          <cell r="A71">
            <v>183</v>
          </cell>
        </row>
        <row r="72">
          <cell r="A72">
            <v>184</v>
          </cell>
        </row>
        <row r="73">
          <cell r="A73">
            <v>185</v>
          </cell>
        </row>
        <row r="74">
          <cell r="A74">
            <v>186</v>
          </cell>
        </row>
        <row r="75">
          <cell r="A75">
            <v>187</v>
          </cell>
        </row>
        <row r="76">
          <cell r="A76">
            <v>188</v>
          </cell>
        </row>
        <row r="77">
          <cell r="A77">
            <v>189</v>
          </cell>
        </row>
        <row r="78">
          <cell r="A78">
            <v>190</v>
          </cell>
        </row>
        <row r="79">
          <cell r="A79">
            <v>191</v>
          </cell>
        </row>
        <row r="80">
          <cell r="A80">
            <v>192</v>
          </cell>
        </row>
        <row r="81">
          <cell r="A81">
            <v>193</v>
          </cell>
        </row>
        <row r="82">
          <cell r="A82">
            <v>194</v>
          </cell>
        </row>
        <row r="83">
          <cell r="A83">
            <v>195</v>
          </cell>
        </row>
        <row r="84">
          <cell r="A84">
            <v>196</v>
          </cell>
        </row>
        <row r="85">
          <cell r="A85">
            <v>197</v>
          </cell>
        </row>
        <row r="86">
          <cell r="A86">
            <v>198</v>
          </cell>
        </row>
        <row r="87">
          <cell r="A87">
            <v>199</v>
          </cell>
        </row>
        <row r="88">
          <cell r="A88">
            <v>200</v>
          </cell>
        </row>
        <row r="89">
          <cell r="A89">
            <v>201</v>
          </cell>
        </row>
        <row r="90">
          <cell r="A90">
            <v>202</v>
          </cell>
        </row>
        <row r="91">
          <cell r="A91">
            <v>203</v>
          </cell>
        </row>
        <row r="92">
          <cell r="A92">
            <v>204</v>
          </cell>
        </row>
        <row r="93">
          <cell r="A93">
            <v>205</v>
          </cell>
        </row>
        <row r="94">
          <cell r="A94">
            <v>206</v>
          </cell>
        </row>
        <row r="95">
          <cell r="A95">
            <v>207</v>
          </cell>
        </row>
        <row r="96">
          <cell r="A96">
            <v>208</v>
          </cell>
        </row>
        <row r="97">
          <cell r="A97">
            <v>209</v>
          </cell>
        </row>
        <row r="98">
          <cell r="A98">
            <v>210</v>
          </cell>
        </row>
        <row r="99">
          <cell r="A99">
            <v>211</v>
          </cell>
        </row>
        <row r="100">
          <cell r="A100">
            <v>212</v>
          </cell>
        </row>
        <row r="101">
          <cell r="A101">
            <v>213</v>
          </cell>
        </row>
        <row r="102">
          <cell r="A102">
            <v>214</v>
          </cell>
        </row>
        <row r="103">
          <cell r="A103">
            <v>215</v>
          </cell>
        </row>
        <row r="104">
          <cell r="A104">
            <v>216</v>
          </cell>
        </row>
        <row r="105">
          <cell r="A105">
            <v>217</v>
          </cell>
        </row>
        <row r="106">
          <cell r="A106">
            <v>218</v>
          </cell>
        </row>
        <row r="107">
          <cell r="A107">
            <v>219</v>
          </cell>
        </row>
        <row r="108">
          <cell r="A108">
            <v>220</v>
          </cell>
        </row>
        <row r="109">
          <cell r="A109">
            <v>221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valiação Inicial"/>
      <sheetName val="IMC"/>
      <sheetName val="PC"/>
      <sheetName val="Gráfico"/>
    </sheetNames>
    <sheetDataSet>
      <sheetData sheetId="0"/>
      <sheetData sheetId="1">
        <row r="5">
          <cell r="B5" t="str">
            <v>Month</v>
          </cell>
          <cell r="F5" t="str">
            <v>&lt;1st</v>
          </cell>
          <cell r="G5" t="str">
            <v>1st</v>
          </cell>
          <cell r="H5" t="str">
            <v>3rd</v>
          </cell>
          <cell r="I5" t="str">
            <v>5th</v>
          </cell>
          <cell r="J5" t="str">
            <v>15th</v>
          </cell>
          <cell r="K5" t="str">
            <v>25th</v>
          </cell>
          <cell r="L5" t="str">
            <v>50th</v>
          </cell>
          <cell r="M5" t="str">
            <v>75th</v>
          </cell>
          <cell r="N5" t="str">
            <v>85th</v>
          </cell>
          <cell r="O5" t="str">
            <v>95th</v>
          </cell>
          <cell r="P5" t="str">
            <v>97th</v>
          </cell>
          <cell r="Q5" t="str">
            <v>99th</v>
          </cell>
          <cell r="R5" t="str">
            <v>&gt;99</v>
          </cell>
        </row>
        <row r="6">
          <cell r="B6">
            <v>24</v>
          </cell>
          <cell r="C6">
            <v>-0.61870000000000003</v>
          </cell>
          <cell r="D6">
            <v>16.018899999999999</v>
          </cell>
          <cell r="E6">
            <v>7.7850000000000003E-2</v>
          </cell>
          <cell r="F6">
            <v>-1</v>
          </cell>
          <cell r="G6">
            <v>13.5</v>
          </cell>
          <cell r="H6">
            <v>13.9</v>
          </cell>
          <cell r="I6">
            <v>14.2</v>
          </cell>
          <cell r="J6">
            <v>14.8</v>
          </cell>
          <cell r="K6">
            <v>15.2</v>
          </cell>
          <cell r="L6">
            <v>16</v>
          </cell>
          <cell r="M6">
            <v>16.899999999999999</v>
          </cell>
          <cell r="N6">
            <v>17.399999999999999</v>
          </cell>
          <cell r="O6">
            <v>18.3</v>
          </cell>
          <cell r="P6">
            <v>18.7</v>
          </cell>
          <cell r="Q6">
            <v>19.399999999999999</v>
          </cell>
          <cell r="R6">
            <v>9999</v>
          </cell>
        </row>
        <row r="7">
          <cell r="B7">
            <v>25</v>
          </cell>
          <cell r="C7">
            <v>-0.58399999999999996</v>
          </cell>
          <cell r="D7">
            <v>15.98</v>
          </cell>
          <cell r="E7">
            <v>7.7920000000000003E-2</v>
          </cell>
          <cell r="F7">
            <v>-1</v>
          </cell>
          <cell r="G7">
            <v>13.5</v>
          </cell>
          <cell r="H7">
            <v>13.9</v>
          </cell>
          <cell r="I7">
            <v>14.1</v>
          </cell>
          <cell r="J7">
            <v>14.8</v>
          </cell>
          <cell r="K7">
            <v>15.2</v>
          </cell>
          <cell r="L7">
            <v>16</v>
          </cell>
          <cell r="M7">
            <v>16.899999999999999</v>
          </cell>
          <cell r="N7">
            <v>17.399999999999999</v>
          </cell>
          <cell r="O7">
            <v>18.3</v>
          </cell>
          <cell r="P7">
            <v>18.600000000000001</v>
          </cell>
          <cell r="Q7">
            <v>19.399999999999999</v>
          </cell>
          <cell r="R7">
            <v>9999</v>
          </cell>
        </row>
        <row r="8">
          <cell r="B8">
            <v>26</v>
          </cell>
          <cell r="C8">
            <v>-0.54969999999999997</v>
          </cell>
          <cell r="D8">
            <v>15.9414</v>
          </cell>
          <cell r="E8">
            <v>7.8E-2</v>
          </cell>
          <cell r="F8">
            <v>-1</v>
          </cell>
          <cell r="G8">
            <v>13.4</v>
          </cell>
          <cell r="H8">
            <v>13.8</v>
          </cell>
          <cell r="I8">
            <v>14.1</v>
          </cell>
          <cell r="J8">
            <v>14.7</v>
          </cell>
          <cell r="K8">
            <v>15.1</v>
          </cell>
          <cell r="L8">
            <v>15.9</v>
          </cell>
          <cell r="M8">
            <v>16.8</v>
          </cell>
          <cell r="N8">
            <v>17.3</v>
          </cell>
          <cell r="O8">
            <v>18.2</v>
          </cell>
          <cell r="P8">
            <v>18.600000000000001</v>
          </cell>
          <cell r="Q8">
            <v>19.3</v>
          </cell>
          <cell r="R8">
            <v>9999</v>
          </cell>
        </row>
        <row r="9">
          <cell r="B9">
            <v>27</v>
          </cell>
          <cell r="C9">
            <v>-0.51659999999999995</v>
          </cell>
          <cell r="D9">
            <v>15.903600000000001</v>
          </cell>
          <cell r="E9">
            <v>7.8079999999999997E-2</v>
          </cell>
          <cell r="F9">
            <v>-1</v>
          </cell>
          <cell r="G9">
            <v>13.4</v>
          </cell>
          <cell r="H9">
            <v>13.8</v>
          </cell>
          <cell r="I9">
            <v>14</v>
          </cell>
          <cell r="J9">
            <v>14.7</v>
          </cell>
          <cell r="K9">
            <v>15.1</v>
          </cell>
          <cell r="L9">
            <v>15.9</v>
          </cell>
          <cell r="M9">
            <v>16.8</v>
          </cell>
          <cell r="N9">
            <v>17.3</v>
          </cell>
          <cell r="O9">
            <v>18.2</v>
          </cell>
          <cell r="P9">
            <v>18.5</v>
          </cell>
          <cell r="Q9">
            <v>19.2</v>
          </cell>
          <cell r="R9">
            <v>9999</v>
          </cell>
        </row>
        <row r="10">
          <cell r="B10">
            <v>28</v>
          </cell>
          <cell r="C10">
            <v>-0.48499999999999999</v>
          </cell>
          <cell r="D10">
            <v>15.8667</v>
          </cell>
          <cell r="E10">
            <v>7.8179999999999999E-2</v>
          </cell>
          <cell r="F10">
            <v>-1</v>
          </cell>
          <cell r="G10">
            <v>13.3</v>
          </cell>
          <cell r="H10">
            <v>13.8</v>
          </cell>
          <cell r="I10">
            <v>14</v>
          </cell>
          <cell r="J10">
            <v>14.7</v>
          </cell>
          <cell r="K10">
            <v>15.1</v>
          </cell>
          <cell r="L10">
            <v>15.9</v>
          </cell>
          <cell r="M10">
            <v>16.7</v>
          </cell>
          <cell r="N10">
            <v>17.2</v>
          </cell>
          <cell r="O10">
            <v>18.100000000000001</v>
          </cell>
          <cell r="P10">
            <v>18.5</v>
          </cell>
          <cell r="Q10">
            <v>19.2</v>
          </cell>
          <cell r="R10">
            <v>9999</v>
          </cell>
        </row>
        <row r="11">
          <cell r="B11">
            <v>29</v>
          </cell>
          <cell r="C11">
            <v>-0.45519999999999999</v>
          </cell>
          <cell r="D11">
            <v>15.8306</v>
          </cell>
          <cell r="E11">
            <v>7.8289999999999998E-2</v>
          </cell>
          <cell r="F11">
            <v>-1</v>
          </cell>
          <cell r="G11">
            <v>13.3</v>
          </cell>
          <cell r="H11">
            <v>13.7</v>
          </cell>
          <cell r="I11">
            <v>14</v>
          </cell>
          <cell r="J11">
            <v>14.6</v>
          </cell>
          <cell r="K11">
            <v>15</v>
          </cell>
          <cell r="L11">
            <v>15.8</v>
          </cell>
          <cell r="M11">
            <v>16.7</v>
          </cell>
          <cell r="N11">
            <v>17.2</v>
          </cell>
          <cell r="O11">
            <v>18.100000000000001</v>
          </cell>
          <cell r="P11">
            <v>18.399999999999999</v>
          </cell>
          <cell r="Q11">
            <v>19.100000000000001</v>
          </cell>
          <cell r="R11">
            <v>9999</v>
          </cell>
        </row>
        <row r="12">
          <cell r="B12">
            <v>30</v>
          </cell>
          <cell r="C12">
            <v>-0.4274</v>
          </cell>
          <cell r="D12">
            <v>15.795299999999999</v>
          </cell>
          <cell r="E12">
            <v>7.8409999999999994E-2</v>
          </cell>
          <cell r="F12">
            <v>-1</v>
          </cell>
          <cell r="G12">
            <v>13.3</v>
          </cell>
          <cell r="H12">
            <v>13.7</v>
          </cell>
          <cell r="I12">
            <v>13.9</v>
          </cell>
          <cell r="J12">
            <v>14.6</v>
          </cell>
          <cell r="K12">
            <v>15</v>
          </cell>
          <cell r="L12">
            <v>15.8</v>
          </cell>
          <cell r="M12">
            <v>16.7</v>
          </cell>
          <cell r="N12">
            <v>17.2</v>
          </cell>
          <cell r="O12">
            <v>18</v>
          </cell>
          <cell r="P12">
            <v>18.399999999999999</v>
          </cell>
          <cell r="Q12">
            <v>19.100000000000001</v>
          </cell>
          <cell r="R12">
            <v>9999</v>
          </cell>
        </row>
        <row r="13">
          <cell r="B13">
            <v>31</v>
          </cell>
          <cell r="C13">
            <v>-0.40160000000000001</v>
          </cell>
          <cell r="D13">
            <v>15.7606</v>
          </cell>
          <cell r="E13">
            <v>7.8539999999999999E-2</v>
          </cell>
          <cell r="F13">
            <v>-1</v>
          </cell>
          <cell r="G13">
            <v>13.2</v>
          </cell>
          <cell r="H13">
            <v>13.7</v>
          </cell>
          <cell r="I13">
            <v>13.9</v>
          </cell>
          <cell r="J13">
            <v>14.5</v>
          </cell>
          <cell r="K13">
            <v>15</v>
          </cell>
          <cell r="L13">
            <v>15.8</v>
          </cell>
          <cell r="M13">
            <v>16.600000000000001</v>
          </cell>
          <cell r="N13">
            <v>17.100000000000001</v>
          </cell>
          <cell r="O13">
            <v>18</v>
          </cell>
          <cell r="P13">
            <v>18.399999999999999</v>
          </cell>
          <cell r="Q13">
            <v>19.100000000000001</v>
          </cell>
          <cell r="R13">
            <v>9999</v>
          </cell>
        </row>
        <row r="14">
          <cell r="B14">
            <v>32</v>
          </cell>
          <cell r="C14">
            <v>-0.37819999999999998</v>
          </cell>
          <cell r="D14">
            <v>15.726699999999999</v>
          </cell>
          <cell r="E14">
            <v>7.8670000000000004E-2</v>
          </cell>
          <cell r="F14">
            <v>-1</v>
          </cell>
          <cell r="G14">
            <v>13.2</v>
          </cell>
          <cell r="H14">
            <v>13.6</v>
          </cell>
          <cell r="I14">
            <v>13.9</v>
          </cell>
          <cell r="J14">
            <v>14.5</v>
          </cell>
          <cell r="K14">
            <v>14.9</v>
          </cell>
          <cell r="L14">
            <v>15.7</v>
          </cell>
          <cell r="M14">
            <v>16.600000000000001</v>
          </cell>
          <cell r="N14">
            <v>17.100000000000001</v>
          </cell>
          <cell r="O14">
            <v>18</v>
          </cell>
          <cell r="P14">
            <v>18.3</v>
          </cell>
          <cell r="Q14">
            <v>19</v>
          </cell>
          <cell r="R14">
            <v>9999</v>
          </cell>
        </row>
        <row r="15">
          <cell r="B15">
            <v>33</v>
          </cell>
          <cell r="C15">
            <v>-0.35720000000000002</v>
          </cell>
          <cell r="D15">
            <v>15.6934</v>
          </cell>
          <cell r="E15">
            <v>7.8820000000000001E-2</v>
          </cell>
          <cell r="F15">
            <v>-1</v>
          </cell>
          <cell r="G15">
            <v>13.1</v>
          </cell>
          <cell r="H15">
            <v>13.6</v>
          </cell>
          <cell r="I15">
            <v>13.8</v>
          </cell>
          <cell r="J15">
            <v>14.5</v>
          </cell>
          <cell r="K15">
            <v>14.9</v>
          </cell>
          <cell r="L15">
            <v>15.7</v>
          </cell>
          <cell r="M15">
            <v>16.600000000000001</v>
          </cell>
          <cell r="N15">
            <v>17</v>
          </cell>
          <cell r="O15">
            <v>17.899999999999999</v>
          </cell>
          <cell r="P15">
            <v>18.3</v>
          </cell>
          <cell r="Q15">
            <v>19</v>
          </cell>
          <cell r="R15">
            <v>9999</v>
          </cell>
        </row>
        <row r="16">
          <cell r="B16">
            <v>34</v>
          </cell>
          <cell r="C16">
            <v>-0.33879999999999999</v>
          </cell>
          <cell r="D16">
            <v>15.661</v>
          </cell>
          <cell r="E16">
            <v>7.8969999999999999E-2</v>
          </cell>
          <cell r="F16">
            <v>-1</v>
          </cell>
          <cell r="G16">
            <v>13.1</v>
          </cell>
          <cell r="H16">
            <v>13.5</v>
          </cell>
          <cell r="I16">
            <v>13.8</v>
          </cell>
          <cell r="J16">
            <v>14.4</v>
          </cell>
          <cell r="K16">
            <v>14.9</v>
          </cell>
          <cell r="L16">
            <v>15.7</v>
          </cell>
          <cell r="M16">
            <v>16.5</v>
          </cell>
          <cell r="N16">
            <v>17</v>
          </cell>
          <cell r="O16">
            <v>17.899999999999999</v>
          </cell>
          <cell r="P16">
            <v>18.2</v>
          </cell>
          <cell r="Q16">
            <v>18.899999999999999</v>
          </cell>
          <cell r="R16">
            <v>9999</v>
          </cell>
        </row>
        <row r="17">
          <cell r="B17">
            <v>35</v>
          </cell>
          <cell r="C17">
            <v>-0.3231</v>
          </cell>
          <cell r="D17">
            <v>15.6294</v>
          </cell>
          <cell r="E17">
            <v>7.9140000000000002E-2</v>
          </cell>
          <cell r="F17">
            <v>-1</v>
          </cell>
          <cell r="G17">
            <v>13.1</v>
          </cell>
          <cell r="H17">
            <v>13.5</v>
          </cell>
          <cell r="I17">
            <v>13.8</v>
          </cell>
          <cell r="J17">
            <v>14.4</v>
          </cell>
          <cell r="K17">
            <v>14.8</v>
          </cell>
          <cell r="L17">
            <v>15.6</v>
          </cell>
          <cell r="M17">
            <v>16.5</v>
          </cell>
          <cell r="N17">
            <v>17</v>
          </cell>
          <cell r="O17">
            <v>17.899999999999999</v>
          </cell>
          <cell r="P17">
            <v>18.2</v>
          </cell>
          <cell r="Q17">
            <v>18.899999999999999</v>
          </cell>
          <cell r="R17">
            <v>9999</v>
          </cell>
        </row>
        <row r="18">
          <cell r="B18">
            <v>36</v>
          </cell>
          <cell r="C18">
            <v>-0.31009999999999999</v>
          </cell>
          <cell r="D18">
            <v>15.598800000000001</v>
          </cell>
          <cell r="E18">
            <v>7.9310000000000005E-2</v>
          </cell>
          <cell r="F18">
            <v>-1</v>
          </cell>
          <cell r="G18">
            <v>13</v>
          </cell>
          <cell r="H18">
            <v>13.5</v>
          </cell>
          <cell r="I18">
            <v>13.7</v>
          </cell>
          <cell r="J18">
            <v>14.4</v>
          </cell>
          <cell r="K18">
            <v>14.8</v>
          </cell>
          <cell r="L18">
            <v>15.6</v>
          </cell>
          <cell r="M18">
            <v>16.5</v>
          </cell>
          <cell r="N18">
            <v>17</v>
          </cell>
          <cell r="O18">
            <v>17.8</v>
          </cell>
          <cell r="P18">
            <v>18.2</v>
          </cell>
          <cell r="Q18">
            <v>18.899999999999999</v>
          </cell>
          <cell r="R18">
            <v>9999</v>
          </cell>
        </row>
        <row r="19">
          <cell r="B19">
            <v>37</v>
          </cell>
          <cell r="C19">
            <v>-0.3</v>
          </cell>
          <cell r="D19">
            <v>15.5693</v>
          </cell>
          <cell r="E19">
            <v>7.9500000000000001E-2</v>
          </cell>
          <cell r="F19">
            <v>-1</v>
          </cell>
          <cell r="G19">
            <v>13</v>
          </cell>
          <cell r="H19">
            <v>13.5</v>
          </cell>
          <cell r="I19">
            <v>13.7</v>
          </cell>
          <cell r="J19">
            <v>14.4</v>
          </cell>
          <cell r="K19">
            <v>14.8</v>
          </cell>
          <cell r="L19">
            <v>15.6</v>
          </cell>
          <cell r="M19">
            <v>16.399999999999999</v>
          </cell>
          <cell r="N19">
            <v>16.899999999999999</v>
          </cell>
          <cell r="O19">
            <v>17.8</v>
          </cell>
          <cell r="P19">
            <v>18.100000000000001</v>
          </cell>
          <cell r="Q19">
            <v>18.8</v>
          </cell>
          <cell r="R19">
            <v>9999</v>
          </cell>
        </row>
        <row r="20">
          <cell r="B20">
            <v>38</v>
          </cell>
          <cell r="C20">
            <v>-0.29270000000000002</v>
          </cell>
          <cell r="D20">
            <v>15.541</v>
          </cell>
          <cell r="E20">
            <v>7.9689999999999997E-2</v>
          </cell>
          <cell r="F20">
            <v>-1</v>
          </cell>
          <cell r="G20">
            <v>13</v>
          </cell>
          <cell r="H20">
            <v>13.4</v>
          </cell>
          <cell r="I20">
            <v>13.7</v>
          </cell>
          <cell r="J20">
            <v>14.3</v>
          </cell>
          <cell r="K20">
            <v>14.7</v>
          </cell>
          <cell r="L20">
            <v>15.5</v>
          </cell>
          <cell r="M20">
            <v>16.399999999999999</v>
          </cell>
          <cell r="N20">
            <v>16.899999999999999</v>
          </cell>
          <cell r="O20">
            <v>17.8</v>
          </cell>
          <cell r="P20">
            <v>18.100000000000001</v>
          </cell>
          <cell r="Q20">
            <v>18.8</v>
          </cell>
          <cell r="R20">
            <v>9999</v>
          </cell>
        </row>
        <row r="21">
          <cell r="B21">
            <v>39</v>
          </cell>
          <cell r="C21">
            <v>-0.28839999999999999</v>
          </cell>
          <cell r="D21">
            <v>15.513999999999999</v>
          </cell>
          <cell r="E21">
            <v>7.9899999999999999E-2</v>
          </cell>
          <cell r="F21">
            <v>-1</v>
          </cell>
          <cell r="G21">
            <v>12.9</v>
          </cell>
          <cell r="H21">
            <v>13.4</v>
          </cell>
          <cell r="I21">
            <v>13.6</v>
          </cell>
          <cell r="J21">
            <v>14.3</v>
          </cell>
          <cell r="K21">
            <v>14.7</v>
          </cell>
          <cell r="L21">
            <v>15.5</v>
          </cell>
          <cell r="M21">
            <v>16.399999999999999</v>
          </cell>
          <cell r="N21">
            <v>16.899999999999999</v>
          </cell>
          <cell r="O21">
            <v>17.7</v>
          </cell>
          <cell r="P21">
            <v>18.100000000000001</v>
          </cell>
          <cell r="Q21">
            <v>18.8</v>
          </cell>
          <cell r="R21">
            <v>9999</v>
          </cell>
        </row>
        <row r="22">
          <cell r="B22">
            <v>40</v>
          </cell>
          <cell r="C22">
            <v>-0.28689999999999999</v>
          </cell>
          <cell r="D22">
            <v>15.4885</v>
          </cell>
          <cell r="E22">
            <v>8.0119999999999997E-2</v>
          </cell>
          <cell r="F22">
            <v>-1</v>
          </cell>
          <cell r="G22">
            <v>12.9</v>
          </cell>
          <cell r="H22">
            <v>13.4</v>
          </cell>
          <cell r="I22">
            <v>13.6</v>
          </cell>
          <cell r="J22">
            <v>14.3</v>
          </cell>
          <cell r="K22">
            <v>14.7</v>
          </cell>
          <cell r="L22">
            <v>15.5</v>
          </cell>
          <cell r="M22">
            <v>16.399999999999999</v>
          </cell>
          <cell r="N22">
            <v>16.8</v>
          </cell>
          <cell r="O22">
            <v>17.7</v>
          </cell>
          <cell r="P22">
            <v>18.100000000000001</v>
          </cell>
          <cell r="Q22">
            <v>18.8</v>
          </cell>
          <cell r="R22">
            <v>9999</v>
          </cell>
        </row>
        <row r="23">
          <cell r="B23">
            <v>41</v>
          </cell>
          <cell r="C23">
            <v>-0.28810000000000002</v>
          </cell>
          <cell r="D23">
            <v>15.464499999999999</v>
          </cell>
          <cell r="E23">
            <v>8.0360000000000001E-2</v>
          </cell>
          <cell r="F23">
            <v>-1</v>
          </cell>
          <cell r="G23">
            <v>12.9</v>
          </cell>
          <cell r="H23">
            <v>13.3</v>
          </cell>
          <cell r="I23">
            <v>13.6</v>
          </cell>
          <cell r="J23">
            <v>14.2</v>
          </cell>
          <cell r="K23">
            <v>14.7</v>
          </cell>
          <cell r="L23">
            <v>15.5</v>
          </cell>
          <cell r="M23">
            <v>16.3</v>
          </cell>
          <cell r="N23">
            <v>16.8</v>
          </cell>
          <cell r="O23">
            <v>17.7</v>
          </cell>
          <cell r="P23">
            <v>18</v>
          </cell>
          <cell r="Q23">
            <v>18.7</v>
          </cell>
          <cell r="R23">
            <v>9999</v>
          </cell>
        </row>
        <row r="24">
          <cell r="B24">
            <v>42</v>
          </cell>
          <cell r="C24">
            <v>-0.29189999999999999</v>
          </cell>
          <cell r="D24">
            <v>15.442</v>
          </cell>
          <cell r="E24">
            <v>8.0610000000000001E-2</v>
          </cell>
          <cell r="F24">
            <v>-1</v>
          </cell>
          <cell r="G24">
            <v>12.9</v>
          </cell>
          <cell r="H24">
            <v>13.3</v>
          </cell>
          <cell r="I24">
            <v>13.6</v>
          </cell>
          <cell r="J24">
            <v>14.2</v>
          </cell>
          <cell r="K24">
            <v>14.6</v>
          </cell>
          <cell r="L24">
            <v>15.4</v>
          </cell>
          <cell r="M24">
            <v>16.3</v>
          </cell>
          <cell r="N24">
            <v>16.8</v>
          </cell>
          <cell r="O24">
            <v>17.7</v>
          </cell>
          <cell r="P24">
            <v>18</v>
          </cell>
          <cell r="Q24">
            <v>18.7</v>
          </cell>
          <cell r="R24">
            <v>9999</v>
          </cell>
        </row>
        <row r="25">
          <cell r="B25">
            <v>43</v>
          </cell>
          <cell r="C25">
            <v>-0.29809999999999998</v>
          </cell>
          <cell r="D25">
            <v>15.420999999999999</v>
          </cell>
          <cell r="E25">
            <v>8.0869999999999997E-2</v>
          </cell>
          <cell r="F25">
            <v>-1</v>
          </cell>
          <cell r="G25">
            <v>12.8</v>
          </cell>
          <cell r="H25">
            <v>13.3</v>
          </cell>
          <cell r="I25">
            <v>13.5</v>
          </cell>
          <cell r="J25">
            <v>14.2</v>
          </cell>
          <cell r="K25">
            <v>14.6</v>
          </cell>
          <cell r="L25">
            <v>15.4</v>
          </cell>
          <cell r="M25">
            <v>16.3</v>
          </cell>
          <cell r="N25">
            <v>16.8</v>
          </cell>
          <cell r="O25">
            <v>17.7</v>
          </cell>
          <cell r="P25">
            <v>18</v>
          </cell>
          <cell r="Q25">
            <v>18.7</v>
          </cell>
          <cell r="R25">
            <v>9999</v>
          </cell>
        </row>
        <row r="26">
          <cell r="B26">
            <v>44</v>
          </cell>
          <cell r="C26">
            <v>-0.30669999999999997</v>
          </cell>
          <cell r="D26">
            <v>15.401300000000001</v>
          </cell>
          <cell r="E26">
            <v>8.115E-2</v>
          </cell>
          <cell r="F26">
            <v>-1</v>
          </cell>
          <cell r="G26">
            <v>12.8</v>
          </cell>
          <cell r="H26">
            <v>13.3</v>
          </cell>
          <cell r="I26">
            <v>13.5</v>
          </cell>
          <cell r="J26">
            <v>14.2</v>
          </cell>
          <cell r="K26">
            <v>14.6</v>
          </cell>
          <cell r="L26">
            <v>15.4</v>
          </cell>
          <cell r="M26">
            <v>16.3</v>
          </cell>
          <cell r="N26">
            <v>16.8</v>
          </cell>
          <cell r="O26">
            <v>17.7</v>
          </cell>
          <cell r="P26">
            <v>18</v>
          </cell>
          <cell r="Q26">
            <v>18.7</v>
          </cell>
          <cell r="R26">
            <v>9999</v>
          </cell>
        </row>
        <row r="27">
          <cell r="B27">
            <v>45</v>
          </cell>
          <cell r="C27">
            <v>-0.31740000000000002</v>
          </cell>
          <cell r="D27">
            <v>15.3827</v>
          </cell>
          <cell r="E27">
            <v>8.1439999999999999E-2</v>
          </cell>
          <cell r="F27">
            <v>-1</v>
          </cell>
          <cell r="G27">
            <v>12.8</v>
          </cell>
          <cell r="H27">
            <v>13.2</v>
          </cell>
          <cell r="I27">
            <v>13.5</v>
          </cell>
          <cell r="J27">
            <v>14.2</v>
          </cell>
          <cell r="K27">
            <v>14.6</v>
          </cell>
          <cell r="L27">
            <v>15.4</v>
          </cell>
          <cell r="M27">
            <v>16.3</v>
          </cell>
          <cell r="N27">
            <v>16.8</v>
          </cell>
          <cell r="O27">
            <v>17.600000000000001</v>
          </cell>
          <cell r="P27">
            <v>18</v>
          </cell>
          <cell r="Q27">
            <v>18.7</v>
          </cell>
          <cell r="R27">
            <v>9999</v>
          </cell>
        </row>
        <row r="28">
          <cell r="B28">
            <v>46</v>
          </cell>
          <cell r="C28">
            <v>-0.33029999999999998</v>
          </cell>
          <cell r="D28">
            <v>15.3652</v>
          </cell>
          <cell r="E28">
            <v>8.1739999999999993E-2</v>
          </cell>
          <cell r="F28">
            <v>-1</v>
          </cell>
          <cell r="G28">
            <v>12.8</v>
          </cell>
          <cell r="H28">
            <v>13.2</v>
          </cell>
          <cell r="I28">
            <v>13.5</v>
          </cell>
          <cell r="J28">
            <v>14.1</v>
          </cell>
          <cell r="K28">
            <v>14.5</v>
          </cell>
          <cell r="L28">
            <v>15.4</v>
          </cell>
          <cell r="M28">
            <v>16.2</v>
          </cell>
          <cell r="N28">
            <v>16.7</v>
          </cell>
          <cell r="O28">
            <v>17.600000000000001</v>
          </cell>
          <cell r="P28">
            <v>18</v>
          </cell>
          <cell r="Q28">
            <v>18.7</v>
          </cell>
          <cell r="R28">
            <v>9999</v>
          </cell>
        </row>
        <row r="29">
          <cell r="B29">
            <v>47</v>
          </cell>
          <cell r="C29">
            <v>-0.34520000000000001</v>
          </cell>
          <cell r="D29">
            <v>15.3485</v>
          </cell>
          <cell r="E29">
            <v>8.2049999999999998E-2</v>
          </cell>
          <cell r="F29">
            <v>-1</v>
          </cell>
          <cell r="G29">
            <v>12.8</v>
          </cell>
          <cell r="H29">
            <v>13.2</v>
          </cell>
          <cell r="I29">
            <v>13.5</v>
          </cell>
          <cell r="J29">
            <v>14.1</v>
          </cell>
          <cell r="K29">
            <v>14.5</v>
          </cell>
          <cell r="L29">
            <v>15.3</v>
          </cell>
          <cell r="M29">
            <v>16.2</v>
          </cell>
          <cell r="N29">
            <v>16.7</v>
          </cell>
          <cell r="O29">
            <v>17.600000000000001</v>
          </cell>
          <cell r="P29">
            <v>18</v>
          </cell>
          <cell r="Q29">
            <v>18.7</v>
          </cell>
          <cell r="R29">
            <v>9999</v>
          </cell>
        </row>
        <row r="30">
          <cell r="B30">
            <v>48</v>
          </cell>
          <cell r="C30">
            <v>-0.36220000000000002</v>
          </cell>
          <cell r="D30">
            <v>15.332599999999999</v>
          </cell>
          <cell r="E30">
            <v>8.2379999999999995E-2</v>
          </cell>
          <cell r="F30">
            <v>-1</v>
          </cell>
          <cell r="G30">
            <v>12.7</v>
          </cell>
          <cell r="H30">
            <v>13.2</v>
          </cell>
          <cell r="I30">
            <v>13.4</v>
          </cell>
          <cell r="J30">
            <v>14.1</v>
          </cell>
          <cell r="K30">
            <v>14.5</v>
          </cell>
          <cell r="L30">
            <v>15.3</v>
          </cell>
          <cell r="M30">
            <v>16.2</v>
          </cell>
          <cell r="N30">
            <v>16.7</v>
          </cell>
          <cell r="O30">
            <v>17.600000000000001</v>
          </cell>
          <cell r="P30">
            <v>18</v>
          </cell>
          <cell r="Q30">
            <v>18.7</v>
          </cell>
          <cell r="R30">
            <v>9999</v>
          </cell>
        </row>
        <row r="31">
          <cell r="B31">
            <v>49</v>
          </cell>
          <cell r="C31">
            <v>-0.38109999999999999</v>
          </cell>
          <cell r="D31">
            <v>15.317399999999999</v>
          </cell>
          <cell r="E31">
            <v>8.2720000000000002E-2</v>
          </cell>
          <cell r="F31">
            <v>-1</v>
          </cell>
          <cell r="G31">
            <v>12.7</v>
          </cell>
          <cell r="H31">
            <v>13.2</v>
          </cell>
          <cell r="I31">
            <v>13.4</v>
          </cell>
          <cell r="J31">
            <v>14.1</v>
          </cell>
          <cell r="K31">
            <v>14.5</v>
          </cell>
          <cell r="L31">
            <v>15.3</v>
          </cell>
          <cell r="M31">
            <v>16.2</v>
          </cell>
          <cell r="N31">
            <v>16.7</v>
          </cell>
          <cell r="O31">
            <v>17.600000000000001</v>
          </cell>
          <cell r="P31">
            <v>18</v>
          </cell>
          <cell r="Q31">
            <v>18.7</v>
          </cell>
          <cell r="R31">
            <v>9999</v>
          </cell>
        </row>
        <row r="32">
          <cell r="B32">
            <v>50</v>
          </cell>
          <cell r="C32">
            <v>-0.40189999999999998</v>
          </cell>
          <cell r="D32">
            <v>15.302899999999999</v>
          </cell>
          <cell r="E32">
            <v>8.3070000000000005E-2</v>
          </cell>
          <cell r="F32">
            <v>-1</v>
          </cell>
          <cell r="G32">
            <v>12.7</v>
          </cell>
          <cell r="H32">
            <v>13.2</v>
          </cell>
          <cell r="I32">
            <v>13.4</v>
          </cell>
          <cell r="J32">
            <v>14.1</v>
          </cell>
          <cell r="K32">
            <v>14.5</v>
          </cell>
          <cell r="L32">
            <v>15.3</v>
          </cell>
          <cell r="M32">
            <v>16.2</v>
          </cell>
          <cell r="N32">
            <v>16.7</v>
          </cell>
          <cell r="O32">
            <v>17.600000000000001</v>
          </cell>
          <cell r="P32">
            <v>18</v>
          </cell>
          <cell r="Q32">
            <v>18.7</v>
          </cell>
          <cell r="R32">
            <v>9999</v>
          </cell>
        </row>
        <row r="33">
          <cell r="B33">
            <v>51</v>
          </cell>
          <cell r="C33">
            <v>-0.42449999999999999</v>
          </cell>
          <cell r="D33">
            <v>15.289099999999999</v>
          </cell>
          <cell r="E33">
            <v>8.3430000000000004E-2</v>
          </cell>
          <cell r="F33">
            <v>-1</v>
          </cell>
          <cell r="G33">
            <v>12.7</v>
          </cell>
          <cell r="H33">
            <v>13.1</v>
          </cell>
          <cell r="I33">
            <v>13.4</v>
          </cell>
          <cell r="J33">
            <v>14</v>
          </cell>
          <cell r="K33">
            <v>14.5</v>
          </cell>
          <cell r="L33">
            <v>15.3</v>
          </cell>
          <cell r="M33">
            <v>16.2</v>
          </cell>
          <cell r="N33">
            <v>16.7</v>
          </cell>
          <cell r="O33">
            <v>17.600000000000001</v>
          </cell>
          <cell r="P33">
            <v>18</v>
          </cell>
          <cell r="Q33">
            <v>18.7</v>
          </cell>
          <cell r="R33">
            <v>9999</v>
          </cell>
        </row>
        <row r="34">
          <cell r="B34">
            <v>52</v>
          </cell>
          <cell r="C34">
            <v>-0.44879999999999998</v>
          </cell>
          <cell r="D34">
            <v>15.2759</v>
          </cell>
          <cell r="E34">
            <v>8.3799999999999999E-2</v>
          </cell>
          <cell r="F34">
            <v>-1</v>
          </cell>
          <cell r="G34">
            <v>12.7</v>
          </cell>
          <cell r="H34">
            <v>13.1</v>
          </cell>
          <cell r="I34">
            <v>13.4</v>
          </cell>
          <cell r="J34">
            <v>14</v>
          </cell>
          <cell r="K34">
            <v>14.4</v>
          </cell>
          <cell r="L34">
            <v>15.3</v>
          </cell>
          <cell r="M34">
            <v>16.2</v>
          </cell>
          <cell r="N34">
            <v>16.7</v>
          </cell>
          <cell r="O34">
            <v>17.600000000000001</v>
          </cell>
          <cell r="P34">
            <v>18</v>
          </cell>
          <cell r="Q34">
            <v>18.7</v>
          </cell>
          <cell r="R34">
            <v>9999</v>
          </cell>
        </row>
        <row r="35">
          <cell r="B35">
            <v>53</v>
          </cell>
          <cell r="C35">
            <v>-0.47470000000000001</v>
          </cell>
          <cell r="D35">
            <v>15.263299999999999</v>
          </cell>
          <cell r="E35">
            <v>8.4180000000000005E-2</v>
          </cell>
          <cell r="F35">
            <v>-1</v>
          </cell>
          <cell r="G35">
            <v>12.7</v>
          </cell>
          <cell r="H35">
            <v>13.1</v>
          </cell>
          <cell r="I35">
            <v>13.3</v>
          </cell>
          <cell r="J35">
            <v>14</v>
          </cell>
          <cell r="K35">
            <v>14.4</v>
          </cell>
          <cell r="L35">
            <v>15.3</v>
          </cell>
          <cell r="M35">
            <v>16.2</v>
          </cell>
          <cell r="N35">
            <v>16.7</v>
          </cell>
          <cell r="O35">
            <v>17.600000000000001</v>
          </cell>
          <cell r="P35">
            <v>18</v>
          </cell>
          <cell r="Q35">
            <v>18.7</v>
          </cell>
          <cell r="R35">
            <v>9999</v>
          </cell>
        </row>
        <row r="36">
          <cell r="B36">
            <v>54</v>
          </cell>
          <cell r="C36">
            <v>-0.50190000000000001</v>
          </cell>
          <cell r="D36">
            <v>15.2514</v>
          </cell>
          <cell r="E36">
            <v>8.4570000000000006E-2</v>
          </cell>
          <cell r="F36">
            <v>-1</v>
          </cell>
          <cell r="G36">
            <v>12.6</v>
          </cell>
          <cell r="H36">
            <v>13.1</v>
          </cell>
          <cell r="I36">
            <v>13.3</v>
          </cell>
          <cell r="J36">
            <v>14</v>
          </cell>
          <cell r="K36">
            <v>14.4</v>
          </cell>
          <cell r="L36">
            <v>15.3</v>
          </cell>
          <cell r="M36">
            <v>16.2</v>
          </cell>
          <cell r="N36">
            <v>16.7</v>
          </cell>
          <cell r="O36">
            <v>17.600000000000001</v>
          </cell>
          <cell r="P36">
            <v>18</v>
          </cell>
          <cell r="Q36">
            <v>18.8</v>
          </cell>
          <cell r="R36">
            <v>9999</v>
          </cell>
        </row>
        <row r="37">
          <cell r="B37">
            <v>55</v>
          </cell>
          <cell r="C37">
            <v>-0.53029999999999999</v>
          </cell>
          <cell r="D37">
            <v>15.24</v>
          </cell>
          <cell r="E37">
            <v>8.4959999999999994E-2</v>
          </cell>
          <cell r="F37">
            <v>-1</v>
          </cell>
          <cell r="G37">
            <v>12.6</v>
          </cell>
          <cell r="H37">
            <v>13.1</v>
          </cell>
          <cell r="I37">
            <v>13.3</v>
          </cell>
          <cell r="J37">
            <v>14</v>
          </cell>
          <cell r="K37">
            <v>14.4</v>
          </cell>
          <cell r="L37">
            <v>15.2</v>
          </cell>
          <cell r="M37">
            <v>16.2</v>
          </cell>
          <cell r="N37">
            <v>16.7</v>
          </cell>
          <cell r="O37">
            <v>17.600000000000001</v>
          </cell>
          <cell r="P37">
            <v>18</v>
          </cell>
          <cell r="Q37">
            <v>18.8</v>
          </cell>
          <cell r="R37">
            <v>9999</v>
          </cell>
        </row>
        <row r="38">
          <cell r="B38">
            <v>56</v>
          </cell>
          <cell r="C38">
            <v>-0.55989999999999995</v>
          </cell>
          <cell r="D38">
            <v>15.229100000000001</v>
          </cell>
          <cell r="E38">
            <v>8.5360000000000005E-2</v>
          </cell>
          <cell r="F38">
            <v>-1</v>
          </cell>
          <cell r="G38">
            <v>12.6</v>
          </cell>
          <cell r="H38">
            <v>13.1</v>
          </cell>
          <cell r="I38">
            <v>13.3</v>
          </cell>
          <cell r="J38">
            <v>14</v>
          </cell>
          <cell r="K38">
            <v>14.4</v>
          </cell>
          <cell r="L38">
            <v>15.2</v>
          </cell>
          <cell r="M38">
            <v>16.100000000000001</v>
          </cell>
          <cell r="N38">
            <v>16.7</v>
          </cell>
          <cell r="O38">
            <v>17.600000000000001</v>
          </cell>
          <cell r="P38">
            <v>18</v>
          </cell>
          <cell r="Q38">
            <v>18.8</v>
          </cell>
          <cell r="R38">
            <v>9999</v>
          </cell>
        </row>
        <row r="39">
          <cell r="B39">
            <v>57</v>
          </cell>
          <cell r="C39">
            <v>-0.59050000000000002</v>
          </cell>
          <cell r="D39">
            <v>15.2188</v>
          </cell>
          <cell r="E39">
            <v>8.5769999999999999E-2</v>
          </cell>
          <cell r="F39">
            <v>-1</v>
          </cell>
          <cell r="G39">
            <v>12.6</v>
          </cell>
          <cell r="H39">
            <v>13</v>
          </cell>
          <cell r="I39">
            <v>13.3</v>
          </cell>
          <cell r="J39">
            <v>14</v>
          </cell>
          <cell r="K39">
            <v>14.4</v>
          </cell>
          <cell r="L39">
            <v>15.2</v>
          </cell>
          <cell r="M39">
            <v>16.100000000000001</v>
          </cell>
          <cell r="N39">
            <v>16.7</v>
          </cell>
          <cell r="O39">
            <v>17.600000000000001</v>
          </cell>
          <cell r="P39">
            <v>18</v>
          </cell>
          <cell r="Q39">
            <v>18.8</v>
          </cell>
          <cell r="R39">
            <v>9999</v>
          </cell>
        </row>
        <row r="40">
          <cell r="B40">
            <v>58</v>
          </cell>
          <cell r="C40">
            <v>-0.62229999999999996</v>
          </cell>
          <cell r="D40">
            <v>15.209099999999999</v>
          </cell>
          <cell r="E40">
            <v>8.6169999999999997E-2</v>
          </cell>
          <cell r="F40">
            <v>-1</v>
          </cell>
          <cell r="G40">
            <v>12.6</v>
          </cell>
          <cell r="H40">
            <v>13</v>
          </cell>
          <cell r="I40">
            <v>13.3</v>
          </cell>
          <cell r="J40">
            <v>13.9</v>
          </cell>
          <cell r="K40">
            <v>14.4</v>
          </cell>
          <cell r="L40">
            <v>15.2</v>
          </cell>
          <cell r="M40">
            <v>16.100000000000001</v>
          </cell>
          <cell r="N40">
            <v>16.7</v>
          </cell>
          <cell r="O40">
            <v>17.600000000000001</v>
          </cell>
          <cell r="P40">
            <v>18</v>
          </cell>
          <cell r="Q40">
            <v>18.8</v>
          </cell>
          <cell r="R40">
            <v>9999</v>
          </cell>
        </row>
        <row r="41">
          <cell r="B41">
            <v>59</v>
          </cell>
          <cell r="C41">
            <v>-0.6552</v>
          </cell>
          <cell r="D41">
            <v>15.2</v>
          </cell>
          <cell r="E41">
            <v>8.659E-2</v>
          </cell>
          <cell r="F41">
            <v>-1</v>
          </cell>
          <cell r="G41">
            <v>12.6</v>
          </cell>
          <cell r="H41">
            <v>13</v>
          </cell>
          <cell r="I41">
            <v>13.3</v>
          </cell>
          <cell r="J41">
            <v>13.9</v>
          </cell>
          <cell r="K41">
            <v>14.4</v>
          </cell>
          <cell r="L41">
            <v>15.2</v>
          </cell>
          <cell r="M41">
            <v>16.100000000000001</v>
          </cell>
          <cell r="N41">
            <v>16.7</v>
          </cell>
          <cell r="O41">
            <v>17.7</v>
          </cell>
          <cell r="P41">
            <v>18.100000000000001</v>
          </cell>
          <cell r="Q41">
            <v>18.899999999999999</v>
          </cell>
          <cell r="R41">
            <v>9999</v>
          </cell>
        </row>
        <row r="42">
          <cell r="B42">
            <v>60</v>
          </cell>
          <cell r="C42">
            <v>-0.68920000000000003</v>
          </cell>
          <cell r="D42">
            <v>15.191599999999999</v>
          </cell>
          <cell r="E42">
            <v>8.6999999999999994E-2</v>
          </cell>
          <cell r="F42">
            <v>-1</v>
          </cell>
          <cell r="G42">
            <v>12.6</v>
          </cell>
          <cell r="H42">
            <v>13</v>
          </cell>
          <cell r="I42">
            <v>13.3</v>
          </cell>
          <cell r="J42">
            <v>13.9</v>
          </cell>
          <cell r="K42">
            <v>14.3</v>
          </cell>
          <cell r="L42">
            <v>15.2</v>
          </cell>
          <cell r="M42">
            <v>16.100000000000001</v>
          </cell>
          <cell r="N42">
            <v>16.7</v>
          </cell>
          <cell r="O42">
            <v>17.7</v>
          </cell>
          <cell r="P42">
            <v>18.100000000000001</v>
          </cell>
          <cell r="Q42">
            <v>18.899999999999999</v>
          </cell>
          <cell r="R42">
            <v>9999</v>
          </cell>
        </row>
        <row r="43">
          <cell r="B43">
            <v>61</v>
          </cell>
          <cell r="C43">
            <v>-0.73870000000000002</v>
          </cell>
          <cell r="D43">
            <v>15.264099999999999</v>
          </cell>
          <cell r="E43">
            <v>8.3900000000000002E-2</v>
          </cell>
          <cell r="F43">
            <v>-1</v>
          </cell>
          <cell r="G43">
            <v>12.7</v>
          </cell>
          <cell r="H43">
            <v>13.1</v>
          </cell>
          <cell r="I43">
            <v>13.4</v>
          </cell>
          <cell r="J43">
            <v>14</v>
          </cell>
          <cell r="K43">
            <v>14.4</v>
          </cell>
          <cell r="L43">
            <v>15.3</v>
          </cell>
          <cell r="M43">
            <v>16.2</v>
          </cell>
          <cell r="N43">
            <v>16.7</v>
          </cell>
          <cell r="O43">
            <v>17.7</v>
          </cell>
          <cell r="P43">
            <v>18.100000000000001</v>
          </cell>
          <cell r="Q43">
            <v>18.8</v>
          </cell>
          <cell r="R43">
            <v>9999</v>
          </cell>
        </row>
        <row r="44">
          <cell r="B44">
            <v>62</v>
          </cell>
          <cell r="C44">
            <v>-0.7621</v>
          </cell>
          <cell r="D44">
            <v>15.2616</v>
          </cell>
          <cell r="E44">
            <v>8.4140000000000006E-2</v>
          </cell>
          <cell r="F44">
            <v>-1</v>
          </cell>
          <cell r="G44">
            <v>12.7</v>
          </cell>
          <cell r="H44">
            <v>13.1</v>
          </cell>
          <cell r="I44">
            <v>13.4</v>
          </cell>
          <cell r="J44">
            <v>14</v>
          </cell>
          <cell r="K44">
            <v>14.4</v>
          </cell>
          <cell r="L44">
            <v>15.3</v>
          </cell>
          <cell r="M44">
            <v>16.2</v>
          </cell>
          <cell r="N44">
            <v>16.7</v>
          </cell>
          <cell r="O44">
            <v>17.7</v>
          </cell>
          <cell r="P44">
            <v>18.100000000000001</v>
          </cell>
          <cell r="Q44">
            <v>18.899999999999999</v>
          </cell>
          <cell r="R44">
            <v>9999</v>
          </cell>
        </row>
        <row r="45">
          <cell r="B45">
            <v>63</v>
          </cell>
          <cell r="C45">
            <v>-0.78559999999999997</v>
          </cell>
          <cell r="D45">
            <v>15.260400000000001</v>
          </cell>
          <cell r="E45">
            <v>8.4390000000000007E-2</v>
          </cell>
          <cell r="F45">
            <v>-1</v>
          </cell>
          <cell r="G45">
            <v>12.7</v>
          </cell>
          <cell r="H45">
            <v>13.1</v>
          </cell>
          <cell r="I45">
            <v>13.4</v>
          </cell>
          <cell r="J45">
            <v>14</v>
          </cell>
          <cell r="K45">
            <v>14.4</v>
          </cell>
          <cell r="L45">
            <v>15.3</v>
          </cell>
          <cell r="M45">
            <v>16.2</v>
          </cell>
          <cell r="N45">
            <v>16.7</v>
          </cell>
          <cell r="O45">
            <v>17.7</v>
          </cell>
          <cell r="P45">
            <v>18.100000000000001</v>
          </cell>
          <cell r="Q45">
            <v>18.899999999999999</v>
          </cell>
          <cell r="R45">
            <v>9999</v>
          </cell>
        </row>
        <row r="46">
          <cell r="B46">
            <v>64</v>
          </cell>
          <cell r="C46">
            <v>-0.80889999999999995</v>
          </cell>
          <cell r="D46">
            <v>15.2605</v>
          </cell>
          <cell r="E46">
            <v>8.4640000000000007E-2</v>
          </cell>
          <cell r="F46">
            <v>-1</v>
          </cell>
          <cell r="G46">
            <v>12.7</v>
          </cell>
          <cell r="H46">
            <v>13.1</v>
          </cell>
          <cell r="I46">
            <v>13.4</v>
          </cell>
          <cell r="J46">
            <v>14</v>
          </cell>
          <cell r="K46">
            <v>14.4</v>
          </cell>
          <cell r="L46">
            <v>15.3</v>
          </cell>
          <cell r="M46">
            <v>16.2</v>
          </cell>
          <cell r="N46">
            <v>16.7</v>
          </cell>
          <cell r="O46">
            <v>17.7</v>
          </cell>
          <cell r="P46">
            <v>18.100000000000001</v>
          </cell>
          <cell r="Q46">
            <v>18.899999999999999</v>
          </cell>
          <cell r="R46">
            <v>9999</v>
          </cell>
        </row>
        <row r="47">
          <cell r="B47">
            <v>65</v>
          </cell>
          <cell r="C47">
            <v>-0.83220000000000005</v>
          </cell>
          <cell r="D47">
            <v>15.261900000000001</v>
          </cell>
          <cell r="E47">
            <v>8.4900000000000003E-2</v>
          </cell>
          <cell r="F47">
            <v>-1</v>
          </cell>
          <cell r="G47">
            <v>12.7</v>
          </cell>
          <cell r="H47">
            <v>13.1</v>
          </cell>
          <cell r="I47">
            <v>13.4</v>
          </cell>
          <cell r="J47">
            <v>14</v>
          </cell>
          <cell r="K47">
            <v>14.4</v>
          </cell>
          <cell r="L47">
            <v>15.3</v>
          </cell>
          <cell r="M47">
            <v>16.2</v>
          </cell>
          <cell r="N47">
            <v>16.7</v>
          </cell>
          <cell r="O47">
            <v>17.7</v>
          </cell>
          <cell r="P47">
            <v>18.100000000000001</v>
          </cell>
          <cell r="Q47">
            <v>18.899999999999999</v>
          </cell>
          <cell r="R47">
            <v>9999</v>
          </cell>
        </row>
        <row r="48">
          <cell r="B48">
            <v>66</v>
          </cell>
          <cell r="C48">
            <v>-0.85540000000000005</v>
          </cell>
          <cell r="D48">
            <v>15.2645</v>
          </cell>
          <cell r="E48">
            <v>8.516E-2</v>
          </cell>
          <cell r="F48">
            <v>-1</v>
          </cell>
          <cell r="G48">
            <v>12.7</v>
          </cell>
          <cell r="H48">
            <v>13.1</v>
          </cell>
          <cell r="I48">
            <v>13.4</v>
          </cell>
          <cell r="J48">
            <v>14</v>
          </cell>
          <cell r="K48">
            <v>14.4</v>
          </cell>
          <cell r="L48">
            <v>15.3</v>
          </cell>
          <cell r="M48">
            <v>16.2</v>
          </cell>
          <cell r="N48">
            <v>16.7</v>
          </cell>
          <cell r="O48">
            <v>17.7</v>
          </cell>
          <cell r="P48">
            <v>18.100000000000001</v>
          </cell>
          <cell r="Q48">
            <v>19</v>
          </cell>
          <cell r="R48">
            <v>9999</v>
          </cell>
        </row>
        <row r="49">
          <cell r="B49">
            <v>67</v>
          </cell>
          <cell r="C49">
            <v>-0.87849999999999995</v>
          </cell>
          <cell r="D49">
            <v>15.2684</v>
          </cell>
          <cell r="E49">
            <v>8.5430000000000006E-2</v>
          </cell>
          <cell r="F49">
            <v>-1</v>
          </cell>
          <cell r="G49">
            <v>12.7</v>
          </cell>
          <cell r="H49">
            <v>13.1</v>
          </cell>
          <cell r="I49">
            <v>13.4</v>
          </cell>
          <cell r="J49">
            <v>14</v>
          </cell>
          <cell r="K49">
            <v>14.4</v>
          </cell>
          <cell r="L49">
            <v>15.3</v>
          </cell>
          <cell r="M49">
            <v>16.2</v>
          </cell>
          <cell r="N49">
            <v>16.7</v>
          </cell>
          <cell r="O49">
            <v>17.7</v>
          </cell>
          <cell r="P49">
            <v>18.2</v>
          </cell>
          <cell r="Q49">
            <v>19</v>
          </cell>
          <cell r="R49">
            <v>9999</v>
          </cell>
        </row>
        <row r="50">
          <cell r="B50">
            <v>68</v>
          </cell>
          <cell r="C50">
            <v>-0.90149999999999997</v>
          </cell>
          <cell r="D50">
            <v>15.2737</v>
          </cell>
          <cell r="E50">
            <v>8.5699999999999998E-2</v>
          </cell>
          <cell r="F50">
            <v>-1</v>
          </cell>
          <cell r="G50">
            <v>12.7</v>
          </cell>
          <cell r="H50">
            <v>13.1</v>
          </cell>
          <cell r="I50">
            <v>13.4</v>
          </cell>
          <cell r="J50">
            <v>14</v>
          </cell>
          <cell r="K50">
            <v>14.4</v>
          </cell>
          <cell r="L50">
            <v>15.3</v>
          </cell>
          <cell r="M50">
            <v>16.2</v>
          </cell>
          <cell r="N50">
            <v>16.8</v>
          </cell>
          <cell r="O50">
            <v>17.8</v>
          </cell>
          <cell r="P50">
            <v>18.2</v>
          </cell>
          <cell r="Q50">
            <v>19</v>
          </cell>
          <cell r="R50">
            <v>9999</v>
          </cell>
        </row>
        <row r="51">
          <cell r="B51">
            <v>69</v>
          </cell>
          <cell r="C51">
            <v>-0.92430000000000001</v>
          </cell>
          <cell r="D51">
            <v>15.280099999999999</v>
          </cell>
          <cell r="E51">
            <v>8.5970000000000005E-2</v>
          </cell>
          <cell r="F51">
            <v>-1</v>
          </cell>
          <cell r="G51">
            <v>12.7</v>
          </cell>
          <cell r="H51">
            <v>13.1</v>
          </cell>
          <cell r="I51">
            <v>13.4</v>
          </cell>
          <cell r="J51">
            <v>14</v>
          </cell>
          <cell r="K51">
            <v>14.4</v>
          </cell>
          <cell r="L51">
            <v>15.3</v>
          </cell>
          <cell r="M51">
            <v>16.2</v>
          </cell>
          <cell r="N51">
            <v>16.8</v>
          </cell>
          <cell r="O51">
            <v>17.8</v>
          </cell>
          <cell r="P51">
            <v>18.2</v>
          </cell>
          <cell r="Q51">
            <v>19.100000000000001</v>
          </cell>
          <cell r="R51">
            <v>9999</v>
          </cell>
        </row>
        <row r="52">
          <cell r="B52">
            <v>70</v>
          </cell>
          <cell r="C52">
            <v>-0.94710000000000005</v>
          </cell>
          <cell r="D52">
            <v>15.287699999999999</v>
          </cell>
          <cell r="E52">
            <v>8.6249999999999993E-2</v>
          </cell>
          <cell r="F52">
            <v>-1</v>
          </cell>
          <cell r="G52">
            <v>12.7</v>
          </cell>
          <cell r="H52">
            <v>13.1</v>
          </cell>
          <cell r="I52">
            <v>13.4</v>
          </cell>
          <cell r="J52">
            <v>14</v>
          </cell>
          <cell r="K52">
            <v>14.4</v>
          </cell>
          <cell r="L52">
            <v>15.3</v>
          </cell>
          <cell r="M52">
            <v>16.2</v>
          </cell>
          <cell r="N52">
            <v>16.8</v>
          </cell>
          <cell r="O52">
            <v>17.8</v>
          </cell>
          <cell r="P52">
            <v>18.2</v>
          </cell>
          <cell r="Q52">
            <v>19.100000000000001</v>
          </cell>
          <cell r="R52">
            <v>9999</v>
          </cell>
        </row>
        <row r="53">
          <cell r="B53">
            <v>71</v>
          </cell>
          <cell r="C53">
            <v>-0.96970000000000001</v>
          </cell>
          <cell r="D53">
            <v>15.2965</v>
          </cell>
          <cell r="E53">
            <v>8.6529999999999996E-2</v>
          </cell>
          <cell r="F53">
            <v>-1</v>
          </cell>
          <cell r="G53">
            <v>12.7</v>
          </cell>
          <cell r="H53">
            <v>13.2</v>
          </cell>
          <cell r="I53">
            <v>13.4</v>
          </cell>
          <cell r="J53">
            <v>14</v>
          </cell>
          <cell r="K53">
            <v>14.5</v>
          </cell>
          <cell r="L53">
            <v>15.3</v>
          </cell>
          <cell r="M53">
            <v>16.2</v>
          </cell>
          <cell r="N53">
            <v>16.8</v>
          </cell>
          <cell r="O53">
            <v>17.8</v>
          </cell>
          <cell r="P53">
            <v>18.3</v>
          </cell>
          <cell r="Q53">
            <v>19.100000000000001</v>
          </cell>
          <cell r="R53">
            <v>9999</v>
          </cell>
        </row>
        <row r="54">
          <cell r="B54">
            <v>72</v>
          </cell>
          <cell r="C54">
            <v>-0.99209999999999998</v>
          </cell>
          <cell r="D54">
            <v>15.3062</v>
          </cell>
          <cell r="E54">
            <v>8.6819999999999994E-2</v>
          </cell>
          <cell r="F54">
            <v>-1</v>
          </cell>
          <cell r="G54">
            <v>12.7</v>
          </cell>
          <cell r="H54">
            <v>13.2</v>
          </cell>
          <cell r="I54">
            <v>13.4</v>
          </cell>
          <cell r="J54">
            <v>14</v>
          </cell>
          <cell r="K54">
            <v>14.5</v>
          </cell>
          <cell r="L54">
            <v>15.3</v>
          </cell>
          <cell r="M54">
            <v>16.3</v>
          </cell>
          <cell r="N54">
            <v>16.8</v>
          </cell>
          <cell r="O54">
            <v>17.899999999999999</v>
          </cell>
          <cell r="P54">
            <v>18.3</v>
          </cell>
          <cell r="Q54">
            <v>19.2</v>
          </cell>
          <cell r="R54">
            <v>9999</v>
          </cell>
        </row>
        <row r="55">
          <cell r="B55">
            <v>73</v>
          </cell>
          <cell r="C55">
            <v>-1.0144</v>
          </cell>
          <cell r="D55">
            <v>15.3169</v>
          </cell>
          <cell r="E55">
            <v>8.7110000000000007E-2</v>
          </cell>
          <cell r="F55">
            <v>-1</v>
          </cell>
          <cell r="G55">
            <v>12.7</v>
          </cell>
          <cell r="H55">
            <v>13.2</v>
          </cell>
          <cell r="I55">
            <v>13.4</v>
          </cell>
          <cell r="J55">
            <v>14</v>
          </cell>
          <cell r="K55">
            <v>14.5</v>
          </cell>
          <cell r="L55">
            <v>15.3</v>
          </cell>
          <cell r="M55">
            <v>16.3</v>
          </cell>
          <cell r="N55">
            <v>16.8</v>
          </cell>
          <cell r="O55">
            <v>17.899999999999999</v>
          </cell>
          <cell r="P55">
            <v>18.3</v>
          </cell>
          <cell r="Q55">
            <v>19.2</v>
          </cell>
          <cell r="R55">
            <v>9999</v>
          </cell>
        </row>
        <row r="56">
          <cell r="B56">
            <v>74</v>
          </cell>
          <cell r="C56">
            <v>-1.0365</v>
          </cell>
          <cell r="D56">
            <v>15.3285</v>
          </cell>
          <cell r="E56">
            <v>8.7410000000000002E-2</v>
          </cell>
          <cell r="F56">
            <v>-1</v>
          </cell>
          <cell r="G56">
            <v>12.7</v>
          </cell>
          <cell r="H56">
            <v>13.2</v>
          </cell>
          <cell r="I56">
            <v>13.4</v>
          </cell>
          <cell r="J56">
            <v>14.1</v>
          </cell>
          <cell r="K56">
            <v>14.5</v>
          </cell>
          <cell r="L56">
            <v>15.3</v>
          </cell>
          <cell r="M56">
            <v>16.3</v>
          </cell>
          <cell r="N56">
            <v>16.899999999999999</v>
          </cell>
          <cell r="O56">
            <v>17.899999999999999</v>
          </cell>
          <cell r="P56">
            <v>18.399999999999999</v>
          </cell>
          <cell r="Q56">
            <v>19.3</v>
          </cell>
          <cell r="R56">
            <v>9999</v>
          </cell>
        </row>
        <row r="57">
          <cell r="B57">
            <v>75</v>
          </cell>
          <cell r="C57">
            <v>-1.0584</v>
          </cell>
          <cell r="D57">
            <v>15.3408</v>
          </cell>
          <cell r="E57">
            <v>8.7709999999999996E-2</v>
          </cell>
          <cell r="F57">
            <v>-1</v>
          </cell>
          <cell r="G57">
            <v>12.8</v>
          </cell>
          <cell r="H57">
            <v>13.2</v>
          </cell>
          <cell r="I57">
            <v>13.4</v>
          </cell>
          <cell r="J57">
            <v>14.1</v>
          </cell>
          <cell r="K57">
            <v>14.5</v>
          </cell>
          <cell r="L57">
            <v>15.3</v>
          </cell>
          <cell r="M57">
            <v>16.3</v>
          </cell>
          <cell r="N57">
            <v>16.899999999999999</v>
          </cell>
          <cell r="O57">
            <v>17.899999999999999</v>
          </cell>
          <cell r="P57">
            <v>18.399999999999999</v>
          </cell>
          <cell r="Q57">
            <v>19.3</v>
          </cell>
          <cell r="R57">
            <v>9999</v>
          </cell>
        </row>
        <row r="58">
          <cell r="B58">
            <v>76</v>
          </cell>
          <cell r="C58">
            <v>-1.0801000000000001</v>
          </cell>
          <cell r="D58">
            <v>15.353999999999999</v>
          </cell>
          <cell r="E58">
            <v>8.8020000000000001E-2</v>
          </cell>
          <cell r="F58">
            <v>-1</v>
          </cell>
          <cell r="G58">
            <v>12.8</v>
          </cell>
          <cell r="H58">
            <v>13.2</v>
          </cell>
          <cell r="I58">
            <v>13.4</v>
          </cell>
          <cell r="J58">
            <v>14.1</v>
          </cell>
          <cell r="K58">
            <v>14.5</v>
          </cell>
          <cell r="L58">
            <v>15.4</v>
          </cell>
          <cell r="M58">
            <v>16.3</v>
          </cell>
          <cell r="N58">
            <v>16.899999999999999</v>
          </cell>
          <cell r="O58">
            <v>18</v>
          </cell>
          <cell r="P58">
            <v>18.399999999999999</v>
          </cell>
          <cell r="Q58">
            <v>19.399999999999999</v>
          </cell>
          <cell r="R58">
            <v>9999</v>
          </cell>
        </row>
        <row r="59">
          <cell r="B59">
            <v>77</v>
          </cell>
          <cell r="C59">
            <v>-1.1016999999999999</v>
          </cell>
          <cell r="D59">
            <v>15.367900000000001</v>
          </cell>
          <cell r="E59">
            <v>8.8330000000000006E-2</v>
          </cell>
          <cell r="F59">
            <v>-1</v>
          </cell>
          <cell r="G59">
            <v>12.8</v>
          </cell>
          <cell r="H59">
            <v>13.2</v>
          </cell>
          <cell r="I59">
            <v>13.4</v>
          </cell>
          <cell r="J59">
            <v>14.1</v>
          </cell>
          <cell r="K59">
            <v>14.5</v>
          </cell>
          <cell r="L59">
            <v>15.4</v>
          </cell>
          <cell r="M59">
            <v>16.3</v>
          </cell>
          <cell r="N59">
            <v>16.899999999999999</v>
          </cell>
          <cell r="O59">
            <v>18</v>
          </cell>
          <cell r="P59">
            <v>18.5</v>
          </cell>
          <cell r="Q59">
            <v>19.399999999999999</v>
          </cell>
          <cell r="R59">
            <v>9999</v>
          </cell>
        </row>
        <row r="60">
          <cell r="B60">
            <v>78</v>
          </cell>
          <cell r="C60">
            <v>-1.123</v>
          </cell>
          <cell r="D60">
            <v>15.3825</v>
          </cell>
          <cell r="E60">
            <v>8.8650000000000007E-2</v>
          </cell>
          <cell r="F60">
            <v>-1</v>
          </cell>
          <cell r="G60">
            <v>12.8</v>
          </cell>
          <cell r="H60">
            <v>13.2</v>
          </cell>
          <cell r="I60">
            <v>13.4</v>
          </cell>
          <cell r="J60">
            <v>14.1</v>
          </cell>
          <cell r="K60">
            <v>14.5</v>
          </cell>
          <cell r="L60">
            <v>15.4</v>
          </cell>
          <cell r="M60">
            <v>16.399999999999999</v>
          </cell>
          <cell r="N60">
            <v>16.899999999999999</v>
          </cell>
          <cell r="O60">
            <v>18</v>
          </cell>
          <cell r="P60">
            <v>18.5</v>
          </cell>
          <cell r="Q60">
            <v>19.399999999999999</v>
          </cell>
          <cell r="R60">
            <v>9999</v>
          </cell>
        </row>
        <row r="61">
          <cell r="B61">
            <v>79</v>
          </cell>
          <cell r="C61">
            <v>-1.1440999999999999</v>
          </cell>
          <cell r="D61">
            <v>15.3978</v>
          </cell>
          <cell r="E61">
            <v>8.8980000000000004E-2</v>
          </cell>
          <cell r="F61">
            <v>-1</v>
          </cell>
          <cell r="G61">
            <v>12.8</v>
          </cell>
          <cell r="H61">
            <v>13.2</v>
          </cell>
          <cell r="I61">
            <v>13.4</v>
          </cell>
          <cell r="J61">
            <v>14.1</v>
          </cell>
          <cell r="K61">
            <v>14.5</v>
          </cell>
          <cell r="L61">
            <v>15.4</v>
          </cell>
          <cell r="M61">
            <v>16.399999999999999</v>
          </cell>
          <cell r="N61">
            <v>17</v>
          </cell>
          <cell r="O61">
            <v>18.100000000000001</v>
          </cell>
          <cell r="P61">
            <v>18.5</v>
          </cell>
          <cell r="Q61">
            <v>19.5</v>
          </cell>
          <cell r="R61">
            <v>9999</v>
          </cell>
        </row>
        <row r="62">
          <cell r="B62">
            <v>80</v>
          </cell>
          <cell r="C62">
            <v>-1.1649</v>
          </cell>
          <cell r="D62">
            <v>15.4137</v>
          </cell>
          <cell r="E62">
            <v>8.931E-2</v>
          </cell>
          <cell r="F62">
            <v>-1</v>
          </cell>
          <cell r="G62">
            <v>12.8</v>
          </cell>
          <cell r="H62">
            <v>13.2</v>
          </cell>
          <cell r="I62">
            <v>13.5</v>
          </cell>
          <cell r="J62">
            <v>14.1</v>
          </cell>
          <cell r="K62">
            <v>14.5</v>
          </cell>
          <cell r="L62">
            <v>15.4</v>
          </cell>
          <cell r="M62">
            <v>16.399999999999999</v>
          </cell>
          <cell r="N62">
            <v>17</v>
          </cell>
          <cell r="O62">
            <v>18.100000000000001</v>
          </cell>
          <cell r="P62">
            <v>18.600000000000001</v>
          </cell>
          <cell r="Q62">
            <v>19.600000000000001</v>
          </cell>
          <cell r="R62">
            <v>9999</v>
          </cell>
        </row>
        <row r="63">
          <cell r="B63">
            <v>81</v>
          </cell>
          <cell r="C63">
            <v>-1.1856</v>
          </cell>
          <cell r="D63">
            <v>15.430199999999999</v>
          </cell>
          <cell r="E63">
            <v>8.9639999999999997E-2</v>
          </cell>
          <cell r="F63">
            <v>-1</v>
          </cell>
          <cell r="G63">
            <v>12.8</v>
          </cell>
          <cell r="H63">
            <v>13.2</v>
          </cell>
          <cell r="I63">
            <v>13.5</v>
          </cell>
          <cell r="J63">
            <v>14.1</v>
          </cell>
          <cell r="K63">
            <v>14.6</v>
          </cell>
          <cell r="L63">
            <v>15.4</v>
          </cell>
          <cell r="M63">
            <v>16.399999999999999</v>
          </cell>
          <cell r="N63">
            <v>17</v>
          </cell>
          <cell r="O63">
            <v>18.100000000000001</v>
          </cell>
          <cell r="P63">
            <v>18.600000000000001</v>
          </cell>
          <cell r="Q63">
            <v>19.600000000000001</v>
          </cell>
          <cell r="R63">
            <v>9999</v>
          </cell>
        </row>
        <row r="64">
          <cell r="B64">
            <v>82</v>
          </cell>
          <cell r="C64">
            <v>-1.206</v>
          </cell>
          <cell r="D64">
            <v>15.4473</v>
          </cell>
          <cell r="E64">
            <v>8.9980000000000004E-2</v>
          </cell>
          <cell r="F64">
            <v>-1</v>
          </cell>
          <cell r="G64">
            <v>12.8</v>
          </cell>
          <cell r="H64">
            <v>13.2</v>
          </cell>
          <cell r="I64">
            <v>13.5</v>
          </cell>
          <cell r="J64">
            <v>14.1</v>
          </cell>
          <cell r="K64">
            <v>14.6</v>
          </cell>
          <cell r="L64">
            <v>15.4</v>
          </cell>
          <cell r="M64">
            <v>16.5</v>
          </cell>
          <cell r="N64">
            <v>17.100000000000001</v>
          </cell>
          <cell r="O64">
            <v>18.2</v>
          </cell>
          <cell r="P64">
            <v>18.7</v>
          </cell>
          <cell r="Q64">
            <v>19.7</v>
          </cell>
          <cell r="R64">
            <v>9999</v>
          </cell>
        </row>
        <row r="65">
          <cell r="B65">
            <v>83</v>
          </cell>
          <cell r="C65">
            <v>-1.2261</v>
          </cell>
          <cell r="D65">
            <v>15.465</v>
          </cell>
          <cell r="E65">
            <v>9.0329999999999994E-2</v>
          </cell>
          <cell r="F65">
            <v>-1</v>
          </cell>
          <cell r="G65">
            <v>12.8</v>
          </cell>
          <cell r="H65">
            <v>13.3</v>
          </cell>
          <cell r="I65">
            <v>13.5</v>
          </cell>
          <cell r="J65">
            <v>14.2</v>
          </cell>
          <cell r="K65">
            <v>14.6</v>
          </cell>
          <cell r="L65">
            <v>15.5</v>
          </cell>
          <cell r="M65">
            <v>16.5</v>
          </cell>
          <cell r="N65">
            <v>17.100000000000001</v>
          </cell>
          <cell r="O65">
            <v>18.2</v>
          </cell>
          <cell r="P65">
            <v>18.7</v>
          </cell>
          <cell r="Q65">
            <v>19.7</v>
          </cell>
          <cell r="R65">
            <v>9999</v>
          </cell>
        </row>
        <row r="66">
          <cell r="B66">
            <v>84</v>
          </cell>
          <cell r="C66">
            <v>-1.246</v>
          </cell>
          <cell r="D66">
            <v>15.4832</v>
          </cell>
          <cell r="E66">
            <v>9.0679999999999997E-2</v>
          </cell>
          <cell r="F66">
            <v>-1</v>
          </cell>
          <cell r="G66">
            <v>12.8</v>
          </cell>
          <cell r="H66">
            <v>13.3</v>
          </cell>
          <cell r="I66">
            <v>13.5</v>
          </cell>
          <cell r="J66">
            <v>14.2</v>
          </cell>
          <cell r="K66">
            <v>14.6</v>
          </cell>
          <cell r="L66">
            <v>15.5</v>
          </cell>
          <cell r="M66">
            <v>16.5</v>
          </cell>
          <cell r="N66">
            <v>17.100000000000001</v>
          </cell>
          <cell r="O66">
            <v>18.3</v>
          </cell>
          <cell r="P66">
            <v>18.8</v>
          </cell>
          <cell r="Q66">
            <v>19.8</v>
          </cell>
          <cell r="R66">
            <v>9999</v>
          </cell>
        </row>
        <row r="67">
          <cell r="B67">
            <v>85</v>
          </cell>
          <cell r="C67">
            <v>-1.2656000000000001</v>
          </cell>
          <cell r="D67">
            <v>15.501899999999999</v>
          </cell>
          <cell r="E67">
            <v>9.103E-2</v>
          </cell>
          <cell r="F67">
            <v>-1</v>
          </cell>
          <cell r="G67">
            <v>12.9</v>
          </cell>
          <cell r="H67">
            <v>13.3</v>
          </cell>
          <cell r="I67">
            <v>13.5</v>
          </cell>
          <cell r="J67">
            <v>14.2</v>
          </cell>
          <cell r="K67">
            <v>14.6</v>
          </cell>
          <cell r="L67">
            <v>15.5</v>
          </cell>
          <cell r="M67">
            <v>16.5</v>
          </cell>
          <cell r="N67">
            <v>17.100000000000001</v>
          </cell>
          <cell r="O67">
            <v>18.3</v>
          </cell>
          <cell r="P67">
            <v>18.8</v>
          </cell>
          <cell r="Q67">
            <v>19.8</v>
          </cell>
          <cell r="R67">
            <v>9999</v>
          </cell>
        </row>
        <row r="68">
          <cell r="B68">
            <v>86</v>
          </cell>
          <cell r="C68">
            <v>-1.2848999999999999</v>
          </cell>
          <cell r="D68">
            <v>15.521000000000001</v>
          </cell>
          <cell r="E68">
            <v>9.1389999999999999E-2</v>
          </cell>
          <cell r="F68">
            <v>-1</v>
          </cell>
          <cell r="G68">
            <v>12.9</v>
          </cell>
          <cell r="H68">
            <v>13.3</v>
          </cell>
          <cell r="I68">
            <v>13.5</v>
          </cell>
          <cell r="J68">
            <v>14.2</v>
          </cell>
          <cell r="K68">
            <v>14.6</v>
          </cell>
          <cell r="L68">
            <v>15.5</v>
          </cell>
          <cell r="M68">
            <v>16.600000000000001</v>
          </cell>
          <cell r="N68">
            <v>17.2</v>
          </cell>
          <cell r="O68">
            <v>18.3</v>
          </cell>
          <cell r="P68">
            <v>18.8</v>
          </cell>
          <cell r="Q68">
            <v>19.899999999999999</v>
          </cell>
          <cell r="R68">
            <v>9999</v>
          </cell>
        </row>
        <row r="69">
          <cell r="B69">
            <v>87</v>
          </cell>
          <cell r="C69">
            <v>-1.304</v>
          </cell>
          <cell r="D69">
            <v>15.540699999999999</v>
          </cell>
          <cell r="E69">
            <v>9.1759999999999994E-2</v>
          </cell>
          <cell r="F69">
            <v>-1</v>
          </cell>
          <cell r="G69">
            <v>12.9</v>
          </cell>
          <cell r="H69">
            <v>13.3</v>
          </cell>
          <cell r="I69">
            <v>13.5</v>
          </cell>
          <cell r="J69">
            <v>14.2</v>
          </cell>
          <cell r="K69">
            <v>14.6</v>
          </cell>
          <cell r="L69">
            <v>15.5</v>
          </cell>
          <cell r="M69">
            <v>16.600000000000001</v>
          </cell>
          <cell r="N69">
            <v>17.2</v>
          </cell>
          <cell r="O69">
            <v>18.399999999999999</v>
          </cell>
          <cell r="P69">
            <v>18.899999999999999</v>
          </cell>
          <cell r="Q69">
            <v>20</v>
          </cell>
          <cell r="R69">
            <v>9999</v>
          </cell>
        </row>
        <row r="70">
          <cell r="B70">
            <v>88</v>
          </cell>
          <cell r="C70">
            <v>-1.3228</v>
          </cell>
          <cell r="D70">
            <v>15.5608</v>
          </cell>
          <cell r="E70">
            <v>9.2130000000000004E-2</v>
          </cell>
          <cell r="F70">
            <v>-1</v>
          </cell>
          <cell r="G70">
            <v>12.9</v>
          </cell>
          <cell r="H70">
            <v>13.3</v>
          </cell>
          <cell r="I70">
            <v>13.6</v>
          </cell>
          <cell r="J70">
            <v>14.2</v>
          </cell>
          <cell r="K70">
            <v>14.7</v>
          </cell>
          <cell r="L70">
            <v>15.6</v>
          </cell>
          <cell r="M70">
            <v>16.600000000000001</v>
          </cell>
          <cell r="N70">
            <v>17.2</v>
          </cell>
          <cell r="O70">
            <v>18.399999999999999</v>
          </cell>
          <cell r="P70">
            <v>18.899999999999999</v>
          </cell>
          <cell r="Q70">
            <v>20</v>
          </cell>
          <cell r="R70">
            <v>9999</v>
          </cell>
        </row>
        <row r="71">
          <cell r="B71">
            <v>89</v>
          </cell>
          <cell r="C71">
            <v>-1.3413999999999999</v>
          </cell>
          <cell r="D71">
            <v>15.5814</v>
          </cell>
          <cell r="E71">
            <v>9.2509999999999995E-2</v>
          </cell>
          <cell r="F71">
            <v>-1</v>
          </cell>
          <cell r="G71">
            <v>12.9</v>
          </cell>
          <cell r="H71">
            <v>13.3</v>
          </cell>
          <cell r="I71">
            <v>13.6</v>
          </cell>
          <cell r="J71">
            <v>14.2</v>
          </cell>
          <cell r="K71">
            <v>14.7</v>
          </cell>
          <cell r="L71">
            <v>15.6</v>
          </cell>
          <cell r="M71">
            <v>16.600000000000001</v>
          </cell>
          <cell r="N71">
            <v>17.3</v>
          </cell>
          <cell r="O71">
            <v>18.5</v>
          </cell>
          <cell r="P71">
            <v>19</v>
          </cell>
          <cell r="Q71">
            <v>20.100000000000001</v>
          </cell>
          <cell r="R71">
            <v>9999</v>
          </cell>
        </row>
        <row r="72">
          <cell r="B72">
            <v>90</v>
          </cell>
          <cell r="C72">
            <v>-1.3595999999999999</v>
          </cell>
          <cell r="D72">
            <v>15.6023</v>
          </cell>
          <cell r="E72">
            <v>9.289E-2</v>
          </cell>
          <cell r="F72">
            <v>-1</v>
          </cell>
          <cell r="G72">
            <v>12.9</v>
          </cell>
          <cell r="H72">
            <v>13.3</v>
          </cell>
          <cell r="I72">
            <v>13.6</v>
          </cell>
          <cell r="J72">
            <v>14.3</v>
          </cell>
          <cell r="K72">
            <v>14.7</v>
          </cell>
          <cell r="L72">
            <v>15.6</v>
          </cell>
          <cell r="M72">
            <v>16.7</v>
          </cell>
          <cell r="N72">
            <v>17.3</v>
          </cell>
          <cell r="O72">
            <v>18.5</v>
          </cell>
          <cell r="P72">
            <v>19</v>
          </cell>
          <cell r="Q72">
            <v>20.2</v>
          </cell>
          <cell r="R72">
            <v>9999</v>
          </cell>
        </row>
        <row r="73">
          <cell r="B73">
            <v>91</v>
          </cell>
          <cell r="C73">
            <v>-1.3775999999999999</v>
          </cell>
          <cell r="D73">
            <v>15.623699999999999</v>
          </cell>
          <cell r="E73">
            <v>9.3270000000000006E-2</v>
          </cell>
          <cell r="F73">
            <v>-1</v>
          </cell>
          <cell r="G73">
            <v>12.9</v>
          </cell>
          <cell r="H73">
            <v>13.4</v>
          </cell>
          <cell r="I73">
            <v>13.6</v>
          </cell>
          <cell r="J73">
            <v>14.3</v>
          </cell>
          <cell r="K73">
            <v>14.7</v>
          </cell>
          <cell r="L73">
            <v>15.6</v>
          </cell>
          <cell r="M73">
            <v>16.7</v>
          </cell>
          <cell r="N73">
            <v>17.3</v>
          </cell>
          <cell r="O73">
            <v>18.600000000000001</v>
          </cell>
          <cell r="P73">
            <v>19.100000000000001</v>
          </cell>
          <cell r="Q73">
            <v>20.2</v>
          </cell>
          <cell r="R73">
            <v>9999</v>
          </cell>
        </row>
        <row r="74">
          <cell r="B74">
            <v>92</v>
          </cell>
          <cell r="C74">
            <v>-1.3953</v>
          </cell>
          <cell r="D74">
            <v>15.6455</v>
          </cell>
          <cell r="E74">
            <v>9.3659999999999993E-2</v>
          </cell>
          <cell r="F74">
            <v>-1</v>
          </cell>
          <cell r="G74">
            <v>12.9</v>
          </cell>
          <cell r="H74">
            <v>13.4</v>
          </cell>
          <cell r="I74">
            <v>13.6</v>
          </cell>
          <cell r="J74">
            <v>14.3</v>
          </cell>
          <cell r="K74">
            <v>14.7</v>
          </cell>
          <cell r="L74">
            <v>15.6</v>
          </cell>
          <cell r="M74">
            <v>16.7</v>
          </cell>
          <cell r="N74">
            <v>17.399999999999999</v>
          </cell>
          <cell r="O74">
            <v>18.600000000000001</v>
          </cell>
          <cell r="P74">
            <v>19.2</v>
          </cell>
          <cell r="Q74">
            <v>20.3</v>
          </cell>
          <cell r="R74">
            <v>9999</v>
          </cell>
        </row>
        <row r="75">
          <cell r="B75">
            <v>93</v>
          </cell>
          <cell r="C75">
            <v>-1.4126000000000001</v>
          </cell>
          <cell r="D75">
            <v>15.6677</v>
          </cell>
          <cell r="E75">
            <v>9.4060000000000005E-2</v>
          </cell>
          <cell r="F75">
            <v>-1</v>
          </cell>
          <cell r="G75">
            <v>12.9</v>
          </cell>
          <cell r="H75">
            <v>13.4</v>
          </cell>
          <cell r="I75">
            <v>13.6</v>
          </cell>
          <cell r="J75">
            <v>14.3</v>
          </cell>
          <cell r="K75">
            <v>14.7</v>
          </cell>
          <cell r="L75">
            <v>15.7</v>
          </cell>
          <cell r="M75">
            <v>16.7</v>
          </cell>
          <cell r="N75">
            <v>17.399999999999999</v>
          </cell>
          <cell r="O75">
            <v>18.7</v>
          </cell>
          <cell r="P75">
            <v>19.2</v>
          </cell>
          <cell r="Q75">
            <v>20.399999999999999</v>
          </cell>
          <cell r="R75">
            <v>9999</v>
          </cell>
        </row>
        <row r="76">
          <cell r="B76">
            <v>94</v>
          </cell>
          <cell r="C76">
            <v>-1.4297</v>
          </cell>
          <cell r="D76">
            <v>15.690300000000001</v>
          </cell>
          <cell r="E76">
            <v>9.4450000000000006E-2</v>
          </cell>
          <cell r="F76">
            <v>-1</v>
          </cell>
          <cell r="G76">
            <v>13</v>
          </cell>
          <cell r="H76">
            <v>13.4</v>
          </cell>
          <cell r="I76">
            <v>13.6</v>
          </cell>
          <cell r="J76">
            <v>14.3</v>
          </cell>
          <cell r="K76">
            <v>14.8</v>
          </cell>
          <cell r="L76">
            <v>15.7</v>
          </cell>
          <cell r="M76">
            <v>16.8</v>
          </cell>
          <cell r="N76">
            <v>17.399999999999999</v>
          </cell>
          <cell r="O76">
            <v>18.7</v>
          </cell>
          <cell r="P76">
            <v>19.3</v>
          </cell>
          <cell r="Q76">
            <v>20.399999999999999</v>
          </cell>
          <cell r="R76">
            <v>9999</v>
          </cell>
        </row>
        <row r="77">
          <cell r="B77">
            <v>95</v>
          </cell>
          <cell r="C77">
            <v>-1.4463999999999999</v>
          </cell>
          <cell r="D77">
            <v>15.7133</v>
          </cell>
          <cell r="E77">
            <v>9.486E-2</v>
          </cell>
          <cell r="F77">
            <v>-1</v>
          </cell>
          <cell r="G77">
            <v>13</v>
          </cell>
          <cell r="H77">
            <v>13.4</v>
          </cell>
          <cell r="I77">
            <v>13.7</v>
          </cell>
          <cell r="J77">
            <v>14.3</v>
          </cell>
          <cell r="K77">
            <v>14.8</v>
          </cell>
          <cell r="L77">
            <v>15.7</v>
          </cell>
          <cell r="M77">
            <v>16.8</v>
          </cell>
          <cell r="N77">
            <v>17.5</v>
          </cell>
          <cell r="O77">
            <v>18.8</v>
          </cell>
          <cell r="P77">
            <v>19.3</v>
          </cell>
          <cell r="Q77">
            <v>20.5</v>
          </cell>
          <cell r="R77">
            <v>9999</v>
          </cell>
        </row>
        <row r="78">
          <cell r="B78">
            <v>96</v>
          </cell>
          <cell r="C78">
            <v>-1.4629000000000001</v>
          </cell>
          <cell r="D78">
            <v>15.736800000000001</v>
          </cell>
          <cell r="E78">
            <v>9.5259999999999997E-2</v>
          </cell>
          <cell r="F78">
            <v>-1</v>
          </cell>
          <cell r="G78">
            <v>13</v>
          </cell>
          <cell r="H78">
            <v>13.4</v>
          </cell>
          <cell r="I78">
            <v>13.7</v>
          </cell>
          <cell r="J78">
            <v>14.4</v>
          </cell>
          <cell r="K78">
            <v>14.8</v>
          </cell>
          <cell r="L78">
            <v>15.7</v>
          </cell>
          <cell r="M78">
            <v>16.8</v>
          </cell>
          <cell r="N78">
            <v>17.5</v>
          </cell>
          <cell r="O78">
            <v>18.8</v>
          </cell>
          <cell r="P78">
            <v>19.399999999999999</v>
          </cell>
          <cell r="Q78">
            <v>20.6</v>
          </cell>
          <cell r="R78">
            <v>9999</v>
          </cell>
        </row>
        <row r="79">
          <cell r="B79">
            <v>97</v>
          </cell>
          <cell r="C79">
            <v>-1.4790000000000001</v>
          </cell>
          <cell r="D79">
            <v>15.7606</v>
          </cell>
          <cell r="E79">
            <v>9.5670000000000005E-2</v>
          </cell>
          <cell r="F79">
            <v>-1</v>
          </cell>
          <cell r="G79">
            <v>13</v>
          </cell>
          <cell r="H79">
            <v>13.4</v>
          </cell>
          <cell r="I79">
            <v>13.7</v>
          </cell>
          <cell r="J79">
            <v>14.4</v>
          </cell>
          <cell r="K79">
            <v>14.8</v>
          </cell>
          <cell r="L79">
            <v>15.8</v>
          </cell>
          <cell r="M79">
            <v>16.899999999999999</v>
          </cell>
          <cell r="N79">
            <v>17.5</v>
          </cell>
          <cell r="O79">
            <v>18.899999999999999</v>
          </cell>
          <cell r="P79">
            <v>19.399999999999999</v>
          </cell>
          <cell r="Q79">
            <v>20.6</v>
          </cell>
          <cell r="R79">
            <v>9999</v>
          </cell>
        </row>
        <row r="80">
          <cell r="B80">
            <v>98</v>
          </cell>
          <cell r="C80">
            <v>-1.4946999999999999</v>
          </cell>
          <cell r="D80">
            <v>15.784800000000001</v>
          </cell>
          <cell r="E80">
            <v>9.6089999999999995E-2</v>
          </cell>
          <cell r="F80">
            <v>-1</v>
          </cell>
          <cell r="G80">
            <v>13</v>
          </cell>
          <cell r="H80">
            <v>13.5</v>
          </cell>
          <cell r="I80">
            <v>13.7</v>
          </cell>
          <cell r="J80">
            <v>14.4</v>
          </cell>
          <cell r="K80">
            <v>14.8</v>
          </cell>
          <cell r="L80">
            <v>15.8</v>
          </cell>
          <cell r="M80">
            <v>16.899999999999999</v>
          </cell>
          <cell r="N80">
            <v>17.600000000000001</v>
          </cell>
          <cell r="O80">
            <v>18.899999999999999</v>
          </cell>
          <cell r="P80">
            <v>19.5</v>
          </cell>
          <cell r="Q80">
            <v>20.7</v>
          </cell>
          <cell r="R80">
            <v>9999</v>
          </cell>
        </row>
        <row r="81">
          <cell r="B81">
            <v>99</v>
          </cell>
          <cell r="C81">
            <v>-1.5101</v>
          </cell>
          <cell r="D81">
            <v>15.8094</v>
          </cell>
          <cell r="E81">
            <v>9.6509999999999999E-2</v>
          </cell>
          <cell r="F81">
            <v>-1</v>
          </cell>
          <cell r="G81">
            <v>13</v>
          </cell>
          <cell r="H81">
            <v>13.5</v>
          </cell>
          <cell r="I81">
            <v>13.7</v>
          </cell>
          <cell r="J81">
            <v>14.4</v>
          </cell>
          <cell r="K81">
            <v>14.9</v>
          </cell>
          <cell r="L81">
            <v>15.8</v>
          </cell>
          <cell r="M81">
            <v>16.899999999999999</v>
          </cell>
          <cell r="N81">
            <v>17.600000000000001</v>
          </cell>
          <cell r="O81">
            <v>19</v>
          </cell>
          <cell r="P81">
            <v>19.5</v>
          </cell>
          <cell r="Q81">
            <v>20.8</v>
          </cell>
          <cell r="R81">
            <v>9999</v>
          </cell>
        </row>
        <row r="82">
          <cell r="B82">
            <v>100</v>
          </cell>
          <cell r="C82">
            <v>-1.5251999999999999</v>
          </cell>
          <cell r="D82">
            <v>15.8344</v>
          </cell>
          <cell r="E82">
            <v>9.6930000000000002E-2</v>
          </cell>
          <cell r="F82">
            <v>-1</v>
          </cell>
          <cell r="G82">
            <v>13</v>
          </cell>
          <cell r="H82">
            <v>13.5</v>
          </cell>
          <cell r="I82">
            <v>13.7</v>
          </cell>
          <cell r="J82">
            <v>14.4</v>
          </cell>
          <cell r="K82">
            <v>14.9</v>
          </cell>
          <cell r="L82">
            <v>15.8</v>
          </cell>
          <cell r="M82">
            <v>17</v>
          </cell>
          <cell r="N82">
            <v>17.7</v>
          </cell>
          <cell r="O82">
            <v>19</v>
          </cell>
          <cell r="P82">
            <v>19.600000000000001</v>
          </cell>
          <cell r="Q82">
            <v>20.9</v>
          </cell>
          <cell r="R82">
            <v>9999</v>
          </cell>
        </row>
        <row r="83">
          <cell r="B83">
            <v>101</v>
          </cell>
          <cell r="C83">
            <v>-1.5399</v>
          </cell>
          <cell r="D83">
            <v>15.8597</v>
          </cell>
          <cell r="E83">
            <v>9.7350000000000006E-2</v>
          </cell>
          <cell r="F83">
            <v>-1</v>
          </cell>
          <cell r="G83">
            <v>13.1</v>
          </cell>
          <cell r="H83">
            <v>13.5</v>
          </cell>
          <cell r="I83">
            <v>13.7</v>
          </cell>
          <cell r="J83">
            <v>14.4</v>
          </cell>
          <cell r="K83">
            <v>14.9</v>
          </cell>
          <cell r="L83">
            <v>15.9</v>
          </cell>
          <cell r="M83">
            <v>17</v>
          </cell>
          <cell r="N83">
            <v>17.7</v>
          </cell>
          <cell r="O83">
            <v>19.100000000000001</v>
          </cell>
          <cell r="P83">
            <v>19.7</v>
          </cell>
          <cell r="Q83">
            <v>21</v>
          </cell>
          <cell r="R83">
            <v>9999</v>
          </cell>
        </row>
        <row r="84">
          <cell r="B84">
            <v>102</v>
          </cell>
          <cell r="C84">
            <v>-1.5542</v>
          </cell>
          <cell r="D84">
            <v>15.8855</v>
          </cell>
          <cell r="E84">
            <v>9.7780000000000006E-2</v>
          </cell>
          <cell r="F84">
            <v>-1</v>
          </cell>
          <cell r="G84">
            <v>13.1</v>
          </cell>
          <cell r="H84">
            <v>13.5</v>
          </cell>
          <cell r="I84">
            <v>13.8</v>
          </cell>
          <cell r="J84">
            <v>14.5</v>
          </cell>
          <cell r="K84">
            <v>14.9</v>
          </cell>
          <cell r="L84">
            <v>15.9</v>
          </cell>
          <cell r="M84">
            <v>17</v>
          </cell>
          <cell r="N84">
            <v>17.7</v>
          </cell>
          <cell r="O84">
            <v>19.100000000000001</v>
          </cell>
          <cell r="P84">
            <v>19.7</v>
          </cell>
          <cell r="Q84">
            <v>21</v>
          </cell>
          <cell r="R84">
            <v>9999</v>
          </cell>
        </row>
        <row r="85">
          <cell r="B85">
            <v>103</v>
          </cell>
          <cell r="C85">
            <v>-1.5681</v>
          </cell>
          <cell r="D85">
            <v>15.9116</v>
          </cell>
          <cell r="E85">
            <v>9.8210000000000006E-2</v>
          </cell>
          <cell r="F85">
            <v>-1</v>
          </cell>
          <cell r="G85">
            <v>13.1</v>
          </cell>
          <cell r="H85">
            <v>13.5</v>
          </cell>
          <cell r="I85">
            <v>13.8</v>
          </cell>
          <cell r="J85">
            <v>14.5</v>
          </cell>
          <cell r="K85">
            <v>14.9</v>
          </cell>
          <cell r="L85">
            <v>15.9</v>
          </cell>
          <cell r="M85">
            <v>17.100000000000001</v>
          </cell>
          <cell r="N85">
            <v>17.8</v>
          </cell>
          <cell r="O85">
            <v>19.2</v>
          </cell>
          <cell r="P85">
            <v>19.8</v>
          </cell>
          <cell r="Q85">
            <v>21.1</v>
          </cell>
          <cell r="R85">
            <v>9999</v>
          </cell>
        </row>
        <row r="86">
          <cell r="B86">
            <v>104</v>
          </cell>
          <cell r="C86">
            <v>-1.5817000000000001</v>
          </cell>
          <cell r="D86">
            <v>15.9381</v>
          </cell>
          <cell r="E86">
            <v>9.8640000000000005E-2</v>
          </cell>
          <cell r="F86">
            <v>-1</v>
          </cell>
          <cell r="G86">
            <v>13.1</v>
          </cell>
          <cell r="H86">
            <v>13.5</v>
          </cell>
          <cell r="I86">
            <v>13.8</v>
          </cell>
          <cell r="J86">
            <v>14.5</v>
          </cell>
          <cell r="K86">
            <v>15</v>
          </cell>
          <cell r="L86">
            <v>15.9</v>
          </cell>
          <cell r="M86">
            <v>17.100000000000001</v>
          </cell>
          <cell r="N86">
            <v>17.8</v>
          </cell>
          <cell r="O86">
            <v>19.2</v>
          </cell>
          <cell r="P86">
            <v>19.899999999999999</v>
          </cell>
          <cell r="Q86">
            <v>21.2</v>
          </cell>
          <cell r="R86">
            <v>9999</v>
          </cell>
        </row>
        <row r="87">
          <cell r="B87">
            <v>105</v>
          </cell>
          <cell r="C87">
            <v>-1.5948</v>
          </cell>
          <cell r="D87">
            <v>15.9651</v>
          </cell>
          <cell r="E87">
            <v>9.9070000000000005E-2</v>
          </cell>
          <cell r="F87">
            <v>-1</v>
          </cell>
          <cell r="G87">
            <v>13.1</v>
          </cell>
          <cell r="H87">
            <v>13.6</v>
          </cell>
          <cell r="I87">
            <v>13.8</v>
          </cell>
          <cell r="J87">
            <v>14.5</v>
          </cell>
          <cell r="K87">
            <v>15</v>
          </cell>
          <cell r="L87">
            <v>16</v>
          </cell>
          <cell r="M87">
            <v>17.100000000000001</v>
          </cell>
          <cell r="N87">
            <v>17.899999999999999</v>
          </cell>
          <cell r="O87">
            <v>19.3</v>
          </cell>
          <cell r="P87">
            <v>19.899999999999999</v>
          </cell>
          <cell r="Q87">
            <v>21.3</v>
          </cell>
          <cell r="R87">
            <v>9999</v>
          </cell>
        </row>
        <row r="88">
          <cell r="B88">
            <v>106</v>
          </cell>
          <cell r="C88">
            <v>-1.6075999999999999</v>
          </cell>
          <cell r="D88">
            <v>15.9925</v>
          </cell>
          <cell r="E88">
            <v>9.9510000000000001E-2</v>
          </cell>
          <cell r="F88">
            <v>-1</v>
          </cell>
          <cell r="G88">
            <v>13.1</v>
          </cell>
          <cell r="H88">
            <v>13.6</v>
          </cell>
          <cell r="I88">
            <v>13.8</v>
          </cell>
          <cell r="J88">
            <v>14.5</v>
          </cell>
          <cell r="K88">
            <v>15</v>
          </cell>
          <cell r="L88">
            <v>16</v>
          </cell>
          <cell r="M88">
            <v>17.2</v>
          </cell>
          <cell r="N88">
            <v>17.899999999999999</v>
          </cell>
          <cell r="O88">
            <v>19.3</v>
          </cell>
          <cell r="P88">
            <v>20</v>
          </cell>
          <cell r="Q88">
            <v>21.4</v>
          </cell>
          <cell r="R88">
            <v>9999</v>
          </cell>
        </row>
        <row r="89">
          <cell r="B89">
            <v>107</v>
          </cell>
          <cell r="C89">
            <v>-1.6198999999999999</v>
          </cell>
          <cell r="D89">
            <v>16.020499999999998</v>
          </cell>
          <cell r="E89">
            <v>9.9940000000000001E-2</v>
          </cell>
          <cell r="F89">
            <v>-1</v>
          </cell>
          <cell r="G89">
            <v>13.2</v>
          </cell>
          <cell r="H89">
            <v>13.6</v>
          </cell>
          <cell r="I89">
            <v>13.8</v>
          </cell>
          <cell r="J89">
            <v>14.6</v>
          </cell>
          <cell r="K89">
            <v>15</v>
          </cell>
          <cell r="L89">
            <v>16</v>
          </cell>
          <cell r="M89">
            <v>17.2</v>
          </cell>
          <cell r="N89">
            <v>17.899999999999999</v>
          </cell>
          <cell r="O89">
            <v>19.399999999999999</v>
          </cell>
          <cell r="P89">
            <v>20</v>
          </cell>
          <cell r="Q89">
            <v>21.4</v>
          </cell>
          <cell r="R89">
            <v>9999</v>
          </cell>
        </row>
        <row r="90">
          <cell r="B90">
            <v>108</v>
          </cell>
          <cell r="C90">
            <v>-1.6317999999999999</v>
          </cell>
          <cell r="D90">
            <v>16.048999999999999</v>
          </cell>
          <cell r="E90">
            <v>0.10038</v>
          </cell>
          <cell r="F90">
            <v>-1</v>
          </cell>
          <cell r="G90">
            <v>13.2</v>
          </cell>
          <cell r="H90">
            <v>13.6</v>
          </cell>
          <cell r="I90">
            <v>13.9</v>
          </cell>
          <cell r="J90">
            <v>14.6</v>
          </cell>
          <cell r="K90">
            <v>15.1</v>
          </cell>
          <cell r="L90">
            <v>16</v>
          </cell>
          <cell r="M90">
            <v>17.2</v>
          </cell>
          <cell r="N90">
            <v>18</v>
          </cell>
          <cell r="O90">
            <v>19.5</v>
          </cell>
          <cell r="P90">
            <v>20.100000000000001</v>
          </cell>
          <cell r="Q90">
            <v>21.5</v>
          </cell>
          <cell r="R90">
            <v>9999</v>
          </cell>
        </row>
        <row r="91">
          <cell r="B91">
            <v>109</v>
          </cell>
          <cell r="C91">
            <v>-1.6433</v>
          </cell>
          <cell r="D91">
            <v>16.078099999999999</v>
          </cell>
          <cell r="E91">
            <v>0.10082000000000001</v>
          </cell>
          <cell r="F91">
            <v>-1</v>
          </cell>
          <cell r="G91">
            <v>13.2</v>
          </cell>
          <cell r="H91">
            <v>13.6</v>
          </cell>
          <cell r="I91">
            <v>13.9</v>
          </cell>
          <cell r="J91">
            <v>14.6</v>
          </cell>
          <cell r="K91">
            <v>15.1</v>
          </cell>
          <cell r="L91">
            <v>16.100000000000001</v>
          </cell>
          <cell r="M91">
            <v>17.3</v>
          </cell>
          <cell r="N91">
            <v>18</v>
          </cell>
          <cell r="O91">
            <v>19.5</v>
          </cell>
          <cell r="P91">
            <v>20.2</v>
          </cell>
          <cell r="Q91">
            <v>21.6</v>
          </cell>
          <cell r="R91">
            <v>9999</v>
          </cell>
        </row>
        <row r="92">
          <cell r="B92">
            <v>110</v>
          </cell>
          <cell r="C92">
            <v>-1.6544000000000001</v>
          </cell>
          <cell r="D92">
            <v>16.107800000000001</v>
          </cell>
          <cell r="E92">
            <v>0.10126</v>
          </cell>
          <cell r="F92">
            <v>-1</v>
          </cell>
          <cell r="G92">
            <v>13.2</v>
          </cell>
          <cell r="H92">
            <v>13.7</v>
          </cell>
          <cell r="I92">
            <v>13.9</v>
          </cell>
          <cell r="J92">
            <v>14.6</v>
          </cell>
          <cell r="K92">
            <v>15.1</v>
          </cell>
          <cell r="L92">
            <v>16.100000000000001</v>
          </cell>
          <cell r="M92">
            <v>17.3</v>
          </cell>
          <cell r="N92">
            <v>18.100000000000001</v>
          </cell>
          <cell r="O92">
            <v>19.600000000000001</v>
          </cell>
          <cell r="P92">
            <v>20.2</v>
          </cell>
          <cell r="Q92">
            <v>21.7</v>
          </cell>
          <cell r="R92">
            <v>9999</v>
          </cell>
        </row>
        <row r="93">
          <cell r="B93">
            <v>111</v>
          </cell>
          <cell r="C93">
            <v>-1.6651</v>
          </cell>
          <cell r="D93">
            <v>16.138100000000001</v>
          </cell>
          <cell r="E93">
            <v>0.1017</v>
          </cell>
          <cell r="F93">
            <v>-1</v>
          </cell>
          <cell r="G93">
            <v>13.2</v>
          </cell>
          <cell r="H93">
            <v>13.7</v>
          </cell>
          <cell r="I93">
            <v>13.9</v>
          </cell>
          <cell r="J93">
            <v>14.6</v>
          </cell>
          <cell r="K93">
            <v>15.1</v>
          </cell>
          <cell r="L93">
            <v>16.100000000000001</v>
          </cell>
          <cell r="M93">
            <v>17.399999999999999</v>
          </cell>
          <cell r="N93">
            <v>18.100000000000001</v>
          </cell>
          <cell r="O93">
            <v>19.600000000000001</v>
          </cell>
          <cell r="P93">
            <v>20.3</v>
          </cell>
          <cell r="Q93">
            <v>21.8</v>
          </cell>
          <cell r="R93">
            <v>9999</v>
          </cell>
        </row>
        <row r="94">
          <cell r="B94">
            <v>112</v>
          </cell>
          <cell r="C94">
            <v>-1.6753</v>
          </cell>
          <cell r="D94">
            <v>16.1692</v>
          </cell>
          <cell r="E94">
            <v>0.10213999999999999</v>
          </cell>
          <cell r="F94">
            <v>-1</v>
          </cell>
          <cell r="G94">
            <v>13.2</v>
          </cell>
          <cell r="H94">
            <v>13.7</v>
          </cell>
          <cell r="I94">
            <v>13.9</v>
          </cell>
          <cell r="J94">
            <v>14.7</v>
          </cell>
          <cell r="K94">
            <v>15.1</v>
          </cell>
          <cell r="L94">
            <v>16.2</v>
          </cell>
          <cell r="M94">
            <v>17.399999999999999</v>
          </cell>
          <cell r="N94">
            <v>18.2</v>
          </cell>
          <cell r="O94">
            <v>19.7</v>
          </cell>
          <cell r="P94">
            <v>20.399999999999999</v>
          </cell>
          <cell r="Q94">
            <v>21.9</v>
          </cell>
          <cell r="R94">
            <v>9999</v>
          </cell>
        </row>
        <row r="95">
          <cell r="B95">
            <v>113</v>
          </cell>
          <cell r="C95">
            <v>-1.6851</v>
          </cell>
          <cell r="D95">
            <v>16.200900000000001</v>
          </cell>
          <cell r="E95">
            <v>0.10259</v>
          </cell>
          <cell r="F95">
            <v>-1</v>
          </cell>
          <cell r="G95">
            <v>13.3</v>
          </cell>
          <cell r="H95">
            <v>13.7</v>
          </cell>
          <cell r="I95">
            <v>14</v>
          </cell>
          <cell r="J95">
            <v>14.7</v>
          </cell>
          <cell r="K95">
            <v>15.2</v>
          </cell>
          <cell r="L95">
            <v>16.2</v>
          </cell>
          <cell r="M95">
            <v>17.399999999999999</v>
          </cell>
          <cell r="N95">
            <v>18.2</v>
          </cell>
          <cell r="O95">
            <v>19.8</v>
          </cell>
          <cell r="P95">
            <v>20.5</v>
          </cell>
          <cell r="Q95">
            <v>22</v>
          </cell>
          <cell r="R95">
            <v>9999</v>
          </cell>
        </row>
        <row r="96">
          <cell r="B96">
            <v>114</v>
          </cell>
          <cell r="C96">
            <v>-1.6943999999999999</v>
          </cell>
          <cell r="D96">
            <v>16.2333</v>
          </cell>
          <cell r="E96">
            <v>0.10303</v>
          </cell>
          <cell r="F96">
            <v>-1</v>
          </cell>
          <cell r="G96">
            <v>13.3</v>
          </cell>
          <cell r="H96">
            <v>13.7</v>
          </cell>
          <cell r="I96">
            <v>14</v>
          </cell>
          <cell r="J96">
            <v>14.7</v>
          </cell>
          <cell r="K96">
            <v>15.2</v>
          </cell>
          <cell r="L96">
            <v>16.2</v>
          </cell>
          <cell r="M96">
            <v>17.5</v>
          </cell>
          <cell r="N96">
            <v>18.3</v>
          </cell>
          <cell r="O96">
            <v>19.8</v>
          </cell>
          <cell r="P96">
            <v>20.5</v>
          </cell>
          <cell r="Q96">
            <v>22.1</v>
          </cell>
          <cell r="R96">
            <v>9999</v>
          </cell>
        </row>
        <row r="97">
          <cell r="B97">
            <v>115</v>
          </cell>
          <cell r="C97">
            <v>-1.7032</v>
          </cell>
          <cell r="D97">
            <v>16.266500000000001</v>
          </cell>
          <cell r="E97">
            <v>0.10347000000000001</v>
          </cell>
          <cell r="F97">
            <v>-1</v>
          </cell>
          <cell r="G97">
            <v>13.3</v>
          </cell>
          <cell r="H97">
            <v>13.8</v>
          </cell>
          <cell r="I97">
            <v>14</v>
          </cell>
          <cell r="J97">
            <v>14.7</v>
          </cell>
          <cell r="K97">
            <v>15.2</v>
          </cell>
          <cell r="L97">
            <v>16.3</v>
          </cell>
          <cell r="M97">
            <v>17.5</v>
          </cell>
          <cell r="N97">
            <v>18.3</v>
          </cell>
          <cell r="O97">
            <v>19.899999999999999</v>
          </cell>
          <cell r="P97">
            <v>20.6</v>
          </cell>
          <cell r="Q97">
            <v>22.2</v>
          </cell>
          <cell r="R97">
            <v>9999</v>
          </cell>
        </row>
        <row r="98">
          <cell r="B98">
            <v>116</v>
          </cell>
          <cell r="C98">
            <v>-1.7116</v>
          </cell>
          <cell r="D98">
            <v>16.3004</v>
          </cell>
          <cell r="E98">
            <v>0.10391</v>
          </cell>
          <cell r="F98">
            <v>-1</v>
          </cell>
          <cell r="G98">
            <v>13.3</v>
          </cell>
          <cell r="H98">
            <v>13.8</v>
          </cell>
          <cell r="I98">
            <v>14</v>
          </cell>
          <cell r="J98">
            <v>14.8</v>
          </cell>
          <cell r="K98">
            <v>15.3</v>
          </cell>
          <cell r="L98">
            <v>16.3</v>
          </cell>
          <cell r="M98">
            <v>17.600000000000001</v>
          </cell>
          <cell r="N98">
            <v>18.399999999999999</v>
          </cell>
          <cell r="O98">
            <v>20</v>
          </cell>
          <cell r="P98">
            <v>20.7</v>
          </cell>
          <cell r="Q98">
            <v>22.3</v>
          </cell>
          <cell r="R98">
            <v>9999</v>
          </cell>
        </row>
        <row r="99">
          <cell r="B99">
            <v>117</v>
          </cell>
          <cell r="C99">
            <v>-1.7196</v>
          </cell>
          <cell r="D99">
            <v>16.335100000000001</v>
          </cell>
          <cell r="E99">
            <v>0.10435</v>
          </cell>
          <cell r="F99">
            <v>-1</v>
          </cell>
          <cell r="G99">
            <v>13.3</v>
          </cell>
          <cell r="H99">
            <v>13.8</v>
          </cell>
          <cell r="I99">
            <v>14.1</v>
          </cell>
          <cell r="J99">
            <v>14.8</v>
          </cell>
          <cell r="K99">
            <v>15.3</v>
          </cell>
          <cell r="L99">
            <v>16.3</v>
          </cell>
          <cell r="M99">
            <v>17.600000000000001</v>
          </cell>
          <cell r="N99">
            <v>18.399999999999999</v>
          </cell>
          <cell r="O99">
            <v>20</v>
          </cell>
          <cell r="P99">
            <v>20.8</v>
          </cell>
          <cell r="Q99">
            <v>22.4</v>
          </cell>
          <cell r="R99">
            <v>9999</v>
          </cell>
        </row>
        <row r="100">
          <cell r="B100">
            <v>118</v>
          </cell>
          <cell r="C100">
            <v>-1.7271000000000001</v>
          </cell>
          <cell r="D100">
            <v>16.3704</v>
          </cell>
          <cell r="E100">
            <v>0.10478</v>
          </cell>
          <cell r="F100">
            <v>-1</v>
          </cell>
          <cell r="G100">
            <v>13.4</v>
          </cell>
          <cell r="H100">
            <v>13.8</v>
          </cell>
          <cell r="I100">
            <v>14.1</v>
          </cell>
          <cell r="J100">
            <v>14.8</v>
          </cell>
          <cell r="K100">
            <v>15.3</v>
          </cell>
          <cell r="L100">
            <v>16.399999999999999</v>
          </cell>
          <cell r="M100">
            <v>17.7</v>
          </cell>
          <cell r="N100">
            <v>18.5</v>
          </cell>
          <cell r="O100">
            <v>20.100000000000001</v>
          </cell>
          <cell r="P100">
            <v>20.8</v>
          </cell>
          <cell r="Q100">
            <v>22.5</v>
          </cell>
          <cell r="R100">
            <v>9999</v>
          </cell>
        </row>
        <row r="101">
          <cell r="B101">
            <v>119</v>
          </cell>
          <cell r="C101">
            <v>-1.7341</v>
          </cell>
          <cell r="D101">
            <v>16.406500000000001</v>
          </cell>
          <cell r="E101">
            <v>0.10521999999999999</v>
          </cell>
          <cell r="F101">
            <v>-1</v>
          </cell>
          <cell r="G101">
            <v>13.4</v>
          </cell>
          <cell r="H101">
            <v>13.8</v>
          </cell>
          <cell r="I101">
            <v>14.1</v>
          </cell>
          <cell r="J101">
            <v>14.8</v>
          </cell>
          <cell r="K101">
            <v>15.3</v>
          </cell>
          <cell r="L101">
            <v>16.399999999999999</v>
          </cell>
          <cell r="M101">
            <v>17.7</v>
          </cell>
          <cell r="N101">
            <v>18.5</v>
          </cell>
          <cell r="O101">
            <v>20.2</v>
          </cell>
          <cell r="P101">
            <v>20.9</v>
          </cell>
          <cell r="Q101">
            <v>22.6</v>
          </cell>
          <cell r="R101">
            <v>9999</v>
          </cell>
        </row>
        <row r="102">
          <cell r="B102">
            <v>120</v>
          </cell>
          <cell r="C102">
            <v>-1.7406999999999999</v>
          </cell>
          <cell r="D102">
            <v>16.443300000000001</v>
          </cell>
          <cell r="E102">
            <v>0.10566</v>
          </cell>
          <cell r="F102">
            <v>-1</v>
          </cell>
          <cell r="G102">
            <v>13.4</v>
          </cell>
          <cell r="H102">
            <v>13.9</v>
          </cell>
          <cell r="I102">
            <v>14.1</v>
          </cell>
          <cell r="J102">
            <v>14.9</v>
          </cell>
          <cell r="K102">
            <v>15.4</v>
          </cell>
          <cell r="L102">
            <v>16.399999999999999</v>
          </cell>
          <cell r="M102">
            <v>17.7</v>
          </cell>
          <cell r="N102">
            <v>18.600000000000001</v>
          </cell>
          <cell r="O102">
            <v>20.2</v>
          </cell>
          <cell r="P102">
            <v>21</v>
          </cell>
          <cell r="Q102">
            <v>22.7</v>
          </cell>
          <cell r="R102">
            <v>9999</v>
          </cell>
        </row>
        <row r="103">
          <cell r="B103">
            <v>121</v>
          </cell>
          <cell r="C103">
            <v>-1.7467999999999999</v>
          </cell>
          <cell r="D103">
            <v>16.480699999999999</v>
          </cell>
          <cell r="E103">
            <v>0.10609</v>
          </cell>
          <cell r="F103">
            <v>-1</v>
          </cell>
          <cell r="G103">
            <v>13.4</v>
          </cell>
          <cell r="H103">
            <v>13.9</v>
          </cell>
          <cell r="I103">
            <v>14.2</v>
          </cell>
          <cell r="J103">
            <v>14.9</v>
          </cell>
          <cell r="K103">
            <v>15.4</v>
          </cell>
          <cell r="L103">
            <v>16.5</v>
          </cell>
          <cell r="M103">
            <v>17.8</v>
          </cell>
          <cell r="N103">
            <v>18.600000000000001</v>
          </cell>
          <cell r="O103">
            <v>20.3</v>
          </cell>
          <cell r="P103">
            <v>21.1</v>
          </cell>
          <cell r="Q103">
            <v>22.8</v>
          </cell>
          <cell r="R103">
            <v>9999</v>
          </cell>
        </row>
        <row r="104">
          <cell r="B104">
            <v>122</v>
          </cell>
          <cell r="C104">
            <v>-1.7524999999999999</v>
          </cell>
          <cell r="D104">
            <v>16.518899999999999</v>
          </cell>
          <cell r="E104">
            <v>0.10652</v>
          </cell>
          <cell r="F104">
            <v>-1</v>
          </cell>
          <cell r="G104">
            <v>13.4</v>
          </cell>
          <cell r="H104">
            <v>13.9</v>
          </cell>
          <cell r="I104">
            <v>14.2</v>
          </cell>
          <cell r="J104">
            <v>14.9</v>
          </cell>
          <cell r="K104">
            <v>15.4</v>
          </cell>
          <cell r="L104">
            <v>16.5</v>
          </cell>
          <cell r="M104">
            <v>17.8</v>
          </cell>
          <cell r="N104">
            <v>18.7</v>
          </cell>
          <cell r="O104">
            <v>20.399999999999999</v>
          </cell>
          <cell r="P104">
            <v>21.1</v>
          </cell>
          <cell r="Q104">
            <v>22.9</v>
          </cell>
          <cell r="R104">
            <v>9999</v>
          </cell>
        </row>
        <row r="105">
          <cell r="B105">
            <v>123</v>
          </cell>
          <cell r="C105">
            <v>-1.7578</v>
          </cell>
          <cell r="D105">
            <v>16.5578</v>
          </cell>
          <cell r="E105">
            <v>0.10695</v>
          </cell>
          <cell r="F105">
            <v>-1</v>
          </cell>
          <cell r="G105">
            <v>13.5</v>
          </cell>
          <cell r="H105">
            <v>13.9</v>
          </cell>
          <cell r="I105">
            <v>14.2</v>
          </cell>
          <cell r="J105">
            <v>15</v>
          </cell>
          <cell r="K105">
            <v>15.5</v>
          </cell>
          <cell r="L105">
            <v>16.600000000000001</v>
          </cell>
          <cell r="M105">
            <v>17.899999999999999</v>
          </cell>
          <cell r="N105">
            <v>18.7</v>
          </cell>
          <cell r="O105">
            <v>20.399999999999999</v>
          </cell>
          <cell r="P105">
            <v>21.2</v>
          </cell>
          <cell r="Q105">
            <v>23</v>
          </cell>
          <cell r="R105">
            <v>9999</v>
          </cell>
        </row>
        <row r="106">
          <cell r="B106">
            <v>124</v>
          </cell>
          <cell r="C106">
            <v>-1.7625999999999999</v>
          </cell>
          <cell r="D106">
            <v>16.5974</v>
          </cell>
          <cell r="E106">
            <v>0.10738</v>
          </cell>
          <cell r="F106">
            <v>-1</v>
          </cell>
          <cell r="G106">
            <v>13.5</v>
          </cell>
          <cell r="H106">
            <v>14</v>
          </cell>
          <cell r="I106">
            <v>14.2</v>
          </cell>
          <cell r="J106">
            <v>15</v>
          </cell>
          <cell r="K106">
            <v>15.5</v>
          </cell>
          <cell r="L106">
            <v>16.600000000000001</v>
          </cell>
          <cell r="M106">
            <v>17.899999999999999</v>
          </cell>
          <cell r="N106">
            <v>18.8</v>
          </cell>
          <cell r="O106">
            <v>20.5</v>
          </cell>
          <cell r="P106">
            <v>21.3</v>
          </cell>
          <cell r="Q106">
            <v>23.1</v>
          </cell>
          <cell r="R106">
            <v>9999</v>
          </cell>
        </row>
        <row r="107">
          <cell r="B107">
            <v>125</v>
          </cell>
          <cell r="C107">
            <v>-1.7669999999999999</v>
          </cell>
          <cell r="D107">
            <v>16.637599999999999</v>
          </cell>
          <cell r="E107">
            <v>0.10780000000000001</v>
          </cell>
          <cell r="F107">
            <v>-1</v>
          </cell>
          <cell r="G107">
            <v>13.5</v>
          </cell>
          <cell r="H107">
            <v>14</v>
          </cell>
          <cell r="I107">
            <v>14.3</v>
          </cell>
          <cell r="J107">
            <v>15</v>
          </cell>
          <cell r="K107">
            <v>15.5</v>
          </cell>
          <cell r="L107">
            <v>16.600000000000001</v>
          </cell>
          <cell r="M107">
            <v>18</v>
          </cell>
          <cell r="N107">
            <v>18.8</v>
          </cell>
          <cell r="O107">
            <v>20.6</v>
          </cell>
          <cell r="P107">
            <v>21.4</v>
          </cell>
          <cell r="Q107">
            <v>23.2</v>
          </cell>
          <cell r="R107">
            <v>9999</v>
          </cell>
        </row>
        <row r="108">
          <cell r="B108">
            <v>126</v>
          </cell>
          <cell r="C108">
            <v>-1.7709999999999999</v>
          </cell>
          <cell r="D108">
            <v>16.678599999999999</v>
          </cell>
          <cell r="E108">
            <v>0.10823000000000001</v>
          </cell>
          <cell r="F108">
            <v>-1</v>
          </cell>
          <cell r="G108">
            <v>13.5</v>
          </cell>
          <cell r="H108">
            <v>14</v>
          </cell>
          <cell r="I108">
            <v>14.3</v>
          </cell>
          <cell r="J108">
            <v>15.1</v>
          </cell>
          <cell r="K108">
            <v>15.6</v>
          </cell>
          <cell r="L108">
            <v>16.7</v>
          </cell>
          <cell r="M108">
            <v>18</v>
          </cell>
          <cell r="N108">
            <v>18.899999999999999</v>
          </cell>
          <cell r="O108">
            <v>20.7</v>
          </cell>
          <cell r="P108">
            <v>21.5</v>
          </cell>
          <cell r="Q108">
            <v>23.3</v>
          </cell>
          <cell r="R108">
            <v>9999</v>
          </cell>
        </row>
        <row r="109">
          <cell r="B109">
            <v>127</v>
          </cell>
          <cell r="C109">
            <v>-1.7745</v>
          </cell>
          <cell r="D109">
            <v>16.720300000000002</v>
          </cell>
          <cell r="E109">
            <v>0.10865</v>
          </cell>
          <cell r="F109">
            <v>-1</v>
          </cell>
          <cell r="G109">
            <v>13.6</v>
          </cell>
          <cell r="H109">
            <v>14</v>
          </cell>
          <cell r="I109">
            <v>14.3</v>
          </cell>
          <cell r="J109">
            <v>15.1</v>
          </cell>
          <cell r="K109">
            <v>15.6</v>
          </cell>
          <cell r="L109">
            <v>16.7</v>
          </cell>
          <cell r="M109">
            <v>18.100000000000001</v>
          </cell>
          <cell r="N109">
            <v>19</v>
          </cell>
          <cell r="O109">
            <v>20.7</v>
          </cell>
          <cell r="P109">
            <v>21.6</v>
          </cell>
          <cell r="Q109">
            <v>23.4</v>
          </cell>
          <cell r="R109">
            <v>9999</v>
          </cell>
        </row>
        <row r="110">
          <cell r="B110">
            <v>128</v>
          </cell>
          <cell r="C110">
            <v>-1.7777000000000001</v>
          </cell>
          <cell r="D110">
            <v>16.762799999999999</v>
          </cell>
          <cell r="E110">
            <v>0.10906</v>
          </cell>
          <cell r="F110">
            <v>-1</v>
          </cell>
          <cell r="G110">
            <v>13.6</v>
          </cell>
          <cell r="H110">
            <v>14.1</v>
          </cell>
          <cell r="I110">
            <v>14.3</v>
          </cell>
          <cell r="J110">
            <v>15.1</v>
          </cell>
          <cell r="K110">
            <v>15.6</v>
          </cell>
          <cell r="L110">
            <v>16.8</v>
          </cell>
          <cell r="M110">
            <v>18.100000000000001</v>
          </cell>
          <cell r="N110">
            <v>19</v>
          </cell>
          <cell r="O110">
            <v>20.8</v>
          </cell>
          <cell r="P110">
            <v>21.6</v>
          </cell>
          <cell r="Q110">
            <v>23.5</v>
          </cell>
          <cell r="R110">
            <v>9999</v>
          </cell>
        </row>
        <row r="111">
          <cell r="B111">
            <v>129</v>
          </cell>
          <cell r="C111">
            <v>-1.7804</v>
          </cell>
          <cell r="D111">
            <v>16.805900000000001</v>
          </cell>
          <cell r="E111">
            <v>0.10947999999999999</v>
          </cell>
          <cell r="F111">
            <v>-1</v>
          </cell>
          <cell r="G111">
            <v>13.6</v>
          </cell>
          <cell r="H111">
            <v>14.1</v>
          </cell>
          <cell r="I111">
            <v>14.4</v>
          </cell>
          <cell r="J111">
            <v>15.2</v>
          </cell>
          <cell r="K111">
            <v>15.7</v>
          </cell>
          <cell r="L111">
            <v>16.8</v>
          </cell>
          <cell r="M111">
            <v>18.2</v>
          </cell>
          <cell r="N111">
            <v>19.100000000000001</v>
          </cell>
          <cell r="O111">
            <v>20.9</v>
          </cell>
          <cell r="P111">
            <v>21.7</v>
          </cell>
          <cell r="Q111">
            <v>23.6</v>
          </cell>
          <cell r="R111">
            <v>9999</v>
          </cell>
        </row>
        <row r="112">
          <cell r="B112">
            <v>130</v>
          </cell>
          <cell r="C112">
            <v>-1.7827999999999999</v>
          </cell>
          <cell r="D112">
            <v>16.849699999999999</v>
          </cell>
          <cell r="E112">
            <v>0.10989</v>
          </cell>
          <cell r="F112">
            <v>-1</v>
          </cell>
          <cell r="G112">
            <v>13.6</v>
          </cell>
          <cell r="H112">
            <v>14.1</v>
          </cell>
          <cell r="I112">
            <v>14.4</v>
          </cell>
          <cell r="J112">
            <v>15.2</v>
          </cell>
          <cell r="K112">
            <v>15.7</v>
          </cell>
          <cell r="L112">
            <v>16.899999999999999</v>
          </cell>
          <cell r="M112">
            <v>18.2</v>
          </cell>
          <cell r="N112">
            <v>19.100000000000001</v>
          </cell>
          <cell r="O112">
            <v>21</v>
          </cell>
          <cell r="P112">
            <v>21.8</v>
          </cell>
          <cell r="Q112">
            <v>23.7</v>
          </cell>
          <cell r="R112">
            <v>9999</v>
          </cell>
        </row>
        <row r="113">
          <cell r="B113">
            <v>131</v>
          </cell>
          <cell r="C113">
            <v>-1.7847</v>
          </cell>
          <cell r="D113">
            <v>16.894100000000002</v>
          </cell>
          <cell r="E113">
            <v>0.1103</v>
          </cell>
          <cell r="F113">
            <v>-1</v>
          </cell>
          <cell r="G113">
            <v>13.7</v>
          </cell>
          <cell r="H113">
            <v>14.2</v>
          </cell>
          <cell r="I113">
            <v>14.4</v>
          </cell>
          <cell r="J113">
            <v>15.2</v>
          </cell>
          <cell r="K113">
            <v>15.8</v>
          </cell>
          <cell r="L113">
            <v>16.899999999999999</v>
          </cell>
          <cell r="M113">
            <v>18.3</v>
          </cell>
          <cell r="N113">
            <v>19.2</v>
          </cell>
          <cell r="O113">
            <v>21</v>
          </cell>
          <cell r="P113">
            <v>21.9</v>
          </cell>
          <cell r="Q113">
            <v>23.8</v>
          </cell>
          <cell r="R113">
            <v>9999</v>
          </cell>
        </row>
        <row r="114">
          <cell r="B114">
            <v>132</v>
          </cell>
          <cell r="C114">
            <v>-1.7862</v>
          </cell>
          <cell r="D114">
            <v>16.9392</v>
          </cell>
          <cell r="E114">
            <v>0.11070000000000001</v>
          </cell>
          <cell r="F114">
            <v>-1</v>
          </cell>
          <cell r="G114">
            <v>13.7</v>
          </cell>
          <cell r="H114">
            <v>14.2</v>
          </cell>
          <cell r="I114">
            <v>14.5</v>
          </cell>
          <cell r="J114">
            <v>15.3</v>
          </cell>
          <cell r="K114">
            <v>15.8</v>
          </cell>
          <cell r="L114">
            <v>16.899999999999999</v>
          </cell>
          <cell r="M114">
            <v>18.399999999999999</v>
          </cell>
          <cell r="N114">
            <v>19.3</v>
          </cell>
          <cell r="O114">
            <v>21.1</v>
          </cell>
          <cell r="P114">
            <v>22</v>
          </cell>
          <cell r="Q114">
            <v>23.9</v>
          </cell>
          <cell r="R114">
            <v>9999</v>
          </cell>
        </row>
        <row r="115">
          <cell r="B115">
            <v>133</v>
          </cell>
          <cell r="C115">
            <v>-1.7873000000000001</v>
          </cell>
          <cell r="D115">
            <v>16.984999999999999</v>
          </cell>
          <cell r="E115">
            <v>0.1111</v>
          </cell>
          <cell r="F115">
            <v>-1</v>
          </cell>
          <cell r="G115">
            <v>13.7</v>
          </cell>
          <cell r="H115">
            <v>14.2</v>
          </cell>
          <cell r="I115">
            <v>14.5</v>
          </cell>
          <cell r="J115">
            <v>15.3</v>
          </cell>
          <cell r="K115">
            <v>15.8</v>
          </cell>
          <cell r="L115">
            <v>17</v>
          </cell>
          <cell r="M115">
            <v>18.399999999999999</v>
          </cell>
          <cell r="N115">
            <v>19.3</v>
          </cell>
          <cell r="O115">
            <v>21.2</v>
          </cell>
          <cell r="P115">
            <v>22.1</v>
          </cell>
          <cell r="Q115">
            <v>24</v>
          </cell>
          <cell r="R115">
            <v>9999</v>
          </cell>
        </row>
        <row r="116">
          <cell r="B116">
            <v>134</v>
          </cell>
          <cell r="C116">
            <v>-1.7881</v>
          </cell>
          <cell r="D116">
            <v>17.031400000000001</v>
          </cell>
          <cell r="E116">
            <v>0.1115</v>
          </cell>
          <cell r="F116">
            <v>-1</v>
          </cell>
          <cell r="G116">
            <v>13.8</v>
          </cell>
          <cell r="H116">
            <v>14.3</v>
          </cell>
          <cell r="I116">
            <v>14.5</v>
          </cell>
          <cell r="J116">
            <v>15.3</v>
          </cell>
          <cell r="K116">
            <v>15.9</v>
          </cell>
          <cell r="L116">
            <v>17</v>
          </cell>
          <cell r="M116">
            <v>18.5</v>
          </cell>
          <cell r="N116">
            <v>19.399999999999999</v>
          </cell>
          <cell r="O116">
            <v>21.3</v>
          </cell>
          <cell r="P116">
            <v>22.2</v>
          </cell>
          <cell r="Q116">
            <v>24.1</v>
          </cell>
          <cell r="R116">
            <v>9999</v>
          </cell>
        </row>
        <row r="117">
          <cell r="B117">
            <v>135</v>
          </cell>
          <cell r="C117">
            <v>-1.7884</v>
          </cell>
          <cell r="D117">
            <v>17.078399999999998</v>
          </cell>
          <cell r="E117">
            <v>0.11189</v>
          </cell>
          <cell r="F117">
            <v>-1</v>
          </cell>
          <cell r="G117">
            <v>13.8</v>
          </cell>
          <cell r="H117">
            <v>14.3</v>
          </cell>
          <cell r="I117">
            <v>14.6</v>
          </cell>
          <cell r="J117">
            <v>15.4</v>
          </cell>
          <cell r="K117">
            <v>15.9</v>
          </cell>
          <cell r="L117">
            <v>17.100000000000001</v>
          </cell>
          <cell r="M117">
            <v>18.5</v>
          </cell>
          <cell r="N117">
            <v>19.399999999999999</v>
          </cell>
          <cell r="O117">
            <v>21.4</v>
          </cell>
          <cell r="P117">
            <v>22.2</v>
          </cell>
          <cell r="Q117">
            <v>24.2</v>
          </cell>
          <cell r="R117">
            <v>9999</v>
          </cell>
        </row>
        <row r="118">
          <cell r="B118">
            <v>136</v>
          </cell>
          <cell r="C118">
            <v>-1.7884</v>
          </cell>
          <cell r="D118">
            <v>17.126200000000001</v>
          </cell>
          <cell r="E118">
            <v>0.11228</v>
          </cell>
          <cell r="F118">
            <v>-1</v>
          </cell>
          <cell r="G118">
            <v>13.8</v>
          </cell>
          <cell r="H118">
            <v>14.3</v>
          </cell>
          <cell r="I118">
            <v>14.6</v>
          </cell>
          <cell r="J118">
            <v>15.4</v>
          </cell>
          <cell r="K118">
            <v>16</v>
          </cell>
          <cell r="L118">
            <v>17.100000000000001</v>
          </cell>
          <cell r="M118">
            <v>18.600000000000001</v>
          </cell>
          <cell r="N118">
            <v>19.5</v>
          </cell>
          <cell r="O118">
            <v>21.4</v>
          </cell>
          <cell r="P118">
            <v>22.3</v>
          </cell>
          <cell r="Q118">
            <v>24.4</v>
          </cell>
          <cell r="R118">
            <v>9999</v>
          </cell>
        </row>
        <row r="119">
          <cell r="B119">
            <v>137</v>
          </cell>
          <cell r="C119">
            <v>-1.788</v>
          </cell>
          <cell r="D119">
            <v>17.174600000000002</v>
          </cell>
          <cell r="E119">
            <v>0.11266</v>
          </cell>
          <cell r="F119">
            <v>-1</v>
          </cell>
          <cell r="G119">
            <v>13.9</v>
          </cell>
          <cell r="H119">
            <v>14.4</v>
          </cell>
          <cell r="I119">
            <v>14.6</v>
          </cell>
          <cell r="J119">
            <v>15.4</v>
          </cell>
          <cell r="K119">
            <v>16</v>
          </cell>
          <cell r="L119">
            <v>17.2</v>
          </cell>
          <cell r="M119">
            <v>18.600000000000001</v>
          </cell>
          <cell r="N119">
            <v>19.600000000000001</v>
          </cell>
          <cell r="O119">
            <v>21.5</v>
          </cell>
          <cell r="P119">
            <v>22.4</v>
          </cell>
          <cell r="Q119">
            <v>24.5</v>
          </cell>
          <cell r="R119">
            <v>9999</v>
          </cell>
        </row>
        <row r="120">
          <cell r="B120">
            <v>138</v>
          </cell>
          <cell r="C120">
            <v>-1.7873000000000001</v>
          </cell>
          <cell r="D120">
            <v>17.223600000000001</v>
          </cell>
          <cell r="E120">
            <v>0.11304</v>
          </cell>
          <cell r="F120">
            <v>-1</v>
          </cell>
          <cell r="G120">
            <v>13.9</v>
          </cell>
          <cell r="H120">
            <v>14.4</v>
          </cell>
          <cell r="I120">
            <v>14.7</v>
          </cell>
          <cell r="J120">
            <v>15.5</v>
          </cell>
          <cell r="K120">
            <v>16</v>
          </cell>
          <cell r="L120">
            <v>17.2</v>
          </cell>
          <cell r="M120">
            <v>18.7</v>
          </cell>
          <cell r="N120">
            <v>19.600000000000001</v>
          </cell>
          <cell r="O120">
            <v>21.6</v>
          </cell>
          <cell r="P120">
            <v>22.5</v>
          </cell>
          <cell r="Q120">
            <v>24.6</v>
          </cell>
          <cell r="R120">
            <v>9999</v>
          </cell>
        </row>
        <row r="121">
          <cell r="B121">
            <v>139</v>
          </cell>
          <cell r="C121">
            <v>-1.7861</v>
          </cell>
          <cell r="D121">
            <v>17.273399999999999</v>
          </cell>
          <cell r="E121">
            <v>0.11342000000000001</v>
          </cell>
          <cell r="F121">
            <v>-1</v>
          </cell>
          <cell r="G121">
            <v>13.9</v>
          </cell>
          <cell r="H121">
            <v>14.4</v>
          </cell>
          <cell r="I121">
            <v>14.7</v>
          </cell>
          <cell r="J121">
            <v>15.5</v>
          </cell>
          <cell r="K121">
            <v>16.100000000000001</v>
          </cell>
          <cell r="L121">
            <v>17.3</v>
          </cell>
          <cell r="M121">
            <v>18.8</v>
          </cell>
          <cell r="N121">
            <v>19.7</v>
          </cell>
          <cell r="O121">
            <v>21.7</v>
          </cell>
          <cell r="P121">
            <v>22.6</v>
          </cell>
          <cell r="Q121">
            <v>24.7</v>
          </cell>
          <cell r="R121">
            <v>9999</v>
          </cell>
        </row>
        <row r="122">
          <cell r="B122">
            <v>140</v>
          </cell>
          <cell r="C122">
            <v>-1.7846</v>
          </cell>
          <cell r="D122">
            <v>17.324000000000002</v>
          </cell>
          <cell r="E122">
            <v>0.11379</v>
          </cell>
          <cell r="F122">
            <v>-1</v>
          </cell>
          <cell r="G122">
            <v>13.9</v>
          </cell>
          <cell r="H122">
            <v>14.5</v>
          </cell>
          <cell r="I122">
            <v>14.7</v>
          </cell>
          <cell r="J122">
            <v>15.6</v>
          </cell>
          <cell r="K122">
            <v>16.100000000000001</v>
          </cell>
          <cell r="L122">
            <v>17.3</v>
          </cell>
          <cell r="M122">
            <v>18.8</v>
          </cell>
          <cell r="N122">
            <v>19.8</v>
          </cell>
          <cell r="O122">
            <v>21.8</v>
          </cell>
          <cell r="P122">
            <v>22.7</v>
          </cell>
          <cell r="Q122">
            <v>24.8</v>
          </cell>
          <cell r="R122">
            <v>9999</v>
          </cell>
        </row>
        <row r="123">
          <cell r="B123">
            <v>141</v>
          </cell>
          <cell r="C123">
            <v>-1.7827999999999999</v>
          </cell>
          <cell r="D123">
            <v>17.3752</v>
          </cell>
          <cell r="E123">
            <v>0.11415</v>
          </cell>
          <cell r="F123">
            <v>-1</v>
          </cell>
          <cell r="G123">
            <v>14</v>
          </cell>
          <cell r="H123">
            <v>14.5</v>
          </cell>
          <cell r="I123">
            <v>14.8</v>
          </cell>
          <cell r="J123">
            <v>15.6</v>
          </cell>
          <cell r="K123">
            <v>16.2</v>
          </cell>
          <cell r="L123">
            <v>17.399999999999999</v>
          </cell>
          <cell r="M123">
            <v>18.899999999999999</v>
          </cell>
          <cell r="N123">
            <v>19.8</v>
          </cell>
          <cell r="O123">
            <v>21.8</v>
          </cell>
          <cell r="P123">
            <v>22.8</v>
          </cell>
          <cell r="Q123">
            <v>24.9</v>
          </cell>
          <cell r="R123">
            <v>9999</v>
          </cell>
        </row>
        <row r="124">
          <cell r="B124">
            <v>142</v>
          </cell>
          <cell r="C124">
            <v>-1.7806</v>
          </cell>
          <cell r="D124">
            <v>17.427199999999999</v>
          </cell>
          <cell r="E124">
            <v>0.11451</v>
          </cell>
          <cell r="F124">
            <v>-1</v>
          </cell>
          <cell r="G124">
            <v>14</v>
          </cell>
          <cell r="H124">
            <v>14.5</v>
          </cell>
          <cell r="I124">
            <v>14.8</v>
          </cell>
          <cell r="J124">
            <v>15.6</v>
          </cell>
          <cell r="K124">
            <v>16.2</v>
          </cell>
          <cell r="L124">
            <v>17.399999999999999</v>
          </cell>
          <cell r="M124">
            <v>18.899999999999999</v>
          </cell>
          <cell r="N124">
            <v>19.899999999999999</v>
          </cell>
          <cell r="O124">
            <v>21.9</v>
          </cell>
          <cell r="P124">
            <v>22.9</v>
          </cell>
          <cell r="Q124">
            <v>25</v>
          </cell>
          <cell r="R124">
            <v>9999</v>
          </cell>
        </row>
        <row r="125">
          <cell r="B125">
            <v>143</v>
          </cell>
          <cell r="C125">
            <v>-1.778</v>
          </cell>
          <cell r="D125">
            <v>17.479900000000001</v>
          </cell>
          <cell r="E125">
            <v>0.11487</v>
          </cell>
          <cell r="F125">
            <v>-1</v>
          </cell>
          <cell r="G125">
            <v>14</v>
          </cell>
          <cell r="H125">
            <v>14.6</v>
          </cell>
          <cell r="I125">
            <v>14.9</v>
          </cell>
          <cell r="J125">
            <v>15.7</v>
          </cell>
          <cell r="K125">
            <v>16.3</v>
          </cell>
          <cell r="L125">
            <v>17.5</v>
          </cell>
          <cell r="M125">
            <v>19</v>
          </cell>
          <cell r="N125">
            <v>20</v>
          </cell>
          <cell r="O125">
            <v>22</v>
          </cell>
          <cell r="P125">
            <v>23</v>
          </cell>
          <cell r="Q125">
            <v>25.1</v>
          </cell>
          <cell r="R125">
            <v>9999</v>
          </cell>
        </row>
        <row r="126">
          <cell r="B126">
            <v>144</v>
          </cell>
          <cell r="C126">
            <v>-1.7750999999999999</v>
          </cell>
          <cell r="D126">
            <v>17.5334</v>
          </cell>
          <cell r="E126">
            <v>0.11522</v>
          </cell>
          <cell r="F126">
            <v>-1</v>
          </cell>
          <cell r="G126">
            <v>14.1</v>
          </cell>
          <cell r="H126">
            <v>14.6</v>
          </cell>
          <cell r="I126">
            <v>14.9</v>
          </cell>
          <cell r="J126">
            <v>15.7</v>
          </cell>
          <cell r="K126">
            <v>16.3</v>
          </cell>
          <cell r="L126">
            <v>17.5</v>
          </cell>
          <cell r="M126">
            <v>19.100000000000001</v>
          </cell>
          <cell r="N126">
            <v>20.100000000000001</v>
          </cell>
          <cell r="O126">
            <v>22.1</v>
          </cell>
          <cell r="P126">
            <v>23.1</v>
          </cell>
          <cell r="Q126">
            <v>25.2</v>
          </cell>
          <cell r="R126">
            <v>9999</v>
          </cell>
        </row>
        <row r="127">
          <cell r="B127">
            <v>145</v>
          </cell>
          <cell r="C127">
            <v>-1.7719</v>
          </cell>
          <cell r="D127">
            <v>17.587700000000002</v>
          </cell>
          <cell r="E127">
            <v>0.11556</v>
          </cell>
          <cell r="F127">
            <v>-1</v>
          </cell>
          <cell r="G127">
            <v>14.1</v>
          </cell>
          <cell r="H127">
            <v>14.6</v>
          </cell>
          <cell r="I127">
            <v>14.9</v>
          </cell>
          <cell r="J127">
            <v>15.8</v>
          </cell>
          <cell r="K127">
            <v>16.3</v>
          </cell>
          <cell r="L127">
            <v>17.600000000000001</v>
          </cell>
          <cell r="M127">
            <v>19.100000000000001</v>
          </cell>
          <cell r="N127">
            <v>20.100000000000001</v>
          </cell>
          <cell r="O127">
            <v>22.2</v>
          </cell>
          <cell r="P127">
            <v>23.1</v>
          </cell>
          <cell r="Q127">
            <v>25.3</v>
          </cell>
          <cell r="R127">
            <v>9999</v>
          </cell>
        </row>
        <row r="128">
          <cell r="B128">
            <v>146</v>
          </cell>
          <cell r="C128">
            <v>-1.7684</v>
          </cell>
          <cell r="D128">
            <v>17.642700000000001</v>
          </cell>
          <cell r="E128">
            <v>0.1159</v>
          </cell>
          <cell r="F128">
            <v>-1</v>
          </cell>
          <cell r="G128">
            <v>14.2</v>
          </cell>
          <cell r="H128">
            <v>14.7</v>
          </cell>
          <cell r="I128">
            <v>15</v>
          </cell>
          <cell r="J128">
            <v>15.8</v>
          </cell>
          <cell r="K128">
            <v>16.399999999999999</v>
          </cell>
          <cell r="L128">
            <v>17.600000000000001</v>
          </cell>
          <cell r="M128">
            <v>19.2</v>
          </cell>
          <cell r="N128">
            <v>20.2</v>
          </cell>
          <cell r="O128">
            <v>22.3</v>
          </cell>
          <cell r="P128">
            <v>23.2</v>
          </cell>
          <cell r="Q128">
            <v>25.4</v>
          </cell>
          <cell r="R128">
            <v>9999</v>
          </cell>
        </row>
        <row r="129">
          <cell r="B129">
            <v>147</v>
          </cell>
          <cell r="C129">
            <v>-1.7645</v>
          </cell>
          <cell r="D129">
            <v>17.698499999999999</v>
          </cell>
          <cell r="E129">
            <v>0.11623</v>
          </cell>
          <cell r="F129">
            <v>-1</v>
          </cell>
          <cell r="G129">
            <v>14.2</v>
          </cell>
          <cell r="H129">
            <v>14.7</v>
          </cell>
          <cell r="I129">
            <v>15</v>
          </cell>
          <cell r="J129">
            <v>15.9</v>
          </cell>
          <cell r="K129">
            <v>16.399999999999999</v>
          </cell>
          <cell r="L129">
            <v>17.7</v>
          </cell>
          <cell r="M129">
            <v>19.3</v>
          </cell>
          <cell r="N129">
            <v>20.3</v>
          </cell>
          <cell r="O129">
            <v>22.3</v>
          </cell>
          <cell r="P129">
            <v>23.3</v>
          </cell>
          <cell r="Q129">
            <v>25.6</v>
          </cell>
          <cell r="R129">
            <v>9999</v>
          </cell>
        </row>
        <row r="130">
          <cell r="B130">
            <v>148</v>
          </cell>
          <cell r="C130">
            <v>-1.7604</v>
          </cell>
          <cell r="D130">
            <v>17.755099999999999</v>
          </cell>
          <cell r="E130">
            <v>0.11656</v>
          </cell>
          <cell r="F130">
            <v>-1</v>
          </cell>
          <cell r="G130">
            <v>14.2</v>
          </cell>
          <cell r="H130">
            <v>14.8</v>
          </cell>
          <cell r="I130">
            <v>15.1</v>
          </cell>
          <cell r="J130">
            <v>15.9</v>
          </cell>
          <cell r="K130">
            <v>16.5</v>
          </cell>
          <cell r="L130">
            <v>17.8</v>
          </cell>
          <cell r="M130">
            <v>19.3</v>
          </cell>
          <cell r="N130">
            <v>20.3</v>
          </cell>
          <cell r="O130">
            <v>22.4</v>
          </cell>
          <cell r="P130">
            <v>23.4</v>
          </cell>
          <cell r="Q130">
            <v>25.7</v>
          </cell>
          <cell r="R130">
            <v>9999</v>
          </cell>
        </row>
        <row r="131">
          <cell r="B131">
            <v>149</v>
          </cell>
          <cell r="C131">
            <v>-1.7559</v>
          </cell>
          <cell r="D131">
            <v>17.8124</v>
          </cell>
          <cell r="E131">
            <v>0.11688</v>
          </cell>
          <cell r="F131">
            <v>-1</v>
          </cell>
          <cell r="G131">
            <v>14.3</v>
          </cell>
          <cell r="H131">
            <v>14.8</v>
          </cell>
          <cell r="I131">
            <v>15.1</v>
          </cell>
          <cell r="J131">
            <v>16</v>
          </cell>
          <cell r="K131">
            <v>16.5</v>
          </cell>
          <cell r="L131">
            <v>17.8</v>
          </cell>
          <cell r="M131">
            <v>19.399999999999999</v>
          </cell>
          <cell r="N131">
            <v>20.399999999999999</v>
          </cell>
          <cell r="O131">
            <v>22.5</v>
          </cell>
          <cell r="P131">
            <v>23.5</v>
          </cell>
          <cell r="Q131">
            <v>25.8</v>
          </cell>
          <cell r="R131">
            <v>9999</v>
          </cell>
        </row>
        <row r="132">
          <cell r="B132">
            <v>150</v>
          </cell>
          <cell r="C132">
            <v>-1.7511000000000001</v>
          </cell>
          <cell r="D132">
            <v>17.8704</v>
          </cell>
          <cell r="E132">
            <v>0.1172</v>
          </cell>
          <cell r="F132">
            <v>-1</v>
          </cell>
          <cell r="G132">
            <v>14.3</v>
          </cell>
          <cell r="H132">
            <v>14.8</v>
          </cell>
          <cell r="I132">
            <v>15.1</v>
          </cell>
          <cell r="J132">
            <v>16</v>
          </cell>
          <cell r="K132">
            <v>16.600000000000001</v>
          </cell>
          <cell r="L132">
            <v>17.899999999999999</v>
          </cell>
          <cell r="M132">
            <v>19.5</v>
          </cell>
          <cell r="N132">
            <v>20.5</v>
          </cell>
          <cell r="O132">
            <v>22.6</v>
          </cell>
          <cell r="P132">
            <v>23.6</v>
          </cell>
          <cell r="Q132">
            <v>25.9</v>
          </cell>
          <cell r="R132">
            <v>9999</v>
          </cell>
        </row>
        <row r="133">
          <cell r="B133">
            <v>151</v>
          </cell>
          <cell r="C133">
            <v>-1.7461</v>
          </cell>
          <cell r="D133">
            <v>17.929200000000002</v>
          </cell>
          <cell r="E133">
            <v>0.11751</v>
          </cell>
          <cell r="F133">
            <v>-1</v>
          </cell>
          <cell r="G133">
            <v>14.3</v>
          </cell>
          <cell r="H133">
            <v>14.9</v>
          </cell>
          <cell r="I133">
            <v>15.2</v>
          </cell>
          <cell r="J133">
            <v>16.100000000000001</v>
          </cell>
          <cell r="K133">
            <v>16.600000000000001</v>
          </cell>
          <cell r="L133">
            <v>17.899999999999999</v>
          </cell>
          <cell r="M133">
            <v>19.5</v>
          </cell>
          <cell r="N133">
            <v>20.6</v>
          </cell>
          <cell r="O133">
            <v>22.7</v>
          </cell>
          <cell r="P133">
            <v>23.7</v>
          </cell>
          <cell r="Q133">
            <v>26</v>
          </cell>
          <cell r="R133">
            <v>9999</v>
          </cell>
        </row>
        <row r="134">
          <cell r="B134">
            <v>152</v>
          </cell>
          <cell r="C134">
            <v>-1.7407999999999999</v>
          </cell>
          <cell r="D134">
            <v>17.988700000000001</v>
          </cell>
          <cell r="E134">
            <v>0.11781</v>
          </cell>
          <cell r="F134">
            <v>-1</v>
          </cell>
          <cell r="G134">
            <v>14.4</v>
          </cell>
          <cell r="H134">
            <v>14.9</v>
          </cell>
          <cell r="I134">
            <v>15.2</v>
          </cell>
          <cell r="J134">
            <v>16.100000000000001</v>
          </cell>
          <cell r="K134">
            <v>16.7</v>
          </cell>
          <cell r="L134">
            <v>18</v>
          </cell>
          <cell r="M134">
            <v>19.600000000000001</v>
          </cell>
          <cell r="N134">
            <v>20.6</v>
          </cell>
          <cell r="O134">
            <v>22.8</v>
          </cell>
          <cell r="P134">
            <v>23.8</v>
          </cell>
          <cell r="Q134">
            <v>26.1</v>
          </cell>
          <cell r="R134">
            <v>9999</v>
          </cell>
        </row>
        <row r="135">
          <cell r="B135">
            <v>153</v>
          </cell>
          <cell r="C135">
            <v>-1.7352000000000001</v>
          </cell>
          <cell r="D135">
            <v>18.0488</v>
          </cell>
          <cell r="E135">
            <v>0.11811000000000001</v>
          </cell>
          <cell r="F135">
            <v>-1</v>
          </cell>
          <cell r="G135">
            <v>14.4</v>
          </cell>
          <cell r="H135">
            <v>15</v>
          </cell>
          <cell r="I135">
            <v>15.3</v>
          </cell>
          <cell r="J135">
            <v>16.2</v>
          </cell>
          <cell r="K135">
            <v>16.8</v>
          </cell>
          <cell r="L135">
            <v>18</v>
          </cell>
          <cell r="M135">
            <v>19.7</v>
          </cell>
          <cell r="N135">
            <v>20.7</v>
          </cell>
          <cell r="O135">
            <v>22.9</v>
          </cell>
          <cell r="P135">
            <v>23.9</v>
          </cell>
          <cell r="Q135">
            <v>26.2</v>
          </cell>
          <cell r="R135">
            <v>9999</v>
          </cell>
        </row>
        <row r="136">
          <cell r="B136">
            <v>154</v>
          </cell>
          <cell r="C136">
            <v>-1.7293000000000001</v>
          </cell>
          <cell r="D136">
            <v>18.1096</v>
          </cell>
          <cell r="E136">
            <v>0.11841</v>
          </cell>
          <cell r="F136">
            <v>-1</v>
          </cell>
          <cell r="G136">
            <v>14.5</v>
          </cell>
          <cell r="H136">
            <v>15</v>
          </cell>
          <cell r="I136">
            <v>15.3</v>
          </cell>
          <cell r="J136">
            <v>16.2</v>
          </cell>
          <cell r="K136">
            <v>16.8</v>
          </cell>
          <cell r="L136">
            <v>18.100000000000001</v>
          </cell>
          <cell r="M136">
            <v>19.7</v>
          </cell>
          <cell r="N136">
            <v>20.8</v>
          </cell>
          <cell r="O136">
            <v>23</v>
          </cell>
          <cell r="P136">
            <v>24</v>
          </cell>
          <cell r="Q136">
            <v>26.3</v>
          </cell>
          <cell r="R136">
            <v>9999</v>
          </cell>
        </row>
        <row r="137">
          <cell r="B137">
            <v>155</v>
          </cell>
          <cell r="C137">
            <v>-1.7232000000000001</v>
          </cell>
          <cell r="D137">
            <v>18.170999999999999</v>
          </cell>
          <cell r="E137">
            <v>0.11869</v>
          </cell>
          <cell r="F137">
            <v>-1</v>
          </cell>
          <cell r="G137">
            <v>14.5</v>
          </cell>
          <cell r="H137">
            <v>15</v>
          </cell>
          <cell r="I137">
            <v>15.4</v>
          </cell>
          <cell r="J137">
            <v>16.3</v>
          </cell>
          <cell r="K137">
            <v>16.899999999999999</v>
          </cell>
          <cell r="L137">
            <v>18.2</v>
          </cell>
          <cell r="M137">
            <v>19.8</v>
          </cell>
          <cell r="N137">
            <v>20.9</v>
          </cell>
          <cell r="O137">
            <v>23.1</v>
          </cell>
          <cell r="P137">
            <v>24.1</v>
          </cell>
          <cell r="Q137">
            <v>26.4</v>
          </cell>
          <cell r="R137">
            <v>9999</v>
          </cell>
        </row>
        <row r="138">
          <cell r="B138">
            <v>156</v>
          </cell>
          <cell r="C138">
            <v>-1.7168000000000001</v>
          </cell>
          <cell r="D138">
            <v>18.233000000000001</v>
          </cell>
          <cell r="E138">
            <v>0.11898</v>
          </cell>
          <cell r="F138">
            <v>-1</v>
          </cell>
          <cell r="G138">
            <v>14.5</v>
          </cell>
          <cell r="H138">
            <v>15.1</v>
          </cell>
          <cell r="I138">
            <v>15.4</v>
          </cell>
          <cell r="J138">
            <v>16.3</v>
          </cell>
          <cell r="K138">
            <v>16.899999999999999</v>
          </cell>
          <cell r="L138">
            <v>18.2</v>
          </cell>
          <cell r="M138">
            <v>19.899999999999999</v>
          </cell>
          <cell r="N138">
            <v>20.9</v>
          </cell>
          <cell r="O138">
            <v>23.1</v>
          </cell>
          <cell r="P138">
            <v>24.2</v>
          </cell>
          <cell r="Q138">
            <v>26.5</v>
          </cell>
          <cell r="R138">
            <v>9999</v>
          </cell>
        </row>
        <row r="139">
          <cell r="B139">
            <v>157</v>
          </cell>
          <cell r="C139">
            <v>-1.7101999999999999</v>
          </cell>
          <cell r="D139">
            <v>18.295500000000001</v>
          </cell>
          <cell r="E139">
            <v>0.11924999999999999</v>
          </cell>
          <cell r="F139">
            <v>-1</v>
          </cell>
          <cell r="G139">
            <v>14.6</v>
          </cell>
          <cell r="H139">
            <v>15.1</v>
          </cell>
          <cell r="I139">
            <v>15.4</v>
          </cell>
          <cell r="J139">
            <v>16.399999999999999</v>
          </cell>
          <cell r="K139">
            <v>17</v>
          </cell>
          <cell r="L139">
            <v>18.3</v>
          </cell>
          <cell r="M139">
            <v>19.899999999999999</v>
          </cell>
          <cell r="N139">
            <v>21</v>
          </cell>
          <cell r="O139">
            <v>23.2</v>
          </cell>
          <cell r="P139">
            <v>24.3</v>
          </cell>
          <cell r="Q139">
            <v>26.7</v>
          </cell>
          <cell r="R139">
            <v>9999</v>
          </cell>
        </row>
        <row r="140">
          <cell r="B140">
            <v>158</v>
          </cell>
          <cell r="C140">
            <v>-1.7033</v>
          </cell>
          <cell r="D140">
            <v>18.358599999999999</v>
          </cell>
          <cell r="E140">
            <v>0.11952</v>
          </cell>
          <cell r="F140">
            <v>-1</v>
          </cell>
          <cell r="G140">
            <v>14.6</v>
          </cell>
          <cell r="H140">
            <v>15.2</v>
          </cell>
          <cell r="I140">
            <v>15.5</v>
          </cell>
          <cell r="J140">
            <v>16.399999999999999</v>
          </cell>
          <cell r="K140">
            <v>17</v>
          </cell>
          <cell r="L140">
            <v>18.399999999999999</v>
          </cell>
          <cell r="M140">
            <v>20</v>
          </cell>
          <cell r="N140">
            <v>21.1</v>
          </cell>
          <cell r="O140">
            <v>23.3</v>
          </cell>
          <cell r="P140">
            <v>24.4</v>
          </cell>
          <cell r="Q140">
            <v>26.8</v>
          </cell>
          <cell r="R140">
            <v>9999</v>
          </cell>
        </row>
        <row r="141">
          <cell r="B141">
            <v>159</v>
          </cell>
          <cell r="C141">
            <v>-1.6961999999999999</v>
          </cell>
          <cell r="D141">
            <v>18.4221</v>
          </cell>
          <cell r="E141">
            <v>0.11978999999999999</v>
          </cell>
          <cell r="F141">
            <v>-1</v>
          </cell>
          <cell r="G141">
            <v>14.7</v>
          </cell>
          <cell r="H141">
            <v>15.2</v>
          </cell>
          <cell r="I141">
            <v>15.5</v>
          </cell>
          <cell r="J141">
            <v>16.5</v>
          </cell>
          <cell r="K141">
            <v>17.100000000000001</v>
          </cell>
          <cell r="L141">
            <v>18.399999999999999</v>
          </cell>
          <cell r="M141">
            <v>20.100000000000001</v>
          </cell>
          <cell r="N141">
            <v>21.2</v>
          </cell>
          <cell r="O141">
            <v>23.4</v>
          </cell>
          <cell r="P141">
            <v>24.5</v>
          </cell>
          <cell r="Q141">
            <v>26.9</v>
          </cell>
          <cell r="R141">
            <v>9999</v>
          </cell>
        </row>
        <row r="142">
          <cell r="B142">
            <v>160</v>
          </cell>
          <cell r="C142">
            <v>-1.6888000000000001</v>
          </cell>
          <cell r="D142">
            <v>18.486000000000001</v>
          </cell>
          <cell r="E142">
            <v>0.12005</v>
          </cell>
          <cell r="F142">
            <v>-1</v>
          </cell>
          <cell r="G142">
            <v>14.7</v>
          </cell>
          <cell r="H142">
            <v>15.3</v>
          </cell>
          <cell r="I142">
            <v>15.6</v>
          </cell>
          <cell r="J142">
            <v>16.5</v>
          </cell>
          <cell r="K142">
            <v>17.100000000000001</v>
          </cell>
          <cell r="L142">
            <v>18.5</v>
          </cell>
          <cell r="M142">
            <v>20.2</v>
          </cell>
          <cell r="N142">
            <v>21.3</v>
          </cell>
          <cell r="O142">
            <v>23.5</v>
          </cell>
          <cell r="P142">
            <v>24.6</v>
          </cell>
          <cell r="Q142">
            <v>27</v>
          </cell>
          <cell r="R142">
            <v>9999</v>
          </cell>
        </row>
        <row r="143">
          <cell r="B143">
            <v>161</v>
          </cell>
          <cell r="C143">
            <v>-1.6811</v>
          </cell>
          <cell r="D143">
            <v>18.5502</v>
          </cell>
          <cell r="E143">
            <v>0.1203</v>
          </cell>
          <cell r="F143">
            <v>-1</v>
          </cell>
          <cell r="G143">
            <v>14.7</v>
          </cell>
          <cell r="H143">
            <v>15.3</v>
          </cell>
          <cell r="I143">
            <v>15.6</v>
          </cell>
          <cell r="J143">
            <v>16.600000000000001</v>
          </cell>
          <cell r="K143">
            <v>17.2</v>
          </cell>
          <cell r="L143">
            <v>18.600000000000001</v>
          </cell>
          <cell r="M143">
            <v>20.2</v>
          </cell>
          <cell r="N143">
            <v>21.3</v>
          </cell>
          <cell r="O143">
            <v>23.6</v>
          </cell>
          <cell r="P143">
            <v>24.7</v>
          </cell>
          <cell r="Q143">
            <v>27.1</v>
          </cell>
          <cell r="R143">
            <v>9999</v>
          </cell>
        </row>
        <row r="144">
          <cell r="B144">
            <v>162</v>
          </cell>
          <cell r="C144">
            <v>-1.6732</v>
          </cell>
          <cell r="D144">
            <v>18.614799999999999</v>
          </cell>
          <cell r="E144">
            <v>0.12055</v>
          </cell>
          <cell r="F144">
            <v>-1</v>
          </cell>
          <cell r="G144">
            <v>14.8</v>
          </cell>
          <cell r="H144">
            <v>15.4</v>
          </cell>
          <cell r="I144">
            <v>15.7</v>
          </cell>
          <cell r="J144">
            <v>16.600000000000001</v>
          </cell>
          <cell r="K144">
            <v>17.2</v>
          </cell>
          <cell r="L144">
            <v>18.600000000000001</v>
          </cell>
          <cell r="M144">
            <v>20.3</v>
          </cell>
          <cell r="N144">
            <v>21.4</v>
          </cell>
          <cell r="O144">
            <v>23.7</v>
          </cell>
          <cell r="P144">
            <v>24.8</v>
          </cell>
          <cell r="Q144">
            <v>27.2</v>
          </cell>
          <cell r="R144">
            <v>9999</v>
          </cell>
        </row>
        <row r="145">
          <cell r="B145">
            <v>163</v>
          </cell>
          <cell r="C145">
            <v>-1.6651</v>
          </cell>
          <cell r="D145">
            <v>18.679500000000001</v>
          </cell>
          <cell r="E145">
            <v>0.12078999999999999</v>
          </cell>
          <cell r="F145">
            <v>-1</v>
          </cell>
          <cell r="G145">
            <v>14.8</v>
          </cell>
          <cell r="H145">
            <v>15.4</v>
          </cell>
          <cell r="I145">
            <v>15.7</v>
          </cell>
          <cell r="J145">
            <v>16.7</v>
          </cell>
          <cell r="K145">
            <v>17.3</v>
          </cell>
          <cell r="L145">
            <v>18.7</v>
          </cell>
          <cell r="M145">
            <v>20.399999999999999</v>
          </cell>
          <cell r="N145">
            <v>21.5</v>
          </cell>
          <cell r="O145">
            <v>23.8</v>
          </cell>
          <cell r="P145">
            <v>24.9</v>
          </cell>
          <cell r="Q145">
            <v>27.3</v>
          </cell>
          <cell r="R145">
            <v>9999</v>
          </cell>
        </row>
        <row r="146">
          <cell r="B146">
            <v>164</v>
          </cell>
          <cell r="C146">
            <v>-1.6568000000000001</v>
          </cell>
          <cell r="D146">
            <v>18.744499999999999</v>
          </cell>
          <cell r="E146">
            <v>0.12102</v>
          </cell>
          <cell r="F146">
            <v>-1</v>
          </cell>
          <cell r="G146">
            <v>14.9</v>
          </cell>
          <cell r="H146">
            <v>15.5</v>
          </cell>
          <cell r="I146">
            <v>15.8</v>
          </cell>
          <cell r="J146">
            <v>16.7</v>
          </cell>
          <cell r="K146">
            <v>17.399999999999999</v>
          </cell>
          <cell r="L146">
            <v>18.7</v>
          </cell>
          <cell r="M146">
            <v>20.5</v>
          </cell>
          <cell r="N146">
            <v>21.6</v>
          </cell>
          <cell r="O146">
            <v>23.9</v>
          </cell>
          <cell r="P146">
            <v>24.9</v>
          </cell>
          <cell r="Q146">
            <v>27.4</v>
          </cell>
          <cell r="R146">
            <v>9999</v>
          </cell>
        </row>
        <row r="147">
          <cell r="B147">
            <v>165</v>
          </cell>
          <cell r="C147">
            <v>-1.6482000000000001</v>
          </cell>
          <cell r="D147">
            <v>18.8095</v>
          </cell>
          <cell r="E147">
            <v>0.12125</v>
          </cell>
          <cell r="F147">
            <v>-1</v>
          </cell>
          <cell r="G147">
            <v>14.9</v>
          </cell>
          <cell r="H147">
            <v>15.5</v>
          </cell>
          <cell r="I147">
            <v>15.8</v>
          </cell>
          <cell r="J147">
            <v>16.8</v>
          </cell>
          <cell r="K147">
            <v>17.399999999999999</v>
          </cell>
          <cell r="L147">
            <v>18.8</v>
          </cell>
          <cell r="M147">
            <v>20.5</v>
          </cell>
          <cell r="N147">
            <v>21.7</v>
          </cell>
          <cell r="O147">
            <v>24</v>
          </cell>
          <cell r="P147">
            <v>25</v>
          </cell>
          <cell r="Q147">
            <v>27.5</v>
          </cell>
          <cell r="R147">
            <v>9999</v>
          </cell>
        </row>
        <row r="148">
          <cell r="B148">
            <v>166</v>
          </cell>
          <cell r="C148">
            <v>-1.6394</v>
          </cell>
          <cell r="D148">
            <v>18.874600000000001</v>
          </cell>
          <cell r="E148">
            <v>0.12148</v>
          </cell>
          <cell r="F148">
            <v>-1</v>
          </cell>
          <cell r="G148">
            <v>15</v>
          </cell>
          <cell r="H148">
            <v>15.5</v>
          </cell>
          <cell r="I148">
            <v>15.9</v>
          </cell>
          <cell r="J148">
            <v>16.8</v>
          </cell>
          <cell r="K148">
            <v>17.5</v>
          </cell>
          <cell r="L148">
            <v>18.899999999999999</v>
          </cell>
          <cell r="M148">
            <v>20.6</v>
          </cell>
          <cell r="N148">
            <v>21.7</v>
          </cell>
          <cell r="O148">
            <v>24</v>
          </cell>
          <cell r="P148">
            <v>25.1</v>
          </cell>
          <cell r="Q148">
            <v>27.6</v>
          </cell>
          <cell r="R148">
            <v>9999</v>
          </cell>
        </row>
        <row r="149">
          <cell r="B149">
            <v>167</v>
          </cell>
          <cell r="C149">
            <v>-1.6304000000000001</v>
          </cell>
          <cell r="D149">
            <v>18.939800000000002</v>
          </cell>
          <cell r="E149">
            <v>0.1217</v>
          </cell>
          <cell r="F149">
            <v>-1</v>
          </cell>
          <cell r="G149">
            <v>15</v>
          </cell>
          <cell r="H149">
            <v>15.6</v>
          </cell>
          <cell r="I149">
            <v>15.9</v>
          </cell>
          <cell r="J149">
            <v>16.899999999999999</v>
          </cell>
          <cell r="K149">
            <v>17.5</v>
          </cell>
          <cell r="L149">
            <v>18.899999999999999</v>
          </cell>
          <cell r="M149">
            <v>20.7</v>
          </cell>
          <cell r="N149">
            <v>21.8</v>
          </cell>
          <cell r="O149">
            <v>24.1</v>
          </cell>
          <cell r="P149">
            <v>25.2</v>
          </cell>
          <cell r="Q149">
            <v>27.7</v>
          </cell>
          <cell r="R149">
            <v>9999</v>
          </cell>
        </row>
        <row r="150">
          <cell r="B150">
            <v>168</v>
          </cell>
          <cell r="C150">
            <v>-1.6211</v>
          </cell>
          <cell r="D150">
            <v>19.004999999999999</v>
          </cell>
          <cell r="E150">
            <v>0.12191</v>
          </cell>
          <cell r="F150">
            <v>-1</v>
          </cell>
          <cell r="G150">
            <v>15.1</v>
          </cell>
          <cell r="H150">
            <v>15.6</v>
          </cell>
          <cell r="I150">
            <v>16</v>
          </cell>
          <cell r="J150">
            <v>16.899999999999999</v>
          </cell>
          <cell r="K150">
            <v>17.600000000000001</v>
          </cell>
          <cell r="L150">
            <v>19</v>
          </cell>
          <cell r="M150">
            <v>20.8</v>
          </cell>
          <cell r="N150">
            <v>21.9</v>
          </cell>
          <cell r="O150">
            <v>24.2</v>
          </cell>
          <cell r="P150">
            <v>25.3</v>
          </cell>
          <cell r="Q150">
            <v>27.8</v>
          </cell>
          <cell r="R150">
            <v>9999</v>
          </cell>
        </row>
        <row r="151">
          <cell r="B151">
            <v>169</v>
          </cell>
          <cell r="C151">
            <v>-1.6115999999999999</v>
          </cell>
          <cell r="D151">
            <v>19.0701</v>
          </cell>
          <cell r="E151">
            <v>0.12212000000000001</v>
          </cell>
          <cell r="F151">
            <v>-1</v>
          </cell>
          <cell r="G151">
            <v>15.1</v>
          </cell>
          <cell r="H151">
            <v>15.7</v>
          </cell>
          <cell r="I151">
            <v>16</v>
          </cell>
          <cell r="J151">
            <v>17</v>
          </cell>
          <cell r="K151">
            <v>17.7</v>
          </cell>
          <cell r="L151">
            <v>19.100000000000001</v>
          </cell>
          <cell r="M151">
            <v>20.8</v>
          </cell>
          <cell r="N151">
            <v>22</v>
          </cell>
          <cell r="O151">
            <v>24.3</v>
          </cell>
          <cell r="P151">
            <v>25.4</v>
          </cell>
          <cell r="Q151">
            <v>27.9</v>
          </cell>
          <cell r="R151">
            <v>9999</v>
          </cell>
        </row>
        <row r="152">
          <cell r="B152">
            <v>170</v>
          </cell>
          <cell r="C152">
            <v>-1.6020000000000001</v>
          </cell>
          <cell r="D152">
            <v>19.135100000000001</v>
          </cell>
          <cell r="E152">
            <v>0.12232999999999999</v>
          </cell>
          <cell r="F152">
            <v>-1</v>
          </cell>
          <cell r="G152">
            <v>15.1</v>
          </cell>
          <cell r="H152">
            <v>15.7</v>
          </cell>
          <cell r="I152">
            <v>16.100000000000001</v>
          </cell>
          <cell r="J152">
            <v>17</v>
          </cell>
          <cell r="K152">
            <v>17.7</v>
          </cell>
          <cell r="L152">
            <v>19.100000000000001</v>
          </cell>
          <cell r="M152">
            <v>20.9</v>
          </cell>
          <cell r="N152">
            <v>22</v>
          </cell>
          <cell r="O152">
            <v>24.4</v>
          </cell>
          <cell r="P152">
            <v>25.5</v>
          </cell>
          <cell r="Q152">
            <v>28</v>
          </cell>
          <cell r="R152">
            <v>9999</v>
          </cell>
        </row>
        <row r="153">
          <cell r="B153">
            <v>171</v>
          </cell>
          <cell r="C153">
            <v>-1.5921000000000001</v>
          </cell>
          <cell r="D153">
            <v>19.2</v>
          </cell>
          <cell r="E153">
            <v>0.12253</v>
          </cell>
          <cell r="F153">
            <v>-1</v>
          </cell>
          <cell r="G153">
            <v>15.2</v>
          </cell>
          <cell r="H153">
            <v>15.8</v>
          </cell>
          <cell r="I153">
            <v>16.100000000000001</v>
          </cell>
          <cell r="J153">
            <v>17.100000000000001</v>
          </cell>
          <cell r="K153">
            <v>17.8</v>
          </cell>
          <cell r="L153">
            <v>19.2</v>
          </cell>
          <cell r="M153">
            <v>21</v>
          </cell>
          <cell r="N153">
            <v>22.1</v>
          </cell>
          <cell r="O153">
            <v>24.5</v>
          </cell>
          <cell r="P153">
            <v>25.6</v>
          </cell>
          <cell r="Q153">
            <v>28.1</v>
          </cell>
          <cell r="R153">
            <v>9999</v>
          </cell>
        </row>
        <row r="154">
          <cell r="B154">
            <v>172</v>
          </cell>
          <cell r="C154">
            <v>-1.5821000000000001</v>
          </cell>
          <cell r="D154">
            <v>19.264800000000001</v>
          </cell>
          <cell r="E154">
            <v>0.12272</v>
          </cell>
          <cell r="F154">
            <v>-1</v>
          </cell>
          <cell r="G154">
            <v>15.2</v>
          </cell>
          <cell r="H154">
            <v>15.8</v>
          </cell>
          <cell r="I154">
            <v>16.2</v>
          </cell>
          <cell r="J154">
            <v>17.2</v>
          </cell>
          <cell r="K154">
            <v>17.8</v>
          </cell>
          <cell r="L154">
            <v>19.3</v>
          </cell>
          <cell r="M154">
            <v>21.1</v>
          </cell>
          <cell r="N154">
            <v>22.2</v>
          </cell>
          <cell r="O154">
            <v>24.6</v>
          </cell>
          <cell r="P154">
            <v>25.7</v>
          </cell>
          <cell r="Q154">
            <v>28.2</v>
          </cell>
          <cell r="R154">
            <v>9999</v>
          </cell>
        </row>
        <row r="155">
          <cell r="B155">
            <v>173</v>
          </cell>
          <cell r="C155">
            <v>-1.5719000000000001</v>
          </cell>
          <cell r="D155">
            <v>19.3294</v>
          </cell>
          <cell r="E155">
            <v>0.12291000000000001</v>
          </cell>
          <cell r="F155">
            <v>-1</v>
          </cell>
          <cell r="G155">
            <v>15.3</v>
          </cell>
          <cell r="H155">
            <v>15.9</v>
          </cell>
          <cell r="I155">
            <v>16.2</v>
          </cell>
          <cell r="J155">
            <v>17.2</v>
          </cell>
          <cell r="K155">
            <v>17.899999999999999</v>
          </cell>
          <cell r="L155">
            <v>19.3</v>
          </cell>
          <cell r="M155">
            <v>21.1</v>
          </cell>
          <cell r="N155">
            <v>22.3</v>
          </cell>
          <cell r="O155">
            <v>24.7</v>
          </cell>
          <cell r="P155">
            <v>25.8</v>
          </cell>
          <cell r="Q155">
            <v>28.3</v>
          </cell>
          <cell r="R155">
            <v>9999</v>
          </cell>
        </row>
        <row r="156">
          <cell r="B156">
            <v>174</v>
          </cell>
          <cell r="C156">
            <v>-1.5615000000000001</v>
          </cell>
          <cell r="D156">
            <v>19.393699999999999</v>
          </cell>
          <cell r="E156">
            <v>0.1231</v>
          </cell>
          <cell r="F156">
            <v>-1</v>
          </cell>
          <cell r="G156">
            <v>15.3</v>
          </cell>
          <cell r="H156">
            <v>15.9</v>
          </cell>
          <cell r="I156">
            <v>16.3</v>
          </cell>
          <cell r="J156">
            <v>17.3</v>
          </cell>
          <cell r="K156">
            <v>17.899999999999999</v>
          </cell>
          <cell r="L156">
            <v>19.399999999999999</v>
          </cell>
          <cell r="M156">
            <v>21.2</v>
          </cell>
          <cell r="N156">
            <v>22.4</v>
          </cell>
          <cell r="O156">
            <v>24.7</v>
          </cell>
          <cell r="P156">
            <v>25.8</v>
          </cell>
          <cell r="Q156">
            <v>28.3</v>
          </cell>
          <cell r="R156">
            <v>9999</v>
          </cell>
        </row>
        <row r="157">
          <cell r="B157">
            <v>175</v>
          </cell>
          <cell r="C157">
            <v>-1.5509999999999999</v>
          </cell>
          <cell r="D157">
            <v>19.457799999999999</v>
          </cell>
          <cell r="E157">
            <v>0.12328</v>
          </cell>
          <cell r="F157">
            <v>-1</v>
          </cell>
          <cell r="G157">
            <v>15.3</v>
          </cell>
          <cell r="H157">
            <v>16</v>
          </cell>
          <cell r="I157">
            <v>16.3</v>
          </cell>
          <cell r="J157">
            <v>17.3</v>
          </cell>
          <cell r="K157">
            <v>18</v>
          </cell>
          <cell r="L157">
            <v>19.5</v>
          </cell>
          <cell r="M157">
            <v>21.3</v>
          </cell>
          <cell r="N157">
            <v>22.4</v>
          </cell>
          <cell r="O157">
            <v>24.8</v>
          </cell>
          <cell r="P157">
            <v>25.9</v>
          </cell>
          <cell r="Q157">
            <v>28.4</v>
          </cell>
          <cell r="R157">
            <v>9999</v>
          </cell>
        </row>
        <row r="158">
          <cell r="B158">
            <v>176</v>
          </cell>
          <cell r="C158">
            <v>-1.5403</v>
          </cell>
          <cell r="D158">
            <v>19.521699999999999</v>
          </cell>
          <cell r="E158">
            <v>0.12346</v>
          </cell>
          <cell r="F158">
            <v>-1</v>
          </cell>
          <cell r="G158">
            <v>15.4</v>
          </cell>
          <cell r="H158">
            <v>16</v>
          </cell>
          <cell r="I158">
            <v>16.399999999999999</v>
          </cell>
          <cell r="J158">
            <v>17.399999999999999</v>
          </cell>
          <cell r="K158">
            <v>18.100000000000001</v>
          </cell>
          <cell r="L158">
            <v>19.5</v>
          </cell>
          <cell r="M158">
            <v>21.3</v>
          </cell>
          <cell r="N158">
            <v>22.5</v>
          </cell>
          <cell r="O158">
            <v>24.9</v>
          </cell>
          <cell r="P158">
            <v>26</v>
          </cell>
          <cell r="Q158">
            <v>28.5</v>
          </cell>
          <cell r="R158">
            <v>9999</v>
          </cell>
        </row>
        <row r="159">
          <cell r="B159">
            <v>177</v>
          </cell>
          <cell r="C159">
            <v>-1.5294000000000001</v>
          </cell>
          <cell r="D159">
            <v>19.5853</v>
          </cell>
          <cell r="E159">
            <v>0.12363</v>
          </cell>
          <cell r="F159">
            <v>-1</v>
          </cell>
          <cell r="G159">
            <v>15.4</v>
          </cell>
          <cell r="H159">
            <v>16.100000000000001</v>
          </cell>
          <cell r="I159">
            <v>16.399999999999999</v>
          </cell>
          <cell r="J159">
            <v>17.399999999999999</v>
          </cell>
          <cell r="K159">
            <v>18.100000000000001</v>
          </cell>
          <cell r="L159">
            <v>19.600000000000001</v>
          </cell>
          <cell r="M159">
            <v>21.4</v>
          </cell>
          <cell r="N159">
            <v>22.6</v>
          </cell>
          <cell r="O159">
            <v>25</v>
          </cell>
          <cell r="P159">
            <v>26.1</v>
          </cell>
          <cell r="Q159">
            <v>28.6</v>
          </cell>
          <cell r="R159">
            <v>9999</v>
          </cell>
        </row>
        <row r="160">
          <cell r="B160">
            <v>178</v>
          </cell>
          <cell r="C160">
            <v>-1.5185</v>
          </cell>
          <cell r="D160">
            <v>19.648599999999998</v>
          </cell>
          <cell r="E160">
            <v>0.12379999999999999</v>
          </cell>
          <cell r="F160">
            <v>-1</v>
          </cell>
          <cell r="G160">
            <v>15.5</v>
          </cell>
          <cell r="H160">
            <v>16.100000000000001</v>
          </cell>
          <cell r="I160">
            <v>16.5</v>
          </cell>
          <cell r="J160">
            <v>17.5</v>
          </cell>
          <cell r="K160">
            <v>18.2</v>
          </cell>
          <cell r="L160">
            <v>19.600000000000001</v>
          </cell>
          <cell r="M160">
            <v>21.5</v>
          </cell>
          <cell r="N160">
            <v>22.7</v>
          </cell>
          <cell r="O160">
            <v>25.1</v>
          </cell>
          <cell r="P160">
            <v>26.2</v>
          </cell>
          <cell r="Q160">
            <v>28.7</v>
          </cell>
          <cell r="R160">
            <v>9999</v>
          </cell>
        </row>
        <row r="161">
          <cell r="B161">
            <v>179</v>
          </cell>
          <cell r="C161">
            <v>-1.5074000000000001</v>
          </cell>
          <cell r="D161">
            <v>19.7117</v>
          </cell>
          <cell r="E161">
            <v>0.12396</v>
          </cell>
          <cell r="F161">
            <v>-1</v>
          </cell>
          <cell r="G161">
            <v>15.5</v>
          </cell>
          <cell r="H161">
            <v>16.100000000000001</v>
          </cell>
          <cell r="I161">
            <v>16.5</v>
          </cell>
          <cell r="J161">
            <v>17.5</v>
          </cell>
          <cell r="K161">
            <v>18.2</v>
          </cell>
          <cell r="L161">
            <v>19.7</v>
          </cell>
          <cell r="M161">
            <v>21.6</v>
          </cell>
          <cell r="N161">
            <v>22.7</v>
          </cell>
          <cell r="O161">
            <v>25.1</v>
          </cell>
          <cell r="P161">
            <v>26.3</v>
          </cell>
          <cell r="Q161">
            <v>28.8</v>
          </cell>
          <cell r="R161">
            <v>9999</v>
          </cell>
        </row>
        <row r="162">
          <cell r="B162">
            <v>180</v>
          </cell>
          <cell r="C162">
            <v>-1.4961</v>
          </cell>
          <cell r="D162">
            <v>19.7744</v>
          </cell>
          <cell r="E162">
            <v>0.12411999999999999</v>
          </cell>
          <cell r="F162">
            <v>-1</v>
          </cell>
          <cell r="G162">
            <v>15.6</v>
          </cell>
          <cell r="H162">
            <v>16.2</v>
          </cell>
          <cell r="I162">
            <v>16.5</v>
          </cell>
          <cell r="J162">
            <v>17.600000000000001</v>
          </cell>
          <cell r="K162">
            <v>18.3</v>
          </cell>
          <cell r="L162">
            <v>19.8</v>
          </cell>
          <cell r="M162">
            <v>21.6</v>
          </cell>
          <cell r="N162">
            <v>22.8</v>
          </cell>
          <cell r="O162">
            <v>25.2</v>
          </cell>
          <cell r="P162">
            <v>26.4</v>
          </cell>
          <cell r="Q162">
            <v>28.9</v>
          </cell>
          <cell r="R162">
            <v>9999</v>
          </cell>
        </row>
        <row r="163">
          <cell r="B163">
            <v>181</v>
          </cell>
          <cell r="C163">
            <v>-1.4847999999999999</v>
          </cell>
          <cell r="D163">
            <v>19.8367</v>
          </cell>
          <cell r="E163">
            <v>0.12428</v>
          </cell>
          <cell r="F163">
            <v>-1</v>
          </cell>
          <cell r="G163">
            <v>15.6</v>
          </cell>
          <cell r="H163">
            <v>16.2</v>
          </cell>
          <cell r="I163">
            <v>16.600000000000001</v>
          </cell>
          <cell r="J163">
            <v>17.600000000000001</v>
          </cell>
          <cell r="K163">
            <v>18.3</v>
          </cell>
          <cell r="L163">
            <v>19.8</v>
          </cell>
          <cell r="M163">
            <v>21.7</v>
          </cell>
          <cell r="N163">
            <v>22.9</v>
          </cell>
          <cell r="O163">
            <v>25.3</v>
          </cell>
          <cell r="P163">
            <v>26.4</v>
          </cell>
          <cell r="Q163">
            <v>28.9</v>
          </cell>
          <cell r="R163">
            <v>9999</v>
          </cell>
        </row>
        <row r="164">
          <cell r="B164">
            <v>182</v>
          </cell>
          <cell r="C164">
            <v>-1.4733000000000001</v>
          </cell>
          <cell r="D164">
            <v>19.898700000000002</v>
          </cell>
          <cell r="E164">
            <v>0.12443</v>
          </cell>
          <cell r="F164">
            <v>-1</v>
          </cell>
          <cell r="G164">
            <v>15.6</v>
          </cell>
          <cell r="H164">
            <v>16.3</v>
          </cell>
          <cell r="I164">
            <v>16.600000000000001</v>
          </cell>
          <cell r="J164">
            <v>17.7</v>
          </cell>
          <cell r="K164">
            <v>18.399999999999999</v>
          </cell>
          <cell r="L164">
            <v>19.899999999999999</v>
          </cell>
          <cell r="M164">
            <v>21.8</v>
          </cell>
          <cell r="N164">
            <v>23</v>
          </cell>
          <cell r="O164">
            <v>25.4</v>
          </cell>
          <cell r="P164">
            <v>26.5</v>
          </cell>
          <cell r="Q164">
            <v>29</v>
          </cell>
          <cell r="R164">
            <v>9999</v>
          </cell>
        </row>
        <row r="165">
          <cell r="B165">
            <v>183</v>
          </cell>
          <cell r="C165">
            <v>-1.4617</v>
          </cell>
          <cell r="D165">
            <v>19.9603</v>
          </cell>
          <cell r="E165">
            <v>0.12458</v>
          </cell>
          <cell r="F165">
            <v>-1</v>
          </cell>
          <cell r="G165">
            <v>15.7</v>
          </cell>
          <cell r="H165">
            <v>16.3</v>
          </cell>
          <cell r="I165">
            <v>16.7</v>
          </cell>
          <cell r="J165">
            <v>17.7</v>
          </cell>
          <cell r="K165">
            <v>18.399999999999999</v>
          </cell>
          <cell r="L165">
            <v>20</v>
          </cell>
          <cell r="M165">
            <v>21.8</v>
          </cell>
          <cell r="N165">
            <v>23</v>
          </cell>
          <cell r="O165">
            <v>25.5</v>
          </cell>
          <cell r="P165">
            <v>26.6</v>
          </cell>
          <cell r="Q165">
            <v>29.1</v>
          </cell>
          <cell r="R165">
            <v>9999</v>
          </cell>
        </row>
        <row r="166">
          <cell r="B166">
            <v>184</v>
          </cell>
          <cell r="C166">
            <v>-1.45</v>
          </cell>
          <cell r="D166">
            <v>20.0215</v>
          </cell>
          <cell r="E166">
            <v>0.12472999999999999</v>
          </cell>
          <cell r="F166">
            <v>-1</v>
          </cell>
          <cell r="G166">
            <v>15.7</v>
          </cell>
          <cell r="H166">
            <v>16.399999999999999</v>
          </cell>
          <cell r="I166">
            <v>16.7</v>
          </cell>
          <cell r="J166">
            <v>17.8</v>
          </cell>
          <cell r="K166">
            <v>18.5</v>
          </cell>
          <cell r="L166">
            <v>20</v>
          </cell>
          <cell r="M166">
            <v>21.9</v>
          </cell>
          <cell r="N166">
            <v>23.1</v>
          </cell>
          <cell r="O166">
            <v>25.5</v>
          </cell>
          <cell r="P166">
            <v>26.7</v>
          </cell>
          <cell r="Q166">
            <v>29.2</v>
          </cell>
          <cell r="R166">
            <v>9999</v>
          </cell>
        </row>
        <row r="167">
          <cell r="B167">
            <v>185</v>
          </cell>
          <cell r="C167">
            <v>-1.4381999999999999</v>
          </cell>
          <cell r="D167">
            <v>20.0823</v>
          </cell>
          <cell r="E167">
            <v>0.12486999999999999</v>
          </cell>
          <cell r="F167">
            <v>-1</v>
          </cell>
          <cell r="G167">
            <v>15.8</v>
          </cell>
          <cell r="H167">
            <v>16.399999999999999</v>
          </cell>
          <cell r="I167">
            <v>16.8</v>
          </cell>
          <cell r="J167">
            <v>17.8</v>
          </cell>
          <cell r="K167">
            <v>18.5</v>
          </cell>
          <cell r="L167">
            <v>20.100000000000001</v>
          </cell>
          <cell r="M167">
            <v>22</v>
          </cell>
          <cell r="N167">
            <v>23.2</v>
          </cell>
          <cell r="O167">
            <v>25.6</v>
          </cell>
          <cell r="P167">
            <v>26.7</v>
          </cell>
          <cell r="Q167">
            <v>29.3</v>
          </cell>
          <cell r="R167">
            <v>9999</v>
          </cell>
        </row>
        <row r="168">
          <cell r="B168">
            <v>186</v>
          </cell>
          <cell r="C168">
            <v>-1.4262999999999999</v>
          </cell>
          <cell r="D168">
            <v>20.142700000000001</v>
          </cell>
          <cell r="E168">
            <v>0.12501000000000001</v>
          </cell>
          <cell r="F168">
            <v>-1</v>
          </cell>
          <cell r="G168">
            <v>15.8</v>
          </cell>
          <cell r="H168">
            <v>16.399999999999999</v>
          </cell>
          <cell r="I168">
            <v>16.8</v>
          </cell>
          <cell r="J168">
            <v>17.899999999999999</v>
          </cell>
          <cell r="K168">
            <v>18.600000000000001</v>
          </cell>
          <cell r="L168">
            <v>20.100000000000001</v>
          </cell>
          <cell r="M168">
            <v>22</v>
          </cell>
          <cell r="N168">
            <v>23.2</v>
          </cell>
          <cell r="O168">
            <v>25.7</v>
          </cell>
          <cell r="P168">
            <v>26.8</v>
          </cell>
          <cell r="Q168">
            <v>29.3</v>
          </cell>
          <cell r="R168">
            <v>9999</v>
          </cell>
        </row>
        <row r="169">
          <cell r="B169">
            <v>187</v>
          </cell>
          <cell r="C169">
            <v>-1.4142999999999999</v>
          </cell>
          <cell r="D169">
            <v>20.2026</v>
          </cell>
          <cell r="E169">
            <v>0.12514</v>
          </cell>
          <cell r="F169">
            <v>-1</v>
          </cell>
          <cell r="G169">
            <v>15.8</v>
          </cell>
          <cell r="H169">
            <v>16.5</v>
          </cell>
          <cell r="I169">
            <v>16.899999999999999</v>
          </cell>
          <cell r="J169">
            <v>17.899999999999999</v>
          </cell>
          <cell r="K169">
            <v>18.7</v>
          </cell>
          <cell r="L169">
            <v>20.2</v>
          </cell>
          <cell r="M169">
            <v>22.1</v>
          </cell>
          <cell r="N169">
            <v>23.3</v>
          </cell>
          <cell r="O169">
            <v>25.8</v>
          </cell>
          <cell r="P169">
            <v>26.9</v>
          </cell>
          <cell r="Q169">
            <v>29.4</v>
          </cell>
          <cell r="R169">
            <v>9999</v>
          </cell>
        </row>
        <row r="170">
          <cell r="B170">
            <v>188</v>
          </cell>
          <cell r="C170">
            <v>-1.4021999999999999</v>
          </cell>
          <cell r="D170">
            <v>20.2621</v>
          </cell>
          <cell r="E170">
            <v>0.12528</v>
          </cell>
          <cell r="F170">
            <v>-1</v>
          </cell>
          <cell r="G170">
            <v>15.9</v>
          </cell>
          <cell r="H170">
            <v>16.5</v>
          </cell>
          <cell r="I170">
            <v>16.899999999999999</v>
          </cell>
          <cell r="J170">
            <v>18</v>
          </cell>
          <cell r="K170">
            <v>18.7</v>
          </cell>
          <cell r="L170">
            <v>20.3</v>
          </cell>
          <cell r="M170">
            <v>22.2</v>
          </cell>
          <cell r="N170">
            <v>23.4</v>
          </cell>
          <cell r="O170">
            <v>25.8</v>
          </cell>
          <cell r="P170">
            <v>27</v>
          </cell>
          <cell r="Q170">
            <v>29.5</v>
          </cell>
          <cell r="R170">
            <v>9999</v>
          </cell>
        </row>
        <row r="171">
          <cell r="B171">
            <v>189</v>
          </cell>
          <cell r="C171">
            <v>-1.39</v>
          </cell>
          <cell r="D171">
            <v>20.321100000000001</v>
          </cell>
          <cell r="E171">
            <v>0.12540999999999999</v>
          </cell>
          <cell r="F171">
            <v>-1</v>
          </cell>
          <cell r="G171">
            <v>15.9</v>
          </cell>
          <cell r="H171">
            <v>16.600000000000001</v>
          </cell>
          <cell r="I171">
            <v>17</v>
          </cell>
          <cell r="J171">
            <v>18</v>
          </cell>
          <cell r="K171">
            <v>18.8</v>
          </cell>
          <cell r="L171">
            <v>20.3</v>
          </cell>
          <cell r="M171">
            <v>22.2</v>
          </cell>
          <cell r="N171">
            <v>23.5</v>
          </cell>
          <cell r="O171">
            <v>25.9</v>
          </cell>
          <cell r="P171">
            <v>27</v>
          </cell>
          <cell r="Q171">
            <v>29.5</v>
          </cell>
          <cell r="R171">
            <v>9999</v>
          </cell>
        </row>
        <row r="172">
          <cell r="B172">
            <v>190</v>
          </cell>
          <cell r="C172">
            <v>-1.3776999999999999</v>
          </cell>
          <cell r="D172">
            <v>20.3796</v>
          </cell>
          <cell r="E172">
            <v>0.12554000000000001</v>
          </cell>
          <cell r="F172">
            <v>-1</v>
          </cell>
          <cell r="G172">
            <v>15.9</v>
          </cell>
          <cell r="H172">
            <v>16.600000000000001</v>
          </cell>
          <cell r="I172">
            <v>17</v>
          </cell>
          <cell r="J172">
            <v>18.100000000000001</v>
          </cell>
          <cell r="K172">
            <v>18.8</v>
          </cell>
          <cell r="L172">
            <v>20.399999999999999</v>
          </cell>
          <cell r="M172">
            <v>22.3</v>
          </cell>
          <cell r="N172">
            <v>23.5</v>
          </cell>
          <cell r="O172">
            <v>26</v>
          </cell>
          <cell r="P172">
            <v>27.1</v>
          </cell>
          <cell r="Q172">
            <v>29.6</v>
          </cell>
          <cell r="R172">
            <v>9999</v>
          </cell>
        </row>
        <row r="173">
          <cell r="B173">
            <v>191</v>
          </cell>
          <cell r="C173">
            <v>-1.3653</v>
          </cell>
          <cell r="D173">
            <v>20.4376</v>
          </cell>
          <cell r="E173">
            <v>0.12567</v>
          </cell>
          <cell r="F173">
            <v>-1</v>
          </cell>
          <cell r="G173">
            <v>16</v>
          </cell>
          <cell r="H173">
            <v>16.7</v>
          </cell>
          <cell r="I173">
            <v>17</v>
          </cell>
          <cell r="J173">
            <v>18.100000000000001</v>
          </cell>
          <cell r="K173">
            <v>18.899999999999999</v>
          </cell>
          <cell r="L173">
            <v>20.399999999999999</v>
          </cell>
          <cell r="M173">
            <v>22.4</v>
          </cell>
          <cell r="N173">
            <v>23.6</v>
          </cell>
          <cell r="O173">
            <v>26.1</v>
          </cell>
          <cell r="P173">
            <v>27.2</v>
          </cell>
          <cell r="Q173">
            <v>29.7</v>
          </cell>
          <cell r="R173">
            <v>9999</v>
          </cell>
        </row>
        <row r="174">
          <cell r="B174">
            <v>192</v>
          </cell>
          <cell r="C174">
            <v>-1.3529</v>
          </cell>
          <cell r="D174">
            <v>20.495100000000001</v>
          </cell>
          <cell r="E174">
            <v>0.12579000000000001</v>
          </cell>
          <cell r="F174">
            <v>-1</v>
          </cell>
          <cell r="G174">
            <v>16</v>
          </cell>
          <cell r="H174">
            <v>16.7</v>
          </cell>
          <cell r="I174">
            <v>17.100000000000001</v>
          </cell>
          <cell r="J174">
            <v>18.2</v>
          </cell>
          <cell r="K174">
            <v>18.899999999999999</v>
          </cell>
          <cell r="L174">
            <v>20.5</v>
          </cell>
          <cell r="M174">
            <v>22.4</v>
          </cell>
          <cell r="N174">
            <v>23.7</v>
          </cell>
          <cell r="O174">
            <v>26.1</v>
          </cell>
          <cell r="P174">
            <v>27.3</v>
          </cell>
          <cell r="Q174">
            <v>29.7</v>
          </cell>
          <cell r="R174">
            <v>9999</v>
          </cell>
        </row>
        <row r="175">
          <cell r="B175">
            <v>193</v>
          </cell>
          <cell r="C175">
            <v>-1.3403</v>
          </cell>
          <cell r="D175">
            <v>20.552099999999999</v>
          </cell>
          <cell r="E175">
            <v>0.12590999999999999</v>
          </cell>
          <cell r="F175">
            <v>-1</v>
          </cell>
          <cell r="G175">
            <v>16.100000000000001</v>
          </cell>
          <cell r="H175">
            <v>16.7</v>
          </cell>
          <cell r="I175">
            <v>17.100000000000001</v>
          </cell>
          <cell r="J175">
            <v>18.2</v>
          </cell>
          <cell r="K175">
            <v>19</v>
          </cell>
          <cell r="L175">
            <v>20.6</v>
          </cell>
          <cell r="M175">
            <v>22.5</v>
          </cell>
          <cell r="N175">
            <v>23.7</v>
          </cell>
          <cell r="O175">
            <v>26.2</v>
          </cell>
          <cell r="P175">
            <v>27.3</v>
          </cell>
          <cell r="Q175">
            <v>29.8</v>
          </cell>
          <cell r="R175">
            <v>9999</v>
          </cell>
        </row>
        <row r="176">
          <cell r="B176">
            <v>194</v>
          </cell>
          <cell r="C176">
            <v>-1.3277000000000001</v>
          </cell>
          <cell r="D176">
            <v>20.608499999999999</v>
          </cell>
          <cell r="E176">
            <v>0.12603</v>
          </cell>
          <cell r="F176">
            <v>-1</v>
          </cell>
          <cell r="G176">
            <v>16.100000000000001</v>
          </cell>
          <cell r="H176">
            <v>16.8</v>
          </cell>
          <cell r="I176">
            <v>17.2</v>
          </cell>
          <cell r="J176">
            <v>18.3</v>
          </cell>
          <cell r="K176">
            <v>19</v>
          </cell>
          <cell r="L176">
            <v>20.6</v>
          </cell>
          <cell r="M176">
            <v>22.6</v>
          </cell>
          <cell r="N176">
            <v>23.8</v>
          </cell>
          <cell r="O176">
            <v>26.3</v>
          </cell>
          <cell r="P176">
            <v>27.4</v>
          </cell>
          <cell r="Q176">
            <v>29.9</v>
          </cell>
          <cell r="R176">
            <v>9999</v>
          </cell>
        </row>
        <row r="177">
          <cell r="B177">
            <v>195</v>
          </cell>
          <cell r="C177">
            <v>-1.3149</v>
          </cell>
          <cell r="D177">
            <v>20.664400000000001</v>
          </cell>
          <cell r="E177">
            <v>0.12615000000000001</v>
          </cell>
          <cell r="F177">
            <v>-1</v>
          </cell>
          <cell r="G177">
            <v>16.100000000000001</v>
          </cell>
          <cell r="H177">
            <v>16.8</v>
          </cell>
          <cell r="I177">
            <v>17.2</v>
          </cell>
          <cell r="J177">
            <v>18.3</v>
          </cell>
          <cell r="K177">
            <v>19.100000000000001</v>
          </cell>
          <cell r="L177">
            <v>20.7</v>
          </cell>
          <cell r="M177">
            <v>22.6</v>
          </cell>
          <cell r="N177">
            <v>23.9</v>
          </cell>
          <cell r="O177">
            <v>26.3</v>
          </cell>
          <cell r="P177">
            <v>27.5</v>
          </cell>
          <cell r="Q177">
            <v>29.9</v>
          </cell>
          <cell r="R177">
            <v>9999</v>
          </cell>
        </row>
        <row r="178">
          <cell r="B178">
            <v>196</v>
          </cell>
          <cell r="C178">
            <v>-1.3021</v>
          </cell>
          <cell r="D178">
            <v>20.7197</v>
          </cell>
          <cell r="E178">
            <v>0.12626999999999999</v>
          </cell>
          <cell r="F178">
            <v>-1</v>
          </cell>
          <cell r="G178">
            <v>16.2</v>
          </cell>
          <cell r="H178">
            <v>16.8</v>
          </cell>
          <cell r="I178">
            <v>17.2</v>
          </cell>
          <cell r="J178">
            <v>18.399999999999999</v>
          </cell>
          <cell r="K178">
            <v>19.100000000000001</v>
          </cell>
          <cell r="L178">
            <v>20.7</v>
          </cell>
          <cell r="M178">
            <v>22.7</v>
          </cell>
          <cell r="N178">
            <v>23.9</v>
          </cell>
          <cell r="O178">
            <v>26.4</v>
          </cell>
          <cell r="P178">
            <v>27.5</v>
          </cell>
          <cell r="Q178">
            <v>30</v>
          </cell>
          <cell r="R178">
            <v>9999</v>
          </cell>
        </row>
        <row r="179">
          <cell r="B179">
            <v>197</v>
          </cell>
          <cell r="C179">
            <v>-1.2891999999999999</v>
          </cell>
          <cell r="D179">
            <v>20.7745</v>
          </cell>
          <cell r="E179">
            <v>0.12637999999999999</v>
          </cell>
          <cell r="F179">
            <v>-1</v>
          </cell>
          <cell r="G179">
            <v>16.2</v>
          </cell>
          <cell r="H179">
            <v>16.899999999999999</v>
          </cell>
          <cell r="I179">
            <v>17.3</v>
          </cell>
          <cell r="J179">
            <v>18.399999999999999</v>
          </cell>
          <cell r="K179">
            <v>19.2</v>
          </cell>
          <cell r="L179">
            <v>20.8</v>
          </cell>
          <cell r="M179">
            <v>22.7</v>
          </cell>
          <cell r="N179">
            <v>24</v>
          </cell>
          <cell r="O179">
            <v>26.5</v>
          </cell>
          <cell r="P179">
            <v>27.6</v>
          </cell>
          <cell r="Q179">
            <v>30.1</v>
          </cell>
          <cell r="R179">
            <v>9999</v>
          </cell>
        </row>
        <row r="180">
          <cell r="B180">
            <v>198</v>
          </cell>
          <cell r="C180">
            <v>-1.2762</v>
          </cell>
          <cell r="D180">
            <v>20.828700000000001</v>
          </cell>
          <cell r="E180">
            <v>0.1265</v>
          </cell>
          <cell r="F180">
            <v>-1</v>
          </cell>
          <cell r="G180">
            <v>16.2</v>
          </cell>
          <cell r="H180">
            <v>16.899999999999999</v>
          </cell>
          <cell r="I180">
            <v>17.3</v>
          </cell>
          <cell r="J180">
            <v>18.5</v>
          </cell>
          <cell r="K180">
            <v>19.2</v>
          </cell>
          <cell r="L180">
            <v>20.8</v>
          </cell>
          <cell r="M180">
            <v>22.8</v>
          </cell>
          <cell r="N180">
            <v>24</v>
          </cell>
          <cell r="O180">
            <v>26.5</v>
          </cell>
          <cell r="P180">
            <v>27.7</v>
          </cell>
          <cell r="Q180">
            <v>30.1</v>
          </cell>
          <cell r="R180">
            <v>9999</v>
          </cell>
        </row>
        <row r="181">
          <cell r="B181">
            <v>199</v>
          </cell>
          <cell r="C181">
            <v>-1.2630999999999999</v>
          </cell>
          <cell r="D181">
            <v>20.882400000000001</v>
          </cell>
          <cell r="E181">
            <v>0.12661</v>
          </cell>
          <cell r="F181">
            <v>-1</v>
          </cell>
          <cell r="G181">
            <v>16.3</v>
          </cell>
          <cell r="H181">
            <v>17</v>
          </cell>
          <cell r="I181">
            <v>17.399999999999999</v>
          </cell>
          <cell r="J181">
            <v>18.5</v>
          </cell>
          <cell r="K181">
            <v>19.3</v>
          </cell>
          <cell r="L181">
            <v>20.9</v>
          </cell>
          <cell r="M181">
            <v>22.9</v>
          </cell>
          <cell r="N181">
            <v>24.1</v>
          </cell>
          <cell r="O181">
            <v>26.6</v>
          </cell>
          <cell r="P181">
            <v>27.7</v>
          </cell>
          <cell r="Q181">
            <v>30.2</v>
          </cell>
          <cell r="R181">
            <v>9999</v>
          </cell>
        </row>
        <row r="182">
          <cell r="B182">
            <v>200</v>
          </cell>
          <cell r="C182">
            <v>-1.2499</v>
          </cell>
          <cell r="D182">
            <v>20.935500000000001</v>
          </cell>
          <cell r="E182">
            <v>0.12672</v>
          </cell>
          <cell r="F182">
            <v>-1</v>
          </cell>
          <cell r="G182">
            <v>16.3</v>
          </cell>
          <cell r="H182">
            <v>17</v>
          </cell>
          <cell r="I182">
            <v>17.399999999999999</v>
          </cell>
          <cell r="J182">
            <v>18.5</v>
          </cell>
          <cell r="K182">
            <v>19.3</v>
          </cell>
          <cell r="L182">
            <v>20.9</v>
          </cell>
          <cell r="M182">
            <v>22.9</v>
          </cell>
          <cell r="N182">
            <v>24.2</v>
          </cell>
          <cell r="O182">
            <v>26.7</v>
          </cell>
          <cell r="P182">
            <v>27.8</v>
          </cell>
          <cell r="Q182">
            <v>30.2</v>
          </cell>
          <cell r="R182">
            <v>9999</v>
          </cell>
        </row>
        <row r="183">
          <cell r="B183">
            <v>201</v>
          </cell>
          <cell r="C183">
            <v>-1.2365999999999999</v>
          </cell>
          <cell r="D183">
            <v>20.988099999999999</v>
          </cell>
          <cell r="E183">
            <v>0.12683</v>
          </cell>
          <cell r="F183">
            <v>-1</v>
          </cell>
          <cell r="G183">
            <v>16.3</v>
          </cell>
          <cell r="H183">
            <v>17</v>
          </cell>
          <cell r="I183">
            <v>17.399999999999999</v>
          </cell>
          <cell r="J183">
            <v>18.600000000000001</v>
          </cell>
          <cell r="K183">
            <v>19.3</v>
          </cell>
          <cell r="L183">
            <v>21</v>
          </cell>
          <cell r="M183">
            <v>23</v>
          </cell>
          <cell r="N183">
            <v>24.2</v>
          </cell>
          <cell r="O183">
            <v>26.7</v>
          </cell>
          <cell r="P183">
            <v>27.8</v>
          </cell>
          <cell r="Q183">
            <v>30.3</v>
          </cell>
          <cell r="R183">
            <v>9999</v>
          </cell>
        </row>
        <row r="184">
          <cell r="B184">
            <v>202</v>
          </cell>
          <cell r="C184">
            <v>-1.2233000000000001</v>
          </cell>
          <cell r="D184">
            <v>21.04</v>
          </cell>
          <cell r="E184">
            <v>0.12694</v>
          </cell>
          <cell r="F184">
            <v>-1</v>
          </cell>
          <cell r="G184">
            <v>16.399999999999999</v>
          </cell>
          <cell r="H184">
            <v>17.100000000000001</v>
          </cell>
          <cell r="I184">
            <v>17.5</v>
          </cell>
          <cell r="J184">
            <v>18.600000000000001</v>
          </cell>
          <cell r="K184">
            <v>19.399999999999999</v>
          </cell>
          <cell r="L184">
            <v>21</v>
          </cell>
          <cell r="M184">
            <v>23</v>
          </cell>
          <cell r="N184">
            <v>24.3</v>
          </cell>
          <cell r="O184">
            <v>26.8</v>
          </cell>
          <cell r="P184">
            <v>27.9</v>
          </cell>
          <cell r="Q184">
            <v>30.4</v>
          </cell>
          <cell r="R184">
            <v>9999</v>
          </cell>
        </row>
        <row r="185">
          <cell r="B185">
            <v>203</v>
          </cell>
          <cell r="C185">
            <v>-1.2098</v>
          </cell>
          <cell r="D185">
            <v>21.0914</v>
          </cell>
          <cell r="E185">
            <v>0.12703999999999999</v>
          </cell>
          <cell r="F185">
            <v>-1</v>
          </cell>
          <cell r="G185">
            <v>16.399999999999999</v>
          </cell>
          <cell r="H185">
            <v>17.100000000000001</v>
          </cell>
          <cell r="I185">
            <v>17.5</v>
          </cell>
          <cell r="J185">
            <v>18.7</v>
          </cell>
          <cell r="K185">
            <v>19.399999999999999</v>
          </cell>
          <cell r="L185">
            <v>21.1</v>
          </cell>
          <cell r="M185">
            <v>23.1</v>
          </cell>
          <cell r="N185">
            <v>24.3</v>
          </cell>
          <cell r="O185">
            <v>26.8</v>
          </cell>
          <cell r="P185">
            <v>28</v>
          </cell>
          <cell r="Q185">
            <v>30.4</v>
          </cell>
          <cell r="R185">
            <v>9999</v>
          </cell>
        </row>
        <row r="186">
          <cell r="B186">
            <v>204</v>
          </cell>
          <cell r="C186">
            <v>-1.1961999999999999</v>
          </cell>
          <cell r="D186">
            <v>21.142299999999999</v>
          </cell>
          <cell r="E186">
            <v>0.12715000000000001</v>
          </cell>
          <cell r="F186">
            <v>-1</v>
          </cell>
          <cell r="G186">
            <v>16.399999999999999</v>
          </cell>
          <cell r="H186">
            <v>17.100000000000001</v>
          </cell>
          <cell r="I186">
            <v>17.5</v>
          </cell>
          <cell r="J186">
            <v>18.7</v>
          </cell>
          <cell r="K186">
            <v>19.5</v>
          </cell>
          <cell r="L186">
            <v>21.1</v>
          </cell>
          <cell r="M186">
            <v>23.1</v>
          </cell>
          <cell r="N186">
            <v>24.4</v>
          </cell>
          <cell r="O186">
            <v>26.9</v>
          </cell>
          <cell r="P186">
            <v>28</v>
          </cell>
          <cell r="Q186">
            <v>30.5</v>
          </cell>
          <cell r="R186">
            <v>9999</v>
          </cell>
        </row>
        <row r="187">
          <cell r="B187">
            <v>205</v>
          </cell>
          <cell r="C187">
            <v>-1.1826000000000001</v>
          </cell>
          <cell r="D187">
            <v>21.192499999999999</v>
          </cell>
          <cell r="E187">
            <v>0.12726000000000001</v>
          </cell>
          <cell r="F187">
            <v>-1</v>
          </cell>
          <cell r="G187">
            <v>16.399999999999999</v>
          </cell>
          <cell r="H187">
            <v>17.2</v>
          </cell>
          <cell r="I187">
            <v>17.600000000000001</v>
          </cell>
          <cell r="J187">
            <v>18.7</v>
          </cell>
          <cell r="K187">
            <v>19.5</v>
          </cell>
          <cell r="L187">
            <v>21.2</v>
          </cell>
          <cell r="M187">
            <v>23.2</v>
          </cell>
          <cell r="N187">
            <v>24.5</v>
          </cell>
          <cell r="O187">
            <v>27</v>
          </cell>
          <cell r="P187">
            <v>28.1</v>
          </cell>
          <cell r="Q187">
            <v>30.5</v>
          </cell>
          <cell r="R187">
            <v>9999</v>
          </cell>
        </row>
        <row r="188">
          <cell r="B188">
            <v>206</v>
          </cell>
          <cell r="C188">
            <v>-1.1688000000000001</v>
          </cell>
          <cell r="D188">
            <v>21.2423</v>
          </cell>
          <cell r="E188">
            <v>0.12736</v>
          </cell>
          <cell r="F188">
            <v>-1</v>
          </cell>
          <cell r="G188">
            <v>16.5</v>
          </cell>
          <cell r="H188">
            <v>17.2</v>
          </cell>
          <cell r="I188">
            <v>17.600000000000001</v>
          </cell>
          <cell r="J188">
            <v>18.8</v>
          </cell>
          <cell r="K188">
            <v>19.600000000000001</v>
          </cell>
          <cell r="L188">
            <v>21.2</v>
          </cell>
          <cell r="M188">
            <v>23.3</v>
          </cell>
          <cell r="N188">
            <v>24.5</v>
          </cell>
          <cell r="O188">
            <v>27</v>
          </cell>
          <cell r="P188">
            <v>28.1</v>
          </cell>
          <cell r="Q188">
            <v>30.6</v>
          </cell>
          <cell r="R188">
            <v>9999</v>
          </cell>
        </row>
        <row r="189">
          <cell r="B189">
            <v>207</v>
          </cell>
          <cell r="C189">
            <v>-1.155</v>
          </cell>
          <cell r="D189">
            <v>21.291399999999999</v>
          </cell>
          <cell r="E189">
            <v>0.12745999999999999</v>
          </cell>
          <cell r="F189">
            <v>-1</v>
          </cell>
          <cell r="G189">
            <v>16.5</v>
          </cell>
          <cell r="H189">
            <v>17.2</v>
          </cell>
          <cell r="I189">
            <v>17.600000000000001</v>
          </cell>
          <cell r="J189">
            <v>18.8</v>
          </cell>
          <cell r="K189">
            <v>19.600000000000001</v>
          </cell>
          <cell r="L189">
            <v>21.3</v>
          </cell>
          <cell r="M189">
            <v>23.3</v>
          </cell>
          <cell r="N189">
            <v>24.6</v>
          </cell>
          <cell r="O189">
            <v>27.1</v>
          </cell>
          <cell r="P189">
            <v>28.2</v>
          </cell>
          <cell r="Q189">
            <v>30.6</v>
          </cell>
          <cell r="R189">
            <v>9999</v>
          </cell>
        </row>
        <row r="190">
          <cell r="B190">
            <v>208</v>
          </cell>
          <cell r="C190">
            <v>-1.141</v>
          </cell>
          <cell r="D190">
            <v>21.34</v>
          </cell>
          <cell r="E190">
            <v>0.12756000000000001</v>
          </cell>
          <cell r="F190">
            <v>-1</v>
          </cell>
          <cell r="G190">
            <v>16.5</v>
          </cell>
          <cell r="H190">
            <v>17.3</v>
          </cell>
          <cell r="I190">
            <v>17.7</v>
          </cell>
          <cell r="J190">
            <v>18.899999999999999</v>
          </cell>
          <cell r="K190">
            <v>19.7</v>
          </cell>
          <cell r="L190">
            <v>21.3</v>
          </cell>
          <cell r="M190">
            <v>23.4</v>
          </cell>
          <cell r="N190">
            <v>24.6</v>
          </cell>
          <cell r="O190">
            <v>27.1</v>
          </cell>
          <cell r="P190">
            <v>28.2</v>
          </cell>
          <cell r="Q190">
            <v>30.7</v>
          </cell>
          <cell r="R190">
            <v>9999</v>
          </cell>
        </row>
        <row r="191">
          <cell r="B191">
            <v>209</v>
          </cell>
          <cell r="C191">
            <v>-1.127</v>
          </cell>
          <cell r="D191">
            <v>21.388000000000002</v>
          </cell>
          <cell r="E191">
            <v>0.12767000000000001</v>
          </cell>
          <cell r="F191">
            <v>-1</v>
          </cell>
          <cell r="G191">
            <v>16.600000000000001</v>
          </cell>
          <cell r="H191">
            <v>17.3</v>
          </cell>
          <cell r="I191">
            <v>17.7</v>
          </cell>
          <cell r="J191">
            <v>18.899999999999999</v>
          </cell>
          <cell r="K191">
            <v>19.7</v>
          </cell>
          <cell r="L191">
            <v>21.4</v>
          </cell>
          <cell r="M191">
            <v>23.4</v>
          </cell>
          <cell r="N191">
            <v>24.7</v>
          </cell>
          <cell r="O191">
            <v>27.2</v>
          </cell>
          <cell r="P191">
            <v>28.3</v>
          </cell>
          <cell r="Q191">
            <v>30.7</v>
          </cell>
          <cell r="R191">
            <v>9999</v>
          </cell>
        </row>
        <row r="192">
          <cell r="B192">
            <v>210</v>
          </cell>
          <cell r="C192">
            <v>-1.1129</v>
          </cell>
          <cell r="D192">
            <v>21.435400000000001</v>
          </cell>
          <cell r="E192">
            <v>0.12776999999999999</v>
          </cell>
          <cell r="F192">
            <v>-1</v>
          </cell>
          <cell r="G192">
            <v>16.600000000000001</v>
          </cell>
          <cell r="H192">
            <v>17.3</v>
          </cell>
          <cell r="I192">
            <v>17.7</v>
          </cell>
          <cell r="J192">
            <v>18.899999999999999</v>
          </cell>
          <cell r="K192">
            <v>19.7</v>
          </cell>
          <cell r="L192">
            <v>21.4</v>
          </cell>
          <cell r="M192">
            <v>23.5</v>
          </cell>
          <cell r="N192">
            <v>24.7</v>
          </cell>
          <cell r="O192">
            <v>27.2</v>
          </cell>
          <cell r="P192">
            <v>28.4</v>
          </cell>
          <cell r="Q192">
            <v>30.8</v>
          </cell>
          <cell r="R192">
            <v>9999</v>
          </cell>
        </row>
        <row r="193">
          <cell r="B193">
            <v>211</v>
          </cell>
          <cell r="C193">
            <v>-1.0986</v>
          </cell>
          <cell r="D193">
            <v>21.482199999999999</v>
          </cell>
          <cell r="E193">
            <v>0.12787000000000001</v>
          </cell>
          <cell r="F193">
            <v>-1</v>
          </cell>
          <cell r="G193">
            <v>16.600000000000001</v>
          </cell>
          <cell r="H193">
            <v>17.399999999999999</v>
          </cell>
          <cell r="I193">
            <v>17.8</v>
          </cell>
          <cell r="J193">
            <v>19</v>
          </cell>
          <cell r="K193">
            <v>19.8</v>
          </cell>
          <cell r="L193">
            <v>21.5</v>
          </cell>
          <cell r="M193">
            <v>23.5</v>
          </cell>
          <cell r="N193">
            <v>24.8</v>
          </cell>
          <cell r="O193">
            <v>27.3</v>
          </cell>
          <cell r="P193">
            <v>28.4</v>
          </cell>
          <cell r="Q193">
            <v>30.8</v>
          </cell>
          <cell r="R193">
            <v>9999</v>
          </cell>
        </row>
        <row r="194">
          <cell r="B194">
            <v>212</v>
          </cell>
          <cell r="C194">
            <v>-1.0843</v>
          </cell>
          <cell r="D194">
            <v>21.528500000000001</v>
          </cell>
          <cell r="E194">
            <v>0.12797</v>
          </cell>
          <cell r="F194">
            <v>-1</v>
          </cell>
          <cell r="G194">
            <v>16.600000000000001</v>
          </cell>
          <cell r="H194">
            <v>17.399999999999999</v>
          </cell>
          <cell r="I194">
            <v>17.8</v>
          </cell>
          <cell r="J194">
            <v>19</v>
          </cell>
          <cell r="K194">
            <v>19.8</v>
          </cell>
          <cell r="L194">
            <v>21.5</v>
          </cell>
          <cell r="M194">
            <v>23.6</v>
          </cell>
          <cell r="N194">
            <v>24.8</v>
          </cell>
          <cell r="O194">
            <v>27.3</v>
          </cell>
          <cell r="P194">
            <v>28.5</v>
          </cell>
          <cell r="Q194">
            <v>30.8</v>
          </cell>
          <cell r="R194">
            <v>9999</v>
          </cell>
        </row>
        <row r="195">
          <cell r="B195">
            <v>213</v>
          </cell>
          <cell r="C195">
            <v>-1.0699000000000001</v>
          </cell>
          <cell r="D195">
            <v>21.574200000000001</v>
          </cell>
          <cell r="E195">
            <v>0.12806999999999999</v>
          </cell>
          <cell r="F195">
            <v>-1</v>
          </cell>
          <cell r="G195">
            <v>16.7</v>
          </cell>
          <cell r="H195">
            <v>17.399999999999999</v>
          </cell>
          <cell r="I195">
            <v>17.8</v>
          </cell>
          <cell r="J195">
            <v>19.100000000000001</v>
          </cell>
          <cell r="K195">
            <v>19.899999999999999</v>
          </cell>
          <cell r="L195">
            <v>21.6</v>
          </cell>
          <cell r="M195">
            <v>23.6</v>
          </cell>
          <cell r="N195">
            <v>24.9</v>
          </cell>
          <cell r="O195">
            <v>27.4</v>
          </cell>
          <cell r="P195">
            <v>28.5</v>
          </cell>
          <cell r="Q195">
            <v>30.9</v>
          </cell>
          <cell r="R195">
            <v>9999</v>
          </cell>
        </row>
        <row r="196">
          <cell r="B196">
            <v>214</v>
          </cell>
          <cell r="C196">
            <v>-1.0552999999999999</v>
          </cell>
          <cell r="D196">
            <v>21.619299999999999</v>
          </cell>
          <cell r="E196">
            <v>0.12816</v>
          </cell>
          <cell r="F196">
            <v>-1</v>
          </cell>
          <cell r="G196">
            <v>16.7</v>
          </cell>
          <cell r="H196">
            <v>17.399999999999999</v>
          </cell>
          <cell r="I196">
            <v>17.899999999999999</v>
          </cell>
          <cell r="J196">
            <v>19.100000000000001</v>
          </cell>
          <cell r="K196">
            <v>19.899999999999999</v>
          </cell>
          <cell r="L196">
            <v>21.6</v>
          </cell>
          <cell r="M196">
            <v>23.7</v>
          </cell>
          <cell r="N196">
            <v>24.9</v>
          </cell>
          <cell r="O196">
            <v>27.4</v>
          </cell>
          <cell r="P196">
            <v>28.6</v>
          </cell>
          <cell r="Q196">
            <v>30.9</v>
          </cell>
          <cell r="R196">
            <v>9999</v>
          </cell>
        </row>
        <row r="197">
          <cell r="B197">
            <v>215</v>
          </cell>
          <cell r="C197">
            <v>-1.0407</v>
          </cell>
          <cell r="D197">
            <v>21.663799999999998</v>
          </cell>
          <cell r="E197">
            <v>0.12826000000000001</v>
          </cell>
          <cell r="F197">
            <v>-1</v>
          </cell>
          <cell r="G197">
            <v>16.7</v>
          </cell>
          <cell r="H197">
            <v>17.5</v>
          </cell>
          <cell r="I197">
            <v>17.899999999999999</v>
          </cell>
          <cell r="J197">
            <v>19.100000000000001</v>
          </cell>
          <cell r="K197">
            <v>19.899999999999999</v>
          </cell>
          <cell r="L197">
            <v>21.7</v>
          </cell>
          <cell r="M197">
            <v>23.7</v>
          </cell>
          <cell r="N197">
            <v>25</v>
          </cell>
          <cell r="O197">
            <v>27.5</v>
          </cell>
          <cell r="P197">
            <v>28.6</v>
          </cell>
          <cell r="Q197">
            <v>31</v>
          </cell>
          <cell r="R197">
            <v>9999</v>
          </cell>
        </row>
        <row r="198">
          <cell r="B198">
            <v>216</v>
          </cell>
          <cell r="C198">
            <v>-1.026</v>
          </cell>
          <cell r="D198">
            <v>21.707699999999999</v>
          </cell>
          <cell r="E198">
            <v>0.12836</v>
          </cell>
          <cell r="F198">
            <v>-1</v>
          </cell>
          <cell r="G198">
            <v>16.7</v>
          </cell>
          <cell r="H198">
            <v>17.5</v>
          </cell>
          <cell r="I198">
            <v>17.899999999999999</v>
          </cell>
          <cell r="J198">
            <v>19.2</v>
          </cell>
          <cell r="K198">
            <v>20</v>
          </cell>
          <cell r="L198">
            <v>21.7</v>
          </cell>
          <cell r="M198">
            <v>23.8</v>
          </cell>
          <cell r="N198">
            <v>25</v>
          </cell>
          <cell r="O198">
            <v>27.5</v>
          </cell>
          <cell r="P198">
            <v>28.6</v>
          </cell>
          <cell r="Q198">
            <v>31</v>
          </cell>
          <cell r="R198">
            <v>9999</v>
          </cell>
        </row>
        <row r="199">
          <cell r="B199">
            <v>217</v>
          </cell>
          <cell r="C199">
            <v>-1.0112000000000001</v>
          </cell>
          <cell r="D199">
            <v>21.751000000000001</v>
          </cell>
          <cell r="E199">
            <v>0.12845000000000001</v>
          </cell>
          <cell r="F199">
            <v>-1</v>
          </cell>
          <cell r="G199">
            <v>16.8</v>
          </cell>
          <cell r="H199">
            <v>17.5</v>
          </cell>
          <cell r="I199">
            <v>18</v>
          </cell>
          <cell r="J199">
            <v>19.2</v>
          </cell>
          <cell r="K199">
            <v>20</v>
          </cell>
          <cell r="L199">
            <v>21.8</v>
          </cell>
          <cell r="M199">
            <v>23.8</v>
          </cell>
          <cell r="N199">
            <v>25.1</v>
          </cell>
          <cell r="O199">
            <v>27.6</v>
          </cell>
          <cell r="P199">
            <v>28.7</v>
          </cell>
          <cell r="Q199">
            <v>31</v>
          </cell>
          <cell r="R199">
            <v>9999</v>
          </cell>
        </row>
        <row r="200">
          <cell r="B200">
            <v>218</v>
          </cell>
          <cell r="C200">
            <v>-0.99619999999999997</v>
          </cell>
          <cell r="D200">
            <v>21.793700000000001</v>
          </cell>
          <cell r="E200">
            <v>0.12855</v>
          </cell>
          <cell r="F200">
            <v>-1</v>
          </cell>
          <cell r="G200">
            <v>16.8</v>
          </cell>
          <cell r="H200">
            <v>17.5</v>
          </cell>
          <cell r="I200">
            <v>18</v>
          </cell>
          <cell r="J200">
            <v>19.2</v>
          </cell>
          <cell r="K200">
            <v>20.100000000000001</v>
          </cell>
          <cell r="L200">
            <v>21.8</v>
          </cell>
          <cell r="M200">
            <v>23.9</v>
          </cell>
          <cell r="N200">
            <v>25.1</v>
          </cell>
          <cell r="O200">
            <v>27.6</v>
          </cell>
          <cell r="P200">
            <v>28.7</v>
          </cell>
          <cell r="Q200">
            <v>31.1</v>
          </cell>
          <cell r="R200">
            <v>9999</v>
          </cell>
        </row>
        <row r="201">
          <cell r="B201">
            <v>219</v>
          </cell>
          <cell r="C201">
            <v>-0.98119999999999996</v>
          </cell>
          <cell r="D201">
            <v>21.835799999999999</v>
          </cell>
          <cell r="E201">
            <v>0.12864</v>
          </cell>
          <cell r="F201">
            <v>-1</v>
          </cell>
          <cell r="G201">
            <v>16.8</v>
          </cell>
          <cell r="H201">
            <v>17.600000000000001</v>
          </cell>
          <cell r="I201">
            <v>18</v>
          </cell>
          <cell r="J201">
            <v>19.3</v>
          </cell>
          <cell r="K201">
            <v>20.100000000000001</v>
          </cell>
          <cell r="L201">
            <v>21.8</v>
          </cell>
          <cell r="M201">
            <v>23.9</v>
          </cell>
          <cell r="N201">
            <v>25.2</v>
          </cell>
          <cell r="O201">
            <v>27.7</v>
          </cell>
          <cell r="P201">
            <v>28.8</v>
          </cell>
          <cell r="Q201">
            <v>31.1</v>
          </cell>
          <cell r="R201">
            <v>9999</v>
          </cell>
        </row>
        <row r="202">
          <cell r="B202">
            <v>220</v>
          </cell>
          <cell r="C202">
            <v>-0.96609999999999996</v>
          </cell>
          <cell r="D202">
            <v>21.877300000000002</v>
          </cell>
          <cell r="E202">
            <v>0.12873999999999999</v>
          </cell>
          <cell r="F202">
            <v>-1</v>
          </cell>
          <cell r="G202">
            <v>16.8</v>
          </cell>
          <cell r="H202">
            <v>17.600000000000001</v>
          </cell>
          <cell r="I202">
            <v>18</v>
          </cell>
          <cell r="J202">
            <v>19.3</v>
          </cell>
          <cell r="K202">
            <v>20.100000000000001</v>
          </cell>
          <cell r="L202">
            <v>21.9</v>
          </cell>
          <cell r="M202">
            <v>24</v>
          </cell>
          <cell r="N202">
            <v>25.2</v>
          </cell>
          <cell r="O202">
            <v>27.7</v>
          </cell>
          <cell r="P202">
            <v>28.8</v>
          </cell>
          <cell r="Q202">
            <v>31.2</v>
          </cell>
          <cell r="R202">
            <v>9999</v>
          </cell>
        </row>
        <row r="203">
          <cell r="B203">
            <v>221</v>
          </cell>
          <cell r="C203">
            <v>-0.95089999999999997</v>
          </cell>
          <cell r="D203">
            <v>21.918199999999999</v>
          </cell>
          <cell r="E203">
            <v>0.12883</v>
          </cell>
          <cell r="F203">
            <v>-1</v>
          </cell>
          <cell r="G203">
            <v>16.8</v>
          </cell>
          <cell r="H203">
            <v>17.600000000000001</v>
          </cell>
          <cell r="I203">
            <v>18.100000000000001</v>
          </cell>
          <cell r="J203">
            <v>19.3</v>
          </cell>
          <cell r="K203">
            <v>20.2</v>
          </cell>
          <cell r="L203">
            <v>21.9</v>
          </cell>
          <cell r="M203">
            <v>24</v>
          </cell>
          <cell r="N203">
            <v>25.3</v>
          </cell>
          <cell r="O203">
            <v>27.8</v>
          </cell>
          <cell r="P203">
            <v>28.9</v>
          </cell>
          <cell r="Q203">
            <v>31.2</v>
          </cell>
          <cell r="R203">
            <v>9999</v>
          </cell>
        </row>
        <row r="204">
          <cell r="B204">
            <v>222</v>
          </cell>
          <cell r="C204">
            <v>-0.93559999999999999</v>
          </cell>
          <cell r="D204">
            <v>21.958500000000001</v>
          </cell>
          <cell r="E204">
            <v>0.12892999999999999</v>
          </cell>
          <cell r="F204">
            <v>-1</v>
          </cell>
          <cell r="G204">
            <v>16.899999999999999</v>
          </cell>
          <cell r="H204">
            <v>17.600000000000001</v>
          </cell>
          <cell r="I204">
            <v>18.100000000000001</v>
          </cell>
          <cell r="J204">
            <v>19.399999999999999</v>
          </cell>
          <cell r="K204">
            <v>20.2</v>
          </cell>
          <cell r="L204">
            <v>22</v>
          </cell>
          <cell r="M204">
            <v>24</v>
          </cell>
          <cell r="N204">
            <v>25.3</v>
          </cell>
          <cell r="O204">
            <v>27.8</v>
          </cell>
          <cell r="P204">
            <v>28.9</v>
          </cell>
          <cell r="Q204">
            <v>31.2</v>
          </cell>
          <cell r="R204">
            <v>9999</v>
          </cell>
        </row>
        <row r="205">
          <cell r="B205">
            <v>223</v>
          </cell>
          <cell r="C205">
            <v>-0.92020000000000002</v>
          </cell>
          <cell r="D205">
            <v>21.998200000000001</v>
          </cell>
          <cell r="E205">
            <v>0.12902</v>
          </cell>
          <cell r="F205">
            <v>-1</v>
          </cell>
          <cell r="G205">
            <v>16.899999999999999</v>
          </cell>
          <cell r="H205">
            <v>17.7</v>
          </cell>
          <cell r="I205">
            <v>18.100000000000001</v>
          </cell>
          <cell r="J205">
            <v>19.399999999999999</v>
          </cell>
          <cell r="K205">
            <v>20.2</v>
          </cell>
          <cell r="L205">
            <v>22</v>
          </cell>
          <cell r="M205">
            <v>24.1</v>
          </cell>
          <cell r="N205">
            <v>25.4</v>
          </cell>
          <cell r="O205">
            <v>27.9</v>
          </cell>
          <cell r="P205">
            <v>29</v>
          </cell>
          <cell r="Q205">
            <v>31.3</v>
          </cell>
          <cell r="R205">
            <v>9999</v>
          </cell>
        </row>
        <row r="206">
          <cell r="B206">
            <v>224</v>
          </cell>
          <cell r="C206">
            <v>-0.90480000000000005</v>
          </cell>
          <cell r="D206">
            <v>22.037400000000002</v>
          </cell>
          <cell r="E206">
            <v>0.12911</v>
          </cell>
          <cell r="F206">
            <v>-1</v>
          </cell>
          <cell r="G206">
            <v>16.899999999999999</v>
          </cell>
          <cell r="H206">
            <v>17.7</v>
          </cell>
          <cell r="I206">
            <v>18.100000000000001</v>
          </cell>
          <cell r="J206">
            <v>19.399999999999999</v>
          </cell>
          <cell r="K206">
            <v>20.3</v>
          </cell>
          <cell r="L206">
            <v>22</v>
          </cell>
          <cell r="M206">
            <v>24.1</v>
          </cell>
          <cell r="N206">
            <v>25.4</v>
          </cell>
          <cell r="O206">
            <v>27.9</v>
          </cell>
          <cell r="P206">
            <v>29</v>
          </cell>
          <cell r="Q206">
            <v>31.3</v>
          </cell>
          <cell r="R206">
            <v>9999</v>
          </cell>
        </row>
        <row r="207">
          <cell r="B207">
            <v>225</v>
          </cell>
          <cell r="C207">
            <v>-0.88919999999999999</v>
          </cell>
          <cell r="D207">
            <v>22.076000000000001</v>
          </cell>
          <cell r="E207">
            <v>0.12920000000000001</v>
          </cell>
          <cell r="F207">
            <v>-1</v>
          </cell>
          <cell r="G207">
            <v>16.899999999999999</v>
          </cell>
          <cell r="H207">
            <v>17.7</v>
          </cell>
          <cell r="I207">
            <v>18.2</v>
          </cell>
          <cell r="J207">
            <v>19.5</v>
          </cell>
          <cell r="K207">
            <v>20.3</v>
          </cell>
          <cell r="L207">
            <v>22.1</v>
          </cell>
          <cell r="M207">
            <v>24.2</v>
          </cell>
          <cell r="N207">
            <v>25.5</v>
          </cell>
          <cell r="O207">
            <v>27.9</v>
          </cell>
          <cell r="P207">
            <v>29</v>
          </cell>
          <cell r="Q207">
            <v>31.3</v>
          </cell>
          <cell r="R207">
            <v>9999</v>
          </cell>
        </row>
        <row r="208">
          <cell r="B208">
            <v>226</v>
          </cell>
          <cell r="C208">
            <v>-0.87350000000000005</v>
          </cell>
          <cell r="D208">
            <v>22.114000000000001</v>
          </cell>
          <cell r="E208">
            <v>0.1293</v>
          </cell>
          <cell r="F208">
            <v>-1</v>
          </cell>
          <cell r="G208">
            <v>16.899999999999999</v>
          </cell>
          <cell r="H208">
            <v>17.7</v>
          </cell>
          <cell r="I208">
            <v>18.2</v>
          </cell>
          <cell r="J208">
            <v>19.5</v>
          </cell>
          <cell r="K208">
            <v>20.3</v>
          </cell>
          <cell r="L208">
            <v>22.1</v>
          </cell>
          <cell r="M208">
            <v>24.2</v>
          </cell>
          <cell r="N208">
            <v>25.5</v>
          </cell>
          <cell r="O208">
            <v>28</v>
          </cell>
          <cell r="P208">
            <v>29.1</v>
          </cell>
          <cell r="Q208">
            <v>31.3</v>
          </cell>
          <cell r="R208">
            <v>9999</v>
          </cell>
        </row>
        <row r="209">
          <cell r="B209">
            <v>227</v>
          </cell>
          <cell r="C209">
            <v>-0.85780000000000001</v>
          </cell>
          <cell r="D209">
            <v>22.151399999999999</v>
          </cell>
          <cell r="E209">
            <v>0.12939000000000001</v>
          </cell>
          <cell r="F209">
            <v>-1</v>
          </cell>
          <cell r="G209">
            <v>16.899999999999999</v>
          </cell>
          <cell r="H209">
            <v>17.8</v>
          </cell>
          <cell r="I209">
            <v>18.2</v>
          </cell>
          <cell r="J209">
            <v>19.5</v>
          </cell>
          <cell r="K209">
            <v>20.399999999999999</v>
          </cell>
          <cell r="L209">
            <v>22.2</v>
          </cell>
          <cell r="M209">
            <v>24.3</v>
          </cell>
          <cell r="N209">
            <v>25.5</v>
          </cell>
          <cell r="O209">
            <v>28</v>
          </cell>
          <cell r="P209">
            <v>29.1</v>
          </cell>
          <cell r="Q209">
            <v>31.4</v>
          </cell>
          <cell r="R209">
            <v>9999</v>
          </cell>
        </row>
        <row r="210">
          <cell r="B210">
            <v>228</v>
          </cell>
          <cell r="C210">
            <v>-0.84189999999999998</v>
          </cell>
          <cell r="D210">
            <v>22.188300000000002</v>
          </cell>
          <cell r="E210">
            <v>0.12948000000000001</v>
          </cell>
          <cell r="F210">
            <v>-1</v>
          </cell>
          <cell r="G210">
            <v>17</v>
          </cell>
          <cell r="H210">
            <v>17.8</v>
          </cell>
          <cell r="I210">
            <v>18.2</v>
          </cell>
          <cell r="J210">
            <v>19.5</v>
          </cell>
          <cell r="K210">
            <v>20.399999999999999</v>
          </cell>
          <cell r="L210">
            <v>22.2</v>
          </cell>
          <cell r="M210">
            <v>24.3</v>
          </cell>
          <cell r="N210">
            <v>25.6</v>
          </cell>
          <cell r="O210">
            <v>28.1</v>
          </cell>
          <cell r="P210">
            <v>29.1</v>
          </cell>
          <cell r="Q210">
            <v>31.4</v>
          </cell>
          <cell r="R210">
            <v>9999</v>
          </cell>
        </row>
      </sheetData>
      <sheetData sheetId="2">
        <row r="1">
          <cell r="A1" t="str">
            <v>Idade(Meses)</v>
          </cell>
          <cell r="E1" t="str">
            <v>0th</v>
          </cell>
          <cell r="F1" t="str">
            <v>5th</v>
          </cell>
          <cell r="G1" t="str">
            <v>10th</v>
          </cell>
          <cell r="H1" t="str">
            <v>25th</v>
          </cell>
          <cell r="I1" t="str">
            <v>50th</v>
          </cell>
          <cell r="J1" t="str">
            <v>75th</v>
          </cell>
          <cell r="K1" t="str">
            <v>85th</v>
          </cell>
          <cell r="L1" t="str">
            <v>90th</v>
          </cell>
          <cell r="M1" t="str">
            <v>95th</v>
          </cell>
        </row>
        <row r="2">
          <cell r="A2">
            <v>114</v>
          </cell>
          <cell r="E2">
            <v>0</v>
          </cell>
          <cell r="F2">
            <v>55.3</v>
          </cell>
          <cell r="G2">
            <v>57.2</v>
          </cell>
          <cell r="H2">
            <v>60.7</v>
          </cell>
          <cell r="I2">
            <v>65.5</v>
          </cell>
          <cell r="J2">
            <v>71.3</v>
          </cell>
          <cell r="K2">
            <v>75</v>
          </cell>
          <cell r="L2">
            <v>77.8</v>
          </cell>
          <cell r="M2">
            <v>82.6</v>
          </cell>
        </row>
        <row r="3">
          <cell r="A3">
            <v>115</v>
          </cell>
        </row>
        <row r="4">
          <cell r="A4">
            <v>116</v>
          </cell>
        </row>
        <row r="5">
          <cell r="A5">
            <v>117</v>
          </cell>
        </row>
        <row r="6">
          <cell r="A6">
            <v>118</v>
          </cell>
        </row>
        <row r="7">
          <cell r="A7">
            <v>119</v>
          </cell>
        </row>
        <row r="8">
          <cell r="A8">
            <v>120</v>
          </cell>
        </row>
        <row r="9">
          <cell r="A9">
            <v>121</v>
          </cell>
        </row>
        <row r="10">
          <cell r="A10">
            <v>122</v>
          </cell>
        </row>
        <row r="11">
          <cell r="A11">
            <v>123</v>
          </cell>
        </row>
        <row r="12">
          <cell r="A12">
            <v>124</v>
          </cell>
        </row>
        <row r="13">
          <cell r="A13">
            <v>125</v>
          </cell>
        </row>
        <row r="14">
          <cell r="A14">
            <v>126</v>
          </cell>
        </row>
        <row r="15">
          <cell r="A15">
            <v>127</v>
          </cell>
        </row>
        <row r="16">
          <cell r="A16">
            <v>128</v>
          </cell>
        </row>
        <row r="17">
          <cell r="A17">
            <v>129</v>
          </cell>
        </row>
        <row r="18">
          <cell r="A18">
            <v>130</v>
          </cell>
        </row>
        <row r="19">
          <cell r="A19">
            <v>131</v>
          </cell>
        </row>
        <row r="20">
          <cell r="A20">
            <v>132</v>
          </cell>
        </row>
        <row r="21">
          <cell r="A21">
            <v>133</v>
          </cell>
        </row>
        <row r="22">
          <cell r="A22">
            <v>134</v>
          </cell>
        </row>
        <row r="23">
          <cell r="A23">
            <v>135</v>
          </cell>
        </row>
        <row r="24">
          <cell r="A24">
            <v>136</v>
          </cell>
        </row>
        <row r="25">
          <cell r="A25">
            <v>137</v>
          </cell>
        </row>
        <row r="26">
          <cell r="A26">
            <v>138</v>
          </cell>
        </row>
        <row r="27">
          <cell r="A27">
            <v>139</v>
          </cell>
        </row>
        <row r="28">
          <cell r="A28">
            <v>140</v>
          </cell>
        </row>
        <row r="29">
          <cell r="A29">
            <v>141</v>
          </cell>
        </row>
        <row r="30">
          <cell r="A30">
            <v>142</v>
          </cell>
        </row>
        <row r="31">
          <cell r="A31">
            <v>143</v>
          </cell>
        </row>
        <row r="32">
          <cell r="A32">
            <v>144</v>
          </cell>
        </row>
        <row r="33">
          <cell r="A33">
            <v>145</v>
          </cell>
        </row>
        <row r="34">
          <cell r="A34">
            <v>146</v>
          </cell>
        </row>
        <row r="35">
          <cell r="A35">
            <v>147</v>
          </cell>
        </row>
        <row r="36">
          <cell r="A36">
            <v>148</v>
          </cell>
        </row>
        <row r="37">
          <cell r="A37">
            <v>149</v>
          </cell>
        </row>
        <row r="38">
          <cell r="A38">
            <v>150</v>
          </cell>
        </row>
        <row r="39">
          <cell r="A39">
            <v>151</v>
          </cell>
        </row>
        <row r="40">
          <cell r="A40">
            <v>152</v>
          </cell>
        </row>
        <row r="41">
          <cell r="A41">
            <v>153</v>
          </cell>
        </row>
        <row r="42">
          <cell r="A42">
            <v>154</v>
          </cell>
        </row>
        <row r="43">
          <cell r="A43">
            <v>155</v>
          </cell>
        </row>
        <row r="44">
          <cell r="A44">
            <v>156</v>
          </cell>
        </row>
        <row r="45">
          <cell r="A45">
            <v>157</v>
          </cell>
        </row>
        <row r="46">
          <cell r="A46">
            <v>158</v>
          </cell>
        </row>
        <row r="47">
          <cell r="A47">
            <v>159</v>
          </cell>
        </row>
        <row r="48">
          <cell r="A48">
            <v>160</v>
          </cell>
        </row>
        <row r="49">
          <cell r="A49">
            <v>161</v>
          </cell>
        </row>
        <row r="50">
          <cell r="A50">
            <v>162</v>
          </cell>
        </row>
        <row r="51">
          <cell r="A51">
            <v>163</v>
          </cell>
        </row>
        <row r="52">
          <cell r="A52">
            <v>164</v>
          </cell>
        </row>
        <row r="53">
          <cell r="A53">
            <v>165</v>
          </cell>
        </row>
        <row r="54">
          <cell r="A54">
            <v>166</v>
          </cell>
        </row>
        <row r="55">
          <cell r="A55">
            <v>167</v>
          </cell>
        </row>
        <row r="56">
          <cell r="A56">
            <v>168</v>
          </cell>
        </row>
        <row r="57">
          <cell r="A57">
            <v>169</v>
          </cell>
        </row>
        <row r="58">
          <cell r="A58">
            <v>170</v>
          </cell>
        </row>
        <row r="59">
          <cell r="A59">
            <v>171</v>
          </cell>
        </row>
        <row r="60">
          <cell r="A60">
            <v>172</v>
          </cell>
        </row>
        <row r="61">
          <cell r="A61">
            <v>173</v>
          </cell>
        </row>
        <row r="62">
          <cell r="A62">
            <v>174</v>
          </cell>
        </row>
        <row r="63">
          <cell r="A63">
            <v>175</v>
          </cell>
        </row>
        <row r="64">
          <cell r="A64">
            <v>176</v>
          </cell>
        </row>
        <row r="65">
          <cell r="A65">
            <v>177</v>
          </cell>
        </row>
        <row r="66">
          <cell r="A66">
            <v>178</v>
          </cell>
        </row>
        <row r="67">
          <cell r="A67">
            <v>179</v>
          </cell>
        </row>
        <row r="68">
          <cell r="A68">
            <v>180</v>
          </cell>
        </row>
        <row r="69">
          <cell r="A69">
            <v>181</v>
          </cell>
        </row>
        <row r="70">
          <cell r="A70">
            <v>182</v>
          </cell>
        </row>
        <row r="71">
          <cell r="A71">
            <v>183</v>
          </cell>
        </row>
        <row r="72">
          <cell r="A72">
            <v>184</v>
          </cell>
        </row>
        <row r="73">
          <cell r="A73">
            <v>185</v>
          </cell>
        </row>
        <row r="74">
          <cell r="A74">
            <v>186</v>
          </cell>
        </row>
        <row r="75">
          <cell r="A75">
            <v>187</v>
          </cell>
        </row>
        <row r="76">
          <cell r="A76">
            <v>188</v>
          </cell>
        </row>
        <row r="77">
          <cell r="A77">
            <v>189</v>
          </cell>
        </row>
        <row r="78">
          <cell r="A78">
            <v>190</v>
          </cell>
        </row>
        <row r="79">
          <cell r="A79">
            <v>191</v>
          </cell>
        </row>
        <row r="80">
          <cell r="A80">
            <v>192</v>
          </cell>
        </row>
        <row r="81">
          <cell r="A81">
            <v>193</v>
          </cell>
        </row>
        <row r="82">
          <cell r="A82">
            <v>194</v>
          </cell>
        </row>
        <row r="83">
          <cell r="A83">
            <v>195</v>
          </cell>
        </row>
        <row r="84">
          <cell r="A84">
            <v>196</v>
          </cell>
        </row>
        <row r="85">
          <cell r="A85">
            <v>197</v>
          </cell>
        </row>
        <row r="86">
          <cell r="A86">
            <v>198</v>
          </cell>
        </row>
        <row r="87">
          <cell r="A87">
            <v>199</v>
          </cell>
        </row>
        <row r="88">
          <cell r="A88">
            <v>200</v>
          </cell>
        </row>
        <row r="89">
          <cell r="A89">
            <v>201</v>
          </cell>
        </row>
        <row r="90">
          <cell r="A90">
            <v>202</v>
          </cell>
        </row>
        <row r="91">
          <cell r="A91">
            <v>203</v>
          </cell>
        </row>
        <row r="92">
          <cell r="A92">
            <v>204</v>
          </cell>
        </row>
        <row r="93">
          <cell r="A93">
            <v>205</v>
          </cell>
        </row>
        <row r="94">
          <cell r="A94">
            <v>206</v>
          </cell>
        </row>
        <row r="95">
          <cell r="A95">
            <v>207</v>
          </cell>
        </row>
        <row r="96">
          <cell r="A96">
            <v>208</v>
          </cell>
        </row>
        <row r="97">
          <cell r="A97">
            <v>209</v>
          </cell>
        </row>
        <row r="98">
          <cell r="A98">
            <v>210</v>
          </cell>
        </row>
        <row r="99">
          <cell r="A99">
            <v>211</v>
          </cell>
        </row>
        <row r="100">
          <cell r="A100">
            <v>212</v>
          </cell>
        </row>
        <row r="101">
          <cell r="A101">
            <v>213</v>
          </cell>
        </row>
        <row r="102">
          <cell r="A102">
            <v>214</v>
          </cell>
        </row>
        <row r="103">
          <cell r="A103">
            <v>215</v>
          </cell>
        </row>
        <row r="104">
          <cell r="A104">
            <v>216</v>
          </cell>
        </row>
        <row r="105">
          <cell r="A105">
            <v>217</v>
          </cell>
        </row>
        <row r="106">
          <cell r="A106">
            <v>218</v>
          </cell>
        </row>
        <row r="107">
          <cell r="A107">
            <v>219</v>
          </cell>
        </row>
        <row r="108">
          <cell r="A108">
            <v>220</v>
          </cell>
        </row>
        <row r="109">
          <cell r="A109">
            <v>221</v>
          </cell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o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Calculation TEM-ETM"/>
      <sheetName val="TEM-ICC ETM-ICC"/>
      <sheetName val="Analysis"/>
    </sheetNames>
    <sheetDataSet>
      <sheetData sheetId="0">
        <row r="3">
          <cell r="J3">
            <v>1</v>
          </cell>
        </row>
      </sheetData>
      <sheetData sheetId="1">
        <row r="15">
          <cell r="N15" t="str">
            <v>Body Mass ®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E741F-4EDE-4A48-BFAF-52F720B8E98B}" name="Tabela1" displayName="Tabela1" ref="B1:D822" totalsRowShown="0" headerRowDxfId="9" headerRowCellStyle="Normal 8">
  <autoFilter ref="B1:D822" xr:uid="{9C4E741F-4EDE-4A48-BFAF-52F720B8E98B}"/>
  <tableColumns count="3">
    <tableColumn id="1" xr3:uid="{DD784C4E-030F-4696-A912-8C296BF2BE16}" name="METS" dataDxfId="8" dataCellStyle="Normal 8"/>
    <tableColumn id="2" xr3:uid="{9E7ACB1A-3C3E-4603-A432-EA888D904DA9}" name="MAJOR HEADING" dataDxfId="7" dataCellStyle="Normal 8"/>
    <tableColumn id="3" xr3:uid="{8B503E13-6E7E-44B3-841E-F4A791E949BF}" name="SPECIFIC ACTIVITIES " dataDxfId="6" dataCellStyle="Normal 8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ombra Superior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uranua.com/" TargetMode="External"/><Relationship Id="rId2" Type="http://schemas.openxmlformats.org/officeDocument/2006/relationships/hyperlink" Target="mailto:info.auranua@gmail.com" TargetMode="External"/><Relationship Id="rId1" Type="http://schemas.openxmlformats.org/officeDocument/2006/relationships/hyperlink" Target="mailto:nutricao@phisioclinic.pt" TargetMode="Externa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44B9-18E4-0A4E-8F45-08BDFD8551C9}">
  <dimension ref="A3:G23"/>
  <sheetViews>
    <sheetView view="pageLayout" zoomScale="70" zoomScaleNormal="160" zoomScalePageLayoutView="70" workbookViewId="0">
      <selection activeCell="C15" sqref="C15"/>
    </sheetView>
  </sheetViews>
  <sheetFormatPr baseColWidth="10" defaultColWidth="9.1640625" defaultRowHeight="15"/>
  <cols>
    <col min="1" max="1" width="9.1640625" style="246"/>
    <col min="2" max="2" width="10.6640625" style="246" customWidth="1"/>
    <col min="3" max="3" width="20.1640625" style="246" customWidth="1"/>
    <col min="4" max="16384" width="9.1640625" style="246"/>
  </cols>
  <sheetData>
    <row r="3" spans="1:7" ht="18">
      <c r="B3" s="403"/>
      <c r="C3" s="650" t="s">
        <v>2329</v>
      </c>
      <c r="D3" s="651"/>
      <c r="E3" s="651"/>
      <c r="F3" s="651"/>
      <c r="G3" s="651"/>
    </row>
    <row r="4" spans="1:7">
      <c r="B4" s="403"/>
      <c r="C4" s="652" t="s">
        <v>713</v>
      </c>
      <c r="D4" s="653"/>
    </row>
    <row r="5" spans="1:7">
      <c r="B5" s="403"/>
      <c r="C5" s="652"/>
      <c r="D5" s="653"/>
    </row>
    <row r="6" spans="1:7">
      <c r="B6" s="403"/>
      <c r="C6" s="629" t="s">
        <v>2326</v>
      </c>
    </row>
    <row r="7" spans="1:7">
      <c r="C7" s="398"/>
    </row>
    <row r="9" spans="1:7" ht="20" customHeight="1">
      <c r="A9" s="654" t="s">
        <v>717</v>
      </c>
      <c r="B9" s="655"/>
    </row>
    <row r="10" spans="1:7" ht="20" customHeight="1">
      <c r="A10" s="654" t="s">
        <v>735</v>
      </c>
      <c r="B10" s="655"/>
    </row>
    <row r="11" spans="1:7">
      <c r="A11" s="654" t="s">
        <v>736</v>
      </c>
      <c r="B11" s="655"/>
    </row>
    <row r="12" spans="1:7" ht="21" customHeight="1">
      <c r="A12" s="654" t="s">
        <v>718</v>
      </c>
      <c r="B12" s="655"/>
    </row>
    <row r="13" spans="1:7" ht="34" customHeight="1">
      <c r="A13" s="654" t="s">
        <v>719</v>
      </c>
      <c r="B13" s="655"/>
    </row>
    <row r="14" spans="1:7" ht="18" customHeight="1">
      <c r="A14" s="654" t="s">
        <v>2327</v>
      </c>
      <c r="B14" s="655"/>
    </row>
    <row r="15" spans="1:7" ht="23" customHeight="1">
      <c r="A15" s="654" t="s">
        <v>2328</v>
      </c>
      <c r="B15" s="655"/>
    </row>
    <row r="18" spans="1:7" ht="15" customHeight="1">
      <c r="A18" s="658" t="s">
        <v>2330</v>
      </c>
      <c r="B18" s="658"/>
      <c r="C18" s="656" t="s">
        <v>2331</v>
      </c>
      <c r="D18" s="656"/>
      <c r="E18" s="656"/>
      <c r="F18" s="656"/>
      <c r="G18" s="656"/>
    </row>
    <row r="19" spans="1:7" ht="15" customHeight="1">
      <c r="A19" s="658"/>
      <c r="B19" s="658"/>
      <c r="C19" s="656"/>
      <c r="D19" s="656"/>
      <c r="E19" s="656"/>
      <c r="F19" s="656"/>
      <c r="G19" s="656"/>
    </row>
    <row r="20" spans="1:7">
      <c r="A20" s="659"/>
      <c r="B20" s="659"/>
      <c r="C20" s="657"/>
      <c r="D20" s="657"/>
      <c r="E20" s="657"/>
      <c r="F20" s="657"/>
      <c r="G20" s="657"/>
    </row>
    <row r="21" spans="1:7">
      <c r="A21" s="659"/>
      <c r="B21" s="659"/>
      <c r="C21" s="657"/>
      <c r="D21" s="657"/>
      <c r="E21" s="657"/>
      <c r="F21" s="657"/>
      <c r="G21" s="657"/>
    </row>
    <row r="22" spans="1:7">
      <c r="A22" s="659"/>
      <c r="B22" s="659"/>
      <c r="C22" s="657"/>
      <c r="D22" s="657"/>
      <c r="E22" s="657"/>
      <c r="F22" s="657"/>
      <c r="G22" s="657"/>
    </row>
    <row r="23" spans="1:7">
      <c r="A23" s="659"/>
      <c r="B23" s="659"/>
      <c r="C23" s="657"/>
      <c r="D23" s="657"/>
      <c r="E23" s="657"/>
      <c r="F23" s="657"/>
      <c r="G23" s="657"/>
    </row>
  </sheetData>
  <mergeCells count="13">
    <mergeCell ref="C18:G19"/>
    <mergeCell ref="C20:G23"/>
    <mergeCell ref="A18:B19"/>
    <mergeCell ref="A20:B23"/>
    <mergeCell ref="A12:B12"/>
    <mergeCell ref="A13:B13"/>
    <mergeCell ref="A14:B14"/>
    <mergeCell ref="A15:B15"/>
    <mergeCell ref="C3:G3"/>
    <mergeCell ref="C4:D5"/>
    <mergeCell ref="A9:B9"/>
    <mergeCell ref="A10:B10"/>
    <mergeCell ref="A11:B11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F3B4-2627-422F-A6D7-BE54055EE24B}">
  <sheetPr codeName="Folha1">
    <tabColor theme="9" tint="0.59999389629810485"/>
  </sheetPr>
  <dimension ref="A1:X71"/>
  <sheetViews>
    <sheetView zoomScale="92" zoomScaleNormal="145" workbookViewId="0">
      <selection activeCell="D6" sqref="D6:H6"/>
    </sheetView>
  </sheetViews>
  <sheetFormatPr baseColWidth="10" defaultColWidth="8.83203125" defaultRowHeight="15"/>
  <cols>
    <col min="1" max="1" width="14.5" style="109" customWidth="1"/>
    <col min="2" max="2" width="15.6640625" customWidth="1"/>
    <col min="3" max="3" width="27.6640625" customWidth="1"/>
    <col min="4" max="4" width="14" customWidth="1"/>
    <col min="5" max="5" width="20.83203125" customWidth="1"/>
    <col min="6" max="6" width="10.5" bestFit="1" customWidth="1"/>
    <col min="9" max="9" width="21.5" style="109" customWidth="1"/>
    <col min="10" max="10" width="14.5" customWidth="1"/>
    <col min="15" max="15" width="9.1640625" customWidth="1"/>
    <col min="16" max="16" width="21.5" customWidth="1"/>
    <col min="18" max="18" width="16.6640625" customWidth="1"/>
    <col min="24" max="24" width="21.6640625" customWidth="1"/>
  </cols>
  <sheetData>
    <row r="1" spans="1:24">
      <c r="C1" s="251"/>
    </row>
    <row r="2" spans="1:24" s="109" customFormat="1" ht="28.5" customHeight="1">
      <c r="A2" s="249"/>
      <c r="B2" s="253"/>
      <c r="C2" s="355" t="s">
        <v>713</v>
      </c>
      <c r="D2" s="677" t="s">
        <v>742</v>
      </c>
      <c r="E2" s="677"/>
      <c r="F2" s="677"/>
      <c r="G2" s="677"/>
      <c r="H2" s="677"/>
      <c r="I2" s="679" t="s">
        <v>737</v>
      </c>
      <c r="J2" s="679"/>
      <c r="K2" s="679"/>
      <c r="L2" s="679"/>
      <c r="M2" s="679"/>
      <c r="N2" s="679"/>
      <c r="O2" s="679"/>
    </row>
    <row r="3" spans="1:24" s="109" customFormat="1" ht="15" customHeight="1">
      <c r="A3" s="246"/>
      <c r="B3" s="250"/>
      <c r="C3" s="356" t="s">
        <v>714</v>
      </c>
      <c r="D3" s="268">
        <v>32118</v>
      </c>
      <c r="E3" s="356" t="s">
        <v>778</v>
      </c>
      <c r="F3" s="250">
        <f ca="1">DATEDIF(D3,TODAY(),"Y")</f>
        <v>38</v>
      </c>
      <c r="G3" s="268"/>
      <c r="H3" s="268"/>
      <c r="I3" s="680" t="s">
        <v>738</v>
      </c>
      <c r="J3" s="680"/>
      <c r="K3" s="680"/>
      <c r="L3" s="680"/>
      <c r="M3" s="680"/>
      <c r="N3" s="680"/>
      <c r="O3" s="680"/>
    </row>
    <row r="4" spans="1:24" s="109" customFormat="1" ht="15" customHeight="1">
      <c r="A4" s="246"/>
      <c r="B4" s="250"/>
      <c r="C4" s="356" t="s">
        <v>715</v>
      </c>
      <c r="D4" s="678">
        <v>1</v>
      </c>
      <c r="E4" s="678"/>
      <c r="F4" s="678"/>
      <c r="G4" s="678"/>
      <c r="H4" s="678"/>
      <c r="I4" s="681"/>
      <c r="J4" s="681"/>
      <c r="K4" s="681"/>
      <c r="L4" s="681"/>
      <c r="M4" s="681"/>
      <c r="N4" s="681"/>
      <c r="O4" s="681"/>
    </row>
    <row r="5" spans="1:24" s="109" customFormat="1">
      <c r="A5" s="246"/>
      <c r="B5" s="250"/>
      <c r="C5" s="357" t="s">
        <v>716</v>
      </c>
      <c r="D5" s="678">
        <v>0</v>
      </c>
      <c r="E5" s="678"/>
      <c r="F5" s="678"/>
      <c r="G5" s="678"/>
      <c r="H5" s="678"/>
      <c r="I5" s="681"/>
      <c r="J5" s="681"/>
      <c r="K5" s="681"/>
      <c r="L5" s="681"/>
      <c r="M5" s="681"/>
      <c r="N5" s="681"/>
      <c r="O5" s="681"/>
    </row>
    <row r="6" spans="1:24" s="109" customFormat="1">
      <c r="A6" s="246"/>
      <c r="B6" s="246"/>
      <c r="C6" s="356" t="s">
        <v>717</v>
      </c>
      <c r="D6" s="657"/>
      <c r="E6" s="657"/>
      <c r="F6" s="657"/>
      <c r="G6" s="657"/>
      <c r="H6" s="657"/>
      <c r="I6" s="681"/>
      <c r="J6" s="681"/>
      <c r="K6" s="681"/>
      <c r="L6" s="681"/>
      <c r="M6" s="681"/>
      <c r="N6" s="681"/>
      <c r="O6" s="681"/>
    </row>
    <row r="7" spans="1:24" s="109" customFormat="1">
      <c r="A7" s="246"/>
      <c r="B7" s="246"/>
      <c r="C7" s="356" t="s">
        <v>735</v>
      </c>
      <c r="D7" s="682"/>
      <c r="E7" s="682"/>
      <c r="F7" s="682"/>
      <c r="G7" s="682"/>
      <c r="H7" s="682"/>
      <c r="I7" s="681"/>
      <c r="J7" s="681"/>
      <c r="K7" s="681"/>
      <c r="L7" s="681"/>
      <c r="M7" s="681"/>
      <c r="N7" s="681"/>
      <c r="O7" s="681"/>
    </row>
    <row r="8" spans="1:24" s="109" customFormat="1">
      <c r="A8" s="246"/>
      <c r="B8" s="246"/>
      <c r="C8" s="356" t="s">
        <v>736</v>
      </c>
      <c r="D8" s="657"/>
      <c r="E8" s="657"/>
      <c r="F8" s="657"/>
      <c r="G8" s="657"/>
      <c r="H8" s="657"/>
      <c r="I8" s="681"/>
      <c r="J8" s="681"/>
      <c r="K8" s="681"/>
      <c r="L8" s="681"/>
      <c r="M8" s="681"/>
      <c r="N8" s="681"/>
      <c r="O8" s="681"/>
    </row>
    <row r="9" spans="1:24" s="109" customFormat="1" ht="30" customHeight="1">
      <c r="A9" s="246"/>
      <c r="B9" s="246"/>
      <c r="C9" s="356" t="s">
        <v>718</v>
      </c>
      <c r="D9" s="657"/>
      <c r="E9" s="657"/>
      <c r="F9" s="657"/>
      <c r="G9" s="657"/>
      <c r="H9" s="657"/>
      <c r="I9" s="681"/>
      <c r="J9" s="681"/>
      <c r="K9" s="681"/>
      <c r="L9" s="681"/>
      <c r="M9" s="681"/>
      <c r="N9" s="681"/>
      <c r="O9" s="681"/>
    </row>
    <row r="10" spans="1:24" s="109" customFormat="1">
      <c r="A10" s="246"/>
      <c r="B10" s="246"/>
      <c r="C10" s="356" t="s">
        <v>720</v>
      </c>
      <c r="D10" s="657"/>
      <c r="E10" s="657"/>
      <c r="F10" s="657"/>
      <c r="G10" s="657"/>
      <c r="H10" s="657"/>
      <c r="I10" s="681"/>
      <c r="J10" s="681"/>
      <c r="K10" s="681"/>
      <c r="L10" s="681"/>
      <c r="M10" s="681"/>
      <c r="N10" s="681"/>
      <c r="O10" s="681"/>
    </row>
    <row r="11" spans="1:24" s="109" customFormat="1" ht="30">
      <c r="A11" s="246"/>
      <c r="B11" s="246"/>
      <c r="C11" s="356" t="s">
        <v>719</v>
      </c>
      <c r="D11" s="657"/>
      <c r="E11" s="657"/>
      <c r="F11" s="657"/>
      <c r="G11" s="657"/>
      <c r="H11" s="657"/>
      <c r="I11" s="681"/>
      <c r="J11" s="681"/>
      <c r="K11" s="681"/>
      <c r="L11" s="681"/>
      <c r="M11" s="681"/>
      <c r="N11" s="681"/>
      <c r="O11" s="681"/>
    </row>
    <row r="12" spans="1:24" s="109" customFormat="1">
      <c r="C12" s="356" t="s">
        <v>741</v>
      </c>
      <c r="D12" s="657"/>
      <c r="E12" s="657"/>
      <c r="F12" s="657"/>
      <c r="G12" s="657"/>
      <c r="H12" s="657"/>
      <c r="I12" s="681"/>
      <c r="J12" s="681"/>
      <c r="K12" s="681"/>
      <c r="L12" s="681"/>
      <c r="M12" s="681"/>
      <c r="N12" s="681"/>
      <c r="O12" s="681"/>
    </row>
    <row r="13" spans="1:24" s="109" customFormat="1"/>
    <row r="14" spans="1:24" s="109" customFormat="1"/>
    <row r="15" spans="1:24">
      <c r="B15" s="109"/>
      <c r="C15" s="670" t="s">
        <v>725</v>
      </c>
      <c r="D15" s="671"/>
      <c r="E15" s="671"/>
      <c r="F15" s="671"/>
      <c r="G15" s="671"/>
      <c r="H15" s="671"/>
      <c r="I15" s="240"/>
      <c r="J15" s="109"/>
      <c r="K15" s="670" t="s">
        <v>725</v>
      </c>
      <c r="L15" s="671"/>
      <c r="M15" s="671"/>
      <c r="N15" s="671"/>
      <c r="O15" s="671"/>
      <c r="P15" s="671"/>
      <c r="Q15" s="32"/>
      <c r="R15" s="109"/>
      <c r="S15" s="670" t="s">
        <v>725</v>
      </c>
      <c r="T15" s="671"/>
      <c r="U15" s="671"/>
      <c r="V15" s="671"/>
      <c r="W15" s="671"/>
      <c r="X15" s="671"/>
    </row>
    <row r="16" spans="1:24">
      <c r="B16" s="109"/>
      <c r="C16" s="672"/>
      <c r="D16" s="673"/>
      <c r="E16" s="673"/>
      <c r="F16" s="673"/>
      <c r="G16" s="673"/>
      <c r="H16" s="673"/>
      <c r="I16" s="110"/>
      <c r="J16" s="109"/>
      <c r="K16" s="672"/>
      <c r="L16" s="673"/>
      <c r="M16" s="673"/>
      <c r="N16" s="673"/>
      <c r="O16" s="673"/>
      <c r="P16" s="673"/>
      <c r="Q16" s="32"/>
      <c r="R16" s="109"/>
      <c r="S16" s="672"/>
      <c r="T16" s="673"/>
      <c r="U16" s="673"/>
      <c r="V16" s="673"/>
      <c r="W16" s="673"/>
      <c r="X16" s="673"/>
    </row>
    <row r="17" spans="1:24" s="109" customFormat="1">
      <c r="B17" s="241"/>
      <c r="C17" s="683" t="s">
        <v>726</v>
      </c>
      <c r="D17" s="683"/>
      <c r="E17" s="683"/>
      <c r="F17" s="683"/>
      <c r="G17" s="684">
        <v>44684</v>
      </c>
      <c r="H17" s="683"/>
      <c r="J17" s="241"/>
      <c r="K17" s="683" t="s">
        <v>727</v>
      </c>
      <c r="L17" s="683"/>
      <c r="M17" s="683"/>
      <c r="N17" s="683"/>
      <c r="O17" s="683"/>
      <c r="P17" s="248"/>
      <c r="R17" s="241"/>
      <c r="S17" s="683" t="s">
        <v>724</v>
      </c>
      <c r="T17" s="683"/>
      <c r="U17" s="683"/>
      <c r="V17" s="683"/>
      <c r="W17" s="683"/>
      <c r="X17" s="248"/>
    </row>
    <row r="18" spans="1:24" ht="21" customHeight="1">
      <c r="A18" s="242"/>
      <c r="B18" s="247" t="s">
        <v>728</v>
      </c>
      <c r="C18" s="660" t="s">
        <v>729</v>
      </c>
      <c r="D18" s="661"/>
      <c r="E18" s="661"/>
      <c r="F18" s="661"/>
      <c r="G18" s="661"/>
      <c r="H18" s="676"/>
      <c r="I18" s="240"/>
      <c r="J18" s="247" t="s">
        <v>728</v>
      </c>
      <c r="K18" s="660" t="s">
        <v>729</v>
      </c>
      <c r="L18" s="661"/>
      <c r="M18" s="661"/>
      <c r="N18" s="661"/>
      <c r="O18" s="661"/>
      <c r="P18" s="676"/>
      <c r="R18" s="247" t="s">
        <v>728</v>
      </c>
      <c r="S18" s="660" t="s">
        <v>729</v>
      </c>
      <c r="T18" s="661"/>
      <c r="U18" s="661"/>
      <c r="V18" s="661"/>
      <c r="W18" s="661"/>
      <c r="X18" s="676"/>
    </row>
    <row r="19" spans="1:24">
      <c r="B19" s="674"/>
      <c r="C19" s="662"/>
      <c r="D19" s="663"/>
      <c r="E19" s="663"/>
      <c r="F19" s="663"/>
      <c r="G19" s="663"/>
      <c r="H19" s="664"/>
      <c r="J19" s="674"/>
      <c r="K19" s="662"/>
      <c r="L19" s="663"/>
      <c r="M19" s="663"/>
      <c r="N19" s="663"/>
      <c r="O19" s="663"/>
      <c r="P19" s="664"/>
      <c r="R19" s="674"/>
      <c r="S19" s="662"/>
      <c r="T19" s="663"/>
      <c r="U19" s="663"/>
      <c r="V19" s="663"/>
      <c r="W19" s="663"/>
      <c r="X19" s="664"/>
    </row>
    <row r="20" spans="1:24">
      <c r="B20" s="674"/>
      <c r="C20" s="663"/>
      <c r="D20" s="663"/>
      <c r="E20" s="663"/>
      <c r="F20" s="663"/>
      <c r="G20" s="663"/>
      <c r="H20" s="663"/>
      <c r="I20" s="240"/>
      <c r="J20" s="674"/>
      <c r="K20" s="662"/>
      <c r="L20" s="663"/>
      <c r="M20" s="663"/>
      <c r="N20" s="663"/>
      <c r="O20" s="663"/>
      <c r="P20" s="664"/>
      <c r="R20" s="674"/>
      <c r="S20" s="662"/>
      <c r="T20" s="663"/>
      <c r="U20" s="663"/>
      <c r="V20" s="663"/>
      <c r="W20" s="663"/>
      <c r="X20" s="664"/>
    </row>
    <row r="21" spans="1:24">
      <c r="B21" s="674"/>
      <c r="C21" s="662"/>
      <c r="D21" s="663"/>
      <c r="E21" s="663"/>
      <c r="F21" s="663"/>
      <c r="G21" s="663"/>
      <c r="H21" s="664"/>
      <c r="J21" s="674"/>
      <c r="K21" s="662"/>
      <c r="L21" s="663"/>
      <c r="M21" s="663"/>
      <c r="N21" s="663"/>
      <c r="O21" s="663"/>
      <c r="P21" s="664"/>
      <c r="R21" s="674"/>
      <c r="S21" s="662"/>
      <c r="T21" s="663"/>
      <c r="U21" s="663"/>
      <c r="V21" s="663"/>
      <c r="W21" s="663"/>
      <c r="X21" s="664"/>
    </row>
    <row r="22" spans="1:24">
      <c r="B22" s="674"/>
      <c r="C22" s="662"/>
      <c r="D22" s="663"/>
      <c r="E22" s="663"/>
      <c r="F22" s="663"/>
      <c r="G22" s="663"/>
      <c r="H22" s="664"/>
      <c r="I22" s="240"/>
      <c r="J22" s="674"/>
      <c r="K22" s="662"/>
      <c r="L22" s="663"/>
      <c r="M22" s="663"/>
      <c r="N22" s="663"/>
      <c r="O22" s="663"/>
      <c r="P22" s="664"/>
      <c r="R22" s="674"/>
      <c r="S22" s="662"/>
      <c r="T22" s="663"/>
      <c r="U22" s="663"/>
      <c r="V22" s="663"/>
      <c r="W22" s="663"/>
      <c r="X22" s="664"/>
    </row>
    <row r="23" spans="1:24">
      <c r="B23" s="675"/>
      <c r="C23" s="665"/>
      <c r="D23" s="666"/>
      <c r="E23" s="666"/>
      <c r="F23" s="666"/>
      <c r="G23" s="666"/>
      <c r="H23" s="667"/>
      <c r="I23" s="240"/>
      <c r="J23" s="675"/>
      <c r="K23" s="665"/>
      <c r="L23" s="666"/>
      <c r="M23" s="666"/>
      <c r="N23" s="666"/>
      <c r="O23" s="666"/>
      <c r="P23" s="667"/>
      <c r="R23" s="675"/>
      <c r="S23" s="665"/>
      <c r="T23" s="666"/>
      <c r="U23" s="666"/>
      <c r="V23" s="666"/>
      <c r="W23" s="666"/>
      <c r="X23" s="667"/>
    </row>
    <row r="25" spans="1:24" ht="21" customHeight="1">
      <c r="B25" s="247" t="s">
        <v>728</v>
      </c>
      <c r="C25" s="660" t="s">
        <v>730</v>
      </c>
      <c r="D25" s="661"/>
      <c r="E25" s="661"/>
      <c r="F25" s="661"/>
      <c r="G25" s="661"/>
      <c r="H25" s="661"/>
      <c r="J25" s="247" t="s">
        <v>728</v>
      </c>
      <c r="K25" s="660" t="s">
        <v>730</v>
      </c>
      <c r="L25" s="661"/>
      <c r="M25" s="661"/>
      <c r="N25" s="661"/>
      <c r="O25" s="661"/>
      <c r="P25" s="661"/>
      <c r="R25" s="247" t="s">
        <v>728</v>
      </c>
      <c r="S25" s="660" t="s">
        <v>730</v>
      </c>
      <c r="T25" s="661"/>
      <c r="U25" s="661"/>
      <c r="V25" s="661"/>
      <c r="W25" s="661"/>
      <c r="X25" s="661"/>
    </row>
    <row r="26" spans="1:24">
      <c r="B26" s="668"/>
      <c r="C26" s="662"/>
      <c r="D26" s="663"/>
      <c r="E26" s="663"/>
      <c r="F26" s="663"/>
      <c r="G26" s="663"/>
      <c r="H26" s="664"/>
      <c r="J26" s="668"/>
      <c r="K26" s="662"/>
      <c r="L26" s="663"/>
      <c r="M26" s="663"/>
      <c r="N26" s="663"/>
      <c r="O26" s="663"/>
      <c r="P26" s="664"/>
      <c r="R26" s="668"/>
      <c r="S26" s="662"/>
      <c r="T26" s="663"/>
      <c r="U26" s="663"/>
      <c r="V26" s="663"/>
      <c r="W26" s="663"/>
      <c r="X26" s="664"/>
    </row>
    <row r="27" spans="1:24">
      <c r="B27" s="668"/>
      <c r="C27" s="662"/>
      <c r="D27" s="663"/>
      <c r="E27" s="663"/>
      <c r="F27" s="663"/>
      <c r="G27" s="663"/>
      <c r="H27" s="664"/>
      <c r="J27" s="668"/>
      <c r="K27" s="662"/>
      <c r="L27" s="663"/>
      <c r="M27" s="663"/>
      <c r="N27" s="663"/>
      <c r="O27" s="663"/>
      <c r="P27" s="664"/>
      <c r="R27" s="668"/>
      <c r="S27" s="662"/>
      <c r="T27" s="663"/>
      <c r="U27" s="663"/>
      <c r="V27" s="663"/>
      <c r="W27" s="663"/>
      <c r="X27" s="664"/>
    </row>
    <row r="28" spans="1:24">
      <c r="B28" s="668"/>
      <c r="C28" s="663"/>
      <c r="D28" s="663"/>
      <c r="E28" s="663"/>
      <c r="F28" s="663"/>
      <c r="G28" s="663"/>
      <c r="H28" s="663"/>
      <c r="I28" s="240"/>
      <c r="J28" s="668"/>
      <c r="K28" s="663"/>
      <c r="L28" s="663"/>
      <c r="M28" s="663"/>
      <c r="N28" s="663"/>
      <c r="O28" s="663"/>
      <c r="P28" s="663"/>
      <c r="Q28" s="32"/>
      <c r="R28" s="668"/>
      <c r="S28" s="663"/>
      <c r="T28" s="663"/>
      <c r="U28" s="663"/>
      <c r="V28" s="663"/>
      <c r="W28" s="663"/>
      <c r="X28" s="663"/>
    </row>
    <row r="29" spans="1:24">
      <c r="B29" s="669"/>
      <c r="C29" s="665"/>
      <c r="D29" s="666"/>
      <c r="E29" s="666"/>
      <c r="F29" s="666"/>
      <c r="G29" s="666"/>
      <c r="H29" s="667"/>
      <c r="I29" s="240"/>
      <c r="J29" s="669"/>
      <c r="K29" s="665"/>
      <c r="L29" s="666"/>
      <c r="M29" s="666"/>
      <c r="N29" s="666"/>
      <c r="O29" s="666"/>
      <c r="P29" s="667"/>
      <c r="R29" s="669"/>
      <c r="S29" s="665"/>
      <c r="T29" s="666"/>
      <c r="U29" s="666"/>
      <c r="V29" s="666"/>
      <c r="W29" s="666"/>
      <c r="X29" s="667"/>
    </row>
    <row r="30" spans="1:24">
      <c r="B30" s="243"/>
      <c r="C30" s="244"/>
      <c r="J30" s="243"/>
      <c r="K30" s="244"/>
      <c r="R30" s="243"/>
      <c r="S30" s="244"/>
    </row>
    <row r="31" spans="1:24" ht="21" customHeight="1">
      <c r="B31" s="247" t="s">
        <v>728</v>
      </c>
      <c r="C31" s="660" t="s">
        <v>731</v>
      </c>
      <c r="D31" s="661"/>
      <c r="E31" s="661"/>
      <c r="F31" s="661"/>
      <c r="G31" s="661"/>
      <c r="H31" s="661"/>
      <c r="J31" s="247" t="s">
        <v>728</v>
      </c>
      <c r="K31" s="660" t="s">
        <v>731</v>
      </c>
      <c r="L31" s="661"/>
      <c r="M31" s="661"/>
      <c r="N31" s="661"/>
      <c r="O31" s="661"/>
      <c r="P31" s="661"/>
      <c r="R31" s="247" t="s">
        <v>728</v>
      </c>
      <c r="S31" s="660" t="s">
        <v>731</v>
      </c>
      <c r="T31" s="661"/>
      <c r="U31" s="661"/>
      <c r="V31" s="661"/>
      <c r="W31" s="661"/>
      <c r="X31" s="661"/>
    </row>
    <row r="32" spans="1:24">
      <c r="B32" s="668"/>
      <c r="C32" s="662"/>
      <c r="D32" s="663"/>
      <c r="E32" s="663"/>
      <c r="F32" s="663"/>
      <c r="G32" s="663"/>
      <c r="H32" s="664"/>
      <c r="I32" s="240"/>
      <c r="J32" s="668"/>
      <c r="K32" s="662"/>
      <c r="L32" s="663"/>
      <c r="M32" s="663"/>
      <c r="N32" s="663"/>
      <c r="O32" s="663"/>
      <c r="P32" s="664"/>
      <c r="R32" s="668"/>
      <c r="S32" s="662"/>
      <c r="T32" s="663"/>
      <c r="U32" s="663"/>
      <c r="V32" s="663"/>
      <c r="W32" s="663"/>
      <c r="X32" s="664"/>
    </row>
    <row r="33" spans="1:24">
      <c r="B33" s="668"/>
      <c r="C33" s="663"/>
      <c r="D33" s="663"/>
      <c r="E33" s="663"/>
      <c r="F33" s="663"/>
      <c r="G33" s="663"/>
      <c r="H33" s="663"/>
      <c r="I33" s="240"/>
      <c r="J33" s="668"/>
      <c r="K33" s="662"/>
      <c r="L33" s="663"/>
      <c r="M33" s="663"/>
      <c r="N33" s="663"/>
      <c r="O33" s="663"/>
      <c r="P33" s="664"/>
      <c r="R33" s="668"/>
      <c r="S33" s="662"/>
      <c r="T33" s="663"/>
      <c r="U33" s="663"/>
      <c r="V33" s="663"/>
      <c r="W33" s="663"/>
      <c r="X33" s="664"/>
    </row>
    <row r="34" spans="1:24">
      <c r="B34" s="668"/>
      <c r="C34" s="663"/>
      <c r="D34" s="663"/>
      <c r="E34" s="663"/>
      <c r="F34" s="663"/>
      <c r="G34" s="663"/>
      <c r="H34" s="663"/>
      <c r="I34" s="240"/>
      <c r="J34" s="668"/>
      <c r="K34" s="662"/>
      <c r="L34" s="663"/>
      <c r="M34" s="663"/>
      <c r="N34" s="663"/>
      <c r="O34" s="663"/>
      <c r="P34" s="664"/>
      <c r="R34" s="668"/>
      <c r="S34" s="662"/>
      <c r="T34" s="663"/>
      <c r="U34" s="663"/>
      <c r="V34" s="663"/>
      <c r="W34" s="663"/>
      <c r="X34" s="664"/>
    </row>
    <row r="35" spans="1:24">
      <c r="B35" s="668"/>
      <c r="C35" s="663"/>
      <c r="D35" s="663"/>
      <c r="E35" s="663"/>
      <c r="F35" s="663"/>
      <c r="G35" s="663"/>
      <c r="H35" s="663"/>
      <c r="I35" s="240"/>
      <c r="J35" s="668"/>
      <c r="K35" s="663"/>
      <c r="L35" s="663"/>
      <c r="M35" s="663"/>
      <c r="N35" s="663"/>
      <c r="O35" s="663"/>
      <c r="P35" s="663"/>
      <c r="Q35" s="32"/>
      <c r="R35" s="668"/>
      <c r="S35" s="663"/>
      <c r="T35" s="663"/>
      <c r="U35" s="663"/>
      <c r="V35" s="663"/>
      <c r="W35" s="663"/>
      <c r="X35" s="663"/>
    </row>
    <row r="36" spans="1:24">
      <c r="B36" s="668"/>
      <c r="C36" s="662"/>
      <c r="D36" s="663"/>
      <c r="E36" s="663"/>
      <c r="F36" s="663"/>
      <c r="G36" s="663"/>
      <c r="H36" s="664"/>
      <c r="J36" s="668"/>
      <c r="K36" s="662"/>
      <c r="L36" s="663"/>
      <c r="M36" s="663"/>
      <c r="N36" s="663"/>
      <c r="O36" s="663"/>
      <c r="P36" s="664"/>
      <c r="R36" s="668"/>
      <c r="S36" s="662"/>
      <c r="T36" s="663"/>
      <c r="U36" s="663"/>
      <c r="V36" s="663"/>
      <c r="W36" s="663"/>
      <c r="X36" s="664"/>
    </row>
    <row r="37" spans="1:24">
      <c r="B37" s="668"/>
      <c r="C37" s="663"/>
      <c r="D37" s="663"/>
      <c r="E37" s="663"/>
      <c r="F37" s="663"/>
      <c r="G37" s="663"/>
      <c r="H37" s="663"/>
      <c r="I37" s="240"/>
      <c r="J37" s="668"/>
      <c r="K37" s="663"/>
      <c r="L37" s="663"/>
      <c r="M37" s="663"/>
      <c r="N37" s="663"/>
      <c r="O37" s="663"/>
      <c r="P37" s="663"/>
      <c r="Q37" s="32"/>
      <c r="R37" s="668"/>
      <c r="S37" s="663"/>
      <c r="T37" s="663"/>
      <c r="U37" s="663"/>
      <c r="V37" s="663"/>
      <c r="W37" s="663"/>
      <c r="X37" s="663"/>
    </row>
    <row r="38" spans="1:24">
      <c r="B38" s="668"/>
      <c r="C38" s="663"/>
      <c r="D38" s="663"/>
      <c r="E38" s="663"/>
      <c r="F38" s="663"/>
      <c r="G38" s="663"/>
      <c r="H38" s="663"/>
      <c r="I38" s="240"/>
      <c r="J38" s="668"/>
      <c r="K38" s="663"/>
      <c r="L38" s="663"/>
      <c r="M38" s="663"/>
      <c r="N38" s="663"/>
      <c r="O38" s="663"/>
      <c r="P38" s="663"/>
      <c r="Q38" s="32"/>
      <c r="R38" s="668"/>
      <c r="S38" s="663"/>
      <c r="T38" s="663"/>
      <c r="U38" s="663"/>
      <c r="V38" s="663"/>
      <c r="W38" s="663"/>
      <c r="X38" s="663"/>
    </row>
    <row r="39" spans="1:24">
      <c r="B39" s="669"/>
      <c r="C39" s="665"/>
      <c r="D39" s="666"/>
      <c r="E39" s="666"/>
      <c r="F39" s="666"/>
      <c r="G39" s="666"/>
      <c r="H39" s="667"/>
      <c r="I39" s="240"/>
      <c r="J39" s="669"/>
      <c r="K39" s="665"/>
      <c r="L39" s="666"/>
      <c r="M39" s="666"/>
      <c r="N39" s="666"/>
      <c r="O39" s="666"/>
      <c r="P39" s="667"/>
      <c r="R39" s="669"/>
      <c r="S39" s="665"/>
      <c r="T39" s="666"/>
      <c r="U39" s="666"/>
      <c r="V39" s="666"/>
      <c r="W39" s="666"/>
      <c r="X39" s="667"/>
    </row>
    <row r="40" spans="1:24">
      <c r="B40" s="244"/>
      <c r="J40" s="244"/>
      <c r="R40" s="244"/>
    </row>
    <row r="41" spans="1:24" ht="21" customHeight="1">
      <c r="A41" s="242"/>
      <c r="B41" s="247" t="s">
        <v>728</v>
      </c>
      <c r="C41" s="660" t="s">
        <v>732</v>
      </c>
      <c r="D41" s="661"/>
      <c r="E41" s="661"/>
      <c r="F41" s="661"/>
      <c r="G41" s="661"/>
      <c r="H41" s="676"/>
      <c r="J41" s="247" t="s">
        <v>728</v>
      </c>
      <c r="K41" s="660" t="s">
        <v>732</v>
      </c>
      <c r="L41" s="661"/>
      <c r="M41" s="661"/>
      <c r="N41" s="661"/>
      <c r="O41" s="661"/>
      <c r="P41" s="676"/>
      <c r="R41" s="247" t="s">
        <v>728</v>
      </c>
      <c r="S41" s="660" t="s">
        <v>732</v>
      </c>
      <c r="T41" s="661"/>
      <c r="U41" s="661"/>
      <c r="V41" s="661"/>
      <c r="W41" s="661"/>
      <c r="X41" s="676"/>
    </row>
    <row r="42" spans="1:24">
      <c r="B42" s="668"/>
      <c r="C42" s="662"/>
      <c r="D42" s="663"/>
      <c r="E42" s="663"/>
      <c r="F42" s="663"/>
      <c r="G42" s="663"/>
      <c r="H42" s="664"/>
      <c r="J42" s="668"/>
      <c r="K42" s="662"/>
      <c r="L42" s="663"/>
      <c r="M42" s="663"/>
      <c r="N42" s="663"/>
      <c r="O42" s="663"/>
      <c r="P42" s="664"/>
      <c r="R42" s="668"/>
      <c r="S42" s="662"/>
      <c r="T42" s="663"/>
      <c r="U42" s="663"/>
      <c r="V42" s="663"/>
      <c r="W42" s="663"/>
      <c r="X42" s="664"/>
    </row>
    <row r="43" spans="1:24">
      <c r="B43" s="668"/>
      <c r="C43" s="663"/>
      <c r="D43" s="663"/>
      <c r="E43" s="663"/>
      <c r="F43" s="663"/>
      <c r="G43" s="663"/>
      <c r="H43" s="663"/>
      <c r="I43" s="240"/>
      <c r="J43" s="668"/>
      <c r="K43" s="663"/>
      <c r="L43" s="663"/>
      <c r="M43" s="663"/>
      <c r="N43" s="663"/>
      <c r="O43" s="663"/>
      <c r="P43" s="663"/>
      <c r="Q43" s="32"/>
      <c r="R43" s="668"/>
      <c r="S43" s="663"/>
      <c r="T43" s="663"/>
      <c r="U43" s="663"/>
      <c r="V43" s="663"/>
      <c r="W43" s="663"/>
      <c r="X43" s="663"/>
    </row>
    <row r="44" spans="1:24">
      <c r="B44" s="668"/>
      <c r="C44" s="663"/>
      <c r="D44" s="663"/>
      <c r="E44" s="663"/>
      <c r="F44" s="663"/>
      <c r="G44" s="663"/>
      <c r="H44" s="663"/>
      <c r="I44" s="240"/>
      <c r="J44" s="668"/>
      <c r="K44" s="663"/>
      <c r="L44" s="663"/>
      <c r="M44" s="663"/>
      <c r="N44" s="663"/>
      <c r="O44" s="663"/>
      <c r="P44" s="663"/>
      <c r="Q44" s="32"/>
      <c r="R44" s="668"/>
      <c r="S44" s="663"/>
      <c r="T44" s="663"/>
      <c r="U44" s="663"/>
      <c r="V44" s="663"/>
      <c r="W44" s="663"/>
      <c r="X44" s="663"/>
    </row>
    <row r="45" spans="1:24">
      <c r="B45" s="668"/>
      <c r="C45" s="662"/>
      <c r="D45" s="663"/>
      <c r="E45" s="663"/>
      <c r="F45" s="663"/>
      <c r="G45" s="663"/>
      <c r="H45" s="664"/>
      <c r="J45" s="668"/>
      <c r="K45" s="662"/>
      <c r="L45" s="663"/>
      <c r="M45" s="663"/>
      <c r="N45" s="663"/>
      <c r="O45" s="663"/>
      <c r="P45" s="664"/>
      <c r="R45" s="668"/>
      <c r="S45" s="662"/>
      <c r="T45" s="663"/>
      <c r="U45" s="663"/>
      <c r="V45" s="663"/>
      <c r="W45" s="663"/>
      <c r="X45" s="664"/>
    </row>
    <row r="46" spans="1:24">
      <c r="B46" s="669"/>
      <c r="C46" s="665"/>
      <c r="D46" s="666"/>
      <c r="E46" s="666"/>
      <c r="F46" s="666"/>
      <c r="G46" s="666"/>
      <c r="H46" s="667"/>
      <c r="I46" s="240"/>
      <c r="J46" s="669"/>
      <c r="K46" s="665"/>
      <c r="L46" s="666"/>
      <c r="M46" s="666"/>
      <c r="N46" s="666"/>
      <c r="O46" s="666"/>
      <c r="P46" s="667"/>
      <c r="R46" s="669"/>
      <c r="S46" s="665"/>
      <c r="T46" s="666"/>
      <c r="U46" s="666"/>
      <c r="V46" s="666"/>
      <c r="W46" s="666"/>
      <c r="X46" s="667"/>
    </row>
    <row r="47" spans="1:24">
      <c r="B47" s="244"/>
      <c r="C47" s="243"/>
      <c r="J47" s="244"/>
      <c r="K47" s="243"/>
      <c r="R47" s="244"/>
      <c r="S47" s="243"/>
    </row>
    <row r="48" spans="1:24" ht="21" customHeight="1">
      <c r="A48" s="242"/>
      <c r="B48" s="247" t="s">
        <v>728</v>
      </c>
      <c r="C48" s="660" t="s">
        <v>733</v>
      </c>
      <c r="D48" s="661"/>
      <c r="E48" s="661"/>
      <c r="F48" s="661"/>
      <c r="G48" s="661"/>
      <c r="H48" s="661"/>
      <c r="J48" s="247" t="s">
        <v>728</v>
      </c>
      <c r="K48" s="660" t="s">
        <v>733</v>
      </c>
      <c r="L48" s="661"/>
      <c r="M48" s="661"/>
      <c r="N48" s="661"/>
      <c r="O48" s="661"/>
      <c r="P48" s="661"/>
      <c r="R48" s="247" t="s">
        <v>728</v>
      </c>
      <c r="S48" s="660" t="s">
        <v>733</v>
      </c>
      <c r="T48" s="661"/>
      <c r="U48" s="661"/>
      <c r="V48" s="661"/>
      <c r="W48" s="661"/>
      <c r="X48" s="661"/>
    </row>
    <row r="49" spans="1:24">
      <c r="B49" s="668"/>
      <c r="C49" s="662"/>
      <c r="D49" s="663"/>
      <c r="E49" s="663"/>
      <c r="F49" s="663"/>
      <c r="G49" s="663"/>
      <c r="H49" s="664"/>
      <c r="I49" s="240"/>
      <c r="J49" s="668"/>
      <c r="K49" s="662"/>
      <c r="L49" s="663"/>
      <c r="M49" s="663"/>
      <c r="N49" s="663"/>
      <c r="O49" s="663"/>
      <c r="P49" s="664"/>
      <c r="R49" s="668"/>
      <c r="S49" s="662"/>
      <c r="T49" s="663"/>
      <c r="U49" s="663"/>
      <c r="V49" s="663"/>
      <c r="W49" s="663"/>
      <c r="X49" s="664"/>
    </row>
    <row r="50" spans="1:24">
      <c r="A50" s="242"/>
      <c r="B50" s="668"/>
      <c r="C50" s="663"/>
      <c r="D50" s="663"/>
      <c r="E50" s="663"/>
      <c r="F50" s="663"/>
      <c r="G50" s="663"/>
      <c r="H50" s="663"/>
      <c r="I50" s="240"/>
      <c r="J50" s="668"/>
      <c r="K50" s="663"/>
      <c r="L50" s="663"/>
      <c r="M50" s="663"/>
      <c r="N50" s="663"/>
      <c r="O50" s="663"/>
      <c r="P50" s="663"/>
      <c r="Q50" s="32"/>
      <c r="R50" s="668"/>
      <c r="S50" s="663"/>
      <c r="T50" s="663"/>
      <c r="U50" s="663"/>
      <c r="V50" s="663"/>
      <c r="W50" s="663"/>
      <c r="X50" s="663"/>
    </row>
    <row r="51" spans="1:24">
      <c r="B51" s="668"/>
      <c r="C51" s="663"/>
      <c r="D51" s="663"/>
      <c r="E51" s="663"/>
      <c r="F51" s="663"/>
      <c r="G51" s="663"/>
      <c r="H51" s="663"/>
      <c r="I51" s="240"/>
      <c r="J51" s="668"/>
      <c r="K51" s="663"/>
      <c r="L51" s="663"/>
      <c r="M51" s="663"/>
      <c r="N51" s="663"/>
      <c r="O51" s="663"/>
      <c r="P51" s="663"/>
      <c r="Q51" s="32"/>
      <c r="R51" s="668"/>
      <c r="S51" s="663"/>
      <c r="T51" s="663"/>
      <c r="U51" s="663"/>
      <c r="V51" s="663"/>
      <c r="W51" s="663"/>
      <c r="X51" s="663"/>
    </row>
    <row r="52" spans="1:24">
      <c r="A52" s="242"/>
      <c r="B52" s="668"/>
      <c r="C52" s="663"/>
      <c r="D52" s="663"/>
      <c r="E52" s="663"/>
      <c r="F52" s="663"/>
      <c r="G52" s="663"/>
      <c r="H52" s="663"/>
      <c r="I52" s="240"/>
      <c r="J52" s="668"/>
      <c r="K52" s="663"/>
      <c r="L52" s="663"/>
      <c r="M52" s="663"/>
      <c r="N52" s="663"/>
      <c r="O52" s="663"/>
      <c r="P52" s="663"/>
      <c r="Q52" s="32"/>
      <c r="R52" s="668"/>
      <c r="S52" s="663"/>
      <c r="T52" s="663"/>
      <c r="U52" s="663"/>
      <c r="V52" s="663"/>
      <c r="W52" s="663"/>
      <c r="X52" s="663"/>
    </row>
    <row r="53" spans="1:24">
      <c r="B53" s="668"/>
      <c r="C53" s="662"/>
      <c r="D53" s="663"/>
      <c r="E53" s="663"/>
      <c r="F53" s="663"/>
      <c r="G53" s="663"/>
      <c r="H53" s="664"/>
      <c r="J53" s="668"/>
      <c r="K53" s="662"/>
      <c r="L53" s="663"/>
      <c r="M53" s="663"/>
      <c r="N53" s="663"/>
      <c r="O53" s="663"/>
      <c r="P53" s="664"/>
      <c r="R53" s="668"/>
      <c r="S53" s="662"/>
      <c r="T53" s="663"/>
      <c r="U53" s="663"/>
      <c r="V53" s="663"/>
      <c r="W53" s="663"/>
      <c r="X53" s="664"/>
    </row>
    <row r="54" spans="1:24">
      <c r="B54" s="668"/>
      <c r="C54" s="663"/>
      <c r="D54" s="663"/>
      <c r="E54" s="663"/>
      <c r="F54" s="663"/>
      <c r="G54" s="663"/>
      <c r="H54" s="663"/>
      <c r="I54" s="240"/>
      <c r="J54" s="668"/>
      <c r="K54" s="663"/>
      <c r="L54" s="663"/>
      <c r="M54" s="663"/>
      <c r="N54" s="663"/>
      <c r="O54" s="663"/>
      <c r="P54" s="663"/>
      <c r="Q54" s="32"/>
      <c r="R54" s="668"/>
      <c r="S54" s="663"/>
      <c r="T54" s="663"/>
      <c r="U54" s="663"/>
      <c r="V54" s="663"/>
      <c r="W54" s="663"/>
      <c r="X54" s="663"/>
    </row>
    <row r="55" spans="1:24">
      <c r="B55" s="668"/>
      <c r="C55" s="663"/>
      <c r="D55" s="663"/>
      <c r="E55" s="663"/>
      <c r="F55" s="663"/>
      <c r="G55" s="663"/>
      <c r="H55" s="663"/>
      <c r="I55" s="240"/>
      <c r="J55" s="668"/>
      <c r="K55" s="662"/>
      <c r="L55" s="663"/>
      <c r="M55" s="663"/>
      <c r="N55" s="663"/>
      <c r="O55" s="663"/>
      <c r="P55" s="664"/>
      <c r="R55" s="668"/>
      <c r="S55" s="662"/>
      <c r="T55" s="663"/>
      <c r="U55" s="663"/>
      <c r="V55" s="663"/>
      <c r="W55" s="663"/>
      <c r="X55" s="664"/>
    </row>
    <row r="56" spans="1:24">
      <c r="B56" s="669"/>
      <c r="C56" s="665"/>
      <c r="D56" s="666"/>
      <c r="E56" s="666"/>
      <c r="F56" s="666"/>
      <c r="G56" s="666"/>
      <c r="H56" s="667"/>
      <c r="I56" s="240"/>
      <c r="J56" s="669"/>
      <c r="K56" s="665"/>
      <c r="L56" s="666"/>
      <c r="M56" s="666"/>
      <c r="N56" s="666"/>
      <c r="O56" s="666"/>
      <c r="P56" s="667"/>
      <c r="R56" s="669"/>
      <c r="S56" s="665"/>
      <c r="T56" s="666"/>
      <c r="U56" s="666"/>
      <c r="V56" s="666"/>
      <c r="W56" s="666"/>
      <c r="X56" s="667"/>
    </row>
    <row r="57" spans="1:24">
      <c r="B57" s="243"/>
      <c r="J57" s="243"/>
      <c r="R57" s="243"/>
    </row>
    <row r="58" spans="1:24" ht="21" customHeight="1">
      <c r="B58" s="247" t="s">
        <v>728</v>
      </c>
      <c r="C58" s="660" t="s">
        <v>734</v>
      </c>
      <c r="D58" s="661"/>
      <c r="E58" s="661"/>
      <c r="F58" s="661"/>
      <c r="G58" s="661"/>
      <c r="H58" s="661"/>
      <c r="J58" s="247" t="s">
        <v>728</v>
      </c>
      <c r="K58" s="660" t="s">
        <v>734</v>
      </c>
      <c r="L58" s="661"/>
      <c r="M58" s="661"/>
      <c r="N58" s="661"/>
      <c r="O58" s="661"/>
      <c r="P58" s="661"/>
      <c r="R58" s="247" t="s">
        <v>728</v>
      </c>
      <c r="S58" s="660" t="s">
        <v>734</v>
      </c>
      <c r="T58" s="661"/>
      <c r="U58" s="661"/>
      <c r="V58" s="661"/>
      <c r="W58" s="661"/>
      <c r="X58" s="661"/>
    </row>
    <row r="59" spans="1:24">
      <c r="B59" s="668"/>
      <c r="C59" s="662"/>
      <c r="D59" s="663"/>
      <c r="E59" s="663"/>
      <c r="F59" s="663"/>
      <c r="G59" s="663"/>
      <c r="H59" s="664"/>
      <c r="J59" s="668"/>
      <c r="K59" s="662"/>
      <c r="L59" s="663"/>
      <c r="M59" s="663"/>
      <c r="N59" s="663"/>
      <c r="O59" s="663"/>
      <c r="P59" s="664"/>
      <c r="R59" s="668"/>
      <c r="S59" s="662"/>
      <c r="T59" s="663"/>
      <c r="U59" s="663"/>
      <c r="V59" s="663"/>
      <c r="W59" s="663"/>
      <c r="X59" s="664"/>
    </row>
    <row r="60" spans="1:24">
      <c r="B60" s="668"/>
      <c r="C60" s="662"/>
      <c r="D60" s="663"/>
      <c r="E60" s="663"/>
      <c r="F60" s="663"/>
      <c r="G60" s="663"/>
      <c r="H60" s="664"/>
      <c r="J60" s="668"/>
      <c r="K60" s="662"/>
      <c r="L60" s="663"/>
      <c r="M60" s="663"/>
      <c r="N60" s="663"/>
      <c r="O60" s="663"/>
      <c r="P60" s="664"/>
      <c r="R60" s="668"/>
      <c r="S60" s="662"/>
      <c r="T60" s="663"/>
      <c r="U60" s="663"/>
      <c r="V60" s="663"/>
      <c r="W60" s="663"/>
      <c r="X60" s="664"/>
    </row>
    <row r="61" spans="1:24">
      <c r="B61" s="669"/>
      <c r="C61" s="665"/>
      <c r="D61" s="666"/>
      <c r="E61" s="666"/>
      <c r="F61" s="666"/>
      <c r="G61" s="666"/>
      <c r="H61" s="667"/>
      <c r="I61" s="240"/>
      <c r="J61" s="669"/>
      <c r="K61" s="665"/>
      <c r="L61" s="666"/>
      <c r="M61" s="666"/>
      <c r="N61" s="666"/>
      <c r="O61" s="666"/>
      <c r="P61" s="667"/>
      <c r="R61" s="669"/>
      <c r="S61" s="665"/>
      <c r="T61" s="666"/>
      <c r="U61" s="666"/>
      <c r="V61" s="666"/>
      <c r="W61" s="666"/>
      <c r="X61" s="667"/>
    </row>
    <row r="62" spans="1:24">
      <c r="B62" s="245"/>
    </row>
    <row r="64" spans="1:24">
      <c r="B64" s="685" t="s">
        <v>739</v>
      </c>
      <c r="C64" s="686"/>
      <c r="D64" s="686"/>
      <c r="E64" s="686"/>
      <c r="F64" s="686"/>
      <c r="G64" s="686"/>
      <c r="H64" s="687"/>
      <c r="J64" s="685" t="s">
        <v>739</v>
      </c>
      <c r="K64" s="686"/>
      <c r="L64" s="686"/>
      <c r="M64" s="686"/>
      <c r="N64" s="686"/>
      <c r="O64" s="686"/>
      <c r="P64" s="687"/>
      <c r="R64" s="685" t="s">
        <v>739</v>
      </c>
      <c r="S64" s="686"/>
      <c r="T64" s="686"/>
      <c r="U64" s="686"/>
      <c r="V64" s="686"/>
      <c r="W64" s="686"/>
      <c r="X64" s="687"/>
    </row>
    <row r="65" spans="2:24">
      <c r="B65" s="252" t="s">
        <v>740</v>
      </c>
      <c r="C65" s="663"/>
      <c r="D65" s="663"/>
      <c r="E65" s="663"/>
      <c r="F65" s="663"/>
      <c r="G65" s="663"/>
      <c r="H65" s="688"/>
      <c r="J65" s="252" t="s">
        <v>740</v>
      </c>
      <c r="K65" s="663"/>
      <c r="L65" s="663"/>
      <c r="M65" s="663"/>
      <c r="N65" s="663"/>
      <c r="O65" s="663"/>
      <c r="P65" s="688"/>
      <c r="R65" s="252" t="s">
        <v>740</v>
      </c>
      <c r="S65" s="663"/>
      <c r="T65" s="663"/>
      <c r="U65" s="663"/>
      <c r="V65" s="663"/>
      <c r="W65" s="663"/>
      <c r="X65" s="688"/>
    </row>
    <row r="66" spans="2:24">
      <c r="B66" s="663"/>
      <c r="C66" s="663"/>
      <c r="D66" s="663"/>
      <c r="E66" s="663"/>
      <c r="F66" s="663"/>
      <c r="G66" s="663"/>
      <c r="H66" s="663"/>
      <c r="J66" s="663"/>
      <c r="K66" s="663"/>
      <c r="L66" s="663"/>
      <c r="M66" s="663"/>
      <c r="N66" s="663"/>
      <c r="O66" s="663"/>
      <c r="P66" s="663"/>
      <c r="R66" s="663"/>
      <c r="S66" s="663"/>
      <c r="T66" s="663"/>
      <c r="U66" s="663"/>
      <c r="V66" s="663"/>
      <c r="W66" s="663"/>
      <c r="X66" s="663"/>
    </row>
    <row r="67" spans="2:24">
      <c r="B67" s="663"/>
      <c r="C67" s="663"/>
      <c r="D67" s="663"/>
      <c r="E67" s="663"/>
      <c r="F67" s="663"/>
      <c r="G67" s="663"/>
      <c r="H67" s="663"/>
      <c r="J67" s="663"/>
      <c r="K67" s="663"/>
      <c r="L67" s="663"/>
      <c r="M67" s="663"/>
      <c r="N67" s="663"/>
      <c r="O67" s="663"/>
      <c r="P67" s="663"/>
      <c r="R67" s="663"/>
      <c r="S67" s="663"/>
      <c r="T67" s="663"/>
      <c r="U67" s="663"/>
      <c r="V67" s="663"/>
      <c r="W67" s="663"/>
      <c r="X67" s="663"/>
    </row>
    <row r="68" spans="2:24">
      <c r="B68" s="663"/>
      <c r="C68" s="663"/>
      <c r="D68" s="663"/>
      <c r="E68" s="663"/>
      <c r="F68" s="663"/>
      <c r="G68" s="663"/>
      <c r="H68" s="663"/>
      <c r="J68" s="663"/>
      <c r="K68" s="663"/>
      <c r="L68" s="663"/>
      <c r="M68" s="663"/>
      <c r="N68" s="663"/>
      <c r="O68" s="663"/>
      <c r="P68" s="663"/>
      <c r="R68" s="663"/>
      <c r="S68" s="663"/>
      <c r="T68" s="663"/>
      <c r="U68" s="663"/>
      <c r="V68" s="663"/>
      <c r="W68" s="663"/>
      <c r="X68" s="663"/>
    </row>
    <row r="69" spans="2:24">
      <c r="B69" s="663"/>
      <c r="C69" s="663"/>
      <c r="D69" s="663"/>
      <c r="E69" s="663"/>
      <c r="F69" s="663"/>
      <c r="G69" s="663"/>
      <c r="H69" s="663"/>
      <c r="J69" s="663"/>
      <c r="K69" s="663"/>
      <c r="L69" s="663"/>
      <c r="M69" s="663"/>
      <c r="N69" s="663"/>
      <c r="O69" s="663"/>
      <c r="P69" s="663"/>
      <c r="R69" s="663"/>
      <c r="S69" s="663"/>
      <c r="T69" s="663"/>
      <c r="U69" s="663"/>
      <c r="V69" s="663"/>
      <c r="W69" s="663"/>
      <c r="X69" s="663"/>
    </row>
    <row r="70" spans="2:24">
      <c r="B70" s="663"/>
      <c r="C70" s="663"/>
      <c r="D70" s="663"/>
      <c r="E70" s="663"/>
      <c r="F70" s="663"/>
      <c r="G70" s="663"/>
      <c r="H70" s="663"/>
      <c r="J70" s="663"/>
      <c r="K70" s="663"/>
      <c r="L70" s="663"/>
      <c r="M70" s="663"/>
      <c r="N70" s="663"/>
      <c r="O70" s="663"/>
      <c r="P70" s="663"/>
      <c r="R70" s="663"/>
      <c r="S70" s="663"/>
      <c r="T70" s="663"/>
      <c r="U70" s="663"/>
      <c r="V70" s="663"/>
      <c r="W70" s="663"/>
      <c r="X70" s="663"/>
    </row>
    <row r="71" spans="2:24">
      <c r="B71" s="663"/>
      <c r="C71" s="663"/>
      <c r="D71" s="663"/>
      <c r="E71" s="663"/>
      <c r="F71" s="663"/>
      <c r="G71" s="663"/>
      <c r="H71" s="663"/>
      <c r="J71" s="663"/>
      <c r="K71" s="663"/>
      <c r="L71" s="663"/>
      <c r="M71" s="663"/>
      <c r="N71" s="663"/>
      <c r="O71" s="663"/>
      <c r="P71" s="663"/>
      <c r="R71" s="663"/>
      <c r="S71" s="663"/>
      <c r="T71" s="663"/>
      <c r="U71" s="663"/>
      <c r="V71" s="663"/>
      <c r="W71" s="663"/>
      <c r="X71" s="663"/>
    </row>
  </sheetData>
  <mergeCells count="164">
    <mergeCell ref="B66:H71"/>
    <mergeCell ref="J64:P64"/>
    <mergeCell ref="K65:P65"/>
    <mergeCell ref="J66:P71"/>
    <mergeCell ref="R64:X64"/>
    <mergeCell ref="S65:X65"/>
    <mergeCell ref="R66:X71"/>
    <mergeCell ref="B64:H64"/>
    <mergeCell ref="C65:H65"/>
    <mergeCell ref="S58:X58"/>
    <mergeCell ref="R59:R61"/>
    <mergeCell ref="S59:X59"/>
    <mergeCell ref="S60:X60"/>
    <mergeCell ref="S61:X61"/>
    <mergeCell ref="C17:F17"/>
    <mergeCell ref="G17:H17"/>
    <mergeCell ref="K17:O17"/>
    <mergeCell ref="S17:W17"/>
    <mergeCell ref="S41:X41"/>
    <mergeCell ref="R42:R46"/>
    <mergeCell ref="S42:X42"/>
    <mergeCell ref="S43:X43"/>
    <mergeCell ref="S44:X44"/>
    <mergeCell ref="S45:X45"/>
    <mergeCell ref="S46:X46"/>
    <mergeCell ref="S48:X48"/>
    <mergeCell ref="R49:R56"/>
    <mergeCell ref="S49:X49"/>
    <mergeCell ref="S50:X50"/>
    <mergeCell ref="S51:X51"/>
    <mergeCell ref="S52:X52"/>
    <mergeCell ref="S53:X53"/>
    <mergeCell ref="S54:X54"/>
    <mergeCell ref="S55:X55"/>
    <mergeCell ref="S56:X56"/>
    <mergeCell ref="S25:X25"/>
    <mergeCell ref="R26:R29"/>
    <mergeCell ref="S26:X26"/>
    <mergeCell ref="S27:X27"/>
    <mergeCell ref="S28:X28"/>
    <mergeCell ref="S29:X29"/>
    <mergeCell ref="S31:X31"/>
    <mergeCell ref="R32:R39"/>
    <mergeCell ref="S32:X32"/>
    <mergeCell ref="S33:X33"/>
    <mergeCell ref="S34:X34"/>
    <mergeCell ref="S35:X35"/>
    <mergeCell ref="S36:X36"/>
    <mergeCell ref="S37:X37"/>
    <mergeCell ref="S38:X38"/>
    <mergeCell ref="S39:X39"/>
    <mergeCell ref="S15:X16"/>
    <mergeCell ref="S18:X18"/>
    <mergeCell ref="R19:R23"/>
    <mergeCell ref="S19:X19"/>
    <mergeCell ref="S20:X20"/>
    <mergeCell ref="S21:X21"/>
    <mergeCell ref="S22:X22"/>
    <mergeCell ref="S23:X23"/>
    <mergeCell ref="D2:H2"/>
    <mergeCell ref="D8:H8"/>
    <mergeCell ref="D10:H10"/>
    <mergeCell ref="D11:H11"/>
    <mergeCell ref="D4:H4"/>
    <mergeCell ref="D5:H5"/>
    <mergeCell ref="I2:O2"/>
    <mergeCell ref="I3:O3"/>
    <mergeCell ref="I4:O12"/>
    <mergeCell ref="D6:H6"/>
    <mergeCell ref="D7:H7"/>
    <mergeCell ref="D12:H12"/>
    <mergeCell ref="K58:P58"/>
    <mergeCell ref="J59:J61"/>
    <mergeCell ref="K59:P59"/>
    <mergeCell ref="K60:P60"/>
    <mergeCell ref="K61:P61"/>
    <mergeCell ref="K48:P48"/>
    <mergeCell ref="J49:J56"/>
    <mergeCell ref="K49:P49"/>
    <mergeCell ref="K50:P50"/>
    <mergeCell ref="K51:P51"/>
    <mergeCell ref="K52:P52"/>
    <mergeCell ref="K53:P53"/>
    <mergeCell ref="K54:P54"/>
    <mergeCell ref="K55:P55"/>
    <mergeCell ref="K56:P56"/>
    <mergeCell ref="J42:J46"/>
    <mergeCell ref="K42:P42"/>
    <mergeCell ref="K43:P43"/>
    <mergeCell ref="K44:P44"/>
    <mergeCell ref="K45:P45"/>
    <mergeCell ref="K46:P46"/>
    <mergeCell ref="K27:P27"/>
    <mergeCell ref="K28:P28"/>
    <mergeCell ref="C18:H18"/>
    <mergeCell ref="C25:H25"/>
    <mergeCell ref="C41:H41"/>
    <mergeCell ref="K25:P25"/>
    <mergeCell ref="J26:J29"/>
    <mergeCell ref="K26:P26"/>
    <mergeCell ref="C31:H31"/>
    <mergeCell ref="K41:P41"/>
    <mergeCell ref="K29:P29"/>
    <mergeCell ref="K31:P31"/>
    <mergeCell ref="J32:J39"/>
    <mergeCell ref="K32:P32"/>
    <mergeCell ref="K33:P33"/>
    <mergeCell ref="K34:P34"/>
    <mergeCell ref="K35:P35"/>
    <mergeCell ref="K36:P36"/>
    <mergeCell ref="K37:P37"/>
    <mergeCell ref="K38:P38"/>
    <mergeCell ref="K39:P39"/>
    <mergeCell ref="K15:P16"/>
    <mergeCell ref="K18:P18"/>
    <mergeCell ref="J19:J23"/>
    <mergeCell ref="K19:P19"/>
    <mergeCell ref="K20:P20"/>
    <mergeCell ref="K21:P21"/>
    <mergeCell ref="K22:P22"/>
    <mergeCell ref="K23:P23"/>
    <mergeCell ref="C32:H32"/>
    <mergeCell ref="C33:H33"/>
    <mergeCell ref="C34:H34"/>
    <mergeCell ref="C35:H35"/>
    <mergeCell ref="C36:H36"/>
    <mergeCell ref="C37:H37"/>
    <mergeCell ref="C38:H38"/>
    <mergeCell ref="C39:H39"/>
    <mergeCell ref="B19:B23"/>
    <mergeCell ref="C19:H19"/>
    <mergeCell ref="C20:H20"/>
    <mergeCell ref="C21:H21"/>
    <mergeCell ref="C22:H22"/>
    <mergeCell ref="C23:H23"/>
    <mergeCell ref="B26:B29"/>
    <mergeCell ref="C26:H26"/>
    <mergeCell ref="C27:H27"/>
    <mergeCell ref="C29:H29"/>
    <mergeCell ref="C28:H28"/>
    <mergeCell ref="C58:H58"/>
    <mergeCell ref="C59:H59"/>
    <mergeCell ref="C60:H60"/>
    <mergeCell ref="C61:H61"/>
    <mergeCell ref="B59:B61"/>
    <mergeCell ref="C15:H16"/>
    <mergeCell ref="D9:H9"/>
    <mergeCell ref="B42:B46"/>
    <mergeCell ref="C42:H42"/>
    <mergeCell ref="C43:H43"/>
    <mergeCell ref="C44:H44"/>
    <mergeCell ref="C45:H45"/>
    <mergeCell ref="C46:H46"/>
    <mergeCell ref="C48:H48"/>
    <mergeCell ref="B49:B56"/>
    <mergeCell ref="C49:H49"/>
    <mergeCell ref="C50:H50"/>
    <mergeCell ref="C51:H51"/>
    <mergeCell ref="C52:H52"/>
    <mergeCell ref="C53:H53"/>
    <mergeCell ref="C54:H54"/>
    <mergeCell ref="C55:H55"/>
    <mergeCell ref="C56:H56"/>
    <mergeCell ref="B32:B39"/>
  </mergeCells>
  <dataValidations count="2">
    <dataValidation allowBlank="1" showInputMessage="1" showErrorMessage="1" prompt="Caucasianos: 0_x000a_Negra: 1" sqref="D5" xr:uid="{95C6D555-7A05-4219-BE32-B55DA5BE0E1B}"/>
    <dataValidation allowBlank="1" showInputMessage="1" showErrorMessage="1" prompt="Masculino: 1_x000a_Feminino: 0_x000a_" sqref="D4" xr:uid="{32A2EBAF-5DAB-4ADB-92A4-A3E5B7D6E6D4}"/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2">
    <tabColor rgb="FFFF7D7D"/>
  </sheetPr>
  <dimension ref="A1:N114"/>
  <sheetViews>
    <sheetView zoomScale="73" zoomScaleNormal="85" workbookViewId="0">
      <selection activeCell="C9" sqref="C9:C10"/>
    </sheetView>
  </sheetViews>
  <sheetFormatPr baseColWidth="10" defaultColWidth="8.83203125" defaultRowHeight="23"/>
  <cols>
    <col min="1" max="1" width="22.33203125" customWidth="1"/>
    <col min="2" max="2" width="28.33203125" style="134" customWidth="1"/>
    <col min="3" max="3" width="23" style="150" customWidth="1"/>
    <col min="4" max="4" width="18" customWidth="1"/>
    <col min="5" max="5" width="12.83203125" customWidth="1"/>
    <col min="6" max="6" width="16.5" customWidth="1"/>
    <col min="7" max="7" width="16.83203125" customWidth="1"/>
    <col min="8" max="8" width="40" customWidth="1"/>
    <col min="9" max="9" width="17.83203125" customWidth="1"/>
    <col min="10" max="10" width="14.5" customWidth="1"/>
    <col min="13" max="13" width="14.5" customWidth="1"/>
  </cols>
  <sheetData>
    <row r="1" spans="1:10" ht="15">
      <c r="B1" s="689" t="s">
        <v>2023</v>
      </c>
      <c r="C1" s="689"/>
    </row>
    <row r="2" spans="1:10" ht="15">
      <c r="B2" s="689"/>
      <c r="C2" s="689"/>
      <c r="D2" s="2"/>
    </row>
    <row r="3" spans="1:10" ht="16">
      <c r="B3" s="463" t="s">
        <v>54</v>
      </c>
      <c r="C3" s="464">
        <f>ANAMNESE!D3</f>
        <v>32118</v>
      </c>
      <c r="F3" s="2"/>
      <c r="G3" s="2"/>
      <c r="H3" s="387" t="s">
        <v>617</v>
      </c>
      <c r="I3" s="207"/>
      <c r="J3" s="2"/>
    </row>
    <row r="4" spans="1:10" ht="16">
      <c r="B4" s="463" t="s">
        <v>0</v>
      </c>
      <c r="C4" s="465">
        <f ca="1">DATEDIF(C3,TODAY(),"Y")</f>
        <v>38</v>
      </c>
      <c r="E4" s="2"/>
      <c r="H4" s="196" t="s">
        <v>618</v>
      </c>
      <c r="I4" s="197" t="s">
        <v>622</v>
      </c>
    </row>
    <row r="5" spans="1:10" ht="16">
      <c r="B5" s="3"/>
      <c r="H5" s="196" t="s">
        <v>619</v>
      </c>
      <c r="I5" s="197" t="s">
        <v>623</v>
      </c>
    </row>
    <row r="6" spans="1:10" ht="16" thickBot="1">
      <c r="B6" s="3"/>
      <c r="C6" s="462"/>
      <c r="D6" s="101"/>
      <c r="E6" s="29"/>
      <c r="H6" s="196" t="s">
        <v>620</v>
      </c>
      <c r="I6" s="197" t="s">
        <v>624</v>
      </c>
    </row>
    <row r="7" spans="1:10" ht="17" thickTop="1" thickBot="1">
      <c r="B7" s="3"/>
      <c r="C7" s="461" t="s">
        <v>743</v>
      </c>
      <c r="D7" s="77"/>
      <c r="H7" s="198" t="s">
        <v>621</v>
      </c>
      <c r="I7" s="199" t="s">
        <v>625</v>
      </c>
    </row>
    <row r="8" spans="1:10" s="111" customFormat="1" ht="17" thickTop="1" thickBot="1">
      <c r="B8" s="454" t="s">
        <v>1</v>
      </c>
      <c r="C8" s="454"/>
      <c r="E8" s="112"/>
    </row>
    <row r="9" spans="1:10" ht="17" thickTop="1" thickBot="1">
      <c r="A9" s="425"/>
      <c r="B9" s="454" t="s">
        <v>2</v>
      </c>
      <c r="C9" s="455"/>
      <c r="H9" s="388" t="s">
        <v>626</v>
      </c>
      <c r="I9" s="205"/>
      <c r="J9" s="206"/>
    </row>
    <row r="10" spans="1:10" ht="17" thickTop="1" thickBot="1">
      <c r="A10" s="425"/>
      <c r="B10" s="454" t="s">
        <v>15</v>
      </c>
      <c r="C10" s="455"/>
      <c r="H10" s="190" t="s">
        <v>618</v>
      </c>
      <c r="I10" s="77" t="s">
        <v>640</v>
      </c>
      <c r="J10" s="191"/>
    </row>
    <row r="11" spans="1:10" ht="31.5" customHeight="1" thickTop="1" thickBot="1">
      <c r="A11" s="425"/>
      <c r="B11" s="456" t="s">
        <v>59</v>
      </c>
      <c r="C11" s="457">
        <f>C10/100</f>
        <v>0</v>
      </c>
      <c r="H11" s="190" t="s">
        <v>619</v>
      </c>
      <c r="I11" s="84" t="s">
        <v>631</v>
      </c>
      <c r="J11" s="192" t="s">
        <v>632</v>
      </c>
    </row>
    <row r="12" spans="1:10" ht="17" thickTop="1" thickBot="1">
      <c r="A12" s="425"/>
      <c r="B12" s="456" t="s">
        <v>144</v>
      </c>
      <c r="C12" s="457" t="e">
        <f>C9/(C11*C11)</f>
        <v>#DIV/0!</v>
      </c>
      <c r="D12" s="30"/>
      <c r="H12" s="190" t="s">
        <v>620</v>
      </c>
      <c r="I12" s="77" t="s">
        <v>627</v>
      </c>
      <c r="J12" s="191" t="s">
        <v>628</v>
      </c>
    </row>
    <row r="13" spans="1:10" s="111" customFormat="1" ht="17" thickTop="1" thickBot="1">
      <c r="A13" s="458"/>
      <c r="B13" s="456" t="s">
        <v>1071</v>
      </c>
      <c r="C13" s="457">
        <f>SUM(C14:C18)</f>
        <v>0</v>
      </c>
      <c r="H13" s="193" t="s">
        <v>621</v>
      </c>
      <c r="I13" s="194" t="s">
        <v>629</v>
      </c>
      <c r="J13" s="195" t="s">
        <v>630</v>
      </c>
    </row>
    <row r="14" spans="1:10" ht="17" thickTop="1" thickBot="1">
      <c r="A14" s="425"/>
      <c r="B14" s="459" t="s">
        <v>3</v>
      </c>
      <c r="C14" s="474"/>
    </row>
    <row r="15" spans="1:10" ht="17" thickTop="1" thickBot="1">
      <c r="A15" s="425"/>
      <c r="B15" s="454" t="s">
        <v>4</v>
      </c>
      <c r="C15" s="474"/>
    </row>
    <row r="16" spans="1:10" ht="17" thickTop="1" thickBot="1">
      <c r="A16" s="425"/>
      <c r="B16" s="459" t="s">
        <v>5</v>
      </c>
      <c r="C16" s="474"/>
      <c r="H16" s="389" t="s">
        <v>633</v>
      </c>
      <c r="I16" s="208"/>
    </row>
    <row r="17" spans="1:10" ht="17" thickTop="1" thickBot="1">
      <c r="A17" s="425"/>
      <c r="B17" s="454" t="s">
        <v>6</v>
      </c>
      <c r="C17" s="474"/>
      <c r="H17" s="203" t="s">
        <v>618</v>
      </c>
      <c r="I17" s="202" t="s">
        <v>634</v>
      </c>
    </row>
    <row r="18" spans="1:10" ht="17" thickTop="1" thickBot="1">
      <c r="A18" s="425"/>
      <c r="B18" s="459" t="s">
        <v>53</v>
      </c>
      <c r="C18" s="474"/>
      <c r="H18" s="200" t="s">
        <v>619</v>
      </c>
      <c r="I18" s="197" t="s">
        <v>635</v>
      </c>
    </row>
    <row r="19" spans="1:10" s="111" customFormat="1" ht="17" thickTop="1" thickBot="1">
      <c r="A19" s="458"/>
      <c r="B19" s="456" t="s">
        <v>7</v>
      </c>
      <c r="C19" s="457"/>
      <c r="H19" s="201" t="s">
        <v>637</v>
      </c>
      <c r="I19" s="204" t="s">
        <v>636</v>
      </c>
    </row>
    <row r="20" spans="1:10" ht="17" thickTop="1" thickBot="1">
      <c r="A20" s="425"/>
      <c r="B20" s="459" t="s">
        <v>107</v>
      </c>
      <c r="C20" s="474"/>
      <c r="H20" s="34"/>
      <c r="I20" s="77"/>
    </row>
    <row r="21" spans="1:10" ht="17" thickTop="1" thickBot="1">
      <c r="A21" s="425"/>
      <c r="B21" s="454" t="s">
        <v>108</v>
      </c>
      <c r="C21" s="474"/>
    </row>
    <row r="22" spans="1:10" ht="17" thickTop="1" thickBot="1">
      <c r="A22" s="425"/>
      <c r="B22" s="459" t="s">
        <v>109</v>
      </c>
      <c r="C22" s="474"/>
    </row>
    <row r="23" spans="1:10" ht="17" thickTop="1" thickBot="1">
      <c r="A23" s="425"/>
      <c r="B23" s="454" t="s">
        <v>110</v>
      </c>
      <c r="C23" s="474"/>
      <c r="H23" s="390" t="s">
        <v>1053</v>
      </c>
      <c r="I23" s="391">
        <f ca="1">(C10-100-((C10-150)/2)+((C4-20)/4))</f>
        <v>-20.5</v>
      </c>
    </row>
    <row r="24" spans="1:10" ht="17" thickTop="1" thickBot="1">
      <c r="A24" s="425"/>
      <c r="B24" s="454" t="s">
        <v>111</v>
      </c>
      <c r="C24" s="474"/>
      <c r="H24" s="390" t="s">
        <v>1054</v>
      </c>
      <c r="I24" s="391">
        <f ca="1">(C10-100-((C10-150)/4)+((C4-20)/4))</f>
        <v>-58</v>
      </c>
    </row>
    <row r="25" spans="1:10" ht="17" thickTop="1" thickBot="1">
      <c r="A25" s="425"/>
      <c r="B25" s="454" t="s">
        <v>112</v>
      </c>
      <c r="C25" s="474"/>
      <c r="H25" s="690"/>
      <c r="I25" s="690"/>
      <c r="J25" s="395" t="s">
        <v>1088</v>
      </c>
    </row>
    <row r="26" spans="1:10" ht="17" thickTop="1" thickBot="1">
      <c r="A26" s="425"/>
      <c r="B26" s="454" t="s">
        <v>113</v>
      </c>
      <c r="C26" s="474"/>
      <c r="H26" s="390" t="s">
        <v>1055</v>
      </c>
      <c r="I26" s="392">
        <f ca="1">(I27) - (0.05*I27)</f>
        <v>-90.155000000000001</v>
      </c>
      <c r="J26" s="394">
        <f>(J27) - (0.05*J27)</f>
        <v>-88.825000000000003</v>
      </c>
    </row>
    <row r="27" spans="1:10" ht="17" customHeight="1" thickTop="1" thickBot="1">
      <c r="A27" s="425"/>
      <c r="B27" s="454" t="s">
        <v>114</v>
      </c>
      <c r="C27" s="474"/>
      <c r="H27" s="390" t="s">
        <v>1056</v>
      </c>
      <c r="I27" s="391">
        <f ca="1">((50+(0.75*(C10-150))+(0.8*(C10-100+C4/2)/2)))</f>
        <v>-94.9</v>
      </c>
      <c r="J27" s="393">
        <f>((50+(0.75*(C10-150))+(0.8*(C10-100+45/2)/2)))</f>
        <v>-93.5</v>
      </c>
    </row>
    <row r="28" spans="1:10" ht="17" customHeight="1" thickTop="1" thickBot="1">
      <c r="A28" s="425"/>
      <c r="B28" s="454" t="s">
        <v>310</v>
      </c>
      <c r="C28" s="474"/>
      <c r="H28" s="109"/>
    </row>
    <row r="29" spans="1:10" ht="17" customHeight="1" thickTop="1" thickBot="1">
      <c r="A29" s="425"/>
      <c r="B29" s="456" t="s">
        <v>105</v>
      </c>
      <c r="C29" s="457">
        <f>SUM(C20:C28)</f>
        <v>0</v>
      </c>
      <c r="H29" s="371" t="s">
        <v>762</v>
      </c>
      <c r="I29" s="371" t="s">
        <v>655</v>
      </c>
      <c r="J29" s="371" t="s">
        <v>642</v>
      </c>
    </row>
    <row r="30" spans="1:10" ht="17" customHeight="1" thickTop="1" thickBot="1">
      <c r="A30" s="697" t="s">
        <v>1074</v>
      </c>
      <c r="B30" s="460" t="s">
        <v>766</v>
      </c>
      <c r="C30" s="457"/>
      <c r="H30" s="371" t="s">
        <v>768</v>
      </c>
      <c r="I30" s="372" t="s">
        <v>769</v>
      </c>
      <c r="J30" s="372" t="s">
        <v>770</v>
      </c>
    </row>
    <row r="31" spans="1:10" ht="17" customHeight="1" thickTop="1" thickBot="1">
      <c r="A31" s="697"/>
      <c r="B31" s="460" t="s">
        <v>1072</v>
      </c>
      <c r="C31" s="457"/>
      <c r="H31" s="371" t="s">
        <v>771</v>
      </c>
      <c r="I31" s="695" t="s">
        <v>772</v>
      </c>
      <c r="J31" s="696"/>
    </row>
    <row r="32" spans="1:10" ht="17" customHeight="1" thickTop="1" thickBot="1">
      <c r="A32" s="697"/>
      <c r="B32" s="460" t="s">
        <v>764</v>
      </c>
      <c r="C32" s="455"/>
      <c r="H32" s="371" t="s">
        <v>773</v>
      </c>
      <c r="I32" s="372" t="s">
        <v>775</v>
      </c>
      <c r="J32" s="372" t="s">
        <v>774</v>
      </c>
    </row>
    <row r="33" spans="1:14" ht="17" thickTop="1" thickBot="1">
      <c r="A33" s="697"/>
      <c r="B33" s="460" t="s">
        <v>765</v>
      </c>
      <c r="C33" s="455"/>
      <c r="J33" s="267"/>
    </row>
    <row r="34" spans="1:14" ht="20.25" customHeight="1" thickTop="1" thickBot="1">
      <c r="A34" s="698" t="s">
        <v>1073</v>
      </c>
      <c r="B34" s="460" t="s">
        <v>766</v>
      </c>
      <c r="C34" s="457"/>
    </row>
    <row r="35" spans="1:14" ht="20.25" customHeight="1" thickTop="1" thickBot="1">
      <c r="A35" s="698"/>
      <c r="B35" s="460" t="s">
        <v>767</v>
      </c>
      <c r="C35" s="457"/>
    </row>
    <row r="36" spans="1:14" ht="42.75" customHeight="1" thickTop="1">
      <c r="A36" s="109"/>
      <c r="B36" s="265"/>
      <c r="C36" s="151"/>
      <c r="H36" s="691" t="s">
        <v>641</v>
      </c>
      <c r="I36" s="692"/>
      <c r="J36" s="692"/>
      <c r="K36" s="692"/>
      <c r="L36" s="692"/>
      <c r="M36" s="693"/>
    </row>
    <row r="37" spans="1:14" ht="48">
      <c r="A37" s="109"/>
      <c r="B37" s="265"/>
      <c r="C37" s="151"/>
      <c r="H37" s="212" t="s">
        <v>642</v>
      </c>
      <c r="I37" s="213" t="s">
        <v>646</v>
      </c>
      <c r="J37" s="213" t="s">
        <v>647</v>
      </c>
      <c r="K37" s="213" t="s">
        <v>648</v>
      </c>
      <c r="L37" s="213" t="s">
        <v>649</v>
      </c>
      <c r="M37" s="214" t="s">
        <v>621</v>
      </c>
    </row>
    <row r="38" spans="1:14">
      <c r="A38" s="109"/>
      <c r="B38" s="265"/>
      <c r="C38" s="266"/>
      <c r="H38" s="210" t="s">
        <v>643</v>
      </c>
      <c r="I38" s="384" t="s">
        <v>650</v>
      </c>
      <c r="J38" s="384">
        <v>8</v>
      </c>
      <c r="K38" s="384">
        <v>13</v>
      </c>
      <c r="L38" s="384">
        <v>22</v>
      </c>
      <c r="M38" s="385" t="s">
        <v>651</v>
      </c>
    </row>
    <row r="39" spans="1:14">
      <c r="A39" s="109"/>
      <c r="B39" s="135"/>
      <c r="C39" s="151"/>
      <c r="H39" s="210" t="s">
        <v>644</v>
      </c>
      <c r="I39" s="384" t="s">
        <v>652</v>
      </c>
      <c r="J39" s="384">
        <v>10</v>
      </c>
      <c r="K39" s="384">
        <v>18</v>
      </c>
      <c r="L39" s="384">
        <v>25</v>
      </c>
      <c r="M39" s="385" t="s">
        <v>653</v>
      </c>
    </row>
    <row r="40" spans="1:14">
      <c r="A40" s="113"/>
      <c r="B40" s="136" t="s">
        <v>8</v>
      </c>
      <c r="C40" s="152"/>
      <c r="H40" s="210" t="s">
        <v>645</v>
      </c>
      <c r="I40" s="384" t="s">
        <v>652</v>
      </c>
      <c r="J40" s="384">
        <v>10</v>
      </c>
      <c r="K40" s="384">
        <v>16</v>
      </c>
      <c r="L40" s="384">
        <v>23</v>
      </c>
      <c r="M40" s="385" t="s">
        <v>654</v>
      </c>
    </row>
    <row r="41" spans="1:14" ht="48">
      <c r="A41" s="62"/>
      <c r="B41" s="137" t="s">
        <v>41</v>
      </c>
      <c r="C41" s="153"/>
      <c r="H41" s="216" t="s">
        <v>655</v>
      </c>
      <c r="I41" s="215" t="s">
        <v>646</v>
      </c>
      <c r="J41" s="213" t="s">
        <v>647</v>
      </c>
      <c r="K41" s="213" t="s">
        <v>648</v>
      </c>
      <c r="L41" s="213" t="s">
        <v>649</v>
      </c>
      <c r="M41" s="214" t="s">
        <v>621</v>
      </c>
      <c r="N41" s="134"/>
    </row>
    <row r="42" spans="1:14">
      <c r="A42" s="109"/>
      <c r="B42" s="263" t="s">
        <v>753</v>
      </c>
      <c r="C42" s="151"/>
      <c r="H42" s="260"/>
      <c r="I42" s="386" t="s">
        <v>1087</v>
      </c>
      <c r="J42" s="261"/>
      <c r="K42" s="261"/>
      <c r="L42" s="261"/>
      <c r="M42" s="262"/>
      <c r="N42" s="134"/>
    </row>
    <row r="43" spans="1:14">
      <c r="B43" s="138" t="s">
        <v>615</v>
      </c>
      <c r="C43" s="264">
        <f xml:space="preserve"> (8.997 )+ (0.24658 * (ANTROPOMETRIA!C27+ANTROPOMETRIA!C25+ANTROPOMETRIA!C20)) - (1.998 *ANAMNESE!D5)</f>
        <v>8.9969999999999999</v>
      </c>
      <c r="E43" s="31"/>
      <c r="H43" s="210" t="s">
        <v>643</v>
      </c>
      <c r="I43" s="380" t="s">
        <v>656</v>
      </c>
      <c r="J43" s="380">
        <v>20</v>
      </c>
      <c r="K43" s="380">
        <v>28</v>
      </c>
      <c r="L43" s="380">
        <v>35</v>
      </c>
      <c r="M43" s="381" t="s">
        <v>657</v>
      </c>
    </row>
    <row r="44" spans="1:14">
      <c r="B44" s="138" t="s">
        <v>70</v>
      </c>
      <c r="C44" s="155">
        <f>(4.95/(1.0988 - (0.0004*(C20+C21+C22+C24+C25+C26+C27)))-4.5)*100</f>
        <v>0.49144521295962917</v>
      </c>
      <c r="H44" s="210" t="s">
        <v>644</v>
      </c>
      <c r="I44" s="380" t="s">
        <v>656</v>
      </c>
      <c r="J44" s="380">
        <v>25</v>
      </c>
      <c r="K44" s="380">
        <v>32</v>
      </c>
      <c r="L44" s="380">
        <v>38</v>
      </c>
      <c r="M44" s="381" t="s">
        <v>658</v>
      </c>
    </row>
    <row r="45" spans="1:14">
      <c r="B45" s="138" t="s">
        <v>71</v>
      </c>
      <c r="C45" s="156"/>
      <c r="H45" s="211" t="s">
        <v>645</v>
      </c>
      <c r="I45" s="382" t="s">
        <v>659</v>
      </c>
      <c r="J45" s="382">
        <v>25</v>
      </c>
      <c r="K45" s="382">
        <v>30</v>
      </c>
      <c r="L45" s="382">
        <v>35</v>
      </c>
      <c r="M45" s="383" t="s">
        <v>657</v>
      </c>
    </row>
    <row r="46" spans="1:14" ht="24">
      <c r="B46" s="139" t="s">
        <v>616</v>
      </c>
      <c r="C46" s="154">
        <f xml:space="preserve"> 5.174 + (0.124*C27) +( 0.147*C25)+(0.196*C20) + (0.13*C26)</f>
        <v>5.1740000000000004</v>
      </c>
      <c r="E46" s="31"/>
      <c r="H46" s="209"/>
    </row>
    <row r="47" spans="1:14" ht="24">
      <c r="B47" s="139" t="s">
        <v>754</v>
      </c>
      <c r="C47" s="264">
        <f ca="1">((4.95/(1.112-(0.00043499*(C20+C21+C23+C24+C25+C27+C28))+(0.00000055*((C28+C27+C25+C24+C23+C20+C21)*(C20+C21+C23+C24+C25+C27+C28)))-(0.00028826*C4))-4.5)*100)</f>
        <v>-0.42755157249914078</v>
      </c>
      <c r="E47" s="31"/>
      <c r="H47" s="209"/>
    </row>
    <row r="48" spans="1:14" ht="24">
      <c r="B48" s="139" t="s">
        <v>755</v>
      </c>
      <c r="C48" s="264">
        <f ca="1">((5.01/(1.096095-(0.0006952*(C21+C25+C27+C23))+(0.0000011*((C21+C23+C25+C27)*(C27+C25+C23+C21)))-(0.0000714*C4)))-4.57)*100</f>
        <v>1.2113951412031199</v>
      </c>
      <c r="E48" s="31"/>
      <c r="H48" s="209"/>
    </row>
    <row r="49" spans="1:13" ht="20">
      <c r="B49" s="140" t="s">
        <v>65</v>
      </c>
      <c r="C49" s="157"/>
    </row>
    <row r="50" spans="1:13" ht="24">
      <c r="B50" s="141" t="s">
        <v>66</v>
      </c>
      <c r="C50" s="154" t="e">
        <f ca="1" xml:space="preserve"> 22.18945 + (C4 * 0.06368) + (C12 * 0.604) - (C10*0.1452) + ((C20+C21+C23+C27)*0.30919) - (((C20+C21+C23+C27)*(C20+C21+C23+C27)) * 0.00099562)</f>
        <v>#DIV/0!</v>
      </c>
      <c r="H50" s="691" t="s">
        <v>660</v>
      </c>
      <c r="I50" s="692"/>
      <c r="J50" s="692"/>
      <c r="K50" s="693"/>
      <c r="L50" s="217"/>
      <c r="M50" s="217"/>
    </row>
    <row r="51" spans="1:13" ht="24">
      <c r="B51" s="142" t="s">
        <v>67</v>
      </c>
      <c r="C51" s="259">
        <f ca="1">((5.01/(1.089733-(0.0009245*(C20+C23+C25))+(0.0000025*((C23+C20+C25)*(C20+C23+C25)))-(0.0000979*C4)))-4.57)*100</f>
        <v>4.3205295554527012</v>
      </c>
      <c r="H51" s="212" t="s">
        <v>642</v>
      </c>
      <c r="I51" s="213" t="s">
        <v>661</v>
      </c>
      <c r="J51" s="213" t="s">
        <v>60</v>
      </c>
      <c r="K51" s="214" t="s">
        <v>662</v>
      </c>
    </row>
    <row r="52" spans="1:13" ht="24">
      <c r="B52" s="141" t="s">
        <v>68</v>
      </c>
      <c r="C52" s="154" t="e">
        <f ca="1" xml:space="preserve"> (1.2*C12) + (0.23*C4) - 5.4</f>
        <v>#DIV/0!</v>
      </c>
      <c r="H52" s="210" t="s">
        <v>643</v>
      </c>
      <c r="I52" s="378">
        <v>5</v>
      </c>
      <c r="J52" s="378">
        <v>10</v>
      </c>
      <c r="K52" s="379">
        <v>15</v>
      </c>
    </row>
    <row r="53" spans="1:13" ht="24">
      <c r="B53" s="141" t="s">
        <v>748</v>
      </c>
      <c r="C53" s="258" t="e">
        <f ca="1">22.18945+(C4*0.06368)+C12*0.60404-C10*0.1452+(C27+C23+C21+C20)*0.30919-((C27+C23+C21+C20)*(C20+C21+C23+C27))*0.00099562</f>
        <v>#DIV/0!</v>
      </c>
      <c r="H53" s="210"/>
      <c r="I53" s="378"/>
      <c r="J53" s="378"/>
      <c r="K53" s="379"/>
    </row>
    <row r="54" spans="1:13" ht="24">
      <c r="B54" s="143" t="s">
        <v>60</v>
      </c>
      <c r="C54" s="158"/>
      <c r="H54" s="210" t="s">
        <v>644</v>
      </c>
      <c r="I54" s="378">
        <v>7</v>
      </c>
      <c r="J54" s="378">
        <v>11</v>
      </c>
      <c r="K54" s="379">
        <v>18</v>
      </c>
    </row>
    <row r="55" spans="1:13">
      <c r="B55" s="141"/>
      <c r="H55" s="210" t="s">
        <v>645</v>
      </c>
      <c r="I55" s="378">
        <v>9</v>
      </c>
      <c r="J55" s="378">
        <v>12</v>
      </c>
      <c r="K55" s="379">
        <v>18</v>
      </c>
    </row>
    <row r="56" spans="1:13" ht="24">
      <c r="B56" s="140" t="s">
        <v>72</v>
      </c>
      <c r="H56" s="216" t="s">
        <v>655</v>
      </c>
      <c r="I56" s="213" t="s">
        <v>661</v>
      </c>
      <c r="J56" s="213" t="s">
        <v>60</v>
      </c>
      <c r="K56" s="214" t="s">
        <v>662</v>
      </c>
    </row>
    <row r="57" spans="1:13" ht="24">
      <c r="B57" s="141" t="s">
        <v>73</v>
      </c>
      <c r="C57" s="154">
        <f ca="1" xml:space="preserve"> 20.94878 + (C4 * 0.1166) - (C10 * 0.11666) + ( (C20+C21+C23+C27)*0.42696) - (( (C20+C21+C23+C27))*( (C20+C21+C23+C27)) *0.00159)</f>
        <v>25.379579999999997</v>
      </c>
      <c r="H57" s="210" t="s">
        <v>643</v>
      </c>
      <c r="I57" s="380">
        <v>16</v>
      </c>
      <c r="J57" s="380">
        <v>23</v>
      </c>
      <c r="K57" s="381">
        <v>28</v>
      </c>
    </row>
    <row r="58" spans="1:13" ht="24">
      <c r="B58" s="142" t="s">
        <v>74</v>
      </c>
      <c r="C58" s="259">
        <f ca="1">((4.95/(1.1125025-0.0013125*(C20+C28+C21)+0.0000055*(((C20+C21+C28)*(C20+C21+C28)))-0.000244*C4))-4.5)*100</f>
        <v>-1.3176983413710985</v>
      </c>
      <c r="H58" s="210" t="s">
        <v>644</v>
      </c>
      <c r="I58" s="380">
        <v>20</v>
      </c>
      <c r="J58" s="380">
        <v>27</v>
      </c>
      <c r="K58" s="381">
        <v>33</v>
      </c>
    </row>
    <row r="59" spans="1:13" ht="24">
      <c r="B59" s="141" t="s">
        <v>75</v>
      </c>
      <c r="C59" s="154" t="e">
        <f ca="1" xml:space="preserve"> (1.2 *C12) - 10.8 + (0.23*C4)-5.4</f>
        <v>#DIV/0!</v>
      </c>
      <c r="H59" s="211" t="s">
        <v>645</v>
      </c>
      <c r="I59" s="382">
        <v>20</v>
      </c>
      <c r="J59" s="382">
        <v>27</v>
      </c>
      <c r="K59" s="383">
        <v>33</v>
      </c>
    </row>
    <row r="60" spans="1:13" ht="24">
      <c r="B60" s="141" t="s">
        <v>747</v>
      </c>
      <c r="C60" s="258">
        <f ca="1">20.94878 + (C4*0.1166) - C10*0.11666 + (C20+C21+C23+C25)*0.42969 -((C20+C21+C23+C25)*(C20+C21+C23+C25))*0.00159</f>
        <v>25.379579999999997</v>
      </c>
      <c r="H60" s="257"/>
      <c r="I60" s="77"/>
      <c r="J60" s="77"/>
      <c r="K60" s="77"/>
    </row>
    <row r="61" spans="1:13" ht="16.5" customHeight="1">
      <c r="B61" s="143" t="s">
        <v>60</v>
      </c>
      <c r="C61" s="158"/>
    </row>
    <row r="62" spans="1:13">
      <c r="B62" s="141"/>
      <c r="H62" s="691" t="s">
        <v>2347</v>
      </c>
      <c r="I62" s="692"/>
      <c r="J62" s="692"/>
      <c r="K62" s="693"/>
    </row>
    <row r="63" spans="1:13" ht="24" customHeight="1">
      <c r="A63" s="62"/>
      <c r="B63" s="137" t="s">
        <v>571</v>
      </c>
      <c r="C63" s="153"/>
      <c r="H63" s="212" t="s">
        <v>618</v>
      </c>
      <c r="I63" s="699" t="s">
        <v>2348</v>
      </c>
      <c r="J63" s="699"/>
      <c r="K63" s="700"/>
    </row>
    <row r="64" spans="1:13">
      <c r="B64" s="134" t="s">
        <v>711</v>
      </c>
      <c r="C64" s="264">
        <f ca="1">(0.244*C9)+(7.8*C11)-(0.098*C4)+(ANAMNESE!D5 - 3.3)</f>
        <v>-7.024</v>
      </c>
      <c r="H64" s="212" t="s">
        <v>619</v>
      </c>
      <c r="I64" s="699" t="s">
        <v>2349</v>
      </c>
      <c r="J64" s="699"/>
      <c r="K64" s="700"/>
    </row>
    <row r="65" spans="1:11">
      <c r="B65" s="134" t="s">
        <v>712</v>
      </c>
      <c r="C65" s="264">
        <f ca="1">(0.244 * C9) + (7.8*C11) - (0.098*C4) + (ANAMNESE!D5 - 3.3) + 6.6</f>
        <v>-0.42400000000000038</v>
      </c>
      <c r="H65" s="212" t="s">
        <v>620</v>
      </c>
      <c r="I65" s="699" t="s">
        <v>2350</v>
      </c>
      <c r="J65" s="699"/>
      <c r="K65" s="700"/>
    </row>
    <row r="66" spans="1:11">
      <c r="C66" s="154"/>
      <c r="H66" s="212" t="s">
        <v>621</v>
      </c>
      <c r="I66" s="699" t="s">
        <v>2351</v>
      </c>
      <c r="J66" s="699"/>
      <c r="K66" s="700"/>
    </row>
    <row r="67" spans="1:11">
      <c r="B67" s="134" t="s">
        <v>760</v>
      </c>
      <c r="C67" s="264">
        <f ca="1">C11*(0.00744*((C112))*(C112))+0.00088*((C113))*((C113))+0.00441*((C114))+((C114)) + 2.4 - (0.048*C4) +7.8</f>
        <v>-1.5800999999999989</v>
      </c>
    </row>
    <row r="68" spans="1:11">
      <c r="B68" s="134" t="s">
        <v>761</v>
      </c>
      <c r="C68" s="264">
        <f ca="1">C11*(0.00744*((C112))*(C112))+0.00088*((C113))*((C113))+0.00441*((C114))+((C114))- (0.048*$C$4) +7.8</f>
        <v>-3.9800999999999993</v>
      </c>
    </row>
    <row r="69" spans="1:11">
      <c r="A69" s="9"/>
      <c r="B69" s="144" t="s">
        <v>42</v>
      </c>
      <c r="C69" s="159"/>
    </row>
    <row r="70" spans="1:11">
      <c r="A70" s="62"/>
      <c r="B70" s="137" t="s">
        <v>571</v>
      </c>
      <c r="C70" s="153"/>
      <c r="E70" s="31"/>
    </row>
    <row r="71" spans="1:11" ht="24">
      <c r="A71" s="31" t="s">
        <v>588</v>
      </c>
      <c r="B71" s="139" t="s">
        <v>591</v>
      </c>
      <c r="C71" s="154">
        <f ca="1">C11*((0.0064*(C15*C15))+(0.0032*(C17*C17))+(0.0015*(C18*C18)))+2.56+(0.136*C4)</f>
        <v>7.7279999999999998</v>
      </c>
    </row>
    <row r="72" spans="1:11" ht="24">
      <c r="A72" s="31" t="s">
        <v>589</v>
      </c>
      <c r="B72" s="139" t="s">
        <v>590</v>
      </c>
      <c r="C72" s="154">
        <f ca="1">C11*((0.0064*(C15*C15))+(0.0032*(C17*C17))+(0.0015*(C18*C18))) +(0.136*C4)</f>
        <v>5.1680000000000001</v>
      </c>
    </row>
    <row r="73" spans="1:11">
      <c r="B73" s="139"/>
    </row>
    <row r="74" spans="1:11">
      <c r="A74" s="62"/>
      <c r="B74" s="137" t="s">
        <v>41</v>
      </c>
      <c r="C74" s="153"/>
    </row>
    <row r="75" spans="1:11" ht="24">
      <c r="B75" s="145" t="s">
        <v>83</v>
      </c>
    </row>
    <row r="76" spans="1:11">
      <c r="B76" s="134" t="s">
        <v>80</v>
      </c>
      <c r="C76" s="150">
        <f xml:space="preserve"> 0.61 * (C20+C26) + 5.1</f>
        <v>5.0999999999999996</v>
      </c>
    </row>
    <row r="77" spans="1:11">
      <c r="B77" s="134" t="s">
        <v>80</v>
      </c>
      <c r="C77" s="154">
        <f xml:space="preserve"> 0.546* (C20+C21) + 9.7</f>
        <v>9.6999999999999993</v>
      </c>
    </row>
    <row r="78" spans="1:11">
      <c r="B78" s="134" t="s">
        <v>81</v>
      </c>
      <c r="C78" s="155" t="e">
        <f>(4.95/(1.2063-0.0999*(LOG(C20+C21+C22+C23)))-4.5)*100</f>
        <v>#NUM!</v>
      </c>
      <c r="E78" s="31"/>
    </row>
    <row r="79" spans="1:11" ht="21.75" customHeight="1">
      <c r="B79" s="139" t="s">
        <v>82</v>
      </c>
      <c r="C79" s="154" t="e">
        <f ca="1" xml:space="preserve"> (1.51 *C12) - (0.7 * C4) + 1.4</f>
        <v>#DIV/0!</v>
      </c>
    </row>
    <row r="80" spans="1:11" ht="17.25" customHeight="1">
      <c r="B80" s="145" t="s">
        <v>84</v>
      </c>
    </row>
    <row r="81" spans="1:5" ht="21" customHeight="1">
      <c r="B81" s="134" t="s">
        <v>80</v>
      </c>
      <c r="C81" s="160">
        <f xml:space="preserve"> 0.735 * (C20+C26) + 1</f>
        <v>1</v>
      </c>
    </row>
    <row r="82" spans="1:5">
      <c r="B82" s="134" t="s">
        <v>80</v>
      </c>
      <c r="C82" s="161">
        <f>0.738* (C20+C21) + 1.7</f>
        <v>1.7</v>
      </c>
    </row>
    <row r="83" spans="1:5">
      <c r="B83" s="134" t="s">
        <v>81</v>
      </c>
      <c r="C83" s="162" t="e">
        <f>(4.95/(1.169-(0.0788*((LOG(C20+C21+C22+C23)))))-4.5)*100</f>
        <v>#NUM!</v>
      </c>
      <c r="E83" s="31"/>
    </row>
    <row r="84" spans="1:5" ht="18" customHeight="1">
      <c r="B84" s="139" t="s">
        <v>82</v>
      </c>
      <c r="C84" s="161" t="e">
        <f ca="1" xml:space="preserve"> (1.51 *C12) - (0.7*C4) - 3.6 +1.4</f>
        <v>#DIV/0!</v>
      </c>
    </row>
    <row r="85" spans="1:5" ht="21" customHeight="1">
      <c r="C85" s="163"/>
    </row>
    <row r="86" spans="1:5" ht="19.5" customHeight="1">
      <c r="A86" s="694"/>
      <c r="B86" s="694"/>
      <c r="C86" s="694"/>
    </row>
    <row r="87" spans="1:5" ht="19.5" customHeight="1"/>
    <row r="88" spans="1:5" ht="21.75" customHeight="1"/>
    <row r="89" spans="1:5" ht="20.25" customHeight="1"/>
    <row r="112" spans="1:3" ht="23" customHeight="1">
      <c r="A112" s="636" t="s">
        <v>2212</v>
      </c>
      <c r="B112" s="636"/>
      <c r="C112" s="150">
        <f>((C15-(3.14*C20/10)*(C15-(3.14*C20/10))/(4*3.14))-10)</f>
        <v>-10</v>
      </c>
    </row>
    <row r="113" spans="1:3" ht="23" customHeight="1">
      <c r="A113" s="636" t="s">
        <v>2216</v>
      </c>
      <c r="B113" s="636"/>
      <c r="C113" s="150">
        <f>((C17-(3.14*C27/10)*(C17-(3.14*C27/10))/(4*3.14))-10)</f>
        <v>-10</v>
      </c>
    </row>
    <row r="114" spans="1:3" ht="23" customHeight="1">
      <c r="A114" s="636" t="s">
        <v>2213</v>
      </c>
      <c r="B114" s="636"/>
      <c r="C114" s="150">
        <f>((C18-(3.14*C26/10)*(C18-(3.14*C26/10))/(4*3.14))-10)</f>
        <v>-10</v>
      </c>
    </row>
  </sheetData>
  <mergeCells count="16">
    <mergeCell ref="A112:B112"/>
    <mergeCell ref="A113:B113"/>
    <mergeCell ref="A114:B114"/>
    <mergeCell ref="B1:C2"/>
    <mergeCell ref="H25:I25"/>
    <mergeCell ref="H36:M36"/>
    <mergeCell ref="H50:K50"/>
    <mergeCell ref="A86:C86"/>
    <mergeCell ref="I31:J31"/>
    <mergeCell ref="A30:A33"/>
    <mergeCell ref="A34:A35"/>
    <mergeCell ref="H62:K62"/>
    <mergeCell ref="I63:K63"/>
    <mergeCell ref="I64:K64"/>
    <mergeCell ref="I65:K65"/>
    <mergeCell ref="I66:K66"/>
  </mergeCells>
  <dataValidations count="3">
    <dataValidation allowBlank="1" showInputMessage="1" showErrorMessage="1" prompt="Quando TR+SB &gt;35 mm" sqref="C82" xr:uid="{A34B3919-252A-4CB2-8EDF-45399ADFFDAD}"/>
    <dataValidation allowBlank="1" showInputMessage="1" showErrorMessage="1" prompt="Quando TC+SB &gt;35mm" sqref="C77" xr:uid="{7D5352F2-4C93-4974-9DC8-E5A5AC6DBA01}"/>
    <dataValidation allowBlank="1" showInputMessage="1" showErrorMessage="1" prompt="Apenas em Homens_x000a_" sqref="C28" xr:uid="{D8CE58E2-7334-4B35-9C1A-325E9A8AE340}"/>
  </dataValidation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F3474-9B94-4182-9E8D-937BEEE90F4B}">
  <sheetPr codeName="Folha3"/>
  <dimension ref="A2:G71"/>
  <sheetViews>
    <sheetView zoomScale="101" zoomScaleNormal="85" workbookViewId="0">
      <selection activeCell="D31" sqref="D31"/>
    </sheetView>
  </sheetViews>
  <sheetFormatPr baseColWidth="10" defaultColWidth="8.83203125" defaultRowHeight="15"/>
  <cols>
    <col min="3" max="3" width="27.5" style="31" customWidth="1"/>
    <col min="4" max="4" width="111.5" style="31" customWidth="1"/>
    <col min="5" max="5" width="61.5" customWidth="1"/>
    <col min="7" max="7" width="59.33203125" customWidth="1"/>
  </cols>
  <sheetData>
    <row r="2" spans="3:5" s="8" customFormat="1">
      <c r="C2" s="66" t="s">
        <v>115</v>
      </c>
      <c r="D2" s="63"/>
    </row>
    <row r="4" spans="3:5">
      <c r="C4" s="67" t="s">
        <v>16</v>
      </c>
      <c r="D4" s="64"/>
    </row>
    <row r="5" spans="3:5">
      <c r="C5" s="68" t="s">
        <v>23</v>
      </c>
      <c r="D5" s="105" t="s">
        <v>577</v>
      </c>
    </row>
    <row r="6" spans="3:5">
      <c r="C6" s="68" t="s">
        <v>22</v>
      </c>
      <c r="D6" s="105" t="s">
        <v>578</v>
      </c>
    </row>
    <row r="7" spans="3:5">
      <c r="C7" s="68" t="s">
        <v>20</v>
      </c>
      <c r="D7" s="105" t="s">
        <v>579</v>
      </c>
    </row>
    <row r="8" spans="3:5">
      <c r="C8" s="68" t="s">
        <v>21</v>
      </c>
      <c r="D8" s="105" t="s">
        <v>580</v>
      </c>
    </row>
    <row r="9" spans="3:5">
      <c r="C9" s="63" t="s">
        <v>32</v>
      </c>
      <c r="D9" s="105" t="s">
        <v>581</v>
      </c>
    </row>
    <row r="10" spans="3:5">
      <c r="C10" s="63" t="s">
        <v>33</v>
      </c>
      <c r="D10" s="105" t="s">
        <v>582</v>
      </c>
    </row>
    <row r="11" spans="3:5">
      <c r="C11" s="63" t="s">
        <v>30</v>
      </c>
      <c r="D11" s="105" t="s">
        <v>576</v>
      </c>
    </row>
    <row r="12" spans="3:5">
      <c r="C12" s="63" t="s">
        <v>31</v>
      </c>
      <c r="D12" s="105" t="s">
        <v>583</v>
      </c>
    </row>
    <row r="13" spans="3:5">
      <c r="C13" s="67" t="s">
        <v>575</v>
      </c>
      <c r="D13" s="104"/>
      <c r="E13" s="7"/>
    </row>
    <row r="14" spans="3:5">
      <c r="C14" s="103" t="s">
        <v>28</v>
      </c>
      <c r="D14" s="106" t="s">
        <v>573</v>
      </c>
      <c r="E14" s="7"/>
    </row>
    <row r="15" spans="3:5">
      <c r="C15" s="103" t="s">
        <v>29</v>
      </c>
      <c r="D15" s="107" t="s">
        <v>574</v>
      </c>
      <c r="E15" s="7"/>
    </row>
    <row r="16" spans="3:5">
      <c r="E16" s="20"/>
    </row>
    <row r="17" spans="3:7">
      <c r="C17" s="69" t="s">
        <v>8</v>
      </c>
      <c r="D17" s="104"/>
    </row>
    <row r="18" spans="3:7">
      <c r="C18" s="63" t="s">
        <v>24</v>
      </c>
      <c r="D18" s="105" t="s">
        <v>584</v>
      </c>
    </row>
    <row r="19" spans="3:7">
      <c r="C19" s="63" t="s">
        <v>25</v>
      </c>
      <c r="D19" s="105" t="s">
        <v>585</v>
      </c>
    </row>
    <row r="20" spans="3:7">
      <c r="C20" s="63" t="s">
        <v>26</v>
      </c>
      <c r="D20" s="105" t="s">
        <v>586</v>
      </c>
    </row>
    <row r="21" spans="3:7">
      <c r="C21" s="63" t="s">
        <v>27</v>
      </c>
      <c r="D21" s="105" t="s">
        <v>587</v>
      </c>
    </row>
    <row r="22" spans="3:7">
      <c r="D22" s="104"/>
    </row>
    <row r="23" spans="3:7">
      <c r="C23" s="70" t="s">
        <v>102</v>
      </c>
      <c r="D23" s="105" t="s">
        <v>101</v>
      </c>
    </row>
    <row r="24" spans="3:7">
      <c r="C24" s="71" t="s">
        <v>594</v>
      </c>
      <c r="D24" s="105" t="s">
        <v>104</v>
      </c>
    </row>
    <row r="25" spans="3:7">
      <c r="C25" s="71" t="s">
        <v>594</v>
      </c>
      <c r="D25" s="105" t="s">
        <v>595</v>
      </c>
    </row>
    <row r="26" spans="3:7">
      <c r="C26" s="72" t="s">
        <v>103</v>
      </c>
      <c r="D26" s="105" t="s">
        <v>100</v>
      </c>
    </row>
    <row r="28" spans="3:7" s="62" customFormat="1">
      <c r="C28" s="108" t="s">
        <v>117</v>
      </c>
      <c r="D28" s="65"/>
    </row>
    <row r="29" spans="3:7">
      <c r="C29" s="73" t="s">
        <v>41</v>
      </c>
    </row>
    <row r="30" spans="3:7" ht="16">
      <c r="C30" s="64" t="s">
        <v>69</v>
      </c>
      <c r="D30" s="31" t="s">
        <v>596</v>
      </c>
      <c r="G30" s="118"/>
    </row>
    <row r="31" spans="3:7">
      <c r="C31" s="64" t="s">
        <v>70</v>
      </c>
      <c r="D31" s="31" t="s">
        <v>607</v>
      </c>
      <c r="E31" s="119"/>
    </row>
    <row r="32" spans="3:7">
      <c r="C32" s="74" t="s">
        <v>71</v>
      </c>
    </row>
    <row r="33" spans="3:6">
      <c r="C33" s="31" t="s">
        <v>61</v>
      </c>
      <c r="D33" s="31" t="s">
        <v>605</v>
      </c>
    </row>
    <row r="34" spans="3:6">
      <c r="C34" s="31" t="s">
        <v>758</v>
      </c>
      <c r="D34" t="s">
        <v>756</v>
      </c>
    </row>
    <row r="35" spans="3:6">
      <c r="C35" s="31" t="s">
        <v>759</v>
      </c>
      <c r="D35" t="s">
        <v>757</v>
      </c>
    </row>
    <row r="36" spans="3:6">
      <c r="D36"/>
    </row>
    <row r="37" spans="3:6">
      <c r="C37" s="75" t="s">
        <v>65</v>
      </c>
    </row>
    <row r="38" spans="3:6">
      <c r="C38" s="76" t="s">
        <v>66</v>
      </c>
      <c r="D38" s="61" t="s">
        <v>118</v>
      </c>
    </row>
    <row r="39" spans="3:6">
      <c r="C39" s="76" t="s">
        <v>67</v>
      </c>
      <c r="D39" t="s">
        <v>752</v>
      </c>
      <c r="E39" t="s">
        <v>609</v>
      </c>
      <c r="F39" t="s">
        <v>606</v>
      </c>
    </row>
    <row r="40" spans="3:6">
      <c r="C40" s="76" t="s">
        <v>68</v>
      </c>
      <c r="D40" s="31" t="s">
        <v>608</v>
      </c>
    </row>
    <row r="41" spans="3:6">
      <c r="C41" s="31" t="s">
        <v>748</v>
      </c>
      <c r="D41" t="s">
        <v>750</v>
      </c>
    </row>
    <row r="42" spans="3:6">
      <c r="C42" s="75" t="s">
        <v>72</v>
      </c>
    </row>
    <row r="43" spans="3:6">
      <c r="C43" s="76" t="s">
        <v>73</v>
      </c>
      <c r="D43" s="61" t="s">
        <v>99</v>
      </c>
    </row>
    <row r="44" spans="3:6">
      <c r="C44" s="76" t="s">
        <v>74</v>
      </c>
      <c r="D44" t="s">
        <v>751</v>
      </c>
      <c r="E44" t="s">
        <v>609</v>
      </c>
      <c r="F44" t="s">
        <v>606</v>
      </c>
    </row>
    <row r="45" spans="3:6">
      <c r="C45" s="76" t="s">
        <v>75</v>
      </c>
      <c r="D45" s="31" t="s">
        <v>116</v>
      </c>
    </row>
    <row r="46" spans="3:6">
      <c r="C46" s="76" t="s">
        <v>76</v>
      </c>
    </row>
    <row r="47" spans="3:6">
      <c r="C47" s="31" t="s">
        <v>748</v>
      </c>
      <c r="D47" s="31" t="s">
        <v>749</v>
      </c>
    </row>
    <row r="49" spans="1:5">
      <c r="C49" s="73" t="s">
        <v>62</v>
      </c>
    </row>
    <row r="50" spans="1:5">
      <c r="C50" s="31" t="s">
        <v>64</v>
      </c>
      <c r="D50" s="31" t="s">
        <v>593</v>
      </c>
    </row>
    <row r="51" spans="1:5">
      <c r="C51" s="31" t="s">
        <v>63</v>
      </c>
      <c r="D51" s="31" t="s">
        <v>593</v>
      </c>
    </row>
    <row r="54" spans="1:5" s="34" customFormat="1" ht="16">
      <c r="A54" s="120"/>
      <c r="B54" s="120"/>
      <c r="C54" s="122" t="s">
        <v>42</v>
      </c>
      <c r="D54" s="121"/>
    </row>
    <row r="55" spans="1:5">
      <c r="C55" s="73" t="s">
        <v>599</v>
      </c>
    </row>
    <row r="56" spans="1:5">
      <c r="C56" s="61" t="s">
        <v>78</v>
      </c>
      <c r="D56" s="31" t="s">
        <v>597</v>
      </c>
    </row>
    <row r="57" spans="1:5">
      <c r="C57" s="61" t="s">
        <v>79</v>
      </c>
      <c r="D57" s="31" t="s">
        <v>598</v>
      </c>
    </row>
    <row r="60" spans="1:5">
      <c r="C60" s="73" t="s">
        <v>41</v>
      </c>
    </row>
    <row r="61" spans="1:5">
      <c r="C61" s="75" t="s">
        <v>83</v>
      </c>
    </row>
    <row r="62" spans="1:5">
      <c r="C62" s="31" t="s">
        <v>80</v>
      </c>
      <c r="D62" s="31" t="s">
        <v>604</v>
      </c>
    </row>
    <row r="63" spans="1:5">
      <c r="C63" s="31" t="s">
        <v>80</v>
      </c>
      <c r="D63" s="31" t="s">
        <v>106</v>
      </c>
      <c r="E63" t="s">
        <v>609</v>
      </c>
    </row>
    <row r="64" spans="1:5">
      <c r="C64" s="31" t="s">
        <v>81</v>
      </c>
      <c r="D64" s="31" t="s">
        <v>611</v>
      </c>
      <c r="E64" s="31"/>
    </row>
    <row r="65" spans="3:5">
      <c r="C65" s="61" t="s">
        <v>82</v>
      </c>
      <c r="D65" s="31" t="s">
        <v>600</v>
      </c>
    </row>
    <row r="67" spans="3:5">
      <c r="C67" s="75" t="s">
        <v>84</v>
      </c>
    </row>
    <row r="68" spans="3:5">
      <c r="C68" s="31" t="s">
        <v>80</v>
      </c>
      <c r="D68" s="31" t="s">
        <v>602</v>
      </c>
    </row>
    <row r="69" spans="3:5">
      <c r="C69" s="31" t="s">
        <v>80</v>
      </c>
      <c r="D69" s="31" t="s">
        <v>601</v>
      </c>
    </row>
    <row r="70" spans="3:5">
      <c r="C70" s="31" t="s">
        <v>81</v>
      </c>
      <c r="D70" s="31" t="s">
        <v>610</v>
      </c>
      <c r="E70" t="s">
        <v>609</v>
      </c>
    </row>
    <row r="71" spans="3:5">
      <c r="C71" s="61" t="s">
        <v>82</v>
      </c>
      <c r="D71" s="31" t="s">
        <v>603</v>
      </c>
    </row>
  </sheetData>
  <dataValidations count="3">
    <dataValidation allowBlank="1" showInputMessage="1" showErrorMessage="1" prompt="Mulheres atletas" sqref="C23" xr:uid="{BC59F844-2868-4D53-B62A-5D085E739039}"/>
    <dataValidation allowBlank="1" showInputMessage="1" showErrorMessage="1" prompt="Adultos com Obesidade_x000a_" sqref="C26" xr:uid="{73DEE396-8397-471B-A252-E2AF12B5D87F}"/>
    <dataValidation allowBlank="1" showInputMessage="1" showErrorMessage="1" prompt="Atletas" sqref="C30" xr:uid="{2D61B760-6EFB-4440-8F2F-071DD73BAF1B}"/>
  </dataValidation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8B96-2277-479B-8E60-3359FB27F102}">
  <sheetPr codeName="Folha5"/>
  <dimension ref="A2:E33"/>
  <sheetViews>
    <sheetView view="pageLayout" zoomScale="130" zoomScaleNormal="160" zoomScalePageLayoutView="130" workbookViewId="0">
      <selection activeCell="B9" sqref="B9"/>
    </sheetView>
  </sheetViews>
  <sheetFormatPr baseColWidth="10" defaultColWidth="9.1640625" defaultRowHeight="15"/>
  <cols>
    <col min="1" max="1" width="9.1640625" style="246"/>
    <col min="2" max="2" width="10.6640625" style="246" customWidth="1"/>
    <col min="3" max="3" width="20.1640625" style="246" customWidth="1"/>
    <col min="4" max="16384" width="9.1640625" style="246"/>
  </cols>
  <sheetData>
    <row r="2" spans="2:5">
      <c r="B2" s="403"/>
      <c r="C2" s="405" t="s">
        <v>1117</v>
      </c>
      <c r="D2" s="404"/>
      <c r="E2" s="404"/>
    </row>
    <row r="3" spans="2:5">
      <c r="B3" s="403"/>
      <c r="C3" s="701" t="s">
        <v>2164</v>
      </c>
      <c r="D3" s="701"/>
    </row>
    <row r="4" spans="2:5">
      <c r="B4" s="403"/>
      <c r="C4" s="701"/>
      <c r="D4" s="701"/>
    </row>
    <row r="5" spans="2:5" ht="16">
      <c r="B5" s="403"/>
      <c r="C5" s="475">
        <v>44864</v>
      </c>
    </row>
    <row r="6" spans="2:5" ht="16" thickBot="1">
      <c r="C6" s="398"/>
    </row>
    <row r="7" spans="2:5" ht="17" thickTop="1" thickBot="1">
      <c r="C7" s="358" t="s">
        <v>1027</v>
      </c>
      <c r="D7" s="362">
        <f>ANTROPOMETRIA!C9</f>
        <v>0</v>
      </c>
      <c r="E7" s="362">
        <f>ANTROPOMETRIA!D9</f>
        <v>0</v>
      </c>
    </row>
    <row r="8" spans="2:5" ht="17" thickTop="1" thickBot="1">
      <c r="C8" s="359" t="s">
        <v>1028</v>
      </c>
      <c r="D8" s="362">
        <f>ANTROPOMETRIA!C10/100</f>
        <v>0</v>
      </c>
      <c r="E8" s="362">
        <f>ANTROPOMETRIA!D10/100</f>
        <v>0</v>
      </c>
    </row>
    <row r="9" spans="2:5" ht="16.5" customHeight="1" thickTop="1" thickBot="1">
      <c r="C9" s="361" t="s">
        <v>144</v>
      </c>
      <c r="D9" s="363" t="e">
        <f>ANTROPOMETRIA!C12</f>
        <v>#DIV/0!</v>
      </c>
      <c r="E9" s="363">
        <f>ANTROPOMETRIA!D12</f>
        <v>0</v>
      </c>
    </row>
    <row r="10" spans="2:5" ht="16.5" customHeight="1" thickTop="1" thickBot="1">
      <c r="C10" s="360" t="s">
        <v>3</v>
      </c>
      <c r="D10" s="623">
        <f>ANTROPOMETRIA!C14</f>
        <v>0</v>
      </c>
      <c r="E10" s="623">
        <f>ANTROPOMETRIA!D14</f>
        <v>0</v>
      </c>
    </row>
    <row r="11" spans="2:5" ht="17" thickTop="1" thickBot="1">
      <c r="C11" s="360" t="s">
        <v>4</v>
      </c>
      <c r="D11" s="623">
        <f>ANTROPOMETRIA!C15</f>
        <v>0</v>
      </c>
      <c r="E11" s="623">
        <f>ANTROPOMETRIA!D15</f>
        <v>0</v>
      </c>
    </row>
    <row r="12" spans="2:5" ht="17" thickTop="1" thickBot="1">
      <c r="C12" s="360" t="s">
        <v>5</v>
      </c>
      <c r="D12" s="623">
        <f>ANTROPOMETRIA!C16</f>
        <v>0</v>
      </c>
      <c r="E12" s="623">
        <f>ANTROPOMETRIA!D16</f>
        <v>0</v>
      </c>
    </row>
    <row r="13" spans="2:5" ht="17" thickTop="1" thickBot="1">
      <c r="C13" s="360" t="s">
        <v>6</v>
      </c>
      <c r="D13" s="623">
        <f>ANTROPOMETRIA!C17</f>
        <v>0</v>
      </c>
      <c r="E13" s="623">
        <f>ANTROPOMETRIA!D17</f>
        <v>0</v>
      </c>
    </row>
    <row r="14" spans="2:5" ht="17" thickTop="1" thickBot="1">
      <c r="C14" s="360" t="s">
        <v>53</v>
      </c>
      <c r="D14" s="623">
        <f>ANTROPOMETRIA!C18</f>
        <v>0</v>
      </c>
      <c r="E14" s="623">
        <f>ANTROPOMETRIA!D18</f>
        <v>0</v>
      </c>
    </row>
    <row r="15" spans="2:5" ht="17" thickTop="1" thickBot="1">
      <c r="C15" s="361" t="s">
        <v>1118</v>
      </c>
      <c r="D15" s="363">
        <f>ANTROPOMETRIA!C13</f>
        <v>0</v>
      </c>
      <c r="E15" s="363">
        <f>ANTROPOMETRIA!D13</f>
        <v>0</v>
      </c>
    </row>
    <row r="16" spans="2:5" ht="17" thickTop="1" thickBot="1">
      <c r="C16" s="360" t="s">
        <v>107</v>
      </c>
      <c r="D16" s="623">
        <f>ANTROPOMETRIA!C20</f>
        <v>0</v>
      </c>
      <c r="E16" s="623">
        <f>ANTROPOMETRIA!D20</f>
        <v>0</v>
      </c>
    </row>
    <row r="17" spans="1:5" ht="17" thickTop="1" thickBot="1">
      <c r="C17" s="360" t="s">
        <v>108</v>
      </c>
      <c r="D17" s="623">
        <f>ANTROPOMETRIA!C21</f>
        <v>0</v>
      </c>
      <c r="E17" s="623">
        <f>ANTROPOMETRIA!D21</f>
        <v>0</v>
      </c>
    </row>
    <row r="18" spans="1:5" ht="17" thickTop="1" thickBot="1">
      <c r="C18" s="360" t="s">
        <v>109</v>
      </c>
      <c r="D18" s="623">
        <f>ANTROPOMETRIA!C22</f>
        <v>0</v>
      </c>
      <c r="E18" s="623">
        <f>ANTROPOMETRIA!D22</f>
        <v>0</v>
      </c>
    </row>
    <row r="19" spans="1:5" ht="17" thickTop="1" thickBot="1">
      <c r="C19" s="360" t="s">
        <v>110</v>
      </c>
      <c r="D19" s="623">
        <f>ANTROPOMETRIA!C23</f>
        <v>0</v>
      </c>
      <c r="E19" s="623">
        <f>ANTROPOMETRIA!D23</f>
        <v>0</v>
      </c>
    </row>
    <row r="20" spans="1:5" ht="17" thickTop="1" thickBot="1">
      <c r="C20" s="360" t="s">
        <v>111</v>
      </c>
      <c r="D20" s="623">
        <f>ANTROPOMETRIA!C24</f>
        <v>0</v>
      </c>
      <c r="E20" s="623">
        <f>ANTROPOMETRIA!D24</f>
        <v>0</v>
      </c>
    </row>
    <row r="21" spans="1:5" ht="17" thickTop="1" thickBot="1">
      <c r="C21" s="360" t="s">
        <v>112</v>
      </c>
      <c r="D21" s="623">
        <f>ANTROPOMETRIA!C25</f>
        <v>0</v>
      </c>
      <c r="E21" s="623">
        <f>ANTROPOMETRIA!D25</f>
        <v>0</v>
      </c>
    </row>
    <row r="22" spans="1:5" ht="17" thickTop="1" thickBot="1">
      <c r="B22"/>
      <c r="C22" s="360" t="s">
        <v>113</v>
      </c>
      <c r="D22" s="623">
        <f>ANTROPOMETRIA!C26</f>
        <v>0</v>
      </c>
      <c r="E22" s="623">
        <f>ANTROPOMETRIA!D26</f>
        <v>0</v>
      </c>
    </row>
    <row r="23" spans="1:5" ht="17" thickTop="1" thickBot="1">
      <c r="C23" s="360" t="s">
        <v>114</v>
      </c>
      <c r="D23" s="623">
        <f>ANTROPOMETRIA!C27</f>
        <v>0</v>
      </c>
      <c r="E23" s="623">
        <f>ANTROPOMETRIA!D27</f>
        <v>0</v>
      </c>
    </row>
    <row r="24" spans="1:5" ht="17" thickTop="1" thickBot="1">
      <c r="C24" s="361" t="s">
        <v>1121</v>
      </c>
      <c r="D24" s="363">
        <f>ANTROPOMETRIA!C28</f>
        <v>0</v>
      </c>
      <c r="E24" s="363">
        <f>ANTROPOMETRIA!D28</f>
        <v>0</v>
      </c>
    </row>
    <row r="25" spans="1:5" ht="17" thickTop="1" thickBot="1">
      <c r="C25" s="702" t="s">
        <v>1074</v>
      </c>
      <c r="D25" s="703"/>
      <c r="E25" s="703"/>
    </row>
    <row r="26" spans="1:5" ht="17" thickTop="1" thickBot="1">
      <c r="A26" s="401"/>
      <c r="B26" s="399"/>
      <c r="C26" s="360" t="s">
        <v>1122</v>
      </c>
      <c r="D26" s="363">
        <f>ANTROPOMETRIA!C30</f>
        <v>0</v>
      </c>
      <c r="E26" s="363">
        <f>ANTROPOMETRIA!D30</f>
        <v>0</v>
      </c>
    </row>
    <row r="27" spans="1:5" ht="17" thickTop="1" thickBot="1">
      <c r="A27" s="401"/>
      <c r="B27" s="399"/>
      <c r="C27" s="360" t="s">
        <v>1119</v>
      </c>
      <c r="D27" s="363">
        <f>ANTROPOMETRIA!C31</f>
        <v>0</v>
      </c>
      <c r="E27" s="363">
        <f>ANTROPOMETRIA!D31</f>
        <v>0</v>
      </c>
    </row>
    <row r="28" spans="1:5" ht="17" thickTop="1" thickBot="1">
      <c r="A28" s="401"/>
      <c r="B28" s="399"/>
      <c r="C28" s="360" t="s">
        <v>768</v>
      </c>
      <c r="D28" s="363">
        <f>ANTROPOMETRIA!C32</f>
        <v>0</v>
      </c>
      <c r="E28" s="363">
        <f>ANTROPOMETRIA!D32</f>
        <v>0</v>
      </c>
    </row>
    <row r="29" spans="1:5" ht="17" thickTop="1" thickBot="1">
      <c r="A29" s="401"/>
      <c r="B29" s="399"/>
      <c r="C29" s="360" t="s">
        <v>1120</v>
      </c>
      <c r="D29" s="363">
        <f>ANTROPOMETRIA!C33</f>
        <v>0</v>
      </c>
      <c r="E29" s="363">
        <f>ANTROPOMETRIA!D33</f>
        <v>0</v>
      </c>
    </row>
    <row r="30" spans="1:5" ht="17" thickTop="1" thickBot="1">
      <c r="A30" s="401"/>
      <c r="B30" s="399"/>
      <c r="C30" s="702" t="s">
        <v>1073</v>
      </c>
      <c r="D30" s="703"/>
      <c r="E30" s="703"/>
    </row>
    <row r="31" spans="1:5" ht="17" thickTop="1" thickBot="1">
      <c r="A31" s="402"/>
      <c r="B31" s="400"/>
      <c r="C31" s="360" t="s">
        <v>766</v>
      </c>
      <c r="D31" s="363">
        <f>ANTROPOMETRIA!C34</f>
        <v>0</v>
      </c>
      <c r="E31" s="363">
        <f>ANTROPOMETRIA!D34</f>
        <v>0</v>
      </c>
    </row>
    <row r="32" spans="1:5" ht="17" thickTop="1" thickBot="1">
      <c r="A32" s="402"/>
      <c r="B32" s="400"/>
      <c r="C32" s="360" t="s">
        <v>767</v>
      </c>
      <c r="D32" s="363">
        <f>ANTROPOMETRIA!C35</f>
        <v>0</v>
      </c>
      <c r="E32" s="363">
        <f>ANTROPOMETRIA!D35</f>
        <v>0</v>
      </c>
    </row>
    <row r="33" ht="16" thickTop="1"/>
  </sheetData>
  <mergeCells count="3">
    <mergeCell ref="C3:D4"/>
    <mergeCell ref="C25:E25"/>
    <mergeCell ref="C30:E30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46C9-AD63-472C-8F37-B5247EBBB6AE}">
  <sheetPr codeName="Folha7">
    <tabColor theme="7" tint="0.79998168889431442"/>
  </sheetPr>
  <dimension ref="A2:Q68"/>
  <sheetViews>
    <sheetView tabSelected="1" topLeftCell="A16" zoomScale="80" zoomScaleNormal="80" workbookViewId="0">
      <selection activeCell="F94" sqref="F94"/>
    </sheetView>
  </sheetViews>
  <sheetFormatPr baseColWidth="10" defaultColWidth="8.83203125" defaultRowHeight="16"/>
  <cols>
    <col min="1" max="1" width="11.5" customWidth="1"/>
    <col min="2" max="2" width="65.5" customWidth="1"/>
    <col min="3" max="3" width="25.83203125" style="40" customWidth="1"/>
    <col min="4" max="4" width="95.83203125" customWidth="1"/>
    <col min="5" max="5" width="25.83203125" customWidth="1"/>
    <col min="6" max="6" width="25.1640625" customWidth="1"/>
    <col min="7" max="7" width="11.33203125" customWidth="1"/>
    <col min="9" max="9" width="12.83203125" customWidth="1"/>
    <col min="11" max="11" width="18.83203125" customWidth="1"/>
    <col min="12" max="12" width="44.5" customWidth="1"/>
    <col min="13" max="13" width="17.5" customWidth="1"/>
    <col min="15" max="15" width="15.83203125" customWidth="1"/>
    <col min="16" max="16" width="13.83203125" customWidth="1"/>
    <col min="17" max="17" width="12.5" customWidth="1"/>
  </cols>
  <sheetData>
    <row r="2" spans="1:13">
      <c r="A2" s="4"/>
      <c r="B2" s="5" t="s">
        <v>9</v>
      </c>
      <c r="L2" s="25"/>
    </row>
    <row r="3" spans="1:13">
      <c r="F3" s="15"/>
      <c r="G3" s="15"/>
      <c r="H3" s="15"/>
      <c r="I3" s="15"/>
      <c r="J3" s="15"/>
    </row>
    <row r="4" spans="1:13">
      <c r="F4" s="15"/>
      <c r="G4" s="15"/>
      <c r="H4" s="15"/>
      <c r="I4" s="15"/>
      <c r="J4" s="15"/>
    </row>
    <row r="5" spans="1:13">
      <c r="B5" s="12" t="s">
        <v>16</v>
      </c>
      <c r="F5" s="15"/>
      <c r="G5" s="15"/>
      <c r="H5" s="15"/>
      <c r="I5" s="15"/>
      <c r="J5" s="15"/>
    </row>
    <row r="6" spans="1:13">
      <c r="B6" s="18" t="s">
        <v>23</v>
      </c>
      <c r="C6" s="164">
        <f>(19.59*ANTROPOMETRIA!C9)+(1.033*ANTROPOMETRIA!C10)+414.9</f>
        <v>414.9</v>
      </c>
      <c r="D6" s="7"/>
      <c r="E6" s="7"/>
      <c r="F6" s="15"/>
      <c r="G6" s="15"/>
      <c r="H6" s="15"/>
      <c r="I6" s="15"/>
      <c r="J6" s="15"/>
    </row>
    <row r="7" spans="1:13">
      <c r="B7" s="18" t="s">
        <v>22</v>
      </c>
      <c r="C7" s="164">
        <f>(16.8*ANTROPOMETRIA!C9)+(1.618*ANTROPOMETRIA!C10)+371.3</f>
        <v>371.3</v>
      </c>
      <c r="D7" s="7"/>
      <c r="E7" s="7"/>
      <c r="F7" s="15"/>
      <c r="G7" s="15"/>
      <c r="H7" s="15"/>
      <c r="I7" s="15"/>
      <c r="J7" s="15"/>
      <c r="L7" s="21"/>
    </row>
    <row r="8" spans="1:13">
      <c r="B8" s="19" t="s">
        <v>20</v>
      </c>
      <c r="C8" s="164">
        <f>(16.25*ANTROPOMETRIA!C9)+(1.373*ANTROPOMETRIA!C10)+515.5</f>
        <v>515.5</v>
      </c>
      <c r="D8" s="7"/>
      <c r="E8" s="7"/>
      <c r="F8" s="16"/>
      <c r="G8" s="15"/>
      <c r="H8" s="15"/>
      <c r="I8" s="15"/>
      <c r="J8" s="15"/>
    </row>
    <row r="9" spans="1:13">
      <c r="B9" s="19" t="s">
        <v>21</v>
      </c>
      <c r="C9" s="164">
        <f>(8.37*ANTROPOMETRIA!C9)+(4.65*ANTROPOMETRIA!C10)+200</f>
        <v>200</v>
      </c>
      <c r="D9" s="7"/>
      <c r="E9" s="7"/>
      <c r="F9" s="17"/>
      <c r="G9" s="15"/>
      <c r="H9" s="15"/>
      <c r="I9" s="15"/>
      <c r="J9" s="15"/>
      <c r="L9" s="7"/>
    </row>
    <row r="10" spans="1:13">
      <c r="B10" s="8" t="s">
        <v>32</v>
      </c>
      <c r="C10" s="165">
        <f>(22.7*ANTROPOMETRIA!C9)+495</f>
        <v>495</v>
      </c>
      <c r="D10" s="7"/>
      <c r="E10" s="7"/>
      <c r="F10" s="26"/>
      <c r="G10" s="15"/>
      <c r="H10" s="15"/>
      <c r="I10" s="15"/>
      <c r="J10" s="15"/>
      <c r="L10" s="7"/>
    </row>
    <row r="11" spans="1:13">
      <c r="B11" s="8" t="s">
        <v>33</v>
      </c>
      <c r="C11" s="165">
        <f>(22.5*ANTROPOMETRIA!C9)+499</f>
        <v>499</v>
      </c>
      <c r="D11" s="7"/>
      <c r="E11" s="7"/>
      <c r="F11" s="26"/>
      <c r="G11" s="15"/>
      <c r="H11" s="15"/>
      <c r="I11" s="15"/>
      <c r="J11" s="15"/>
      <c r="L11" s="7"/>
    </row>
    <row r="12" spans="1:13">
      <c r="B12" s="8" t="s">
        <v>30</v>
      </c>
      <c r="C12" s="40">
        <f>(17.5*ANTROPOMETRIA!C9) + 746</f>
        <v>746</v>
      </c>
      <c r="F12" s="15"/>
      <c r="G12" s="15"/>
      <c r="H12" s="15"/>
      <c r="I12" s="15"/>
      <c r="J12" s="15"/>
      <c r="M12" s="22"/>
    </row>
    <row r="13" spans="1:13">
      <c r="B13" s="8" t="s">
        <v>31</v>
      </c>
      <c r="C13" s="40">
        <f>(12.2*ANTROPOMETRIA!C9) +217</f>
        <v>217</v>
      </c>
      <c r="F13" s="17"/>
      <c r="G13" s="15"/>
      <c r="H13" s="15"/>
      <c r="I13" s="15"/>
      <c r="J13" s="15"/>
    </row>
    <row r="14" spans="1:13">
      <c r="B14" s="9" t="s">
        <v>18</v>
      </c>
      <c r="C14" s="166"/>
      <c r="F14" s="15"/>
      <c r="G14" s="15"/>
      <c r="H14" s="15"/>
      <c r="I14" s="15"/>
      <c r="J14" s="15"/>
    </row>
    <row r="15" spans="1:13">
      <c r="F15" s="15"/>
      <c r="G15" s="15"/>
      <c r="H15" s="15"/>
      <c r="I15" s="15"/>
      <c r="J15" s="15"/>
    </row>
    <row r="16" spans="1:13">
      <c r="B16" s="12" t="s">
        <v>17</v>
      </c>
      <c r="F16" s="15"/>
      <c r="G16" s="15"/>
      <c r="H16" s="15"/>
      <c r="I16" s="15"/>
      <c r="J16" s="15"/>
    </row>
    <row r="17" spans="2:12">
      <c r="B17" s="10" t="s">
        <v>28</v>
      </c>
      <c r="C17" s="165">
        <f ca="1">((892.68-(ANTROPOMETRIA!C4*115.93)+(ANTROPOMETRIA!C9*54.96)+((ANTROPOMETRIA!C11)*1816.23)+1484.5))*0.2388458966275</f>
        <v>-484.41769370403046</v>
      </c>
      <c r="D17" s="7"/>
      <c r="E17" s="7"/>
      <c r="F17" s="15"/>
      <c r="G17" s="15"/>
      <c r="H17" s="15"/>
      <c r="I17" s="15"/>
      <c r="J17" s="15"/>
    </row>
    <row r="18" spans="2:12">
      <c r="B18" s="10" t="s">
        <v>29</v>
      </c>
      <c r="C18" s="167">
        <f ca="1">((0*892.68)-(ANTROPOMETRIA!C4*115.93)+(ANTROPOMETRIA!C9*54.96)+((ANTROPOMETRIA!C11)*1816.23)+1484.5)*0.2388458966275</f>
        <v>-697.63064870546714</v>
      </c>
      <c r="D18" s="20"/>
      <c r="E18" s="20"/>
      <c r="F18" s="15"/>
      <c r="G18" s="15"/>
      <c r="H18" s="15"/>
      <c r="I18" s="15"/>
      <c r="J18" s="15"/>
    </row>
    <row r="19" spans="2:12">
      <c r="B19" s="9" t="s">
        <v>18</v>
      </c>
      <c r="C19" s="166"/>
      <c r="F19" s="15"/>
      <c r="G19" s="15"/>
      <c r="H19" s="15"/>
      <c r="I19" s="15"/>
      <c r="J19" s="15"/>
    </row>
    <row r="20" spans="2:12">
      <c r="F20" s="15"/>
      <c r="G20" s="15"/>
      <c r="H20" s="15"/>
      <c r="I20" s="15"/>
      <c r="J20" s="15"/>
      <c r="L20" s="6"/>
    </row>
    <row r="21" spans="2:12">
      <c r="B21" s="12" t="s">
        <v>8</v>
      </c>
      <c r="F21" s="15"/>
      <c r="G21" s="15"/>
      <c r="H21" s="17"/>
      <c r="I21" s="15"/>
      <c r="J21" s="15"/>
    </row>
    <row r="22" spans="2:12">
      <c r="B22" s="11" t="s">
        <v>10</v>
      </c>
      <c r="C22" s="165">
        <f ca="1">66.5+(13.75*ANTROPOMETRIA!C9)+(5*ANTROPOMETRIA!C10)-(6.78*ANTROPOMETRIA!C4)</f>
        <v>-191.14</v>
      </c>
      <c r="D22" s="7"/>
      <c r="E22" s="7"/>
      <c r="F22" s="15"/>
      <c r="G22" s="15"/>
      <c r="H22" s="17"/>
      <c r="I22" s="15"/>
      <c r="J22" s="15"/>
      <c r="L22" s="6"/>
    </row>
    <row r="23" spans="2:12">
      <c r="B23" s="11" t="s">
        <v>11</v>
      </c>
      <c r="C23" s="165">
        <f ca="1">655.0955+(1.8496*ANTROPOMETRIA!C10)+(9.5634*ANTROPOMETRIA!C9)-(4.6756*ANTROPOMETRIA!C4)</f>
        <v>477.42270000000002</v>
      </c>
      <c r="D23" s="7"/>
      <c r="E23" s="7"/>
      <c r="F23" s="15"/>
      <c r="G23" s="15"/>
      <c r="H23" s="17"/>
      <c r="I23" s="15"/>
      <c r="J23" s="15"/>
    </row>
    <row r="24" spans="2:12">
      <c r="F24" s="15"/>
      <c r="G24" s="15"/>
      <c r="H24" s="17"/>
      <c r="I24" s="15"/>
      <c r="J24" s="15"/>
      <c r="L24" s="6"/>
    </row>
    <row r="25" spans="2:12">
      <c r="B25" s="8" t="s">
        <v>24</v>
      </c>
      <c r="C25" s="164">
        <f>(15.4*ANTROPOMETRIA!C9) -(27*(ANTROPOMETRIA!C10/100))+717</f>
        <v>717</v>
      </c>
      <c r="F25" s="15"/>
      <c r="G25" s="15"/>
      <c r="H25" s="15"/>
      <c r="I25" s="15"/>
      <c r="J25" s="15"/>
      <c r="L25" s="6"/>
    </row>
    <row r="26" spans="2:12">
      <c r="B26" s="8" t="s">
        <v>25</v>
      </c>
      <c r="C26" s="164">
        <f>(13.3*ANTROPOMETRIA!C9)+(334*(ANTROPOMETRIA!C10/100))+35</f>
        <v>35</v>
      </c>
      <c r="F26" s="15"/>
      <c r="G26" s="15"/>
      <c r="H26" s="17"/>
      <c r="I26" s="15"/>
      <c r="J26" s="15"/>
      <c r="L26" s="6"/>
    </row>
    <row r="27" spans="2:12">
      <c r="B27" s="8" t="s">
        <v>26</v>
      </c>
      <c r="C27" s="164">
        <f xml:space="preserve"> (11.3*ANTROPOMETRIA!C9)+(16*(ANTROPOMETRIA!C10/100))+901</f>
        <v>901</v>
      </c>
      <c r="F27" s="15"/>
      <c r="G27" s="17"/>
      <c r="H27" s="17"/>
      <c r="I27" s="15"/>
      <c r="J27" s="15"/>
      <c r="L27" s="6"/>
    </row>
    <row r="28" spans="2:12">
      <c r="B28" s="8" t="s">
        <v>27</v>
      </c>
      <c r="C28" s="165">
        <f xml:space="preserve"> (8.7*ANTROPOMETRIA!C9)-(25*(ANTROPOMETRIA!C10/100))+865</f>
        <v>865</v>
      </c>
      <c r="F28" s="15"/>
      <c r="G28" s="17"/>
      <c r="H28" s="17"/>
      <c r="I28" s="17"/>
      <c r="J28" s="15"/>
      <c r="L28" s="6"/>
    </row>
    <row r="29" spans="2:12">
      <c r="F29" s="15"/>
      <c r="G29" s="17"/>
      <c r="H29" s="17"/>
      <c r="I29" s="17"/>
      <c r="J29" s="15"/>
      <c r="L29" s="6"/>
    </row>
    <row r="30" spans="2:12" ht="17">
      <c r="B30" s="41" t="s">
        <v>102</v>
      </c>
      <c r="C30" s="164">
        <f xml:space="preserve"> (21.6*(ANTROPOMETRIA!C9 - ANTROPOMETRIA!C36) )+ 370</f>
        <v>370</v>
      </c>
      <c r="D30" s="60"/>
      <c r="E30" s="15"/>
      <c r="F30" s="15"/>
      <c r="G30" s="17"/>
      <c r="H30" s="17"/>
      <c r="I30" s="17"/>
      <c r="J30" s="15"/>
      <c r="L30" s="6"/>
    </row>
    <row r="31" spans="2:12">
      <c r="F31" s="15"/>
      <c r="G31" s="17"/>
      <c r="H31" s="17"/>
      <c r="I31" s="17"/>
      <c r="J31" s="15"/>
      <c r="L31" s="6"/>
    </row>
    <row r="32" spans="2:12">
      <c r="B32" s="42" t="s">
        <v>594</v>
      </c>
      <c r="C32" s="164">
        <f ca="1" xml:space="preserve"> (11.936*ANTROPOMETRIA!C9 )+ (587.728*ANTROPOMETRIA!C11) - (8.129*ANTROPOMETRIA!C4) + (191.027*ANAMNESE!D4) + 29.279</f>
        <v>-88.596000000000004</v>
      </c>
      <c r="D32" t="s">
        <v>572</v>
      </c>
      <c r="F32" s="15"/>
      <c r="G32" s="17"/>
      <c r="H32" s="17"/>
      <c r="I32" s="17"/>
      <c r="J32" s="15"/>
      <c r="L32" s="6"/>
    </row>
    <row r="33" spans="1:17">
      <c r="B33" s="42" t="s">
        <v>594</v>
      </c>
      <c r="C33" s="164">
        <f>(22.771*(ANTROPOMETRIA!C9-ANTROPOMETRIA!C38))+ 484.264</f>
        <v>484.26400000000001</v>
      </c>
      <c r="F33" s="15"/>
      <c r="G33" s="17"/>
      <c r="H33" s="17"/>
      <c r="I33" s="17"/>
      <c r="J33" s="15"/>
      <c r="L33" s="6"/>
    </row>
    <row r="34" spans="1:17">
      <c r="F34" s="15"/>
      <c r="G34" s="17"/>
      <c r="H34" s="17"/>
      <c r="I34" s="17"/>
      <c r="J34" s="15"/>
      <c r="L34" s="6"/>
    </row>
    <row r="35" spans="1:17" ht="17">
      <c r="B35" s="10" t="s">
        <v>103</v>
      </c>
      <c r="C35" s="164">
        <f>(19.7*(ANTROPOMETRIA!C9-ANTROPOMETRIA!C38))+413</f>
        <v>413</v>
      </c>
      <c r="D35" s="60"/>
      <c r="E35" s="15"/>
      <c r="F35" s="15"/>
      <c r="G35" s="17"/>
      <c r="H35" s="17"/>
      <c r="I35" s="17"/>
      <c r="J35" s="15"/>
      <c r="L35" s="6"/>
    </row>
    <row r="36" spans="1:17" ht="17">
      <c r="D36" s="102"/>
      <c r="F36" s="15"/>
      <c r="G36" s="17"/>
      <c r="H36" s="17"/>
      <c r="I36" s="17"/>
      <c r="J36" s="15"/>
      <c r="L36" s="6"/>
    </row>
    <row r="37" spans="1:17">
      <c r="B37" s="9" t="s">
        <v>19</v>
      </c>
      <c r="C37" s="166"/>
      <c r="F37" s="15"/>
      <c r="G37" s="17"/>
      <c r="H37" s="17"/>
      <c r="I37" s="15"/>
      <c r="J37" s="15"/>
    </row>
    <row r="38" spans="1:17">
      <c r="F38" s="15"/>
      <c r="G38" s="17"/>
      <c r="H38" s="15"/>
      <c r="I38" s="15"/>
      <c r="J38" s="15"/>
    </row>
    <row r="39" spans="1:17">
      <c r="G39" s="15"/>
    </row>
    <row r="40" spans="1:17">
      <c r="B40" s="13" t="s">
        <v>40</v>
      </c>
      <c r="F40" s="37"/>
      <c r="G40" s="15"/>
    </row>
    <row r="41" spans="1:17">
      <c r="B41" s="3" t="s">
        <v>85</v>
      </c>
      <c r="C41" s="166"/>
    </row>
    <row r="42" spans="1:17">
      <c r="B42" s="3"/>
      <c r="M42" s="24"/>
      <c r="N42" s="39"/>
      <c r="O42" s="39"/>
      <c r="P42" s="39"/>
    </row>
    <row r="43" spans="1:17">
      <c r="B43" s="3"/>
      <c r="M43" s="24"/>
      <c r="N43" s="39"/>
      <c r="O43" s="39"/>
      <c r="P43" s="39"/>
    </row>
    <row r="44" spans="1:17">
      <c r="B44" s="14"/>
      <c r="C44" s="27" t="s">
        <v>77</v>
      </c>
      <c r="M44" s="24"/>
      <c r="N44" s="39"/>
      <c r="O44" s="39"/>
      <c r="P44" s="39"/>
    </row>
    <row r="45" spans="1:17">
      <c r="B45" s="40" t="s">
        <v>52</v>
      </c>
      <c r="C45" s="166"/>
      <c r="M45" s="24"/>
      <c r="N45" s="39"/>
      <c r="O45" s="39"/>
      <c r="P45" s="39"/>
    </row>
    <row r="46" spans="1:17">
      <c r="B46" s="3"/>
      <c r="M46" s="24"/>
      <c r="N46" s="39"/>
      <c r="O46" s="39"/>
      <c r="P46" s="39"/>
    </row>
    <row r="47" spans="1:17">
      <c r="B47" s="3"/>
      <c r="M47" s="24"/>
      <c r="N47" s="39"/>
      <c r="O47" s="39"/>
      <c r="P47" s="39"/>
    </row>
    <row r="48" spans="1:17">
      <c r="A48" s="28"/>
      <c r="B48" s="36" t="s">
        <v>86</v>
      </c>
      <c r="L48" s="2"/>
      <c r="M48" s="24"/>
      <c r="N48" s="24"/>
      <c r="O48" s="24"/>
      <c r="P48" s="24"/>
      <c r="Q48" s="24"/>
    </row>
    <row r="49" spans="1:17">
      <c r="B49" s="55" t="s">
        <v>746</v>
      </c>
      <c r="D49" s="43" t="s">
        <v>92</v>
      </c>
      <c r="E49" s="44" t="s">
        <v>12</v>
      </c>
      <c r="F49" s="45" t="s">
        <v>13</v>
      </c>
      <c r="G49" s="46" t="s">
        <v>14</v>
      </c>
      <c r="M49" s="25"/>
      <c r="N49" s="25"/>
      <c r="O49" s="25"/>
      <c r="P49" s="38"/>
    </row>
    <row r="50" spans="1:17">
      <c r="B50" s="56" t="s">
        <v>90</v>
      </c>
      <c r="D50" s="32" t="s">
        <v>93</v>
      </c>
      <c r="E50" s="47">
        <v>1.45</v>
      </c>
      <c r="F50" s="47">
        <v>1.6</v>
      </c>
      <c r="G50" s="48" t="s">
        <v>97</v>
      </c>
      <c r="M50" s="25"/>
      <c r="N50" s="25"/>
      <c r="O50" s="25"/>
      <c r="P50" s="38"/>
    </row>
    <row r="51" spans="1:17">
      <c r="B51" s="56" t="s">
        <v>87</v>
      </c>
      <c r="D51" s="32" t="s">
        <v>94</v>
      </c>
      <c r="E51" s="25">
        <v>1.55</v>
      </c>
      <c r="F51" s="25">
        <v>1.75</v>
      </c>
      <c r="G51" s="33">
        <v>1.95</v>
      </c>
      <c r="M51" s="25"/>
      <c r="N51" s="25"/>
      <c r="O51" s="25"/>
      <c r="P51" s="25"/>
    </row>
    <row r="52" spans="1:17">
      <c r="B52" s="56" t="s">
        <v>89</v>
      </c>
      <c r="D52" s="32" t="s">
        <v>95</v>
      </c>
      <c r="E52" s="25">
        <v>1.5</v>
      </c>
      <c r="F52" s="25">
        <v>1.7</v>
      </c>
      <c r="G52" s="33">
        <v>1.9</v>
      </c>
      <c r="M52" s="25"/>
      <c r="N52" s="25"/>
      <c r="O52" s="25"/>
      <c r="P52" s="25"/>
      <c r="Q52" s="25"/>
    </row>
    <row r="53" spans="1:17">
      <c r="B53" s="56" t="s">
        <v>88</v>
      </c>
      <c r="C53" s="168"/>
      <c r="D53" s="49" t="s">
        <v>96</v>
      </c>
      <c r="E53" s="24">
        <v>1.6</v>
      </c>
      <c r="F53" s="50">
        <v>1.8</v>
      </c>
      <c r="G53" s="51">
        <v>2.0499999999999998</v>
      </c>
      <c r="H53" s="39"/>
      <c r="M53" s="25"/>
      <c r="N53" s="25"/>
      <c r="O53" s="25"/>
      <c r="P53" s="25"/>
    </row>
    <row r="54" spans="1:17">
      <c r="A54" s="2"/>
      <c r="B54" s="57" t="s">
        <v>91</v>
      </c>
      <c r="C54" s="168"/>
      <c r="D54" s="52" t="s">
        <v>98</v>
      </c>
      <c r="E54" s="53">
        <v>1.45</v>
      </c>
      <c r="F54" s="53">
        <v>1.65</v>
      </c>
      <c r="G54" s="54">
        <v>1.85</v>
      </c>
      <c r="H54" s="24"/>
      <c r="I54" s="24"/>
      <c r="M54" s="25"/>
      <c r="N54" s="25"/>
      <c r="O54" s="25"/>
      <c r="P54" s="25"/>
    </row>
    <row r="55" spans="1:17">
      <c r="H55" s="25"/>
    </row>
    <row r="56" spans="1:17">
      <c r="A56" s="99" t="s">
        <v>1077</v>
      </c>
      <c r="B56" s="375" t="s">
        <v>1076</v>
      </c>
      <c r="C56" s="169"/>
      <c r="D56" s="59"/>
      <c r="H56" s="25"/>
    </row>
    <row r="57" spans="1:17">
      <c r="B57" s="373" t="s">
        <v>1078</v>
      </c>
      <c r="C57" s="170"/>
      <c r="D57" s="59"/>
      <c r="E57" s="39"/>
      <c r="F57" s="39"/>
      <c r="H57" s="25"/>
    </row>
    <row r="58" spans="1:17">
      <c r="B58" s="374" t="s">
        <v>1079</v>
      </c>
      <c r="C58" s="170"/>
      <c r="D58" s="36" t="s">
        <v>1083</v>
      </c>
      <c r="E58" s="39"/>
      <c r="F58" s="39"/>
      <c r="H58" s="25"/>
    </row>
    <row r="59" spans="1:17">
      <c r="B59" s="374" t="s">
        <v>1080</v>
      </c>
      <c r="C59" s="170"/>
      <c r="D59" s="59" t="s">
        <v>1084</v>
      </c>
      <c r="E59" s="39"/>
      <c r="F59" s="39"/>
      <c r="H59" s="25"/>
    </row>
    <row r="60" spans="1:17">
      <c r="B60" s="374" t="s">
        <v>1081</v>
      </c>
      <c r="C60" s="170"/>
      <c r="D60" s="59" t="s">
        <v>1085</v>
      </c>
      <c r="E60" s="39"/>
      <c r="F60" s="39"/>
      <c r="H60" s="25"/>
    </row>
    <row r="61" spans="1:17">
      <c r="B61" s="374" t="s">
        <v>1082</v>
      </c>
      <c r="C61" s="170"/>
      <c r="D61" s="59"/>
      <c r="E61" s="39"/>
      <c r="F61" s="39"/>
      <c r="H61" s="25"/>
    </row>
    <row r="62" spans="1:17">
      <c r="B62" s="58"/>
      <c r="C62" s="170"/>
      <c r="D62" s="631" t="s">
        <v>2352</v>
      </c>
      <c r="E62" s="704">
        <f ca="1">354-(6.91*ANTROPOMETRIA!C4)+ 1.2*((9.36*ANTROPOMETRIA!C9)+(701.6*ANTROPOMETRIA!C10))</f>
        <v>91.420000000000016</v>
      </c>
      <c r="F62" s="704"/>
      <c r="G62" s="704" t="s">
        <v>2356</v>
      </c>
      <c r="H62" s="704"/>
      <c r="I62" s="704"/>
    </row>
    <row r="63" spans="1:17">
      <c r="B63" s="78" t="s">
        <v>136</v>
      </c>
      <c r="C63" s="171"/>
      <c r="D63" s="25"/>
      <c r="E63" s="663">
        <f ca="1">448-(7.95*ANTROPOMETRIA!C4)+1.2*((11.4*ANTROPOMETRIA!C9)+(619*ANTROPOMETRIA!C10))</f>
        <v>145.89999999999998</v>
      </c>
      <c r="F63" s="663"/>
      <c r="G63" s="663" t="s">
        <v>2357</v>
      </c>
      <c r="H63" s="663"/>
      <c r="I63" s="663"/>
    </row>
    <row r="64" spans="1:17">
      <c r="A64" s="83"/>
      <c r="B64" s="83" t="s">
        <v>740</v>
      </c>
      <c r="C64" s="171"/>
      <c r="D64" s="25"/>
      <c r="E64" s="705" t="s">
        <v>2359</v>
      </c>
      <c r="F64" s="705"/>
      <c r="G64" s="663"/>
      <c r="H64" s="663"/>
      <c r="I64" s="663"/>
    </row>
    <row r="65" spans="2:9">
      <c r="B65" t="s">
        <v>1075</v>
      </c>
      <c r="C65" s="171">
        <f>(30*ANTROPOMETRIA!C9)/1000</f>
        <v>0</v>
      </c>
      <c r="D65" s="25"/>
      <c r="E65" s="663"/>
      <c r="F65" s="663"/>
      <c r="G65" s="663" t="s">
        <v>2358</v>
      </c>
      <c r="H65" s="663"/>
      <c r="I65" s="663"/>
    </row>
    <row r="66" spans="2:9">
      <c r="C66" s="171"/>
      <c r="D66" s="25"/>
      <c r="E66" s="25"/>
      <c r="F66" s="25"/>
      <c r="G66" s="25"/>
    </row>
    <row r="67" spans="2:9">
      <c r="C67" s="171"/>
      <c r="D67" s="25"/>
      <c r="E67" s="25"/>
      <c r="F67" s="25"/>
    </row>
    <row r="68" spans="2:9">
      <c r="C68" s="171"/>
      <c r="D68" s="25"/>
      <c r="E68" s="25"/>
      <c r="F68" s="25"/>
    </row>
  </sheetData>
  <mergeCells count="8">
    <mergeCell ref="E62:F62"/>
    <mergeCell ref="G62:I62"/>
    <mergeCell ref="G63:I63"/>
    <mergeCell ref="G65:I65"/>
    <mergeCell ref="E65:F65"/>
    <mergeCell ref="E63:F63"/>
    <mergeCell ref="E64:F64"/>
    <mergeCell ref="G64:I64"/>
  </mergeCells>
  <dataValidations count="4">
    <dataValidation allowBlank="1" showInputMessage="1" showErrorMessage="1" prompt="Mulheres atletas" sqref="B30" xr:uid="{8EA839DC-2A05-411A-9AD5-D822A05271FB}"/>
    <dataValidation allowBlank="1" showInputMessage="1" showErrorMessage="1" prompt="Adultos com Obesidade_x000a_" sqref="B35" xr:uid="{4EC4C600-ACDE-41C0-B7CD-39DA4E7F5763}"/>
    <dataValidation allowBlank="1" showInputMessage="1" showErrorMessage="1" prompt="Com Peso_x000a_" sqref="B32" xr:uid="{6678E14C-3327-4122-89CC-EF816D5CD110}"/>
    <dataValidation allowBlank="1" showInputMessage="1" showErrorMessage="1" prompt="Com Massa Magra_x000a_" sqref="B33" xr:uid="{3590E28E-64E0-47E6-840E-0FC2DF9E5C56}"/>
  </dataValidations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9C99-6014-4442-8C9E-48F5F87C0C4A}">
  <sheetPr codeName="Folha8">
    <tabColor theme="5" tint="0.39997558519241921"/>
  </sheetPr>
  <dimension ref="A2:W44"/>
  <sheetViews>
    <sheetView topLeftCell="A3" zoomScale="107" workbookViewId="0">
      <selection activeCell="C8" sqref="C8"/>
    </sheetView>
  </sheetViews>
  <sheetFormatPr baseColWidth="10" defaultColWidth="8.83203125" defaultRowHeight="15"/>
  <cols>
    <col min="2" max="2" width="23.33203125" customWidth="1"/>
    <col min="3" max="3" width="15.83203125" customWidth="1"/>
    <col min="4" max="4" width="17.33203125" customWidth="1"/>
    <col min="5" max="5" width="10.5" customWidth="1"/>
    <col min="6" max="6" width="11.33203125" customWidth="1"/>
    <col min="7" max="7" width="11.5" customWidth="1"/>
    <col min="8" max="8" width="12.5" customWidth="1"/>
    <col min="10" max="10" width="10" customWidth="1"/>
    <col min="11" max="11" width="15.33203125" customWidth="1"/>
  </cols>
  <sheetData>
    <row r="2" spans="1:23">
      <c r="I2" s="706"/>
      <c r="J2" s="706"/>
      <c r="K2" s="706"/>
      <c r="L2" s="706"/>
      <c r="M2" s="706"/>
      <c r="N2" s="706"/>
    </row>
    <row r="3" spans="1:23" ht="23">
      <c r="B3" s="146" t="s">
        <v>195</v>
      </c>
      <c r="C3" s="83">
        <f>'NECESSIDADES ENERGÉTICAS'!C45</f>
        <v>0</v>
      </c>
    </row>
    <row r="4" spans="1:23" ht="31.5" customHeight="1"/>
    <row r="5" spans="1:23" ht="48">
      <c r="B5" s="147" t="s">
        <v>592</v>
      </c>
      <c r="C5" s="149" t="s">
        <v>37</v>
      </c>
      <c r="D5" s="149" t="s">
        <v>38</v>
      </c>
      <c r="E5" s="149" t="s">
        <v>39</v>
      </c>
      <c r="F5" s="149" t="s">
        <v>55</v>
      </c>
    </row>
    <row r="6" spans="1:23" ht="23">
      <c r="B6" s="148" t="s">
        <v>34</v>
      </c>
      <c r="C6" s="116">
        <v>15</v>
      </c>
      <c r="D6" s="23">
        <f>(C6/100)*'NECESSIDADES ENERGÉTICAS'!C45</f>
        <v>0</v>
      </c>
      <c r="E6" s="114">
        <f>(D6/4)</f>
        <v>0</v>
      </c>
      <c r="F6" s="115" t="e">
        <f>E6/ANTROPOMETRIA!C9</f>
        <v>#DIV/0!</v>
      </c>
    </row>
    <row r="7" spans="1:23" ht="23">
      <c r="B7" s="148" t="s">
        <v>35</v>
      </c>
      <c r="C7" s="117">
        <v>55</v>
      </c>
      <c r="D7" s="114">
        <f>(C7/100)*'NECESSIDADES ENERGÉTICAS'!C45</f>
        <v>0</v>
      </c>
      <c r="E7" s="114">
        <f>D7/4</f>
        <v>0</v>
      </c>
      <c r="F7" s="115" t="e">
        <f>E7/ANTROPOMETRIA!C9</f>
        <v>#DIV/0!</v>
      </c>
      <c r="J7" s="88"/>
    </row>
    <row r="8" spans="1:23" ht="23">
      <c r="A8" s="10"/>
      <c r="B8" s="148" t="s">
        <v>36</v>
      </c>
      <c r="C8" s="117">
        <v>30</v>
      </c>
      <c r="D8" s="23">
        <f>(C8/100)*'NECESSIDADES ENERGÉTICAS'!C45</f>
        <v>0</v>
      </c>
      <c r="E8" s="114">
        <f>D8/9</f>
        <v>0</v>
      </c>
      <c r="F8" s="115" t="e">
        <f>E8/ANTROPOMETRIA!C9</f>
        <v>#DIV/0!</v>
      </c>
    </row>
    <row r="9" spans="1:23">
      <c r="C9">
        <f>SUM(C6:C8)</f>
        <v>100</v>
      </c>
    </row>
    <row r="11" spans="1:23" ht="31">
      <c r="C11" s="25"/>
      <c r="D11" s="707" t="s">
        <v>762</v>
      </c>
      <c r="E11" s="707"/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07"/>
      <c r="T11" s="707"/>
      <c r="U11" s="707"/>
      <c r="V11" s="707"/>
      <c r="W11" s="707"/>
    </row>
    <row r="12" spans="1:23">
      <c r="A12" s="1"/>
      <c r="B12" s="376" t="s">
        <v>1086</v>
      </c>
      <c r="C12" s="85"/>
      <c r="D12" s="85"/>
      <c r="E12" s="85"/>
      <c r="F12" s="86"/>
    </row>
    <row r="13" spans="1:23">
      <c r="A13" s="1" t="s">
        <v>56</v>
      </c>
      <c r="B13" s="1" t="s">
        <v>137</v>
      </c>
      <c r="C13" s="25"/>
      <c r="D13" s="377"/>
      <c r="E13" s="25"/>
    </row>
    <row r="14" spans="1:23">
      <c r="A14" s="1"/>
      <c r="B14" s="1" t="s">
        <v>138</v>
      </c>
    </row>
    <row r="15" spans="1:23">
      <c r="A15" s="1" t="s">
        <v>140</v>
      </c>
      <c r="B15" s="1" t="s">
        <v>141</v>
      </c>
    </row>
    <row r="16" spans="1:23">
      <c r="A16" s="1" t="s">
        <v>143</v>
      </c>
      <c r="B16" s="1" t="s">
        <v>142</v>
      </c>
    </row>
    <row r="18" spans="1:13">
      <c r="B18" s="79"/>
      <c r="C18" s="80"/>
      <c r="D18" s="80"/>
      <c r="E18" s="80"/>
      <c r="F18" s="80"/>
    </row>
    <row r="19" spans="1:13" ht="192">
      <c r="A19" t="s">
        <v>56</v>
      </c>
      <c r="B19" s="35" t="s">
        <v>139</v>
      </c>
      <c r="C19" s="81"/>
      <c r="D19" s="25"/>
      <c r="E19" s="25"/>
      <c r="F19" s="25"/>
    </row>
    <row r="20" spans="1:13">
      <c r="B20" s="25"/>
      <c r="C20" s="25"/>
      <c r="D20" s="25"/>
      <c r="E20" s="25"/>
      <c r="F20" s="25"/>
    </row>
    <row r="21" spans="1:13" ht="14.5" customHeight="1">
      <c r="B21" s="25"/>
      <c r="C21" s="25"/>
      <c r="D21" s="25"/>
      <c r="E21" s="25"/>
      <c r="F21" s="25"/>
    </row>
    <row r="22" spans="1:13" ht="25.5" customHeight="1"/>
    <row r="23" spans="1:13" ht="27.75" customHeight="1">
      <c r="A23" s="708" t="s">
        <v>2273</v>
      </c>
      <c r="B23" s="708"/>
    </row>
    <row r="24" spans="1:13" ht="27.75" customHeight="1">
      <c r="A24" t="s">
        <v>2274</v>
      </c>
      <c r="B24" t="s">
        <v>2277</v>
      </c>
    </row>
    <row r="25" spans="1:13">
      <c r="A25" t="s">
        <v>56</v>
      </c>
      <c r="B25" t="s">
        <v>2275</v>
      </c>
    </row>
    <row r="26" spans="1:13" ht="16">
      <c r="A26" t="s">
        <v>381</v>
      </c>
      <c r="B26" s="624" t="s">
        <v>2276</v>
      </c>
      <c r="C26" s="80"/>
      <c r="D26" s="80"/>
      <c r="E26" s="80"/>
      <c r="J26" s="663"/>
      <c r="K26" s="663"/>
      <c r="L26" s="663"/>
      <c r="M26" s="663"/>
    </row>
    <row r="27" spans="1:13">
      <c r="C27" s="25"/>
      <c r="D27" s="25"/>
      <c r="E27" s="25"/>
    </row>
    <row r="28" spans="1:13">
      <c r="A28" s="637" t="s">
        <v>2278</v>
      </c>
      <c r="B28" s="637"/>
      <c r="C28" s="25"/>
      <c r="D28" s="25"/>
      <c r="E28" s="25"/>
    </row>
    <row r="29" spans="1:13">
      <c r="A29" s="637"/>
      <c r="B29" s="637"/>
      <c r="C29" s="25"/>
      <c r="D29" s="25"/>
      <c r="E29" s="25"/>
    </row>
    <row r="30" spans="1:13">
      <c r="A30" s="637"/>
      <c r="B30" s="637"/>
      <c r="C30" s="25"/>
      <c r="D30" s="25"/>
      <c r="E30" s="25"/>
    </row>
    <row r="31" spans="1:13">
      <c r="C31" s="25"/>
      <c r="D31" s="25"/>
      <c r="E31" s="25"/>
    </row>
    <row r="32" spans="1:13">
      <c r="C32" s="25"/>
      <c r="D32" s="25"/>
      <c r="E32" s="25"/>
    </row>
    <row r="33" spans="3:13">
      <c r="C33" s="25"/>
      <c r="D33" s="25"/>
      <c r="E33" s="25"/>
    </row>
    <row r="34" spans="3:13">
      <c r="C34" s="25"/>
      <c r="D34" s="25"/>
      <c r="E34" s="25"/>
    </row>
    <row r="35" spans="3:13">
      <c r="C35" s="25"/>
      <c r="D35" s="25"/>
      <c r="E35" s="25"/>
      <c r="J35" s="663"/>
      <c r="K35" s="663"/>
      <c r="L35" s="663"/>
      <c r="M35" s="663"/>
    </row>
    <row r="44" spans="3:13">
      <c r="J44" s="663"/>
      <c r="K44" s="663"/>
      <c r="L44" s="663"/>
      <c r="M44" s="663"/>
    </row>
  </sheetData>
  <mergeCells count="7">
    <mergeCell ref="J35:M35"/>
    <mergeCell ref="J44:M44"/>
    <mergeCell ref="I2:N2"/>
    <mergeCell ref="D11:W11"/>
    <mergeCell ref="A23:B23"/>
    <mergeCell ref="A28:B30"/>
    <mergeCell ref="J26:M26"/>
  </mergeCells>
  <dataValidations count="1">
    <dataValidation type="list" allowBlank="1" showInputMessage="1" showErrorMessage="1" sqref="K6" xr:uid="{43524133-CF90-4DC1-9128-3508277B88DC}">
      <formula1>#REF!</formula1>
    </dataValidation>
  </dataValidations>
  <pageMargins left="0.7" right="0.7" top="0.75" bottom="0.75" header="0.3" footer="0.3"/>
  <pageSetup paperSize="9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922D-1EEF-4B65-B81E-31201CEC4ED8}">
  <sheetPr codeName="Folha9">
    <tabColor theme="8" tint="0.39997558519241921"/>
  </sheetPr>
  <dimension ref="A1:Z82"/>
  <sheetViews>
    <sheetView zoomScale="92" zoomScaleNormal="90" workbookViewId="0">
      <pane ySplit="5" topLeftCell="A10" activePane="bottomLeft" state="frozen"/>
      <selection activeCell="D7" sqref="D7"/>
      <selection pane="bottomLeft" activeCell="C11" sqref="C11"/>
    </sheetView>
  </sheetViews>
  <sheetFormatPr baseColWidth="10" defaultColWidth="8.83203125" defaultRowHeight="23"/>
  <cols>
    <col min="2" max="2" width="11.6640625" customWidth="1"/>
    <col min="3" max="3" width="50.5" style="134" customWidth="1"/>
    <col min="4" max="5" width="13.6640625" customWidth="1"/>
    <col min="6" max="6" width="11.6640625" customWidth="1"/>
    <col min="7" max="7" width="8.33203125" customWidth="1"/>
    <col min="8" max="8" width="10.5" customWidth="1"/>
    <col min="9" max="9" width="16.1640625" customWidth="1"/>
    <col min="10" max="10" width="13.5" customWidth="1"/>
    <col min="11" max="11" width="14.5" customWidth="1"/>
    <col min="14" max="14" width="10.5" customWidth="1"/>
    <col min="20" max="20" width="3.5" customWidth="1"/>
    <col min="22" max="22" width="24" customWidth="1"/>
    <col min="23" max="23" width="39.1640625" customWidth="1"/>
  </cols>
  <sheetData>
    <row r="1" spans="1:26" ht="15">
      <c r="B1" s="96"/>
      <c r="C1" s="219" t="s">
        <v>57</v>
      </c>
      <c r="D1" s="220" t="s">
        <v>291</v>
      </c>
      <c r="E1" s="220" t="s">
        <v>292</v>
      </c>
      <c r="F1" s="93"/>
      <c r="G1" s="93"/>
      <c r="H1" s="93"/>
      <c r="I1" s="93"/>
      <c r="J1" s="93"/>
    </row>
    <row r="2" spans="1:26" ht="15">
      <c r="B2" s="218" t="s">
        <v>38</v>
      </c>
      <c r="C2" s="188">
        <f>'DISTRIBUIÇÃO MACROS'!C3</f>
        <v>0</v>
      </c>
      <c r="D2" s="97" t="e" vm="1">
        <f ca="1">P11+P23+P33+P45+P66+P79+P55</f>
        <v>#NAME?</v>
      </c>
      <c r="E2" s="97" t="e" vm="1">
        <f ca="1">C2-D2</f>
        <v>#NAME?</v>
      </c>
      <c r="F2" s="94"/>
      <c r="G2" s="94"/>
      <c r="H2" s="94"/>
      <c r="I2" s="94"/>
      <c r="J2" s="94"/>
    </row>
    <row r="3" spans="1:26" ht="15">
      <c r="B3" s="218" t="s">
        <v>294</v>
      </c>
      <c r="C3" s="189">
        <f>'DISTRIBUIÇÃO MACROS'!E6</f>
        <v>0</v>
      </c>
      <c r="D3" s="97" t="e" vm="1">
        <f ca="1">P12+P24+P34+P46+P67+P80+P56</f>
        <v>#NAME?</v>
      </c>
      <c r="E3" s="98" t="e" vm="1">
        <f ca="1">C3-D3</f>
        <v>#NAME?</v>
      </c>
      <c r="F3" s="94"/>
      <c r="G3" s="95"/>
      <c r="H3" s="95"/>
      <c r="I3" s="95"/>
      <c r="J3" s="94"/>
    </row>
    <row r="4" spans="1:26" ht="15">
      <c r="B4" s="218" t="s">
        <v>295</v>
      </c>
      <c r="C4" s="189">
        <f>'DISTRIBUIÇÃO MACROS'!E7</f>
        <v>0</v>
      </c>
      <c r="D4" s="97" t="e" vm="1">
        <f ca="1">P13+P25+P35+P47+P68+P81+P57</f>
        <v>#NAME?</v>
      </c>
      <c r="E4" s="98" t="e" vm="1">
        <f ca="1">C4-D4</f>
        <v>#NAME?</v>
      </c>
      <c r="F4" s="94"/>
      <c r="G4" s="95"/>
      <c r="H4" s="95"/>
      <c r="I4" s="95"/>
      <c r="J4" s="94"/>
    </row>
    <row r="5" spans="1:26" ht="15">
      <c r="B5" s="218" t="s">
        <v>296</v>
      </c>
      <c r="C5" s="189">
        <f>'DISTRIBUIÇÃO MACROS'!E8</f>
        <v>0</v>
      </c>
      <c r="D5" s="100" t="e" vm="1">
        <f ca="1">P14+P26+P36+P48+P69+P82+P58</f>
        <v>#NAME?</v>
      </c>
      <c r="E5" s="100" t="e" vm="1">
        <f ca="1">C5-D5</f>
        <v>#NAME?</v>
      </c>
      <c r="F5" s="94"/>
      <c r="G5" s="95"/>
      <c r="H5" s="95"/>
      <c r="I5" s="95"/>
      <c r="J5" s="94"/>
    </row>
    <row r="6" spans="1:26">
      <c r="D6" s="34"/>
      <c r="E6" s="34"/>
    </row>
    <row r="7" spans="1:26">
      <c r="D7" s="15"/>
      <c r="E7" s="15"/>
    </row>
    <row r="8" spans="1:26">
      <c r="A8" s="91"/>
      <c r="D8" s="15"/>
      <c r="E8" s="15"/>
      <c r="J8" s="726"/>
      <c r="K8" s="726"/>
      <c r="N8" s="727" t="s">
        <v>297</v>
      </c>
      <c r="O8" s="727"/>
      <c r="P8" s="727"/>
      <c r="Q8" s="727"/>
      <c r="R8" s="25"/>
      <c r="U8" s="706"/>
      <c r="V8" s="706"/>
      <c r="W8" s="706"/>
      <c r="X8" s="706"/>
      <c r="Y8" s="706"/>
      <c r="Z8" s="706"/>
    </row>
    <row r="9" spans="1:26">
      <c r="A9" s="709" t="s">
        <v>43</v>
      </c>
      <c r="B9" s="709"/>
      <c r="C9" s="709"/>
      <c r="D9" s="709"/>
      <c r="E9" s="238"/>
      <c r="F9" s="238"/>
      <c r="G9" s="238"/>
      <c r="H9" s="238"/>
      <c r="I9" s="238"/>
      <c r="J9" s="221"/>
      <c r="K9" s="221"/>
    </row>
    <row r="10" spans="1:26" ht="29.25" customHeight="1">
      <c r="A10" s="222" t="s">
        <v>382</v>
      </c>
      <c r="B10" s="223"/>
      <c r="C10" s="224"/>
      <c r="D10" s="225" t="s">
        <v>383</v>
      </c>
      <c r="E10" s="225"/>
      <c r="F10" s="226" t="s">
        <v>38</v>
      </c>
      <c r="G10" s="226" t="s">
        <v>380</v>
      </c>
      <c r="H10" s="226" t="s">
        <v>56</v>
      </c>
      <c r="I10" s="226" t="s">
        <v>381</v>
      </c>
      <c r="J10" s="714" t="s">
        <v>58</v>
      </c>
      <c r="K10" s="714"/>
      <c r="N10" s="724" t="s">
        <v>49</v>
      </c>
      <c r="O10" s="724"/>
      <c r="P10" s="724"/>
      <c r="Q10" s="724"/>
      <c r="R10" s="25"/>
      <c r="V10" s="663"/>
      <c r="W10" s="663"/>
      <c r="X10" s="663"/>
      <c r="Y10" s="663"/>
    </row>
    <row r="11" spans="1:26" ht="24">
      <c r="A11" s="713"/>
      <c r="B11" s="227">
        <v>1</v>
      </c>
      <c r="C11" s="228" t="s">
        <v>429</v>
      </c>
      <c r="D11" s="229" t="e" vm="2">
        <f ca="1">_xlfn.XLOOKUP(C11,cereais,'COMPOSIÇÃO NUTRICIONAL'!E50:E180,0,0,1)*'CÁLCULOS PLANO ALIMENTAR'!B11</f>
        <v>#NAME?</v>
      </c>
      <c r="E11" s="229"/>
      <c r="F11" s="230" t="e" vm="2">
        <f ca="1">_xlfn.XLOOKUP(C11,cereais,'COMPOSIÇÃO NUTRICIONAL'!F50:F180,0,0,1)*B11</f>
        <v>#NAME?</v>
      </c>
      <c r="G11" s="230" t="e" vm="2">
        <f ca="1">_xlfn.XLOOKUP(C11,cereais,'COMPOSIÇÃO NUTRICIONAL'!G50:G180,0,0,1)*'CÁLCULOS PLANO ALIMENTAR'!B11</f>
        <v>#NAME?</v>
      </c>
      <c r="H11" s="230" t="e" vm="2">
        <f ca="1">_xlfn.XLOOKUP(C11,cereais,'COMPOSIÇÃO NUTRICIONAL'!H50:H180,0,0,1)*'CÁLCULOS PLANO ALIMENTAR'!B11</f>
        <v>#NAME?</v>
      </c>
      <c r="I11" s="230" t="e" vm="2">
        <f ca="1">_xlfn.XLOOKUP(C11,cereais,'COMPOSIÇÃO NUTRICIONAL'!I50:I180,0,0,1)*'CÁLCULOS PLANO ALIMENTAR'!B11</f>
        <v>#NAME?</v>
      </c>
      <c r="J11" s="714"/>
      <c r="K11" s="714"/>
      <c r="N11" s="716" t="s">
        <v>38</v>
      </c>
      <c r="O11" s="717"/>
      <c r="P11" s="719" t="e" vm="1">
        <f ca="1">F11+F12+F13+F15+F14+F16+F17+F18+F19</f>
        <v>#NAME?</v>
      </c>
      <c r="Q11" s="663"/>
    </row>
    <row r="12" spans="1:26" ht="24">
      <c r="A12" s="713"/>
      <c r="B12" s="227"/>
      <c r="C12" s="228" t="s">
        <v>517</v>
      </c>
      <c r="D12" s="230">
        <f>_xlfn.XLOOKUP(C12,Queijofiambre,'COMPOSIÇÃO NUTRICIONAL'!E396:E431,0,0,1)*'CÁLCULOS PLANO ALIMENTAR'!B12</f>
        <v>0</v>
      </c>
      <c r="E12" s="230"/>
      <c r="F12" s="230">
        <f>_xlfn.XLOOKUP(C12,Queijofiambre,'COMPOSIÇÃO NUTRICIONAL'!F396:F431,0,0,1)*'CÁLCULOS PLANO ALIMENTAR'!B12</f>
        <v>0</v>
      </c>
      <c r="G12" s="230">
        <f>_xlfn.XLOOKUP(C12,Queijofiambre,'COMPOSIÇÃO NUTRICIONAL'!G396:G431,0,0,1)*'CÁLCULOS PLANO ALIMENTAR'!B12</f>
        <v>0</v>
      </c>
      <c r="H12" s="230">
        <f>_xlfn.XLOOKUP(C12,Queijofiambre,'COMPOSIÇÃO NUTRICIONAL'!H396:H431,0,0,1)*'CÁLCULOS PLANO ALIMENTAR'!B12</f>
        <v>0</v>
      </c>
      <c r="I12" s="230">
        <f>_xlfn.XLOOKUP(C12,Queijofiambre,'COMPOSIÇÃO NUTRICIONAL'!I396:I431,0,0,1)*'CÁLCULOS PLANO ALIMENTAR'!B12</f>
        <v>0</v>
      </c>
      <c r="J12" s="221"/>
      <c r="K12" s="221"/>
      <c r="N12" s="716" t="s">
        <v>293</v>
      </c>
      <c r="O12" s="717"/>
      <c r="P12" s="663" t="e" vm="1">
        <f ca="1">G11+G12+G13+G14+G15+G16+G17+G18+G19</f>
        <v>#NAME?</v>
      </c>
      <c r="Q12" s="663"/>
    </row>
    <row r="13" spans="1:26" ht="17.25" customHeight="1">
      <c r="A13" s="713"/>
      <c r="B13" s="227"/>
      <c r="C13" s="228" t="s">
        <v>535</v>
      </c>
      <c r="D13" s="230">
        <f>_xlfn.XLOOKUP(C13,manteiga,'COMPOSIÇÃO NUTRICIONAL'!E464:E487,0,0,1)*'CÁLCULOS PLANO ALIMENTAR'!B13</f>
        <v>0</v>
      </c>
      <c r="E13" s="230"/>
      <c r="F13" s="230">
        <f>_xlfn.XLOOKUP(C13,manteiga,'COMPOSIÇÃO NUTRICIONAL'!F464:F487,0,0,1)*'CÁLCULOS PLANO ALIMENTAR'!B13</f>
        <v>0</v>
      </c>
      <c r="G13" s="230">
        <f>_xlfn.XLOOKUP(C13,manteiga,'COMPOSIÇÃO NUTRICIONAL'!G464:G487,0,0,1)*'CÁLCULOS PLANO ALIMENTAR'!B13</f>
        <v>0</v>
      </c>
      <c r="H13" s="230">
        <f>_xlfn.XLOOKUP(C13,manteiga,'COMPOSIÇÃO NUTRICIONAL'!H464:H487,0,0,1)*'CÁLCULOS PLANO ALIMENTAR'!B13</f>
        <v>0</v>
      </c>
      <c r="I13" s="230">
        <f>_xlfn.XLOOKUP(C13,manteiga,'COMPOSIÇÃO NUTRICIONAL'!I464:I487,0,0,1)*'CÁLCULOS PLANO ALIMENTAR'!B13</f>
        <v>0</v>
      </c>
      <c r="J13" s="221"/>
      <c r="K13" s="221"/>
      <c r="N13" s="721" t="s">
        <v>56</v>
      </c>
      <c r="O13" s="722"/>
      <c r="P13" s="719" t="e" vm="1">
        <f ca="1">H11+H12+H13+H14+H15+H17+H16+H18</f>
        <v>#NAME?</v>
      </c>
      <c r="Q13" s="663"/>
    </row>
    <row r="14" spans="1:26" ht="24">
      <c r="A14" s="713"/>
      <c r="B14" s="227"/>
      <c r="C14" s="228" t="s">
        <v>343</v>
      </c>
      <c r="D14" s="230">
        <f>_xlfn.XLOOKUP(C14,LeiteIogurte,'COMPOSIÇÃO NUTRICIONAL'!E258:E393,0,0,1)*'CÁLCULOS PLANO ALIMENTAR'!B14</f>
        <v>0</v>
      </c>
      <c r="E14" s="230"/>
      <c r="F14" s="230">
        <f>_xlfn.XLOOKUP(C14,LeiteIogurte,'COMPOSIÇÃO NUTRICIONAL'!F258:F393,0,0,1)*'CÁLCULOS PLANO ALIMENTAR'!B14</f>
        <v>0</v>
      </c>
      <c r="G14" s="230">
        <f>_xlfn.XLOOKUP(C14,LeiteIogurte,'COMPOSIÇÃO NUTRICIONAL'!G258:G393,0,0,1)*'CÁLCULOS PLANO ALIMENTAR'!B14</f>
        <v>0</v>
      </c>
      <c r="H14" s="230">
        <f>_xlfn.XLOOKUP(C14,LeiteIogurte,'COMPOSIÇÃO NUTRICIONAL'!H258:H393,0,0,1)*'CÁLCULOS PLANO ALIMENTAR'!B14</f>
        <v>0</v>
      </c>
      <c r="I14" s="230">
        <f>_xlfn.XLOOKUP(C14,LeiteIogurte,'COMPOSIÇÃO NUTRICIONAL'!I258:I393,0,0,1)*'CÁLCULOS PLANO ALIMENTAR'!B14</f>
        <v>0</v>
      </c>
      <c r="J14" s="221"/>
      <c r="K14" s="221"/>
      <c r="N14" s="723" t="s">
        <v>140</v>
      </c>
      <c r="O14" s="723"/>
      <c r="P14" s="663" t="e" vm="1">
        <f ca="1">I11+I12+I14+I13+I15+I16+I17+I18</f>
        <v>#NAME?</v>
      </c>
      <c r="Q14" s="663"/>
    </row>
    <row r="15" spans="1:26" ht="22.5" customHeight="1">
      <c r="A15" s="713"/>
      <c r="B15" s="227"/>
      <c r="C15" s="228" t="s">
        <v>406</v>
      </c>
      <c r="D15" s="230">
        <f>_xlfn.XLOOKUP(C15,açucar,'COMPOSIÇÃO NUTRICIONAL'!E4:E32,0,0,1)*'CÁLCULOS PLANO ALIMENTAR'!B15</f>
        <v>0</v>
      </c>
      <c r="E15" s="230"/>
      <c r="F15" s="230">
        <f>_xlfn.XLOOKUP(C15,açucar,'COMPOSIÇÃO NUTRICIONAL'!F4:F32,0,0,1)*'CÁLCULOS PLANO ALIMENTAR'!B15</f>
        <v>0</v>
      </c>
      <c r="G15" s="230">
        <f>_xlfn.XLOOKUP(C15,açucar,'COMPOSIÇÃO NUTRICIONAL'!G4:G32,0,0,1)*'CÁLCULOS PLANO ALIMENTAR'!B15</f>
        <v>0</v>
      </c>
      <c r="H15" s="230">
        <f>_xlfn.XLOOKUP(C15,açucar,'COMPOSIÇÃO NUTRICIONAL'!H4:H32,0,0,1)*'CÁLCULOS PLANO ALIMENTAR'!B15</f>
        <v>0</v>
      </c>
      <c r="I15" s="230">
        <f>_xlfn.XLOOKUP(C15,açucar,'COMPOSIÇÃO NUTRICIONAL'!I4:I32,0,0,1)*B15</f>
        <v>0</v>
      </c>
      <c r="J15" s="221"/>
      <c r="K15" s="221"/>
      <c r="N15" s="99"/>
      <c r="O15" s="99"/>
    </row>
    <row r="16" spans="1:26" ht="24">
      <c r="A16" s="713"/>
      <c r="B16" s="227"/>
      <c r="C16" s="228" t="s">
        <v>352</v>
      </c>
      <c r="D16" s="230">
        <f>_xlfn.XLOOKUP(C16,Cacau,'COMPOSIÇÃO NUTRICIONAL'!E552:E569,0,0,1)*B16</f>
        <v>0</v>
      </c>
      <c r="E16" s="230"/>
      <c r="F16" s="230">
        <f>_xlfn.XLOOKUP(C16,Cacau,'COMPOSIÇÃO NUTRICIONAL'!F552:F569,0,0,1)*'CÁLCULOS PLANO ALIMENTAR'!B16</f>
        <v>0</v>
      </c>
      <c r="G16" s="230">
        <f>_xlfn.XLOOKUP(C16,Cacau,'COMPOSIÇÃO NUTRICIONAL'!G552:G569,0,0,1)*B16</f>
        <v>0</v>
      </c>
      <c r="H16" s="230">
        <f>_xlfn.XLOOKUP(C16,Cacau,'COMPOSIÇÃO NUTRICIONAL'!H552:H569,0,0,1)*B16</f>
        <v>0</v>
      </c>
      <c r="I16" s="230">
        <f>_xlfn.XLOOKUP(C16,Cacau,'COMPOSIÇÃO NUTRICIONAL'!I552:I569,0,0,1)*B16</f>
        <v>0</v>
      </c>
      <c r="J16" s="221"/>
      <c r="K16" s="221"/>
      <c r="N16" s="92"/>
      <c r="O16" s="92"/>
      <c r="P16" s="25"/>
      <c r="Q16" s="25"/>
    </row>
    <row r="17" spans="1:25" ht="24">
      <c r="A17" s="713"/>
      <c r="B17" s="227"/>
      <c r="C17" s="228" t="s">
        <v>384</v>
      </c>
      <c r="D17" s="230">
        <f>_xlfn.XLOOKUP(C17,alimentos,'COMPOSIÇÃO NUTRICIONAL'!E4:E569,0,0,1)*B17</f>
        <v>0</v>
      </c>
      <c r="E17" s="230"/>
      <c r="F17" s="230">
        <f>_xlfn.XLOOKUP(C17,alimentos,'COMPOSIÇÃO NUTRICIONAL'!F4:F569,0,0,1)*B17</f>
        <v>0</v>
      </c>
      <c r="G17" s="230">
        <f>_xlfn.XLOOKUP(C17,alimentos,'COMPOSIÇÃO NUTRICIONAL'!G4:G569,0,0,1)*B17</f>
        <v>0</v>
      </c>
      <c r="H17" s="230">
        <f>_xlfn.XLOOKUP(C17,alimentos,'COMPOSIÇÃO NUTRICIONAL'!H4:H569,0,0,1)*'CÁLCULOS PLANO ALIMENTAR'!B17</f>
        <v>0</v>
      </c>
      <c r="I17" s="230">
        <f>_xlfn.XLOOKUP(C17,alimentos,'COMPOSIÇÃO NUTRICIONAL'!I4:I569,0,0,1)*B17</f>
        <v>0</v>
      </c>
      <c r="J17" s="221"/>
      <c r="K17" s="221"/>
      <c r="N17" s="92"/>
      <c r="O17" s="92"/>
      <c r="P17" s="25"/>
      <c r="Q17" s="25"/>
    </row>
    <row r="18" spans="1:25" ht="24">
      <c r="A18" s="229"/>
      <c r="B18" s="229"/>
      <c r="C18" s="232" t="s">
        <v>2293</v>
      </c>
      <c r="D18" s="230">
        <f>_xlfn.XLOOKUP(C18,alimentos,'COMPOSIÇÃO NUTRICIONAL'!E4:E569,0,0,1)*B18</f>
        <v>0</v>
      </c>
      <c r="E18" s="230"/>
      <c r="F18" s="230">
        <f>_xlfn.XLOOKUP(C18,alimentos,'COMPOSIÇÃO NUTRICIONAL'!F4:F569,0,0,1)*B18</f>
        <v>0</v>
      </c>
      <c r="G18" s="230">
        <f>_xlfn.XLOOKUP(C18,alimentos,'COMPOSIÇÃO NUTRICIONAL'!G4:G569,0,0,1)*B18</f>
        <v>0</v>
      </c>
      <c r="H18" s="230">
        <f>_xlfn.XLOOKUP(C18,alimentos,'COMPOSIÇÃO NUTRICIONAL'!H4:H569,0,0,1)*B18</f>
        <v>0</v>
      </c>
      <c r="I18" s="230">
        <f>_xlfn.XLOOKUP(C18,alimentos,'COMPOSIÇÃO NUTRICIONAL'!I4:I569,0,0,1)*B18</f>
        <v>0</v>
      </c>
      <c r="J18" s="221"/>
      <c r="K18" s="221"/>
      <c r="N18" s="92"/>
      <c r="O18" s="92"/>
      <c r="P18" s="25"/>
      <c r="Q18" s="25"/>
    </row>
    <row r="19" spans="1:25">
      <c r="A19" s="229"/>
      <c r="B19" s="231"/>
      <c r="C19" s="232"/>
      <c r="D19" s="231"/>
      <c r="E19" s="231"/>
      <c r="F19" s="630"/>
      <c r="G19" s="231"/>
      <c r="H19" s="231"/>
      <c r="I19" s="231"/>
      <c r="J19" s="221"/>
      <c r="K19" s="221"/>
      <c r="N19" s="92"/>
      <c r="O19" s="92"/>
      <c r="P19" s="25"/>
      <c r="Q19" s="25"/>
    </row>
    <row r="20" spans="1:25">
      <c r="N20" s="724"/>
      <c r="O20" s="724"/>
      <c r="P20" s="724"/>
      <c r="Q20" s="724"/>
    </row>
    <row r="21" spans="1:25">
      <c r="A21" s="710" t="s">
        <v>44</v>
      </c>
      <c r="B21" s="710"/>
      <c r="C21" s="710"/>
      <c r="D21" s="710"/>
      <c r="E21" s="239"/>
      <c r="F21" s="239"/>
      <c r="G21" s="239"/>
      <c r="H21" s="239"/>
      <c r="I21" s="239"/>
      <c r="J21" s="90"/>
      <c r="K21" s="90"/>
      <c r="N21" s="718" t="s">
        <v>44</v>
      </c>
      <c r="O21" s="718"/>
      <c r="P21" s="718"/>
      <c r="Q21" s="718"/>
      <c r="R21" s="25"/>
      <c r="V21" s="663"/>
      <c r="W21" s="663"/>
      <c r="X21" s="663"/>
      <c r="Y21" s="663"/>
    </row>
    <row r="22" spans="1:25">
      <c r="A22" s="233" t="s">
        <v>382</v>
      </c>
      <c r="B22" s="223" t="s">
        <v>51</v>
      </c>
      <c r="C22" s="224"/>
      <c r="D22" s="225" t="s">
        <v>383</v>
      </c>
      <c r="E22" s="225"/>
      <c r="F22" s="226" t="s">
        <v>38</v>
      </c>
      <c r="G22" s="226" t="s">
        <v>380</v>
      </c>
      <c r="H22" s="226" t="s">
        <v>56</v>
      </c>
      <c r="I22" s="226" t="s">
        <v>381</v>
      </c>
      <c r="J22" s="715" t="s">
        <v>58</v>
      </c>
      <c r="K22" s="715"/>
    </row>
    <row r="23" spans="1:25" ht="24">
      <c r="A23" s="713"/>
      <c r="B23" s="231"/>
      <c r="C23" s="234" t="s">
        <v>424</v>
      </c>
      <c r="D23" s="229">
        <f>_xlfn.XLOOKUP(C23,cereais,'COMPOSIÇÃO NUTRICIONAL'!E50:E180,0,0,1)*'CÁLCULOS PLANO ALIMENTAR'!B23</f>
        <v>0</v>
      </c>
      <c r="E23" s="229"/>
      <c r="F23" s="229">
        <f>_xlfn.XLOOKUP(C23,cereais,'COMPOSIÇÃO NUTRICIONAL'!F50:F180,0,0,1)*B23</f>
        <v>0</v>
      </c>
      <c r="G23" s="229">
        <f>_xlfn.XLOOKUP(C23,cereais,'COMPOSIÇÃO NUTRICIONAL'!G50:G180,0,0,1)*B23</f>
        <v>0</v>
      </c>
      <c r="H23" s="229">
        <f>_xlfn.XLOOKUP(C23,cereais,'COMPOSIÇÃO NUTRICIONAL'!H50:H180,0,0,1)*B23</f>
        <v>0</v>
      </c>
      <c r="I23" s="229">
        <f>_xlfn.XLOOKUP(C23,cereais,'COMPOSIÇÃO NUTRICIONAL'!I50:I180,0,0,1)*B23</f>
        <v>0</v>
      </c>
      <c r="J23" s="90"/>
      <c r="K23" s="90"/>
      <c r="N23" s="716" t="s">
        <v>38</v>
      </c>
      <c r="O23" s="717"/>
      <c r="P23" s="719">
        <f>F23+F24+F25+F26+F27+F28+F29</f>
        <v>0</v>
      </c>
      <c r="Q23" s="663"/>
    </row>
    <row r="24" spans="1:25">
      <c r="A24" s="713"/>
      <c r="B24" s="231"/>
      <c r="C24" s="235" t="s">
        <v>214</v>
      </c>
      <c r="D24" s="229">
        <f>_xlfn.XLOOKUP($C$24,Queijofiambre,'COMPOSIÇÃO NUTRICIONAL'!E396:E431,0,0,1)*'CÁLCULOS PLANO ALIMENTAR'!$B$24</f>
        <v>0</v>
      </c>
      <c r="E24" s="229"/>
      <c r="F24" s="229">
        <f>_xlfn.XLOOKUP($C$24,Queijofiambre,'COMPOSIÇÃO NUTRICIONAL'!F396:F431,0,0,1)*'CÁLCULOS PLANO ALIMENTAR'!$B$24</f>
        <v>0</v>
      </c>
      <c r="G24" s="229">
        <f>_xlfn.XLOOKUP($C$24,Queijofiambre,'COMPOSIÇÃO NUTRICIONAL'!G396:G431,0,0,1)*'CÁLCULOS PLANO ALIMENTAR'!$B$24</f>
        <v>0</v>
      </c>
      <c r="H24" s="229">
        <f>_xlfn.XLOOKUP($C$24,Queijofiambre,'COMPOSIÇÃO NUTRICIONAL'!H396:H431,0,0,1)*'CÁLCULOS PLANO ALIMENTAR'!$B$24</f>
        <v>0</v>
      </c>
      <c r="I24" s="229">
        <f>_xlfn.XLOOKUP($C$24,Queijofiambre,'COMPOSIÇÃO NUTRICIONAL'!I396:I431,0,0,1)*'CÁLCULOS PLANO ALIMENTAR'!$B$24</f>
        <v>0</v>
      </c>
      <c r="J24" s="90"/>
      <c r="K24" s="90"/>
      <c r="N24" s="716" t="s">
        <v>293</v>
      </c>
      <c r="O24" s="717"/>
      <c r="P24" s="663">
        <f>G23+G24+G25+G26+G27+G28+G29</f>
        <v>0</v>
      </c>
      <c r="Q24" s="663"/>
    </row>
    <row r="25" spans="1:25">
      <c r="A25" s="713"/>
      <c r="B25" s="231"/>
      <c r="C25" s="235" t="s">
        <v>533</v>
      </c>
      <c r="D25" s="229">
        <f>_xlfn.XLOOKUP($C$25,manteiga,'COMPOSIÇÃO NUTRICIONAL'!E464:E487,0,0,1)*'CÁLCULOS PLANO ALIMENTAR'!$B$25</f>
        <v>0</v>
      </c>
      <c r="E25" s="229"/>
      <c r="F25" s="229">
        <f>_xlfn.XLOOKUP($C$25,manteiga,'COMPOSIÇÃO NUTRICIONAL'!F464:F487,0,0,1)*'CÁLCULOS PLANO ALIMENTAR'!$B$25</f>
        <v>0</v>
      </c>
      <c r="G25" s="229">
        <f>_xlfn.XLOOKUP($C$25,manteiga,'COMPOSIÇÃO NUTRICIONAL'!G464:G487,0,0,1)*'CÁLCULOS PLANO ALIMENTAR'!$B$25</f>
        <v>0</v>
      </c>
      <c r="H25" s="229">
        <f>_xlfn.XLOOKUP($C$25,manteiga,'COMPOSIÇÃO NUTRICIONAL'!H464:H487,0,0,1)*'CÁLCULOS PLANO ALIMENTAR'!$B$25</f>
        <v>0</v>
      </c>
      <c r="I25" s="229">
        <f>_xlfn.XLOOKUP($C$25,manteiga,'COMPOSIÇÃO NUTRICIONAL'!I464:I487,0,0,1)*'CÁLCULOS PLANO ALIMENTAR'!$B$25</f>
        <v>0</v>
      </c>
      <c r="J25" s="90"/>
      <c r="K25" s="90"/>
      <c r="N25" s="716" t="s">
        <v>56</v>
      </c>
      <c r="O25" s="717"/>
      <c r="P25" s="663">
        <f>H23+H24+H25+H26+H27+H28+H29</f>
        <v>0</v>
      </c>
      <c r="Q25" s="663"/>
    </row>
    <row r="26" spans="1:25">
      <c r="A26" s="713"/>
      <c r="B26" s="231"/>
      <c r="C26" s="235" t="s">
        <v>492</v>
      </c>
      <c r="D26" s="229">
        <f>_xlfn.XLOOKUP($C$26,LeiteIogurte,'COMPOSIÇÃO NUTRICIONAL'!E258:E393,0,0,1)*'CÁLCULOS PLANO ALIMENTAR'!$B$26</f>
        <v>0</v>
      </c>
      <c r="E26" s="229"/>
      <c r="F26" s="229">
        <f>_xlfn.XLOOKUP($C$26,LeiteIogurte,'COMPOSIÇÃO NUTRICIONAL'!F258:F393,0,0,1)*'CÁLCULOS PLANO ALIMENTAR'!$B$26</f>
        <v>0</v>
      </c>
      <c r="G26" s="229">
        <f>_xlfn.XLOOKUP($C$26,LeiteIogurte,'COMPOSIÇÃO NUTRICIONAL'!G258:G393,0,0,1)*'CÁLCULOS PLANO ALIMENTAR'!$B$26</f>
        <v>0</v>
      </c>
      <c r="H26" s="229">
        <f>_xlfn.XLOOKUP($C$26,LeiteIogurte,'COMPOSIÇÃO NUTRICIONAL'!H258:H393,0,0,1)*'CÁLCULOS PLANO ALIMENTAR'!$B$26</f>
        <v>0</v>
      </c>
      <c r="I26" s="229">
        <f>_xlfn.XLOOKUP($C$26,LeiteIogurte,'COMPOSIÇÃO NUTRICIONAL'!I258:I393,0,0,1)*'CÁLCULOS PLANO ALIMENTAR'!$B$26</f>
        <v>0</v>
      </c>
      <c r="J26" s="90"/>
      <c r="K26" s="90"/>
      <c r="N26" s="716" t="s">
        <v>140</v>
      </c>
      <c r="O26" s="717"/>
      <c r="P26" s="663">
        <f>I23+I24+I25+I26+I28+I27+I29</f>
        <v>0</v>
      </c>
      <c r="Q26" s="663"/>
    </row>
    <row r="27" spans="1:25">
      <c r="A27" s="713"/>
      <c r="B27" s="231"/>
      <c r="C27" s="235" t="s">
        <v>389</v>
      </c>
      <c r="D27" s="229">
        <f>_xlfn.XLOOKUP($C$27,açucar,'COMPOSIÇÃO NUTRICIONAL'!E4:E32,0,0,1)*'CÁLCULOS PLANO ALIMENTAR'!$B$27</f>
        <v>0</v>
      </c>
      <c r="E27" s="229"/>
      <c r="F27" s="229">
        <f>_xlfn.XLOOKUP($C$27,açucar,'COMPOSIÇÃO NUTRICIONAL'!F4:F32,0,0,1)*'CÁLCULOS PLANO ALIMENTAR'!$B$27</f>
        <v>0</v>
      </c>
      <c r="G27" s="229">
        <f>_xlfn.XLOOKUP($C$27,açucar,'COMPOSIÇÃO NUTRICIONAL'!G4:G32,0,0,1)*'CÁLCULOS PLANO ALIMENTAR'!$B$27</f>
        <v>0</v>
      </c>
      <c r="H27" s="229">
        <f>_xlfn.XLOOKUP($C$27,açucar,'COMPOSIÇÃO NUTRICIONAL'!H4:H32,0,0,1)*'CÁLCULOS PLANO ALIMENTAR'!$B$27</f>
        <v>0</v>
      </c>
      <c r="I27" s="229">
        <f>_xlfn.XLOOKUP($C$27,açucar,'COMPOSIÇÃO NUTRICIONAL'!I4:I32,0,0,1)*'CÁLCULOS PLANO ALIMENTAR'!$B$27</f>
        <v>0</v>
      </c>
      <c r="J27" s="90"/>
      <c r="K27" s="90"/>
      <c r="N27" s="92"/>
      <c r="O27" s="92"/>
      <c r="P27" s="25"/>
      <c r="Q27" s="25"/>
    </row>
    <row r="28" spans="1:25">
      <c r="A28" s="713"/>
      <c r="B28" s="231"/>
      <c r="C28" s="235" t="s">
        <v>333</v>
      </c>
      <c r="D28" s="229">
        <f>_xlfn.XLOOKUP($C$28,fruta,'COMPOSIÇÃO NUTRICIONAL'!E181:E241,0,0,1)*'CÁLCULOS PLANO ALIMENTAR'!$B$28</f>
        <v>0</v>
      </c>
      <c r="E28" s="229"/>
      <c r="F28" s="229">
        <f>_xlfn.XLOOKUP($C$28,fruta,'COMPOSIÇÃO NUTRICIONAL'!F181:F241,0,0,1)*'CÁLCULOS PLANO ALIMENTAR'!$B$28</f>
        <v>0</v>
      </c>
      <c r="G28" s="229">
        <f>_xlfn.XLOOKUP($C$28,fruta,'COMPOSIÇÃO NUTRICIONAL'!G181:G241,0,0,1)*'CÁLCULOS PLANO ALIMENTAR'!$B$28</f>
        <v>0</v>
      </c>
      <c r="H28" s="229">
        <f>_xlfn.XLOOKUP($C$28,fruta,'COMPOSIÇÃO NUTRICIONAL'!H181:H241,0,0,1)*'CÁLCULOS PLANO ALIMENTAR'!$B$28</f>
        <v>0</v>
      </c>
      <c r="I28" s="229">
        <f>_xlfn.XLOOKUP($C$28,fruta,'COMPOSIÇÃO NUTRICIONAL'!I181:I241,0,0,1)*'CÁLCULOS PLANO ALIMENTAR'!$B$28</f>
        <v>0</v>
      </c>
      <c r="J28" s="90"/>
      <c r="K28" s="90"/>
      <c r="N28" s="92"/>
      <c r="O28" s="92"/>
      <c r="P28" s="25"/>
      <c r="Q28" s="25"/>
    </row>
    <row r="29" spans="1:25">
      <c r="A29" s="229"/>
      <c r="B29" s="231"/>
      <c r="C29" s="235" t="s">
        <v>226</v>
      </c>
      <c r="D29" s="229">
        <f>_xlfn.XLOOKUP(C29,alimentos,'COMPOSIÇÃO NUTRICIONAL'!E4:E569,0,0,1)</f>
        <v>58</v>
      </c>
      <c r="E29" s="229"/>
      <c r="F29" s="229">
        <f>_xlfn.XLOOKUP(C29,alimentos,'COMPOSIÇÃO NUTRICIONAL'!F4:F569,0,0,1)*B29</f>
        <v>0</v>
      </c>
      <c r="G29" s="229">
        <f>_xlfn.XLOOKUP(C29,alimentos,'COMPOSIÇÃO NUTRICIONAL'!G4:G569,0,0,1)*B29</f>
        <v>0</v>
      </c>
      <c r="H29" s="229">
        <f>_xlfn.XLOOKUP(C29,alimentos,'COMPOSIÇÃO NUTRICIONAL'!H4:H569,0,0,1)*B29</f>
        <v>0</v>
      </c>
      <c r="I29" s="229">
        <f>_xlfn.XLOOKUP(C29,alimentos,'COMPOSIÇÃO NUTRICIONAL'!I4:I569,0,0,1)*B29</f>
        <v>0</v>
      </c>
      <c r="J29" s="90"/>
      <c r="K29" s="90"/>
      <c r="N29" s="92"/>
      <c r="O29" s="92"/>
      <c r="P29" s="25"/>
      <c r="Q29" s="25"/>
    </row>
    <row r="30" spans="1:25">
      <c r="N30" s="724"/>
      <c r="O30" s="724"/>
      <c r="P30" s="724"/>
      <c r="Q30" s="724"/>
    </row>
    <row r="31" spans="1:25">
      <c r="A31" s="709" t="s">
        <v>45</v>
      </c>
      <c r="B31" s="709"/>
      <c r="C31" s="709"/>
      <c r="D31" s="709"/>
      <c r="E31" s="238"/>
      <c r="F31" s="238"/>
      <c r="G31" s="238"/>
      <c r="H31" s="238"/>
      <c r="I31" s="238"/>
      <c r="J31" s="221"/>
      <c r="K31" s="221"/>
      <c r="N31" s="724" t="s">
        <v>45</v>
      </c>
      <c r="O31" s="724"/>
      <c r="P31" s="724"/>
      <c r="Q31" s="724"/>
      <c r="R31" s="25"/>
      <c r="V31" s="663"/>
      <c r="W31" s="663"/>
      <c r="X31" s="663"/>
      <c r="Y31" s="663"/>
    </row>
    <row r="32" spans="1:25">
      <c r="A32" s="236" t="s">
        <v>382</v>
      </c>
      <c r="B32" s="223" t="s">
        <v>51</v>
      </c>
      <c r="C32" s="224"/>
      <c r="D32" s="225" t="s">
        <v>383</v>
      </c>
      <c r="E32" s="225"/>
      <c r="F32" s="226" t="s">
        <v>38</v>
      </c>
      <c r="G32" s="226" t="s">
        <v>380</v>
      </c>
      <c r="H32" s="226" t="s">
        <v>56</v>
      </c>
      <c r="I32" s="226" t="s">
        <v>381</v>
      </c>
      <c r="J32" s="714" t="s">
        <v>58</v>
      </c>
      <c r="K32" s="714"/>
    </row>
    <row r="33" spans="1:25" ht="24">
      <c r="A33" s="713"/>
      <c r="B33" s="229"/>
      <c r="C33" s="228" t="s">
        <v>374</v>
      </c>
      <c r="D33" s="229">
        <f>_xlfn.XLOOKUP(C33,sopas,'COMPOSIÇÃO NUTRICIONAL'!E519:E528,0,0,1)*'CÁLCULOS PLANO ALIMENTAR'!B33</f>
        <v>0</v>
      </c>
      <c r="E33" s="229"/>
      <c r="F33" s="229">
        <f>_xlfn.XLOOKUP(C33,sopas,'COMPOSIÇÃO NUTRICIONAL'!F519:F528,0,0,1)*'CÁLCULOS PLANO ALIMENTAR'!B33</f>
        <v>0</v>
      </c>
      <c r="G33" s="229">
        <f>_xlfn.XLOOKUP(C33,sopas,'COMPOSIÇÃO NUTRICIONAL'!G519:G528,0,0,1)*'CÁLCULOS PLANO ALIMENTAR'!B33</f>
        <v>0</v>
      </c>
      <c r="H33" s="229">
        <f>_xlfn.XLOOKUP(C33,sopas,'COMPOSIÇÃO NUTRICIONAL'!H519:H528,0,0,1)*'CÁLCULOS PLANO ALIMENTAR'!B33</f>
        <v>0</v>
      </c>
      <c r="I33" s="229">
        <f>_xlfn.XLOOKUP(C33,sopas,'COMPOSIÇÃO NUTRICIONAL'!I519:I528,0,0,1)*'CÁLCULOS PLANO ALIMENTAR'!B33</f>
        <v>0</v>
      </c>
      <c r="J33" s="221"/>
      <c r="K33" s="221"/>
      <c r="N33" s="716" t="s">
        <v>38</v>
      </c>
      <c r="O33" s="717"/>
      <c r="P33" s="719">
        <f>F33+F34+F35+F36+F37+F38+F39+F40</f>
        <v>0</v>
      </c>
      <c r="Q33" s="663"/>
    </row>
    <row r="34" spans="1:25" ht="48">
      <c r="A34" s="713"/>
      <c r="B34" s="229"/>
      <c r="C34" s="228" t="s">
        <v>638</v>
      </c>
      <c r="D34" s="230"/>
      <c r="E34" s="230"/>
      <c r="F34" s="230">
        <f>VLOOKUP(C34,'COMPOSIÇÃO NUTRICIONAL'!C493:G497,4,0)*B34</f>
        <v>0</v>
      </c>
      <c r="G34" s="230">
        <f>VLOOKUP(C34,'COMPOSIÇÃO NUTRICIONAL'!C493:H497,5,0)*B34</f>
        <v>0</v>
      </c>
      <c r="H34" s="230">
        <f>VLOOKUP(C34,'COMPOSIÇÃO NUTRICIONAL'!C493:H497,6,0)*B34</f>
        <v>0</v>
      </c>
      <c r="I34" s="230">
        <f>VLOOKUP(C34,'COMPOSIÇÃO NUTRICIONAL'!C493:I497,7,0)*B34</f>
        <v>0</v>
      </c>
      <c r="J34" s="221"/>
      <c r="K34" s="221"/>
      <c r="N34" s="716" t="s">
        <v>293</v>
      </c>
      <c r="O34" s="717"/>
      <c r="P34" s="663">
        <f>G33+G34+G35+G36+G37+G38+G39+G40</f>
        <v>0</v>
      </c>
      <c r="Q34" s="663"/>
    </row>
    <row r="35" spans="1:25" ht="24">
      <c r="A35" s="713"/>
      <c r="B35" s="229"/>
      <c r="C35" s="228" t="s">
        <v>377</v>
      </c>
      <c r="D35" s="230"/>
      <c r="E35" s="230"/>
      <c r="F35" s="230">
        <f>VLOOKUP(C35,'COMPOSIÇÃO NUTRICIONAL'!C488:F492,4,0)*B35</f>
        <v>0</v>
      </c>
      <c r="G35" s="230">
        <f>VLOOKUP(C35,'COMPOSIÇÃO NUTRICIONAL'!C488:G492,5,0)*B35</f>
        <v>0</v>
      </c>
      <c r="H35" s="230">
        <f>VLOOKUP(C35,'COMPOSIÇÃO NUTRICIONAL'!C488:H492,6,0)*B35</f>
        <v>0</v>
      </c>
      <c r="I35" s="230">
        <f>VLOOKUP(C35,'COMPOSIÇÃO NUTRICIONAL'!C488:I492,7,0)*B35</f>
        <v>0</v>
      </c>
      <c r="J35" s="221"/>
      <c r="K35" s="221"/>
      <c r="N35" s="716" t="s">
        <v>56</v>
      </c>
      <c r="O35" s="717"/>
      <c r="P35" s="663">
        <f>H33+H34+H35+H36+H37+H38+H39+H40</f>
        <v>0</v>
      </c>
      <c r="Q35" s="663"/>
    </row>
    <row r="36" spans="1:25" ht="24">
      <c r="A36" s="713"/>
      <c r="B36" s="229"/>
      <c r="C36" s="228" t="str">
        <f>'COMPOSIÇÃO NUTRICIONAL'!C498</f>
        <v>250gr de Hortícolas Cozinhados OU 200gr de legumes em cru</v>
      </c>
      <c r="D36" s="230"/>
      <c r="E36" s="230"/>
      <c r="F36" s="230">
        <f>'COMPOSIÇÃO NUTRICIONAL'!F498*B36</f>
        <v>0</v>
      </c>
      <c r="G36" s="230">
        <f>'COMPOSIÇÃO NUTRICIONAL'!G498*B36</f>
        <v>0</v>
      </c>
      <c r="H36" s="230">
        <f>'COMPOSIÇÃO NUTRICIONAL'!H498*B36</f>
        <v>0</v>
      </c>
      <c r="I36" s="230">
        <f>'COMPOSIÇÃO NUTRICIONAL'!I498*B36</f>
        <v>0</v>
      </c>
      <c r="J36" s="221"/>
      <c r="K36" s="221"/>
      <c r="N36" s="716" t="s">
        <v>140</v>
      </c>
      <c r="O36" s="717"/>
      <c r="P36" s="725">
        <f>I33+I34+I35+I36+I37+I38+I39+I40</f>
        <v>0</v>
      </c>
      <c r="Q36" s="725"/>
    </row>
    <row r="37" spans="1:25" ht="24">
      <c r="A37" s="713"/>
      <c r="B37" s="229"/>
      <c r="C37" s="228" t="str">
        <f>'COMPOSIÇÃO NUTRICIONAL'!C499</f>
        <v>88gr de leguminosas cozidas</v>
      </c>
      <c r="D37" s="230"/>
      <c r="E37" s="230"/>
      <c r="F37" s="230">
        <f>'COMPOSIÇÃO NUTRICIONAL'!F499*B37</f>
        <v>0</v>
      </c>
      <c r="G37" s="230">
        <f>'COMPOSIÇÃO NUTRICIONAL'!G499*B37</f>
        <v>0</v>
      </c>
      <c r="H37" s="230">
        <f>'COMPOSIÇÃO NUTRICIONAL'!H499*B37</f>
        <v>0</v>
      </c>
      <c r="I37" s="230">
        <f>'COMPOSIÇÃO NUTRICIONAL'!I499*B37</f>
        <v>0</v>
      </c>
      <c r="J37" s="221"/>
      <c r="K37" s="221"/>
      <c r="N37" s="663"/>
      <c r="O37" s="663"/>
      <c r="P37" s="663"/>
      <c r="Q37" s="663"/>
    </row>
    <row r="38" spans="1:25" ht="24">
      <c r="A38" s="713"/>
      <c r="B38" s="229"/>
      <c r="C38" s="228" t="str">
        <f>'COMPOSIÇÃO NUTRICIONAL'!C507</f>
        <v xml:space="preserve"> Porção Fruta</v>
      </c>
      <c r="D38" s="230"/>
      <c r="E38" s="230"/>
      <c r="F38" s="230">
        <f>'COMPOSIÇÃO NUTRICIONAL'!F507*B38</f>
        <v>0</v>
      </c>
      <c r="G38" s="230">
        <f>'COMPOSIÇÃO NUTRICIONAL'!G507*B38</f>
        <v>0</v>
      </c>
      <c r="H38" s="230">
        <f>'COMPOSIÇÃO NUTRICIONAL'!H507*B38</f>
        <v>0</v>
      </c>
      <c r="I38" s="230">
        <f>'COMPOSIÇÃO NUTRICIONAL'!I507*B38</f>
        <v>0</v>
      </c>
      <c r="J38" s="221"/>
      <c r="K38" s="221"/>
      <c r="N38" s="663"/>
      <c r="O38" s="663"/>
      <c r="P38" s="663"/>
      <c r="Q38" s="663"/>
    </row>
    <row r="39" spans="1:25" ht="24">
      <c r="A39" s="713"/>
      <c r="B39" s="229"/>
      <c r="C39" s="228" t="s">
        <v>349</v>
      </c>
      <c r="D39" s="230">
        <f>_xlfn.XLOOKUP(C39,alimentos,'COMPOSIÇÃO NUTRICIONAL'!E4:E569,0,0,1)*'CÁLCULOS PLANO ALIMENTAR'!B39</f>
        <v>0</v>
      </c>
      <c r="E39" s="230"/>
      <c r="F39" s="230">
        <f>_xlfn.XLOOKUP(C39,alimentos,'COMPOSIÇÃO NUTRICIONAL'!F4:F569,0,0,1)*'CÁLCULOS PLANO ALIMENTAR'!B39</f>
        <v>0</v>
      </c>
      <c r="G39" s="230">
        <f>_xlfn.XLOOKUP(C39,alimentos,'COMPOSIÇÃO NUTRICIONAL'!G4:G569,0,0,1)*'CÁLCULOS PLANO ALIMENTAR'!B39</f>
        <v>0</v>
      </c>
      <c r="H39" s="230">
        <f>_xlfn.XLOOKUP(C39,alimentos,'COMPOSIÇÃO NUTRICIONAL'!H4:H569,0,0,1)*'CÁLCULOS PLANO ALIMENTAR'!B39</f>
        <v>0</v>
      </c>
      <c r="I39" s="230">
        <f>_xlfn.XLOOKUP(C39,alimentos,'COMPOSIÇÃO NUTRICIONAL'!I4:I569,0,0,1)*'CÁLCULOS PLANO ALIMENTAR'!B39</f>
        <v>0</v>
      </c>
      <c r="J39" s="221"/>
      <c r="K39" s="221"/>
      <c r="N39" s="25"/>
      <c r="O39" s="25"/>
      <c r="P39" s="25"/>
      <c r="Q39" s="25"/>
    </row>
    <row r="40" spans="1:25">
      <c r="A40" s="713"/>
      <c r="B40" s="229"/>
      <c r="C40" s="228"/>
      <c r="D40" s="230">
        <f>_xlfn.XLOOKUP(C40,gordura,'COMPOSIÇÃO NUTRICIONAL'!E33:E39,0,0,1)*B40</f>
        <v>0</v>
      </c>
      <c r="E40" s="230"/>
      <c r="F40" s="230">
        <f>_xlfn.XLOOKUP(C40,gordura,'COMPOSIÇÃO NUTRICIONAL'!F33:F39,0,0,1)*B40</f>
        <v>0</v>
      </c>
      <c r="G40" s="230">
        <f>_xlfn.XLOOKUP(C40,gordura,'COMPOSIÇÃO NUTRICIONAL'!G33:G39,0,0,1)*B40</f>
        <v>0</v>
      </c>
      <c r="H40" s="230">
        <f>_xlfn.XLOOKUP(C40,gordura,'COMPOSIÇÃO NUTRICIONAL'!H33:H39,0,0,1)*B40</f>
        <v>0</v>
      </c>
      <c r="I40" s="230">
        <f>_xlfn.XLOOKUP(C40,gordura,'COMPOSIÇÃO NUTRICIONAL'!I33:I39,0,0,1)*B40</f>
        <v>0</v>
      </c>
      <c r="J40" s="221"/>
      <c r="K40" s="221"/>
      <c r="N40" s="25"/>
      <c r="O40" s="25"/>
      <c r="P40" s="25"/>
      <c r="Q40" s="25"/>
    </row>
    <row r="41" spans="1:25" ht="24">
      <c r="A41" s="713"/>
      <c r="B41" s="237" t="s">
        <v>378</v>
      </c>
      <c r="C41" s="232" t="s">
        <v>379</v>
      </c>
      <c r="D41" s="231"/>
      <c r="E41" s="231"/>
      <c r="F41" s="231"/>
      <c r="G41" s="231"/>
      <c r="H41" s="231"/>
      <c r="I41" s="231"/>
      <c r="J41" s="221"/>
      <c r="K41" s="221"/>
      <c r="N41" s="663"/>
      <c r="O41" s="663"/>
      <c r="P41" s="663"/>
      <c r="Q41" s="663"/>
    </row>
    <row r="42" spans="1:25">
      <c r="N42" s="720"/>
      <c r="O42" s="720"/>
      <c r="P42" s="720"/>
      <c r="Q42" s="720"/>
    </row>
    <row r="43" spans="1:25">
      <c r="A43" s="710" t="s">
        <v>46</v>
      </c>
      <c r="B43" s="710"/>
      <c r="C43" s="710"/>
      <c r="D43" s="710"/>
      <c r="E43" s="239"/>
      <c r="F43" s="239"/>
      <c r="G43" s="239"/>
      <c r="H43" s="239"/>
      <c r="I43" s="239"/>
      <c r="J43" s="90"/>
      <c r="K43" s="90"/>
      <c r="N43" s="718" t="s">
        <v>46</v>
      </c>
      <c r="O43" s="718"/>
      <c r="P43" s="718"/>
      <c r="Q43" s="718"/>
      <c r="R43" s="25"/>
      <c r="V43" s="663"/>
      <c r="W43" s="663"/>
      <c r="X43" s="663"/>
      <c r="Y43" s="663"/>
    </row>
    <row r="44" spans="1:25">
      <c r="A44" s="233" t="s">
        <v>382</v>
      </c>
      <c r="B44" s="223" t="s">
        <v>51</v>
      </c>
      <c r="C44" s="224"/>
      <c r="D44" s="225" t="s">
        <v>383</v>
      </c>
      <c r="E44" s="225"/>
      <c r="F44" s="226" t="s">
        <v>38</v>
      </c>
      <c r="G44" s="226" t="s">
        <v>380</v>
      </c>
      <c r="H44" s="226" t="s">
        <v>56</v>
      </c>
      <c r="I44" s="226" t="s">
        <v>381</v>
      </c>
      <c r="J44" s="715" t="s">
        <v>58</v>
      </c>
      <c r="K44" s="715"/>
    </row>
    <row r="45" spans="1:25">
      <c r="A45" s="713"/>
      <c r="B45" s="231"/>
      <c r="C45" s="235" t="s">
        <v>423</v>
      </c>
      <c r="D45" s="231">
        <f>_xlfn.XLOOKUP($C$45,cereais,'COMPOSIÇÃO NUTRICIONAL'!E50:E180,0,0,1)*'CÁLCULOS PLANO ALIMENTAR'!$B$45</f>
        <v>0</v>
      </c>
      <c r="E45" s="231"/>
      <c r="F45" s="231">
        <f>_xlfn.XLOOKUP($C$45,cereais,'COMPOSIÇÃO NUTRICIONAL'!F50:F180,0,0,1)*'CÁLCULOS PLANO ALIMENTAR'!$B$45</f>
        <v>0</v>
      </c>
      <c r="G45" s="231">
        <f>_xlfn.XLOOKUP($C$45,cereais,'COMPOSIÇÃO NUTRICIONAL'!G50:G180,0,0,1)*'CÁLCULOS PLANO ALIMENTAR'!$B$45</f>
        <v>0</v>
      </c>
      <c r="H45" s="231">
        <f>_xlfn.XLOOKUP($C$45,cereais,'COMPOSIÇÃO NUTRICIONAL'!H50:H180,0,0,1)*'CÁLCULOS PLANO ALIMENTAR'!$B$45</f>
        <v>0</v>
      </c>
      <c r="I45" s="231">
        <f>_xlfn.XLOOKUP($C$45,cereais,'COMPOSIÇÃO NUTRICIONAL'!I50:I180,0,0,1)*'CÁLCULOS PLANO ALIMENTAR'!$B$45</f>
        <v>0</v>
      </c>
      <c r="J45" s="90"/>
      <c r="K45" s="90"/>
      <c r="N45" s="716" t="s">
        <v>38</v>
      </c>
      <c r="O45" s="717"/>
      <c r="P45" s="719">
        <f>F45+F46+F47+F48+F49+F50+F51</f>
        <v>0</v>
      </c>
      <c r="Q45" s="663"/>
    </row>
    <row r="46" spans="1:25">
      <c r="A46" s="713"/>
      <c r="B46" s="231"/>
      <c r="C46" s="235" t="s">
        <v>213</v>
      </c>
      <c r="D46" s="231">
        <f>_xlfn.XLOOKUP($C$46,Queijofiambre,'COMPOSIÇÃO NUTRICIONAL'!E396:E431,0,0,1)*'CÁLCULOS PLANO ALIMENTAR'!$B$46</f>
        <v>0</v>
      </c>
      <c r="E46" s="231"/>
      <c r="F46" s="231">
        <f>_xlfn.XLOOKUP($C$46,Queijofiambre,'COMPOSIÇÃO NUTRICIONAL'!F396:F431,0,0,1)*'CÁLCULOS PLANO ALIMENTAR'!$B$46</f>
        <v>0</v>
      </c>
      <c r="G46" s="231">
        <f>_xlfn.XLOOKUP($C$46,Queijofiambre,'COMPOSIÇÃO NUTRICIONAL'!G396:G431,0,0,1)*'CÁLCULOS PLANO ALIMENTAR'!$B$46</f>
        <v>0</v>
      </c>
      <c r="H46" s="231">
        <f>_xlfn.XLOOKUP($C$46,Queijofiambre,'COMPOSIÇÃO NUTRICIONAL'!H396:H431,0,0,1)*'CÁLCULOS PLANO ALIMENTAR'!$B$46</f>
        <v>0</v>
      </c>
      <c r="I46" s="231">
        <f>_xlfn.XLOOKUP($C$46,Queijofiambre,'COMPOSIÇÃO NUTRICIONAL'!I396:I431,0,0,1)*'CÁLCULOS PLANO ALIMENTAR'!$B$46</f>
        <v>0</v>
      </c>
      <c r="J46" s="90"/>
      <c r="K46" s="90"/>
      <c r="N46" s="716" t="s">
        <v>293</v>
      </c>
      <c r="O46" s="717"/>
      <c r="P46" s="663">
        <f>G45+G46+G47+G48+G49+G50+G51</f>
        <v>0</v>
      </c>
      <c r="Q46" s="663"/>
    </row>
    <row r="47" spans="1:25">
      <c r="A47" s="713"/>
      <c r="B47" s="231"/>
      <c r="C47" s="235" t="s">
        <v>536</v>
      </c>
      <c r="D47" s="231">
        <f>_xlfn.XLOOKUP($C$47,manteiga,'COMPOSIÇÃO NUTRICIONAL'!E464:E487,0,0,1)*'CÁLCULOS PLANO ALIMENTAR'!$B$47</f>
        <v>0</v>
      </c>
      <c r="E47" s="231"/>
      <c r="F47" s="231">
        <f>_xlfn.XLOOKUP($C$47,manteiga,'COMPOSIÇÃO NUTRICIONAL'!F464:F487,0,0,1)*'CÁLCULOS PLANO ALIMENTAR'!$B$47</f>
        <v>0</v>
      </c>
      <c r="G47" s="231">
        <f>_xlfn.XLOOKUP($C$47,manteiga,'COMPOSIÇÃO NUTRICIONAL'!G464:G487,0,0,1)*'CÁLCULOS PLANO ALIMENTAR'!$B$47</f>
        <v>0</v>
      </c>
      <c r="H47" s="231">
        <f>_xlfn.XLOOKUP($C$47,manteiga,'COMPOSIÇÃO NUTRICIONAL'!H464:H487,0,0,1)*'CÁLCULOS PLANO ALIMENTAR'!$B$47</f>
        <v>0</v>
      </c>
      <c r="I47" s="231">
        <f>_xlfn.XLOOKUP($C$47,manteiga,'COMPOSIÇÃO NUTRICIONAL'!I464:I487,0,0,1)*'CÁLCULOS PLANO ALIMENTAR'!$B$47</f>
        <v>0</v>
      </c>
      <c r="J47" s="90"/>
      <c r="K47" s="90"/>
      <c r="N47" s="716" t="s">
        <v>56</v>
      </c>
      <c r="O47" s="717"/>
      <c r="P47" s="663">
        <f>H45+H46+H47+H48+H49+H50+H51</f>
        <v>0</v>
      </c>
      <c r="Q47" s="663"/>
    </row>
    <row r="48" spans="1:25">
      <c r="A48" s="713"/>
      <c r="B48" s="231"/>
      <c r="C48" s="235" t="s">
        <v>492</v>
      </c>
      <c r="D48" s="231">
        <f>_xlfn.XLOOKUP($C$48,LeiteIogurte,'COMPOSIÇÃO NUTRICIONAL'!E258:E393,0,0,1)*'CÁLCULOS PLANO ALIMENTAR'!$B$48</f>
        <v>0</v>
      </c>
      <c r="E48" s="231"/>
      <c r="F48" s="231">
        <f>_xlfn.XLOOKUP($C$48,LeiteIogurte,'COMPOSIÇÃO NUTRICIONAL'!F258:F393,0,0,1)*'CÁLCULOS PLANO ALIMENTAR'!$B$48</f>
        <v>0</v>
      </c>
      <c r="G48" s="231">
        <f>_xlfn.XLOOKUP($C$48,LeiteIogurte,'COMPOSIÇÃO NUTRICIONAL'!G258:G393,0,0,1)*'CÁLCULOS PLANO ALIMENTAR'!$B$48</f>
        <v>0</v>
      </c>
      <c r="H48" s="231">
        <f>_xlfn.XLOOKUP($C$48,LeiteIogurte,'COMPOSIÇÃO NUTRICIONAL'!H258:H393,0,0,1)*'CÁLCULOS PLANO ALIMENTAR'!$B$48</f>
        <v>0</v>
      </c>
      <c r="I48" s="231">
        <f>_xlfn.XLOOKUP($C$48,LeiteIogurte,'COMPOSIÇÃO NUTRICIONAL'!I258:I393,0,0,1)*'CÁLCULOS PLANO ALIMENTAR'!$B$48</f>
        <v>0</v>
      </c>
      <c r="J48" s="90"/>
      <c r="K48" s="90"/>
      <c r="N48" s="716" t="s">
        <v>140</v>
      </c>
      <c r="O48" s="717"/>
      <c r="P48" s="663">
        <f>I45+I46+I47+I48+I49+I50+I51</f>
        <v>0</v>
      </c>
      <c r="Q48" s="663"/>
    </row>
    <row r="49" spans="1:25">
      <c r="A49" s="713"/>
      <c r="B49" s="231"/>
      <c r="C49" s="235" t="s">
        <v>386</v>
      </c>
      <c r="D49" s="231">
        <f>_xlfn.XLOOKUP($C$49,açucar,'COMPOSIÇÃO NUTRICIONAL'!E4:E32,0,0,1)*'CÁLCULOS PLANO ALIMENTAR'!$B$49</f>
        <v>0</v>
      </c>
      <c r="E49" s="231"/>
      <c r="F49" s="231">
        <f>_xlfn.XLOOKUP($C$49,açucar,'COMPOSIÇÃO NUTRICIONAL'!F4:F32,0,0,1)*'CÁLCULOS PLANO ALIMENTAR'!$B$49</f>
        <v>0</v>
      </c>
      <c r="G49" s="231">
        <f>_xlfn.XLOOKUP($C$49,açucar,'COMPOSIÇÃO NUTRICIONAL'!G4:G32,0,0,1)*'CÁLCULOS PLANO ALIMENTAR'!$B$49</f>
        <v>0</v>
      </c>
      <c r="H49" s="231">
        <f>_xlfn.XLOOKUP($C$49,açucar,'COMPOSIÇÃO NUTRICIONAL'!H4:H32,0,0,1)*'CÁLCULOS PLANO ALIMENTAR'!$B$49</f>
        <v>0</v>
      </c>
      <c r="I49" s="231">
        <f>_xlfn.XLOOKUP($C$49,açucar,'COMPOSIÇÃO NUTRICIONAL'!I4:I32,0,0,1)*'CÁLCULOS PLANO ALIMENTAR'!$B$49</f>
        <v>0</v>
      </c>
      <c r="J49" s="90"/>
      <c r="K49" s="90"/>
      <c r="N49" s="663"/>
      <c r="O49" s="663"/>
      <c r="P49" s="663"/>
      <c r="Q49" s="663"/>
    </row>
    <row r="50" spans="1:25">
      <c r="A50" s="713"/>
      <c r="B50" s="231"/>
      <c r="C50" s="235" t="s">
        <v>319</v>
      </c>
      <c r="D50" s="231">
        <f>_xlfn.XLOOKUP($C$50,fruta,'COMPOSIÇÃO NUTRICIONAL'!E181:E241,0,0,1)*'CÁLCULOS PLANO ALIMENTAR'!$B$50</f>
        <v>0</v>
      </c>
      <c r="E50" s="231"/>
      <c r="F50" s="231">
        <f>_xlfn.XLOOKUP($C$50,fruta,'COMPOSIÇÃO NUTRICIONAL'!F181:F241,0,0,1)*'CÁLCULOS PLANO ALIMENTAR'!$B$50</f>
        <v>0</v>
      </c>
      <c r="G50" s="231">
        <f>_xlfn.XLOOKUP($C$50,fruta,'COMPOSIÇÃO NUTRICIONAL'!G181:G241,0,0,1)*'CÁLCULOS PLANO ALIMENTAR'!$B$50</f>
        <v>0</v>
      </c>
      <c r="H50" s="231">
        <f>_xlfn.XLOOKUP($C$50,fruta,'COMPOSIÇÃO NUTRICIONAL'!H181:H241,0,0,1)*'CÁLCULOS PLANO ALIMENTAR'!$B$50</f>
        <v>0</v>
      </c>
      <c r="I50" s="231">
        <f>_xlfn.XLOOKUP($C$50,fruta,'COMPOSIÇÃO NUTRICIONAL'!I181:I241,0,0,1)*'CÁLCULOS PLANO ALIMENTAR'!$B$50</f>
        <v>0</v>
      </c>
      <c r="J50" s="90"/>
      <c r="K50" s="90"/>
      <c r="N50" s="663"/>
      <c r="O50" s="663"/>
      <c r="P50" s="663"/>
      <c r="Q50" s="663"/>
    </row>
    <row r="51" spans="1:25">
      <c r="A51" s="229"/>
      <c r="B51" s="231"/>
      <c r="C51" s="235"/>
      <c r="D51" s="231">
        <f>_xlfn.XLOOKUP($C$51,alimentos,'COMPOSIÇÃO NUTRICIONAL'!E4:E569,0,0,1)*'CÁLCULOS PLANO ALIMENTAR'!$B$51</f>
        <v>0</v>
      </c>
      <c r="E51" s="231"/>
      <c r="F51" s="231">
        <f>_xlfn.XLOOKUP($C$51,alimentos,'COMPOSIÇÃO NUTRICIONAL'!F4:F569,0,0,1)*'CÁLCULOS PLANO ALIMENTAR'!$B$51</f>
        <v>0</v>
      </c>
      <c r="G51" s="231">
        <f>_xlfn.XLOOKUP($C$51,alimentos,'COMPOSIÇÃO NUTRICIONAL'!G4:G569,0,0,1)*'CÁLCULOS PLANO ALIMENTAR'!$B$51</f>
        <v>0</v>
      </c>
      <c r="H51" s="231">
        <f>_xlfn.XLOOKUP($C$51,alimentos,'COMPOSIÇÃO NUTRICIONAL'!H4:H569,0,0,1)*'CÁLCULOS PLANO ALIMENTAR'!$B$51</f>
        <v>0</v>
      </c>
      <c r="I51" s="231">
        <f>_xlfn.XLOOKUP($C$51,alimentos,'COMPOSIÇÃO NUTRICIONAL'!I4:I569,0,0,1)*'CÁLCULOS PLANO ALIMENTAR'!$B$51</f>
        <v>0</v>
      </c>
      <c r="J51" s="90"/>
      <c r="K51" s="90"/>
      <c r="N51" s="25"/>
      <c r="O51" s="25"/>
      <c r="P51" s="25"/>
      <c r="Q51" s="25"/>
    </row>
    <row r="52" spans="1:25">
      <c r="N52" s="720"/>
      <c r="O52" s="720"/>
      <c r="P52" s="720"/>
      <c r="Q52" s="720"/>
    </row>
    <row r="53" spans="1:25">
      <c r="A53" s="710" t="s">
        <v>570</v>
      </c>
      <c r="B53" s="710"/>
      <c r="C53" s="710"/>
      <c r="D53" s="710"/>
      <c r="E53" s="239"/>
      <c r="F53" s="239"/>
      <c r="G53" s="239"/>
      <c r="H53" s="239"/>
      <c r="I53" s="239"/>
      <c r="J53" s="90"/>
      <c r="K53" s="90"/>
      <c r="N53" s="718" t="s">
        <v>570</v>
      </c>
      <c r="O53" s="718"/>
      <c r="P53" s="718"/>
      <c r="Q53" s="718"/>
    </row>
    <row r="54" spans="1:25">
      <c r="A54" s="233" t="s">
        <v>382</v>
      </c>
      <c r="B54" s="223" t="s">
        <v>51</v>
      </c>
      <c r="C54" s="224"/>
      <c r="D54" s="225" t="s">
        <v>383</v>
      </c>
      <c r="E54" s="225"/>
      <c r="F54" s="226" t="s">
        <v>38</v>
      </c>
      <c r="G54" s="226" t="s">
        <v>380</v>
      </c>
      <c r="H54" s="226" t="s">
        <v>56</v>
      </c>
      <c r="I54" s="226" t="s">
        <v>381</v>
      </c>
      <c r="J54" s="715" t="s">
        <v>58</v>
      </c>
      <c r="K54" s="715"/>
    </row>
    <row r="55" spans="1:25" ht="24">
      <c r="A55" s="713"/>
      <c r="B55" s="231"/>
      <c r="C55" s="234" t="s">
        <v>229</v>
      </c>
      <c r="D55" s="231">
        <f>_xlfn.XLOOKUP($C$55,gelatina,'COMPOSIÇÃO NUTRICIONAL'!E435:E439,0,0,1)*'CÁLCULOS PLANO ALIMENTAR'!$B$55</f>
        <v>0</v>
      </c>
      <c r="E55" s="231"/>
      <c r="F55" s="231">
        <f>_xlfn.XLOOKUP($C$55,gelatina,'COMPOSIÇÃO NUTRICIONAL'!F435:F439,0,0,1)*'CÁLCULOS PLANO ALIMENTAR'!$B$55</f>
        <v>0</v>
      </c>
      <c r="G55" s="231">
        <f>_xlfn.XLOOKUP($C$55,gelatina,'COMPOSIÇÃO NUTRICIONAL'!G435:G439,0,0,1)*'CÁLCULOS PLANO ALIMENTAR'!$B$55</f>
        <v>0</v>
      </c>
      <c r="H55" s="231">
        <f>_xlfn.XLOOKUP($C$55,gelatina,'COMPOSIÇÃO NUTRICIONAL'!H435:H439,0,0,1)*'CÁLCULOS PLANO ALIMENTAR'!$B$55</f>
        <v>0</v>
      </c>
      <c r="I55" s="231">
        <f>_xlfn.XLOOKUP($C$55,gelatina,'COMPOSIÇÃO NUTRICIONAL'!I435:I439,0,0,1)*'CÁLCULOS PLANO ALIMENTAR'!$B$55</f>
        <v>0</v>
      </c>
      <c r="J55" s="90"/>
      <c r="K55" s="90"/>
      <c r="N55" s="716" t="s">
        <v>38</v>
      </c>
      <c r="O55" s="717"/>
      <c r="P55" s="719">
        <f>F55+F56+F57+F58+F59+F60+F61+F62</f>
        <v>0</v>
      </c>
      <c r="Q55" s="663"/>
    </row>
    <row r="56" spans="1:25" ht="24">
      <c r="A56" s="713"/>
      <c r="B56" s="231"/>
      <c r="C56" s="234" t="s">
        <v>302</v>
      </c>
      <c r="D56" s="231">
        <f>_xlfn.XLOOKUP($C$56,barras,'COMPOSIÇÃO NUTRICIONAL'!E451:E463,0,0,1)*'CÁLCULOS PLANO ALIMENTAR'!$B$56</f>
        <v>0</v>
      </c>
      <c r="E56" s="231"/>
      <c r="F56" s="231">
        <f>_xlfn.XLOOKUP($C$56,barras,'COMPOSIÇÃO NUTRICIONAL'!F451:F463,0,0,1)*'CÁLCULOS PLANO ALIMENTAR'!$B$56</f>
        <v>0</v>
      </c>
      <c r="G56" s="231">
        <f>_xlfn.XLOOKUP($C$56,barras,'COMPOSIÇÃO NUTRICIONAL'!G451:G463,0,0,1)*'CÁLCULOS PLANO ALIMENTAR'!$B$56</f>
        <v>0</v>
      </c>
      <c r="H56" s="231">
        <f>_xlfn.XLOOKUP($C$56,barras,'COMPOSIÇÃO NUTRICIONAL'!H451:H463,0,0,1)*'CÁLCULOS PLANO ALIMENTAR'!$B$56</f>
        <v>0</v>
      </c>
      <c r="I56" s="231">
        <f>_xlfn.XLOOKUP($C$56,barras,'COMPOSIÇÃO NUTRICIONAL'!I451:I463,0,0,1)*'CÁLCULOS PLANO ALIMENTAR'!$B$56</f>
        <v>0</v>
      </c>
      <c r="J56" s="90"/>
      <c r="K56" s="90"/>
      <c r="N56" s="716" t="s">
        <v>293</v>
      </c>
      <c r="O56" s="717"/>
      <c r="P56" s="663">
        <f>G55+G56+G57+G58+G59+G60+G61+G62</f>
        <v>0</v>
      </c>
      <c r="Q56" s="663"/>
    </row>
    <row r="57" spans="1:25" ht="24">
      <c r="A57" s="713"/>
      <c r="B57" s="231"/>
      <c r="C57" s="234" t="s">
        <v>172</v>
      </c>
      <c r="D57" s="231">
        <f>_xlfn.XLOOKUP($C$57,fruta,'COMPOSIÇÃO NUTRICIONAL'!E181:E241,0,0,1)*'CÁLCULOS PLANO ALIMENTAR'!$B$57</f>
        <v>0</v>
      </c>
      <c r="E57" s="231"/>
      <c r="F57" s="231">
        <f>_xlfn.XLOOKUP($C$57,fruta,'COMPOSIÇÃO NUTRICIONAL'!F181:F241,0,0,1)*'CÁLCULOS PLANO ALIMENTAR'!$B$57</f>
        <v>0</v>
      </c>
      <c r="G57" s="231">
        <f>_xlfn.XLOOKUP($C$57,fruta,'COMPOSIÇÃO NUTRICIONAL'!G181:G241,0,0,1)*'CÁLCULOS PLANO ALIMENTAR'!$B$57</f>
        <v>0</v>
      </c>
      <c r="H57" s="231">
        <f>_xlfn.XLOOKUP($C$57,fruta,'COMPOSIÇÃO NUTRICIONAL'!H181:H241,0,0,1)*'CÁLCULOS PLANO ALIMENTAR'!$B$57</f>
        <v>0</v>
      </c>
      <c r="I57" s="231">
        <f>_xlfn.XLOOKUP($C$57,fruta,'COMPOSIÇÃO NUTRICIONAL'!I181:I241,0,0,1)*'CÁLCULOS PLANO ALIMENTAR'!$B$57</f>
        <v>0</v>
      </c>
      <c r="J57" s="90"/>
      <c r="K57" s="90"/>
      <c r="N57" s="716" t="s">
        <v>56</v>
      </c>
      <c r="O57" s="717"/>
      <c r="P57" s="663">
        <f>H55+H56+H57+H58+H59+H60+H61+H62</f>
        <v>0</v>
      </c>
      <c r="Q57" s="663"/>
    </row>
    <row r="58" spans="1:25" ht="24">
      <c r="A58" s="713"/>
      <c r="B58" s="231"/>
      <c r="C58" s="234" t="s">
        <v>216</v>
      </c>
      <c r="D58" s="231">
        <f>_xlfn.XLOOKUP($C$58,Queijofiambre,'COMPOSIÇÃO NUTRICIONAL'!E396:E431,0,0,1)*'CÁLCULOS PLANO ALIMENTAR'!$B$58</f>
        <v>0</v>
      </c>
      <c r="E58" s="231"/>
      <c r="F58" s="231">
        <f>_xlfn.XLOOKUP($C$58,Queijofiambre,'COMPOSIÇÃO NUTRICIONAL'!F396:F431,0,0,1)*'CÁLCULOS PLANO ALIMENTAR'!$B$58</f>
        <v>0</v>
      </c>
      <c r="G58" s="231">
        <f>_xlfn.XLOOKUP($C$58,Queijofiambre,'COMPOSIÇÃO NUTRICIONAL'!G396:G431,0,0,1)*'CÁLCULOS PLANO ALIMENTAR'!$B$58</f>
        <v>0</v>
      </c>
      <c r="H58" s="231">
        <f>_xlfn.XLOOKUP($C$58,Queijofiambre,'COMPOSIÇÃO NUTRICIONAL'!H396:H431,0,0,1)*'CÁLCULOS PLANO ALIMENTAR'!$B$58</f>
        <v>0</v>
      </c>
      <c r="I58" s="231">
        <f>_xlfn.XLOOKUP($C$58,Queijofiambre,'COMPOSIÇÃO NUTRICIONAL'!I396:I431,0,0,1)*'CÁLCULOS PLANO ALIMENTAR'!$B$58</f>
        <v>0</v>
      </c>
      <c r="J58" s="90"/>
      <c r="K58" s="90"/>
      <c r="N58" s="716" t="s">
        <v>140</v>
      </c>
      <c r="O58" s="717"/>
      <c r="P58" s="663">
        <f>I55+I56+I57+I58+I59+I60+I61+I62</f>
        <v>0</v>
      </c>
      <c r="Q58" s="663"/>
    </row>
    <row r="59" spans="1:25" ht="24">
      <c r="A59" s="713"/>
      <c r="B59" s="231"/>
      <c r="C59" s="234" t="s">
        <v>497</v>
      </c>
      <c r="D59" s="231">
        <f>_xlfn.XLOOKUP($C$59,LeiteIogurte,'COMPOSIÇÃO NUTRICIONAL'!E258:E393,0,0,1)*'CÁLCULOS PLANO ALIMENTAR'!$B$59</f>
        <v>0</v>
      </c>
      <c r="E59" s="231"/>
      <c r="F59" s="231">
        <f>_xlfn.XLOOKUP($C$59,LeiteIogurte,'COMPOSIÇÃO NUTRICIONAL'!F258:F393,0,0,1)*'CÁLCULOS PLANO ALIMENTAR'!$B$59</f>
        <v>0</v>
      </c>
      <c r="G59" s="231">
        <f>_xlfn.XLOOKUP($C$59,LeiteIogurte,'COMPOSIÇÃO NUTRICIONAL'!G258:G393,0,0,1)*'CÁLCULOS PLANO ALIMENTAR'!$B$59</f>
        <v>0</v>
      </c>
      <c r="H59" s="231">
        <f>_xlfn.XLOOKUP($C$59,LeiteIogurte,'COMPOSIÇÃO NUTRICIONAL'!H258:H393,0,0,1)*'CÁLCULOS PLANO ALIMENTAR'!$B$59</f>
        <v>0</v>
      </c>
      <c r="I59" s="231">
        <f>_xlfn.XLOOKUP($C$59,LeiteIogurte,'COMPOSIÇÃO NUTRICIONAL'!I258:I393,0,0,1)*'CÁLCULOS PLANO ALIMENTAR'!$B$59</f>
        <v>0</v>
      </c>
      <c r="J59" s="90"/>
      <c r="K59" s="90"/>
    </row>
    <row r="60" spans="1:25" ht="24">
      <c r="A60" s="713"/>
      <c r="B60" s="231"/>
      <c r="C60" s="234" t="s">
        <v>425</v>
      </c>
      <c r="D60" s="231">
        <f>_xlfn.XLOOKUP($C$60,cereais,'COMPOSIÇÃO NUTRICIONAL'!E50:E180,0,0,1)*'CÁLCULOS PLANO ALIMENTAR'!$B$60</f>
        <v>0</v>
      </c>
      <c r="E60" s="231"/>
      <c r="F60" s="231">
        <f>_xlfn.XLOOKUP($C$60,cereais,'COMPOSIÇÃO NUTRICIONAL'!F50:F180,0,0,1)*'CÁLCULOS PLANO ALIMENTAR'!$B$60</f>
        <v>0</v>
      </c>
      <c r="G60" s="231">
        <f>_xlfn.XLOOKUP($C$60,cereais,'COMPOSIÇÃO NUTRICIONAL'!G50:G180,0,0,1)*'CÁLCULOS PLANO ALIMENTAR'!$B$60</f>
        <v>0</v>
      </c>
      <c r="H60" s="231">
        <f>_xlfn.XLOOKUP($C$60,cereais,'COMPOSIÇÃO NUTRICIONAL'!H50:H180,0,0,1)*'CÁLCULOS PLANO ALIMENTAR'!$B$60</f>
        <v>0</v>
      </c>
      <c r="I60" s="231">
        <f>_xlfn.XLOOKUP($C$60,cereais,'COMPOSIÇÃO NUTRICIONAL'!I50:I180,0,0,1)*'CÁLCULOS PLANO ALIMENTAR'!$B$60</f>
        <v>0</v>
      </c>
      <c r="J60" s="90"/>
      <c r="K60" s="90"/>
    </row>
    <row r="61" spans="1:25" ht="24">
      <c r="A61" s="713"/>
      <c r="B61" s="231"/>
      <c r="C61" s="228" t="s">
        <v>481</v>
      </c>
      <c r="D61" s="231">
        <f>_xlfn.XLOOKUP($C$61,frutossecos,'COMPOSIÇÃO NUTRICIONAL'!E242:E255,0,0,1)*'CÁLCULOS PLANO ALIMENTAR'!$B$61</f>
        <v>0</v>
      </c>
      <c r="E61" s="231"/>
      <c r="F61" s="231">
        <f>_xlfn.XLOOKUP($C$61,frutossecos,'COMPOSIÇÃO NUTRICIONAL'!F242:F255,0,0,1)*'CÁLCULOS PLANO ALIMENTAR'!$B$61</f>
        <v>0</v>
      </c>
      <c r="G61" s="231">
        <f>_xlfn.XLOOKUP($C$61,frutossecos,'COMPOSIÇÃO NUTRICIONAL'!G242:G255,0,0,1)*'CÁLCULOS PLANO ALIMENTAR'!$B$61</f>
        <v>0</v>
      </c>
      <c r="H61" s="231">
        <f>_xlfn.XLOOKUP($C$61,frutossecos,'COMPOSIÇÃO NUTRICIONAL'!H242:H255,0,0,1)*'CÁLCULOS PLANO ALIMENTAR'!$B$61</f>
        <v>0</v>
      </c>
      <c r="I61" s="231">
        <f>_xlfn.XLOOKUP($C$61,frutossecos,'COMPOSIÇÃO NUTRICIONAL'!I242:I255,0,0,1)*'CÁLCULOS PLANO ALIMENTAR'!$B$61</f>
        <v>0</v>
      </c>
      <c r="J61" s="711"/>
      <c r="K61" s="712"/>
    </row>
    <row r="62" spans="1:25" ht="24">
      <c r="A62" s="229"/>
      <c r="B62" s="231"/>
      <c r="C62" s="228" t="s">
        <v>385</v>
      </c>
      <c r="D62" s="231">
        <f>_xlfn.XLOOKUP($C$62,alimentos,'COMPOSIÇÃO NUTRICIONAL'!E4:E569,0,0,1)*'CÁLCULOS PLANO ALIMENTAR'!$B$62</f>
        <v>0</v>
      </c>
      <c r="E62" s="231"/>
      <c r="F62" s="231">
        <f>_xlfn.XLOOKUP($C$62,alimentos,'COMPOSIÇÃO NUTRICIONAL'!F4:F569,0,0,1)*'CÁLCULOS PLANO ALIMENTAR'!$B$62</f>
        <v>0</v>
      </c>
      <c r="G62" s="231">
        <f>_xlfn.XLOOKUP($C$62,alimentos,'COMPOSIÇÃO NUTRICIONAL'!G4:G569,0,0,1)*'CÁLCULOS PLANO ALIMENTAR'!$B$62</f>
        <v>0</v>
      </c>
      <c r="H62" s="231">
        <f>_xlfn.XLOOKUP($C$62,alimentos,'COMPOSIÇÃO NUTRICIONAL'!H4:H569,0,0,1)*'CÁLCULOS PLANO ALIMENTAR'!$B$62</f>
        <v>0</v>
      </c>
      <c r="I62" s="231">
        <f>_xlfn.XLOOKUP($C$62,alimentos,'COMPOSIÇÃO NUTRICIONAL'!I4:I569,0,0,1)*'CÁLCULOS PLANO ALIMENTAR'!$B$62</f>
        <v>0</v>
      </c>
      <c r="J62" s="711"/>
      <c r="K62" s="712"/>
    </row>
    <row r="63" spans="1:25">
      <c r="N63" s="724"/>
      <c r="O63" s="724"/>
      <c r="P63" s="724"/>
      <c r="Q63" s="724"/>
    </row>
    <row r="64" spans="1:25">
      <c r="A64" s="709" t="s">
        <v>47</v>
      </c>
      <c r="B64" s="709"/>
      <c r="C64" s="709"/>
      <c r="D64" s="709"/>
      <c r="E64" s="238"/>
      <c r="F64" s="238"/>
      <c r="G64" s="238"/>
      <c r="H64" s="238"/>
      <c r="I64" s="238"/>
      <c r="J64" s="221"/>
      <c r="K64" s="221"/>
      <c r="N64" s="724" t="s">
        <v>47</v>
      </c>
      <c r="O64" s="724"/>
      <c r="P64" s="724"/>
      <c r="Q64" s="724"/>
      <c r="R64" s="25"/>
      <c r="V64" s="663"/>
      <c r="W64" s="663"/>
      <c r="X64" s="663"/>
      <c r="Y64" s="663"/>
    </row>
    <row r="65" spans="1:25">
      <c r="A65" s="236" t="s">
        <v>382</v>
      </c>
      <c r="B65" s="223" t="s">
        <v>51</v>
      </c>
      <c r="C65" s="224"/>
      <c r="D65" s="225" t="s">
        <v>383</v>
      </c>
      <c r="E65" s="225"/>
      <c r="F65" s="226" t="s">
        <v>38</v>
      </c>
      <c r="G65" s="226" t="s">
        <v>380</v>
      </c>
      <c r="H65" s="226" t="s">
        <v>56</v>
      </c>
      <c r="I65" s="226" t="s">
        <v>381</v>
      </c>
      <c r="J65" s="714" t="s">
        <v>58</v>
      </c>
      <c r="K65" s="714"/>
    </row>
    <row r="66" spans="1:25" ht="24">
      <c r="A66" s="713"/>
      <c r="B66" s="231"/>
      <c r="C66" s="234" t="s">
        <v>370</v>
      </c>
      <c r="D66" s="231">
        <f>_xlfn.XLOOKUP(C66,sopas,'COMPOSIÇÃO NUTRICIONAL'!E519:E528,0,0,1)*'CÁLCULOS PLANO ALIMENTAR'!B66</f>
        <v>0</v>
      </c>
      <c r="E66" s="231"/>
      <c r="F66" s="231">
        <f>_xlfn.XLOOKUP(C66,sopas,'COMPOSIÇÃO NUTRICIONAL'!F519:F528,0,0,1)*'CÁLCULOS PLANO ALIMENTAR'!B66</f>
        <v>0</v>
      </c>
      <c r="G66" s="231">
        <f>_xlfn.XLOOKUP(C66,sopas,'COMPOSIÇÃO NUTRICIONAL'!G519:G528,0,0,1)*'CÁLCULOS PLANO ALIMENTAR'!B66</f>
        <v>0</v>
      </c>
      <c r="H66" s="231">
        <f>_xlfn.XLOOKUP(C66,sopas,'COMPOSIÇÃO NUTRICIONAL'!H519:H528,0,0,1)*'CÁLCULOS PLANO ALIMENTAR'!B66</f>
        <v>0</v>
      </c>
      <c r="I66" s="231">
        <f>_xlfn.XLOOKUP(C66,sopas,'COMPOSIÇÃO NUTRICIONAL'!I519:I528,0,0,1)*'CÁLCULOS PLANO ALIMENTAR'!B66</f>
        <v>0</v>
      </c>
      <c r="J66" s="221"/>
      <c r="K66" s="221"/>
      <c r="N66" s="716" t="s">
        <v>38</v>
      </c>
      <c r="O66" s="717"/>
      <c r="P66" s="719">
        <f>F66+F67+F69+F71+F74+F68+F70+F72+F73</f>
        <v>0</v>
      </c>
      <c r="Q66" s="663"/>
    </row>
    <row r="67" spans="1:25" ht="48">
      <c r="A67" s="713"/>
      <c r="B67" s="231"/>
      <c r="C67" s="234" t="s">
        <v>639</v>
      </c>
      <c r="D67" s="231"/>
      <c r="E67" s="231"/>
      <c r="F67" s="231">
        <f>VLOOKUP(C67,'COMPOSIÇÃO NUTRICIONAL'!C493:F497,4,0)*B67</f>
        <v>0</v>
      </c>
      <c r="G67" s="231">
        <f>VLOOKUP(C67,'COMPOSIÇÃO NUTRICIONAL'!C493:G497,5,0)*B67</f>
        <v>0</v>
      </c>
      <c r="H67" s="231">
        <f>VLOOKUP(C67,'COMPOSIÇÃO NUTRICIONAL'!C493:H497,6,0)*B67</f>
        <v>0</v>
      </c>
      <c r="I67" s="231">
        <f>VLOOKUP(C67,'COMPOSIÇÃO NUTRICIONAL'!C493:I497,7,0)*B67</f>
        <v>0</v>
      </c>
      <c r="J67" s="221"/>
      <c r="K67" s="221"/>
      <c r="N67" s="716" t="s">
        <v>293</v>
      </c>
      <c r="O67" s="717"/>
      <c r="P67" s="663">
        <f>G66+G67+G68+G69+G71+G74+G73+G70+G72</f>
        <v>0</v>
      </c>
      <c r="Q67" s="663"/>
    </row>
    <row r="68" spans="1:25" ht="24">
      <c r="A68" s="713"/>
      <c r="B68" s="231"/>
      <c r="C68" s="234" t="s">
        <v>376</v>
      </c>
      <c r="D68" s="231"/>
      <c r="E68" s="231"/>
      <c r="F68" s="231">
        <f>VLOOKUP('CÁLCULOS PLANO ALIMENTAR'!C68,'COMPOSIÇÃO NUTRICIONAL'!C488:F492,4,0)*B68</f>
        <v>0</v>
      </c>
      <c r="G68" s="231">
        <f>VLOOKUP(C68,'COMPOSIÇÃO NUTRICIONAL'!C488:G492,5,0)*B68</f>
        <v>0</v>
      </c>
      <c r="H68" s="231">
        <f>VLOOKUP(C68,'COMPOSIÇÃO NUTRICIONAL'!C488:H492,6,0)*B68</f>
        <v>0</v>
      </c>
      <c r="I68" s="231">
        <f>VLOOKUP(C68,'COMPOSIÇÃO NUTRICIONAL'!C488:I492,7,0)*B68</f>
        <v>0</v>
      </c>
      <c r="J68" s="221"/>
      <c r="K68" s="221"/>
      <c r="N68" s="716" t="s">
        <v>56</v>
      </c>
      <c r="O68" s="717"/>
      <c r="P68" s="663">
        <f>H66+H67+H68+H69+H71+H74+H70+H72+H73</f>
        <v>0</v>
      </c>
      <c r="Q68" s="663"/>
    </row>
    <row r="69" spans="1:25" ht="24">
      <c r="A69" s="713"/>
      <c r="B69" s="231"/>
      <c r="C69" s="234" t="str">
        <f>'COMPOSIÇÃO NUTRICIONAL'!C498</f>
        <v>250gr de Hortícolas Cozinhados OU 200gr de legumes em cru</v>
      </c>
      <c r="D69" s="231"/>
      <c r="E69" s="231"/>
      <c r="F69" s="231">
        <f>'COMPOSIÇÃO NUTRICIONAL'!F498*B69</f>
        <v>0</v>
      </c>
      <c r="G69" s="231">
        <f>'COMPOSIÇÃO NUTRICIONAL'!G498*B69</f>
        <v>0</v>
      </c>
      <c r="H69" s="231">
        <f>'COMPOSIÇÃO NUTRICIONAL'!H498*B69</f>
        <v>0</v>
      </c>
      <c r="I69" s="231">
        <f>'COMPOSIÇÃO NUTRICIONAL'!I498*B69</f>
        <v>0</v>
      </c>
      <c r="J69" s="221"/>
      <c r="K69" s="221"/>
      <c r="N69" s="716" t="s">
        <v>140</v>
      </c>
      <c r="O69" s="717"/>
      <c r="P69" s="663">
        <f>I66+I67+I68+I69+I71+I74+I70+I72+I73</f>
        <v>0</v>
      </c>
      <c r="Q69" s="663"/>
    </row>
    <row r="70" spans="1:25" ht="24">
      <c r="A70" s="713"/>
      <c r="B70" s="231"/>
      <c r="C70" s="234" t="s">
        <v>413</v>
      </c>
      <c r="D70" s="231">
        <f>_xlfn.XLOOKUP(C70,gordura,'COMPOSIÇÃO NUTRICIONAL'!E33:E39,0,0,1)*'CÁLCULOS PLANO ALIMENTAR'!B70</f>
        <v>0</v>
      </c>
      <c r="E70" s="231"/>
      <c r="F70" s="231">
        <f>_xlfn.XLOOKUP(C70,gordura,'COMPOSIÇÃO NUTRICIONAL'!F33:F39,0,0,1)*'CÁLCULOS PLANO ALIMENTAR'!B70</f>
        <v>0</v>
      </c>
      <c r="G70" s="231">
        <f>_xlfn.XLOOKUP(C70,gordura,'COMPOSIÇÃO NUTRICIONAL'!G33:G39,0,0,1)*'CÁLCULOS PLANO ALIMENTAR'!B70</f>
        <v>0</v>
      </c>
      <c r="H70" s="231">
        <f>_xlfn.XLOOKUP(C70,gordura,'COMPOSIÇÃO NUTRICIONAL'!H33:H39,0,0,1)*'CÁLCULOS PLANO ALIMENTAR'!B70</f>
        <v>0</v>
      </c>
      <c r="I70" s="231">
        <f>_xlfn.XLOOKUP(C70,gordura,'COMPOSIÇÃO NUTRICIONAL'!I33:I39,0,0,1)*'CÁLCULOS PLANO ALIMENTAR'!B70</f>
        <v>0</v>
      </c>
      <c r="J70" s="221"/>
      <c r="K70" s="221"/>
      <c r="N70" s="92"/>
      <c r="O70" s="92"/>
      <c r="P70" s="25"/>
      <c r="Q70" s="25"/>
    </row>
    <row r="71" spans="1:25" ht="24">
      <c r="A71" s="713"/>
      <c r="B71" s="231"/>
      <c r="C71" s="234" t="str">
        <f>'COMPOSIÇÃO NUTRICIONAL'!C499</f>
        <v>88gr de leguminosas cozidas</v>
      </c>
      <c r="D71" s="231"/>
      <c r="E71" s="231"/>
      <c r="F71" s="231">
        <f>'COMPOSIÇÃO NUTRICIONAL'!F499*B71</f>
        <v>0</v>
      </c>
      <c r="G71" s="231">
        <f>'COMPOSIÇÃO NUTRICIONAL'!G499*B71</f>
        <v>0</v>
      </c>
      <c r="H71" s="231">
        <f>'COMPOSIÇÃO NUTRICIONAL'!H499*B71</f>
        <v>0</v>
      </c>
      <c r="I71" s="231">
        <f>'COMPOSIÇÃO NUTRICIONAL'!I499*B71</f>
        <v>0</v>
      </c>
      <c r="J71" s="221"/>
      <c r="K71" s="221"/>
      <c r="N71" s="663"/>
      <c r="O71" s="663"/>
      <c r="P71" s="663"/>
      <c r="Q71" s="663"/>
    </row>
    <row r="72" spans="1:25" ht="24">
      <c r="A72" s="713"/>
      <c r="B72" s="231"/>
      <c r="C72" s="234" t="s">
        <v>387</v>
      </c>
      <c r="D72" s="231">
        <f>_xlfn.XLOOKUP(C72,alimentos,'COMPOSIÇÃO NUTRICIONAL'!E4:E569,0,0,1)*'CÁLCULOS PLANO ALIMENTAR'!B72</f>
        <v>0</v>
      </c>
      <c r="E72" s="231"/>
      <c r="F72" s="231">
        <f>_xlfn.XLOOKUP(C72,alimentos,'COMPOSIÇÃO NUTRICIONAL'!F4:F569,0,0,1)*'CÁLCULOS PLANO ALIMENTAR'!B72</f>
        <v>0</v>
      </c>
      <c r="G72" s="231">
        <f>_xlfn.XLOOKUP(C72,alimentos,'COMPOSIÇÃO NUTRICIONAL'!G4:G569,0,0,1)*B72</f>
        <v>0</v>
      </c>
      <c r="H72" s="231">
        <f>_xlfn.XLOOKUP(C72,alimentos,'COMPOSIÇÃO NUTRICIONAL'!H4:H569,0,0,1)*B72</f>
        <v>0</v>
      </c>
      <c r="I72" s="231">
        <f>_xlfn.XLOOKUP(C72,alimentos,'COMPOSIÇÃO NUTRICIONAL'!I4:I569,0,0,1)*B72</f>
        <v>0</v>
      </c>
      <c r="J72" s="221"/>
      <c r="K72" s="221"/>
      <c r="N72" s="25"/>
      <c r="O72" s="25"/>
      <c r="P72" s="25"/>
      <c r="Q72" s="25"/>
    </row>
    <row r="73" spans="1:25">
      <c r="A73" s="713"/>
      <c r="B73" s="231"/>
      <c r="C73" s="234"/>
      <c r="D73" s="231">
        <f>_xlfn.XLOOKUP($C$73,alimentos,'COMPOSIÇÃO NUTRICIONAL'!E4:E569,0,0,1)*'CÁLCULOS PLANO ALIMENTAR'!$B$73</f>
        <v>0</v>
      </c>
      <c r="E73" s="231"/>
      <c r="F73" s="231">
        <f>_xlfn.XLOOKUP($C$73,alimentos,'COMPOSIÇÃO NUTRICIONAL'!F4:F569,0,0,1)*'CÁLCULOS PLANO ALIMENTAR'!$B$73</f>
        <v>0</v>
      </c>
      <c r="G73" s="231">
        <f>_xlfn.XLOOKUP($C$73,alimentos,'COMPOSIÇÃO NUTRICIONAL'!G4:G569,0,0,1)*'CÁLCULOS PLANO ALIMENTAR'!$B$73</f>
        <v>0</v>
      </c>
      <c r="H73" s="231">
        <f>_xlfn.XLOOKUP($C$73,alimentos,'COMPOSIÇÃO NUTRICIONAL'!H4:H569,0,0,1)*'CÁLCULOS PLANO ALIMENTAR'!$B$73</f>
        <v>0</v>
      </c>
      <c r="I73" s="231">
        <f>_xlfn.XLOOKUP($C$73,alimentos,'COMPOSIÇÃO NUTRICIONAL'!I4:I569,0,0,1)*'CÁLCULOS PLANO ALIMENTAR'!$B$73</f>
        <v>0</v>
      </c>
      <c r="J73" s="221"/>
      <c r="K73" s="221"/>
      <c r="N73" s="25"/>
      <c r="O73" s="25"/>
      <c r="P73" s="25"/>
      <c r="Q73" s="25"/>
    </row>
    <row r="74" spans="1:25" ht="24">
      <c r="A74" s="713"/>
      <c r="B74" s="231"/>
      <c r="C74" s="234" t="str">
        <f>'COMPOSIÇÃO NUTRICIONAL'!C507</f>
        <v xml:space="preserve"> Porção Fruta</v>
      </c>
      <c r="D74" s="231"/>
      <c r="E74" s="231"/>
      <c r="F74" s="231">
        <f>'COMPOSIÇÃO NUTRICIONAL'!F507*B74</f>
        <v>0</v>
      </c>
      <c r="G74" s="231">
        <f>'COMPOSIÇÃO NUTRICIONAL'!G507*B74</f>
        <v>0</v>
      </c>
      <c r="H74" s="231">
        <f>'COMPOSIÇÃO NUTRICIONAL'!H507*B74</f>
        <v>0</v>
      </c>
      <c r="I74" s="231">
        <f>'COMPOSIÇÃO NUTRICIONAL'!I507*B74</f>
        <v>0</v>
      </c>
      <c r="J74" s="221"/>
      <c r="K74" s="221"/>
      <c r="N74" s="663"/>
      <c r="O74" s="663"/>
      <c r="P74" s="663"/>
      <c r="Q74" s="663"/>
    </row>
    <row r="75" spans="1:25" ht="24">
      <c r="A75" s="229"/>
      <c r="B75" s="237" t="s">
        <v>378</v>
      </c>
      <c r="C75" s="232" t="s">
        <v>379</v>
      </c>
      <c r="D75" s="231"/>
      <c r="E75" s="231"/>
      <c r="F75" s="231"/>
      <c r="G75" s="231"/>
      <c r="H75" s="231"/>
      <c r="I75" s="231"/>
      <c r="J75" s="221"/>
      <c r="K75" s="221"/>
      <c r="N75" s="25"/>
      <c r="O75" s="25"/>
      <c r="P75" s="25"/>
      <c r="Q75" s="25"/>
    </row>
    <row r="76" spans="1:25">
      <c r="N76" s="720"/>
      <c r="O76" s="720"/>
      <c r="P76" s="720"/>
      <c r="Q76" s="720"/>
    </row>
    <row r="77" spans="1:25">
      <c r="A77" s="710" t="s">
        <v>48</v>
      </c>
      <c r="B77" s="710"/>
      <c r="C77" s="710"/>
      <c r="D77" s="710"/>
      <c r="E77" s="239"/>
      <c r="F77" s="239"/>
      <c r="G77" s="239"/>
      <c r="H77" s="239"/>
      <c r="I77" s="239"/>
      <c r="J77" s="90"/>
      <c r="K77" s="90"/>
      <c r="N77" s="718" t="s">
        <v>48</v>
      </c>
      <c r="O77" s="718"/>
      <c r="P77" s="718"/>
      <c r="Q77" s="718"/>
      <c r="R77" s="25"/>
      <c r="V77" s="663"/>
      <c r="W77" s="663"/>
      <c r="X77" s="663"/>
      <c r="Y77" s="663"/>
    </row>
    <row r="78" spans="1:25">
      <c r="A78" s="233" t="s">
        <v>382</v>
      </c>
      <c r="B78" s="223" t="s">
        <v>51</v>
      </c>
      <c r="C78" s="224"/>
      <c r="D78" s="225" t="s">
        <v>383</v>
      </c>
      <c r="E78" s="225"/>
      <c r="F78" s="226" t="s">
        <v>38</v>
      </c>
      <c r="G78" s="226" t="s">
        <v>380</v>
      </c>
      <c r="H78" s="226" t="s">
        <v>56</v>
      </c>
      <c r="I78" s="226" t="s">
        <v>381</v>
      </c>
      <c r="J78" s="715" t="s">
        <v>58</v>
      </c>
      <c r="K78" s="715"/>
    </row>
    <row r="79" spans="1:25">
      <c r="A79" s="713"/>
      <c r="B79" s="231"/>
      <c r="C79" s="235" t="s">
        <v>424</v>
      </c>
      <c r="D79" s="231">
        <f>_xlfn.XLOOKUP($C$79,cereais,'COMPOSIÇÃO NUTRICIONAL'!E50:E180,0,0,1)*'CÁLCULOS PLANO ALIMENTAR'!$B$79</f>
        <v>0</v>
      </c>
      <c r="E79" s="231"/>
      <c r="F79" s="231">
        <f>_xlfn.XLOOKUP($C$79,cereais,'COMPOSIÇÃO NUTRICIONAL'!F50:F180,0,0,1)*'CÁLCULOS PLANO ALIMENTAR'!$B$79</f>
        <v>0</v>
      </c>
      <c r="G79" s="231">
        <f>_xlfn.XLOOKUP($C$79,cereais,'COMPOSIÇÃO NUTRICIONAL'!G50:G180,0,0,1)*'CÁLCULOS PLANO ALIMENTAR'!$B$79</f>
        <v>0</v>
      </c>
      <c r="H79" s="231">
        <f>_xlfn.XLOOKUP($C$79,cereais,'COMPOSIÇÃO NUTRICIONAL'!H50:H180,0,0,1)*'CÁLCULOS PLANO ALIMENTAR'!$B$79</f>
        <v>0</v>
      </c>
      <c r="I79" s="231">
        <f>_xlfn.XLOOKUP($C$79,cereais,'COMPOSIÇÃO NUTRICIONAL'!I50:I180,0,0,1)*'CÁLCULOS PLANO ALIMENTAR'!$B$79</f>
        <v>0</v>
      </c>
      <c r="J79" s="90"/>
      <c r="K79" s="90"/>
      <c r="N79" s="716" t="s">
        <v>38</v>
      </c>
      <c r="O79" s="717"/>
      <c r="P79" s="719">
        <f>F79+F80+F81+F82</f>
        <v>0</v>
      </c>
      <c r="Q79" s="663"/>
    </row>
    <row r="80" spans="1:25">
      <c r="A80" s="713"/>
      <c r="B80" s="231"/>
      <c r="C80" s="235" t="s">
        <v>490</v>
      </c>
      <c r="D80" s="231">
        <f>_xlfn.XLOOKUP($C$80,LeiteIogurte,'COMPOSIÇÃO NUTRICIONAL'!E258:E393,0,0,1)*'CÁLCULOS PLANO ALIMENTAR'!$B$80</f>
        <v>0</v>
      </c>
      <c r="E80" s="231"/>
      <c r="F80" s="231">
        <f>_xlfn.XLOOKUP($C$80,LeiteIogurte,'COMPOSIÇÃO NUTRICIONAL'!F258:F393,0,0,1)*'CÁLCULOS PLANO ALIMENTAR'!$B$80</f>
        <v>0</v>
      </c>
      <c r="G80" s="231">
        <f>_xlfn.XLOOKUP($C$80,LeiteIogurte,'COMPOSIÇÃO NUTRICIONAL'!G258:G393,0,0,1)*'CÁLCULOS PLANO ALIMENTAR'!$B$80</f>
        <v>0</v>
      </c>
      <c r="H80" s="231">
        <f>_xlfn.XLOOKUP($C$80,LeiteIogurte,'COMPOSIÇÃO NUTRICIONAL'!H258:H393,0,0,1)*'CÁLCULOS PLANO ALIMENTAR'!$B$80</f>
        <v>0</v>
      </c>
      <c r="I80" s="231">
        <f>_xlfn.XLOOKUP($C$80,LeiteIogurte,'COMPOSIÇÃO NUTRICIONAL'!I258:I393,0,0,1)*'CÁLCULOS PLANO ALIMENTAR'!$B$80</f>
        <v>0</v>
      </c>
      <c r="J80" s="90"/>
      <c r="K80" s="90"/>
      <c r="N80" s="716" t="s">
        <v>293</v>
      </c>
      <c r="O80" s="717"/>
      <c r="P80" s="663">
        <f>G79+G80+G81+G82</f>
        <v>0</v>
      </c>
      <c r="Q80" s="663"/>
    </row>
    <row r="81" spans="1:17">
      <c r="A81" s="713"/>
      <c r="B81" s="231"/>
      <c r="C81" s="235" t="s">
        <v>387</v>
      </c>
      <c r="D81" s="231">
        <f>_xlfn.XLOOKUP($C$81,açucar,'COMPOSIÇÃO NUTRICIONAL'!E4:E32,0,0,1)*'CÁLCULOS PLANO ALIMENTAR'!$B$81</f>
        <v>0</v>
      </c>
      <c r="E81" s="231"/>
      <c r="F81" s="231">
        <f>_xlfn.XLOOKUP($C$81,açucar,'COMPOSIÇÃO NUTRICIONAL'!F4:F32,0,0,1)*'CÁLCULOS PLANO ALIMENTAR'!$B$81</f>
        <v>0</v>
      </c>
      <c r="G81" s="231">
        <f>_xlfn.XLOOKUP($C$81,açucar,'COMPOSIÇÃO NUTRICIONAL'!G4:G32,0,0,1)*'CÁLCULOS PLANO ALIMENTAR'!$B$81</f>
        <v>0</v>
      </c>
      <c r="H81" s="231">
        <f>_xlfn.XLOOKUP($C$81,açucar,'COMPOSIÇÃO NUTRICIONAL'!H4:H32,0,0,1)*'CÁLCULOS PLANO ALIMENTAR'!$B$81</f>
        <v>0</v>
      </c>
      <c r="I81" s="231">
        <f>_xlfn.XLOOKUP($C$81,açucar,'COMPOSIÇÃO NUTRICIONAL'!I4:I32,0,0,1)*'CÁLCULOS PLANO ALIMENTAR'!$B$81</f>
        <v>0</v>
      </c>
      <c r="J81" s="90"/>
      <c r="K81" s="90"/>
      <c r="N81" s="716" t="s">
        <v>56</v>
      </c>
      <c r="O81" s="717"/>
      <c r="P81" s="663">
        <f>H79+H80+H81+H82</f>
        <v>0</v>
      </c>
      <c r="Q81" s="663"/>
    </row>
    <row r="82" spans="1:17">
      <c r="A82" s="231"/>
      <c r="B82" s="231"/>
      <c r="C82" s="224"/>
      <c r="D82" s="231">
        <f>_xlfn.XLOOKUP($C$82,alimentos,'COMPOSIÇÃO NUTRICIONAL'!E4:E569,0,0,1)*'CÁLCULOS PLANO ALIMENTAR'!$B$82</f>
        <v>0</v>
      </c>
      <c r="E82" s="231"/>
      <c r="F82" s="231">
        <f>_xlfn.XLOOKUP($C$82,alimentos,'COMPOSIÇÃO NUTRICIONAL'!F4:F569,0,0,1)*'CÁLCULOS PLANO ALIMENTAR'!$B$82</f>
        <v>0</v>
      </c>
      <c r="G82" s="231">
        <f>_xlfn.XLOOKUP($C$82,alimentos,'COMPOSIÇÃO NUTRICIONAL'!G4:G569,0,0,1)*'CÁLCULOS PLANO ALIMENTAR'!$B$82</f>
        <v>0</v>
      </c>
      <c r="H82" s="231">
        <f>_xlfn.XLOOKUP($C$82,alimentos,'COMPOSIÇÃO NUTRICIONAL'!H4:H569,0,0,1)*'CÁLCULOS PLANO ALIMENTAR'!$B$82</f>
        <v>0</v>
      </c>
      <c r="I82" s="231">
        <f>_xlfn.XLOOKUP($C$82,alimentos,'COMPOSIÇÃO NUTRICIONAL'!I4:I569,0,0,1)*'CÁLCULOS PLANO ALIMENTAR'!$B$82</f>
        <v>0</v>
      </c>
      <c r="J82" s="711"/>
      <c r="K82" s="712"/>
      <c r="N82" s="716" t="s">
        <v>140</v>
      </c>
      <c r="O82" s="717"/>
      <c r="P82" s="663">
        <f>I79+I80+I81+I82</f>
        <v>0</v>
      </c>
      <c r="Q82" s="663"/>
    </row>
  </sheetData>
  <mergeCells count="109">
    <mergeCell ref="V77:Y77"/>
    <mergeCell ref="U8:Z8"/>
    <mergeCell ref="J8:K8"/>
    <mergeCell ref="N8:Q8"/>
    <mergeCell ref="N10:Q10"/>
    <mergeCell ref="N21:Q21"/>
    <mergeCell ref="N31:Q31"/>
    <mergeCell ref="N43:Q43"/>
    <mergeCell ref="N64:Q64"/>
    <mergeCell ref="N77:Q77"/>
    <mergeCell ref="V43:Y43"/>
    <mergeCell ref="P47:Q47"/>
    <mergeCell ref="N48:O48"/>
    <mergeCell ref="P48:Q48"/>
    <mergeCell ref="N38:Q38"/>
    <mergeCell ref="V10:Y10"/>
    <mergeCell ref="P11:Q11"/>
    <mergeCell ref="V21:Y21"/>
    <mergeCell ref="V31:Y31"/>
    <mergeCell ref="N23:O23"/>
    <mergeCell ref="P23:Q23"/>
    <mergeCell ref="N24:O24"/>
    <mergeCell ref="P24:Q24"/>
    <mergeCell ref="V64:Y64"/>
    <mergeCell ref="N66:O66"/>
    <mergeCell ref="P66:Q66"/>
    <mergeCell ref="N67:O67"/>
    <mergeCell ref="P67:Q67"/>
    <mergeCell ref="N68:O68"/>
    <mergeCell ref="A55:A61"/>
    <mergeCell ref="J78:K78"/>
    <mergeCell ref="N57:O57"/>
    <mergeCell ref="P57:Q57"/>
    <mergeCell ref="N63:Q63"/>
    <mergeCell ref="J65:K65"/>
    <mergeCell ref="N82:O82"/>
    <mergeCell ref="P82:Q82"/>
    <mergeCell ref="P68:Q68"/>
    <mergeCell ref="N69:O69"/>
    <mergeCell ref="P69:Q69"/>
    <mergeCell ref="N74:Q74"/>
    <mergeCell ref="N71:Q71"/>
    <mergeCell ref="N79:O79"/>
    <mergeCell ref="P79:Q79"/>
    <mergeCell ref="N80:O80"/>
    <mergeCell ref="N76:Q76"/>
    <mergeCell ref="P80:Q80"/>
    <mergeCell ref="N81:O81"/>
    <mergeCell ref="P81:Q81"/>
    <mergeCell ref="N13:O13"/>
    <mergeCell ref="P13:Q13"/>
    <mergeCell ref="J11:K11"/>
    <mergeCell ref="N41:Q41"/>
    <mergeCell ref="N37:Q37"/>
    <mergeCell ref="P34:Q34"/>
    <mergeCell ref="P12:Q12"/>
    <mergeCell ref="P14:Q14"/>
    <mergeCell ref="N11:O11"/>
    <mergeCell ref="N12:O12"/>
    <mergeCell ref="N14:O14"/>
    <mergeCell ref="N33:O33"/>
    <mergeCell ref="P33:Q33"/>
    <mergeCell ref="N26:O26"/>
    <mergeCell ref="P26:Q26"/>
    <mergeCell ref="N25:O25"/>
    <mergeCell ref="P25:Q25"/>
    <mergeCell ref="N30:Q30"/>
    <mergeCell ref="N20:Q20"/>
    <mergeCell ref="N36:O36"/>
    <mergeCell ref="P36:Q36"/>
    <mergeCell ref="N49:Q49"/>
    <mergeCell ref="J22:K22"/>
    <mergeCell ref="J32:K32"/>
    <mergeCell ref="J44:K44"/>
    <mergeCell ref="N47:O47"/>
    <mergeCell ref="N58:O58"/>
    <mergeCell ref="P58:Q58"/>
    <mergeCell ref="N35:O35"/>
    <mergeCell ref="P35:Q35"/>
    <mergeCell ref="N34:O34"/>
    <mergeCell ref="J54:K54"/>
    <mergeCell ref="N53:Q53"/>
    <mergeCell ref="N55:O55"/>
    <mergeCell ref="P55:Q55"/>
    <mergeCell ref="N56:O56"/>
    <mergeCell ref="P56:Q56"/>
    <mergeCell ref="N45:O45"/>
    <mergeCell ref="P45:Q45"/>
    <mergeCell ref="N46:O46"/>
    <mergeCell ref="P46:Q46"/>
    <mergeCell ref="N50:Q50"/>
    <mergeCell ref="N52:Q52"/>
    <mergeCell ref="N42:Q42"/>
    <mergeCell ref="A9:D9"/>
    <mergeCell ref="A21:D21"/>
    <mergeCell ref="A31:D31"/>
    <mergeCell ref="A43:D43"/>
    <mergeCell ref="A53:D53"/>
    <mergeCell ref="A64:D64"/>
    <mergeCell ref="A77:D77"/>
    <mergeCell ref="J61:K62"/>
    <mergeCell ref="J82:K82"/>
    <mergeCell ref="A33:A41"/>
    <mergeCell ref="A45:A50"/>
    <mergeCell ref="A66:A74"/>
    <mergeCell ref="A11:A17"/>
    <mergeCell ref="A23:A28"/>
    <mergeCell ref="J10:K10"/>
    <mergeCell ref="A79:A81"/>
  </mergeCells>
  <dataValidations count="16">
    <dataValidation type="list" allowBlank="1" showInputMessage="1" showErrorMessage="1" sqref="C12 C58 C46 C24" xr:uid="{7130BD45-7B9D-4F6D-8692-B6FEAA3099E4}">
      <formula1>Queijofiambre</formula1>
    </dataValidation>
    <dataValidation type="list" allowBlank="1" showInputMessage="1" showErrorMessage="1" sqref="C14 C59 C48 C80 C26" xr:uid="{B5661349-CB27-4696-8B47-39596AFA5CAC}">
      <formula1>LeiteIogurte</formula1>
    </dataValidation>
    <dataValidation type="list" allowBlank="1" showInputMessage="1" showErrorMessage="1" sqref="C16" xr:uid="{9D31FB30-4397-4BA2-BB4F-37284BCA20F2}">
      <formula1>Cacau</formula1>
    </dataValidation>
    <dataValidation type="list" allowBlank="1" showInputMessage="1" showErrorMessage="1" sqref="C15 C49 C81 C27" xr:uid="{CC3F6342-FACA-431F-8386-B8936411F4C0}">
      <formula1>açucar</formula1>
    </dataValidation>
    <dataValidation type="list" showInputMessage="1" showErrorMessage="1" sqref="C17" xr:uid="{49C8A2C1-9422-4F95-9708-F0FC5AD58B94}">
      <formula1>alimentos</formula1>
    </dataValidation>
    <dataValidation type="list" allowBlank="1" showInputMessage="1" showErrorMessage="1" sqref="C11 C60 C45 C23 C79" xr:uid="{05416F72-636E-4D94-9170-A4BF909BD1D6}">
      <formula1>cereais</formula1>
    </dataValidation>
    <dataValidation type="list" allowBlank="1" showInputMessage="1" showErrorMessage="1" sqref="C34 C67" xr:uid="{22BF33C6-EA9A-4C53-A571-8909FFC2CC2F}">
      <formula1>arrozmassa</formula1>
    </dataValidation>
    <dataValidation type="list" allowBlank="1" showInputMessage="1" showErrorMessage="1" sqref="C35 C68" xr:uid="{6ED256DE-9DA8-412D-A9DA-584BAB3949C7}">
      <formula1>Carnepeixe</formula1>
    </dataValidation>
    <dataValidation type="list" allowBlank="1" showInputMessage="1" showErrorMessage="1" sqref="C39 C62 C29 C82 C72:C73 C51 C18" xr:uid="{640EC367-A12C-46AE-8F86-4DA5994AC06B}">
      <formula1>alimentos</formula1>
    </dataValidation>
    <dataValidation type="list" allowBlank="1" showInputMessage="1" showErrorMessage="1" sqref="C33 C66" xr:uid="{67D27915-28F2-4052-9242-A6B666BF1BBF}">
      <formula1>sopas</formula1>
    </dataValidation>
    <dataValidation type="list" allowBlank="1" showInputMessage="1" showErrorMessage="1" sqref="C50 C28 C57" xr:uid="{A9E882C8-B472-45E5-BE6B-A91B84506456}">
      <formula1>fruta</formula1>
    </dataValidation>
    <dataValidation type="list" allowBlank="1" showInputMessage="1" showErrorMessage="1" sqref="C40 C70" xr:uid="{84E18A9C-29D4-42FD-91B6-F26855E5898D}">
      <formula1>gordura</formula1>
    </dataValidation>
    <dataValidation type="list" allowBlank="1" showInputMessage="1" showErrorMessage="1" sqref="C47" xr:uid="{A3D8EFCB-6C6B-4D6F-8351-21516AE769EB}">
      <formula1>manteiga</formula1>
    </dataValidation>
    <dataValidation type="list" allowBlank="1" showInputMessage="1" showErrorMessage="1" sqref="C55" xr:uid="{D505D76C-8CC7-4BCE-AA99-4EB066F1A235}">
      <formula1>gelatina</formula1>
    </dataValidation>
    <dataValidation type="list" allowBlank="1" showInputMessage="1" showErrorMessage="1" sqref="C56" xr:uid="{05B1B86C-DA29-481F-A5DA-BE8BC06B7920}">
      <formula1>barras</formula1>
    </dataValidation>
    <dataValidation type="list" allowBlank="1" showInputMessage="1" showErrorMessage="1" sqref="C61" xr:uid="{A9EA4EE2-07BB-4FD2-A473-47326A2DA46A}">
      <formula1>frutossecos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BBF1BA-65E8-4F8D-86A0-E3AF7866E691}">
          <x14:formula1>
            <xm:f>'COMPOSIÇÃO NUTRICIONAL'!$C$464:$C$487</xm:f>
          </x14:formula1>
          <xm:sqref>C13 C25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D900-5D84-46EA-8B90-0AF94C115BFA}">
  <sheetPr codeName="Folha10"/>
  <dimension ref="A1:P82"/>
  <sheetViews>
    <sheetView view="pageLayout" zoomScale="106" zoomScaleNormal="100" zoomScalePageLayoutView="106" workbookViewId="0">
      <selection activeCell="C81" sqref="C81"/>
    </sheetView>
  </sheetViews>
  <sheetFormatPr baseColWidth="10" defaultColWidth="9.1640625" defaultRowHeight="15"/>
  <cols>
    <col min="1" max="1" width="9.5" style="109" customWidth="1"/>
    <col min="2" max="2" width="10.6640625" style="109" customWidth="1"/>
    <col min="3" max="16384" width="9.1640625" style="109"/>
  </cols>
  <sheetData>
    <row r="1" spans="1:16">
      <c r="C1" s="753" t="s">
        <v>744</v>
      </c>
      <c r="D1" s="753"/>
      <c r="E1" s="753"/>
      <c r="F1" s="753"/>
      <c r="G1" s="753"/>
      <c r="H1" s="753"/>
    </row>
    <row r="2" spans="1:16" ht="19" customHeight="1">
      <c r="A2" s="728"/>
      <c r="B2" s="728"/>
      <c r="C2" s="753"/>
      <c r="D2" s="753"/>
      <c r="E2" s="753"/>
      <c r="F2" s="753"/>
      <c r="G2" s="753"/>
      <c r="H2" s="753"/>
      <c r="I2" s="369"/>
      <c r="J2" s="369"/>
      <c r="K2" s="369"/>
    </row>
    <row r="3" spans="1:16" ht="21">
      <c r="A3" s="728"/>
      <c r="B3" s="728"/>
      <c r="C3" s="408"/>
      <c r="D3" s="751" t="s">
        <v>1125</v>
      </c>
      <c r="E3" s="751"/>
      <c r="F3" s="751"/>
      <c r="G3" s="751"/>
      <c r="H3" s="453"/>
      <c r="I3" s="256"/>
      <c r="J3" s="256"/>
      <c r="K3" s="256"/>
    </row>
    <row r="4" spans="1:16" ht="21">
      <c r="A4" s="728"/>
      <c r="B4" s="728"/>
      <c r="C4" s="410"/>
      <c r="D4" s="752">
        <v>44854</v>
      </c>
      <c r="E4" s="752"/>
      <c r="F4" s="752"/>
      <c r="G4" s="752"/>
      <c r="H4" s="412"/>
      <c r="I4" s="256"/>
      <c r="J4" s="256"/>
      <c r="K4" s="256"/>
    </row>
    <row r="5" spans="1:16" ht="23">
      <c r="A5" s="748"/>
      <c r="B5" s="748"/>
      <c r="C5" s="254"/>
      <c r="D5" s="254"/>
      <c r="E5" s="254"/>
      <c r="F5" s="255"/>
      <c r="G5" s="255"/>
      <c r="H5" s="255"/>
      <c r="I5" s="256"/>
      <c r="J5" s="256"/>
      <c r="K5" s="256"/>
    </row>
    <row r="6" spans="1:16" ht="23">
      <c r="A6" s="748"/>
      <c r="B6" s="748"/>
      <c r="C6" s="254"/>
      <c r="D6" s="254"/>
      <c r="E6" s="254"/>
      <c r="F6" s="255"/>
      <c r="G6" s="255"/>
      <c r="H6" s="255"/>
      <c r="I6" s="10"/>
      <c r="J6" s="10"/>
      <c r="K6" s="10"/>
      <c r="L6" s="10"/>
      <c r="M6" s="10"/>
      <c r="N6" s="10"/>
      <c r="O6" s="10"/>
      <c r="P6" s="10"/>
    </row>
    <row r="7" spans="1:16" ht="27">
      <c r="A7" s="368"/>
      <c r="B7" s="368"/>
      <c r="C7" s="254"/>
      <c r="D7" s="254"/>
      <c r="E7" s="254"/>
      <c r="F7" s="255"/>
      <c r="G7" s="255"/>
      <c r="H7" s="255"/>
      <c r="I7" s="10"/>
      <c r="J7" s="729" t="s">
        <v>1069</v>
      </c>
      <c r="K7" s="729"/>
      <c r="L7" s="729"/>
      <c r="M7" s="729"/>
      <c r="N7" s="729"/>
      <c r="O7" s="729"/>
      <c r="P7" s="10"/>
    </row>
    <row r="8" spans="1:16" ht="21">
      <c r="A8" s="743" t="s">
        <v>729</v>
      </c>
      <c r="B8" s="743"/>
      <c r="C8" s="750"/>
      <c r="D8" s="750"/>
      <c r="E8" s="750"/>
      <c r="F8" s="353"/>
      <c r="G8" s="353"/>
      <c r="H8" s="353"/>
      <c r="I8" s="10"/>
      <c r="J8" s="10"/>
      <c r="K8" s="10"/>
      <c r="L8" s="10"/>
      <c r="M8" s="10"/>
      <c r="N8" s="10"/>
      <c r="O8" s="10"/>
      <c r="P8" s="10"/>
    </row>
    <row r="9" spans="1:16">
      <c r="A9" s="736" t="s">
        <v>1126</v>
      </c>
      <c r="B9" s="731"/>
      <c r="C9" s="732"/>
      <c r="D9" s="732"/>
      <c r="E9" s="732"/>
      <c r="F9" s="732"/>
      <c r="G9" s="732"/>
      <c r="H9" s="732"/>
      <c r="I9" s="10"/>
      <c r="J9" s="10"/>
      <c r="K9" s="10"/>
      <c r="L9" s="10"/>
      <c r="M9" s="10"/>
      <c r="N9" s="10"/>
      <c r="O9" s="10"/>
      <c r="P9" s="10"/>
    </row>
    <row r="10" spans="1:16" ht="24" customHeight="1">
      <c r="A10" s="736"/>
      <c r="B10" s="731"/>
      <c r="C10" s="732"/>
      <c r="D10" s="732"/>
      <c r="E10" s="732"/>
      <c r="F10" s="732"/>
      <c r="G10" s="732"/>
      <c r="H10" s="732"/>
    </row>
    <row r="11" spans="1:16" ht="11.25" customHeight="1">
      <c r="A11" s="414"/>
      <c r="B11" s="415"/>
      <c r="C11" s="415"/>
      <c r="D11" s="415"/>
      <c r="E11" s="415"/>
      <c r="F11" s="415"/>
      <c r="G11" s="415"/>
      <c r="H11" s="415"/>
      <c r="I11" s="729"/>
      <c r="J11" s="729"/>
      <c r="K11" s="729"/>
      <c r="L11" s="729"/>
    </row>
    <row r="12" spans="1:16" ht="22.5" customHeight="1">
      <c r="A12" s="736" t="s">
        <v>1127</v>
      </c>
      <c r="B12" s="731"/>
      <c r="C12" s="732"/>
      <c r="D12" s="732"/>
      <c r="E12" s="732"/>
      <c r="F12" s="732"/>
      <c r="G12" s="732"/>
      <c r="H12" s="732"/>
      <c r="M12" s="749"/>
      <c r="N12" s="749"/>
      <c r="O12" s="749"/>
      <c r="P12" s="749"/>
    </row>
    <row r="13" spans="1:16" ht="27">
      <c r="A13" s="736"/>
      <c r="B13" s="731"/>
      <c r="C13" s="732"/>
      <c r="D13" s="732"/>
      <c r="E13" s="732"/>
      <c r="F13" s="732"/>
      <c r="G13" s="732"/>
      <c r="H13" s="732"/>
      <c r="I13" s="729"/>
      <c r="J13" s="729"/>
      <c r="K13" s="729"/>
      <c r="L13" s="729"/>
      <c r="M13" s="729"/>
      <c r="N13" s="729"/>
      <c r="O13" s="729"/>
      <c r="P13" s="729"/>
    </row>
    <row r="14" spans="1:16" ht="11.25" customHeight="1">
      <c r="A14" s="414"/>
      <c r="B14" s="415"/>
      <c r="C14" s="415"/>
      <c r="D14" s="415"/>
      <c r="E14" s="415"/>
      <c r="F14" s="415"/>
      <c r="G14" s="415"/>
      <c r="H14" s="415"/>
    </row>
    <row r="15" spans="1:16" ht="21">
      <c r="C15" s="254"/>
      <c r="D15" s="254"/>
      <c r="E15" s="254"/>
      <c r="F15" s="255"/>
      <c r="G15" s="255"/>
      <c r="H15" s="255"/>
    </row>
    <row r="16" spans="1:16" ht="21">
      <c r="A16" s="744" t="s">
        <v>730</v>
      </c>
      <c r="B16" s="744"/>
      <c r="C16" s="744"/>
      <c r="D16" s="632"/>
      <c r="E16" s="632"/>
      <c r="F16" s="353"/>
      <c r="G16" s="353"/>
      <c r="H16" s="353"/>
    </row>
    <row r="17" spans="1:16" ht="15" customHeight="1">
      <c r="A17" s="736" t="s">
        <v>1126</v>
      </c>
      <c r="B17" s="731"/>
      <c r="C17" s="732"/>
      <c r="D17" s="732"/>
      <c r="E17" s="732"/>
      <c r="F17" s="732"/>
      <c r="G17" s="732"/>
      <c r="H17" s="732"/>
    </row>
    <row r="18" spans="1:16" ht="15" customHeight="1">
      <c r="A18" s="736"/>
      <c r="B18" s="731"/>
      <c r="C18" s="732"/>
      <c r="D18" s="732"/>
      <c r="E18" s="732"/>
      <c r="F18" s="732"/>
      <c r="G18" s="732"/>
      <c r="H18" s="732"/>
    </row>
    <row r="19" spans="1:16" ht="15" customHeight="1">
      <c r="A19" s="414"/>
      <c r="B19" s="415"/>
      <c r="C19" s="415"/>
      <c r="D19" s="415"/>
      <c r="E19" s="415"/>
      <c r="F19" s="415"/>
      <c r="G19" s="415"/>
      <c r="H19" s="415"/>
    </row>
    <row r="20" spans="1:16" ht="15" customHeight="1">
      <c r="A20" s="736" t="s">
        <v>1127</v>
      </c>
      <c r="B20" s="731"/>
      <c r="C20" s="732"/>
      <c r="D20" s="732"/>
      <c r="E20" s="732"/>
      <c r="F20" s="732"/>
      <c r="G20" s="732"/>
      <c r="H20" s="732"/>
    </row>
    <row r="21" spans="1:16">
      <c r="A21" s="736"/>
      <c r="B21" s="731"/>
      <c r="C21" s="732"/>
      <c r="D21" s="732"/>
      <c r="E21" s="732"/>
      <c r="F21" s="732"/>
      <c r="G21" s="732"/>
      <c r="H21" s="732"/>
    </row>
    <row r="22" spans="1:16" ht="18">
      <c r="A22" s="414"/>
      <c r="B22" s="415"/>
      <c r="C22" s="415"/>
      <c r="D22" s="415"/>
      <c r="E22" s="415"/>
      <c r="F22" s="415"/>
      <c r="G22" s="415"/>
      <c r="H22" s="415"/>
    </row>
    <row r="23" spans="1:16" ht="15" customHeight="1">
      <c r="C23" s="254"/>
      <c r="D23" s="254"/>
      <c r="E23" s="254"/>
      <c r="F23" s="255"/>
      <c r="G23" s="255"/>
      <c r="H23" s="255"/>
    </row>
    <row r="24" spans="1:16" ht="27">
      <c r="A24" s="743" t="s">
        <v>1031</v>
      </c>
      <c r="B24" s="743"/>
      <c r="C24" s="735"/>
      <c r="D24" s="735"/>
      <c r="E24" s="735"/>
      <c r="F24" s="353"/>
      <c r="G24" s="353"/>
      <c r="H24" s="353"/>
      <c r="I24" s="729"/>
      <c r="J24" s="729"/>
      <c r="K24" s="729"/>
      <c r="L24" s="729"/>
      <c r="M24" s="729"/>
      <c r="N24" s="729"/>
      <c r="O24" s="729"/>
      <c r="P24" s="729"/>
    </row>
    <row r="25" spans="1:16" ht="24" customHeight="1">
      <c r="A25"/>
      <c r="B25" s="738"/>
      <c r="C25" s="739"/>
      <c r="D25" s="739"/>
      <c r="E25" s="739"/>
      <c r="F25" s="739"/>
      <c r="G25" s="739"/>
      <c r="H25" s="739"/>
    </row>
    <row r="26" spans="1:16" ht="13.5" customHeight="1">
      <c r="C26" s="254"/>
      <c r="D26" s="254"/>
      <c r="E26" s="254"/>
      <c r="F26" s="255"/>
      <c r="G26" s="255"/>
      <c r="H26" s="255"/>
    </row>
    <row r="27" spans="1:16" ht="24" customHeight="1">
      <c r="B27" s="740" t="s">
        <v>1129</v>
      </c>
      <c r="C27" s="741"/>
      <c r="D27" s="741"/>
      <c r="E27" s="741"/>
      <c r="F27" s="741"/>
      <c r="G27" s="741"/>
      <c r="H27" s="741"/>
    </row>
    <row r="28" spans="1:16" ht="15.75" customHeight="1">
      <c r="C28" s="254"/>
      <c r="D28" s="254"/>
      <c r="E28" s="254"/>
      <c r="F28" s="255"/>
      <c r="G28" s="255"/>
      <c r="H28" s="255"/>
    </row>
    <row r="29" spans="1:16" ht="24" customHeight="1">
      <c r="B29" s="740"/>
      <c r="C29" s="741"/>
      <c r="D29" s="741"/>
      <c r="E29" s="741"/>
      <c r="F29" s="741"/>
      <c r="G29" s="741"/>
      <c r="H29" s="741"/>
    </row>
    <row r="30" spans="1:16" ht="16.5" customHeight="1">
      <c r="C30" s="254"/>
      <c r="D30" s="254"/>
      <c r="E30"/>
      <c r="F30" s="255"/>
      <c r="G30" s="255"/>
      <c r="H30" s="255"/>
    </row>
    <row r="31" spans="1:16" ht="24" customHeight="1">
      <c r="B31" s="740"/>
      <c r="C31" s="741"/>
      <c r="D31" s="741"/>
      <c r="E31" s="741"/>
      <c r="F31" s="741"/>
      <c r="G31" s="741"/>
      <c r="H31" s="741"/>
    </row>
    <row r="32" spans="1:16" ht="16.5" customHeight="1">
      <c r="B32" s="413"/>
      <c r="C32" s="413"/>
      <c r="D32" s="413"/>
      <c r="E32" s="413"/>
      <c r="F32" s="413"/>
      <c r="G32" s="413"/>
      <c r="H32" s="413"/>
    </row>
    <row r="33" spans="1:16" ht="21">
      <c r="A33" s="417" t="s">
        <v>1132</v>
      </c>
      <c r="B33" s="740" t="s">
        <v>379</v>
      </c>
      <c r="C33" s="741"/>
      <c r="D33" s="254"/>
      <c r="E33" s="254"/>
      <c r="F33" s="255"/>
      <c r="G33" s="255"/>
      <c r="H33" s="255"/>
    </row>
    <row r="34" spans="1:16" ht="24" customHeight="1">
      <c r="A34" s="417" t="s">
        <v>1131</v>
      </c>
      <c r="B34" s="740" t="s">
        <v>1130</v>
      </c>
      <c r="C34" s="742"/>
      <c r="D34" s="742"/>
      <c r="E34" s="742"/>
      <c r="F34" s="742"/>
      <c r="G34" s="742"/>
      <c r="H34" s="742"/>
      <c r="I34" s="728"/>
      <c r="J34" s="728"/>
      <c r="K34" s="472"/>
      <c r="L34" s="472"/>
      <c r="M34" s="472"/>
      <c r="N34" s="472"/>
      <c r="O34" s="472"/>
      <c r="P34" s="472"/>
    </row>
    <row r="35" spans="1:16" ht="21">
      <c r="C35" s="254"/>
      <c r="D35" s="254"/>
      <c r="E35" s="254"/>
      <c r="F35" s="255"/>
      <c r="G35" s="255"/>
      <c r="H35" s="255"/>
      <c r="I35" s="728"/>
      <c r="J35" s="728"/>
      <c r="K35" s="406"/>
      <c r="L35" s="626"/>
      <c r="M35" s="626"/>
      <c r="N35" s="626"/>
      <c r="O35" s="626"/>
      <c r="P35" s="626"/>
    </row>
    <row r="36" spans="1:16" ht="21">
      <c r="A36" s="744" t="s">
        <v>732</v>
      </c>
      <c r="B36" s="744"/>
      <c r="C36" s="735"/>
      <c r="D36" s="735"/>
      <c r="E36" s="735"/>
      <c r="F36" s="353"/>
      <c r="G36" s="353"/>
      <c r="H36" s="353"/>
      <c r="I36" s="728"/>
      <c r="J36" s="728"/>
      <c r="K36" s="406"/>
      <c r="L36" s="627"/>
      <c r="M36" s="627"/>
      <c r="N36" s="406"/>
      <c r="O36" s="627"/>
      <c r="P36" s="627"/>
    </row>
    <row r="37" spans="1:16">
      <c r="A37" s="736" t="s">
        <v>1126</v>
      </c>
      <c r="B37" s="731"/>
      <c r="C37" s="732"/>
      <c r="D37" s="732"/>
      <c r="E37" s="732"/>
      <c r="F37" s="732"/>
      <c r="G37" s="732"/>
      <c r="H37" s="732"/>
    </row>
    <row r="38" spans="1:16">
      <c r="A38" s="736"/>
      <c r="B38" s="731"/>
      <c r="C38" s="732"/>
      <c r="D38" s="732"/>
      <c r="E38" s="732"/>
      <c r="F38" s="732"/>
      <c r="G38" s="732"/>
      <c r="H38" s="732"/>
    </row>
    <row r="39" spans="1:16" ht="18">
      <c r="A39" s="414"/>
      <c r="B39" s="415"/>
      <c r="C39" s="415"/>
      <c r="D39" s="415"/>
      <c r="E39" s="415"/>
      <c r="F39" s="415"/>
      <c r="G39" s="415"/>
      <c r="H39" s="415"/>
    </row>
    <row r="40" spans="1:16">
      <c r="A40" s="736" t="s">
        <v>1127</v>
      </c>
      <c r="B40" s="731"/>
      <c r="C40" s="732"/>
      <c r="D40" s="732"/>
      <c r="E40" s="732"/>
      <c r="F40" s="732"/>
      <c r="G40" s="732"/>
      <c r="H40" s="732"/>
    </row>
    <row r="41" spans="1:16">
      <c r="A41" s="736"/>
      <c r="B41" s="731"/>
      <c r="C41" s="732"/>
      <c r="D41" s="732"/>
      <c r="E41" s="732"/>
      <c r="F41" s="732"/>
      <c r="G41" s="732"/>
      <c r="H41" s="732"/>
    </row>
    <row r="42" spans="1:16" ht="18">
      <c r="A42" s="414"/>
      <c r="B42" s="415"/>
      <c r="C42" s="415"/>
      <c r="D42" s="415"/>
      <c r="E42" s="415"/>
      <c r="F42" s="415"/>
      <c r="G42" s="415"/>
      <c r="H42" s="415"/>
    </row>
    <row r="43" spans="1:16" ht="21">
      <c r="A43" s="744" t="s">
        <v>745</v>
      </c>
      <c r="B43" s="744"/>
      <c r="C43" s="744"/>
      <c r="D43" s="632"/>
      <c r="E43" s="632"/>
      <c r="F43" s="353"/>
      <c r="G43" s="353"/>
      <c r="H43" s="353"/>
    </row>
    <row r="44" spans="1:16">
      <c r="B44" s="737"/>
      <c r="C44" s="737"/>
      <c r="D44" s="737"/>
      <c r="E44" s="737"/>
      <c r="F44" s="737"/>
      <c r="G44" s="737"/>
      <c r="H44" s="737"/>
    </row>
    <row r="45" spans="1:16" ht="21" customHeight="1">
      <c r="B45" s="737"/>
      <c r="C45" s="737"/>
      <c r="D45" s="737"/>
      <c r="E45" s="737"/>
      <c r="F45" s="737"/>
      <c r="G45" s="737"/>
      <c r="H45" s="737"/>
    </row>
    <row r="46" spans="1:16" ht="22.5" customHeight="1">
      <c r="B46" s="416"/>
      <c r="C46" s="418"/>
      <c r="D46" s="418"/>
      <c r="E46" s="418"/>
      <c r="F46" s="418"/>
      <c r="G46" s="418"/>
      <c r="H46" s="418"/>
    </row>
    <row r="47" spans="1:16" ht="21">
      <c r="A47" s="743" t="s">
        <v>734</v>
      </c>
      <c r="B47" s="743"/>
      <c r="C47" s="735"/>
      <c r="D47" s="735"/>
      <c r="E47" s="735"/>
      <c r="F47" s="353"/>
      <c r="G47" s="353"/>
      <c r="H47" s="353"/>
    </row>
    <row r="48" spans="1:16" ht="24" customHeight="1">
      <c r="B48" s="737"/>
      <c r="C48" s="737"/>
      <c r="D48" s="737"/>
      <c r="E48" s="737"/>
      <c r="F48" s="737"/>
      <c r="G48" s="737"/>
      <c r="H48" s="737"/>
    </row>
    <row r="49" spans="1:8" ht="24" customHeight="1">
      <c r="B49" s="737"/>
      <c r="C49" s="737"/>
      <c r="D49" s="737"/>
      <c r="E49" s="737"/>
      <c r="F49" s="737"/>
      <c r="G49" s="737"/>
      <c r="H49" s="737"/>
    </row>
    <row r="50" spans="1:8">
      <c r="B50" s="416"/>
      <c r="C50" s="416"/>
      <c r="D50" s="416"/>
      <c r="E50" s="416"/>
      <c r="F50" s="416"/>
      <c r="G50" s="416"/>
      <c r="H50" s="416"/>
    </row>
    <row r="51" spans="1:8">
      <c r="B51" s="416"/>
      <c r="C51" s="416"/>
      <c r="D51" s="416"/>
      <c r="E51" s="416"/>
      <c r="F51" s="416"/>
      <c r="G51" s="416"/>
      <c r="H51" s="416"/>
    </row>
    <row r="52" spans="1:8" ht="21">
      <c r="A52" s="733" t="s">
        <v>762</v>
      </c>
      <c r="B52" s="733"/>
      <c r="C52" s="734"/>
      <c r="D52" s="734"/>
      <c r="E52" s="734"/>
      <c r="F52" s="734"/>
      <c r="G52" s="734"/>
      <c r="H52" s="734"/>
    </row>
    <row r="53" spans="1:8">
      <c r="A53" s="416"/>
      <c r="B53" s="416"/>
      <c r="C53" s="416"/>
      <c r="D53" s="416"/>
      <c r="E53" s="416"/>
      <c r="F53" s="416"/>
      <c r="G53" s="416"/>
      <c r="H53" s="416"/>
    </row>
    <row r="54" spans="1:8">
      <c r="A54" s="416"/>
      <c r="B54" s="416"/>
      <c r="C54" s="416"/>
      <c r="D54" s="416"/>
      <c r="E54" s="416"/>
      <c r="F54" s="416"/>
      <c r="G54" s="416"/>
      <c r="H54" s="416"/>
    </row>
    <row r="55" spans="1:8">
      <c r="A55" s="416"/>
      <c r="B55" s="416"/>
      <c r="C55" s="416"/>
      <c r="D55" s="416"/>
      <c r="E55" s="416"/>
      <c r="F55" s="416"/>
      <c r="G55" s="416"/>
      <c r="H55" s="416"/>
    </row>
    <row r="56" spans="1:8">
      <c r="A56" s="416"/>
      <c r="B56" s="416"/>
      <c r="C56" s="416"/>
      <c r="D56" s="416"/>
      <c r="E56" s="416"/>
      <c r="F56" s="416"/>
      <c r="G56" s="416"/>
      <c r="H56" s="416"/>
    </row>
    <row r="57" spans="1:8">
      <c r="A57" s="416"/>
      <c r="B57" s="416"/>
      <c r="C57" s="416"/>
      <c r="D57" s="416"/>
      <c r="E57" s="416"/>
      <c r="F57" s="416"/>
      <c r="G57" s="416"/>
      <c r="H57" s="416"/>
    </row>
    <row r="58" spans="1:8">
      <c r="A58" s="416"/>
      <c r="B58" s="416"/>
      <c r="C58" s="416"/>
      <c r="D58" s="416"/>
      <c r="E58" s="416"/>
      <c r="F58" s="416"/>
      <c r="G58" s="416"/>
      <c r="H58" s="416"/>
    </row>
    <row r="59" spans="1:8">
      <c r="A59" s="416"/>
      <c r="B59" s="416"/>
      <c r="C59" s="416"/>
      <c r="D59" s="416"/>
      <c r="E59" s="416"/>
      <c r="F59" s="416"/>
      <c r="G59" s="416"/>
      <c r="H59" s="416"/>
    </row>
    <row r="63" spans="1:8">
      <c r="D63" s="354"/>
      <c r="E63" s="730"/>
      <c r="F63" s="730"/>
    </row>
    <row r="64" spans="1:8">
      <c r="D64" s="730"/>
      <c r="E64" s="730"/>
      <c r="F64" s="730"/>
    </row>
    <row r="65" spans="1:8">
      <c r="E65" s="730"/>
      <c r="F65" s="730"/>
    </row>
    <row r="74" spans="1:8" ht="19">
      <c r="A74" s="728"/>
      <c r="B74" s="728"/>
      <c r="C74" s="746" t="s">
        <v>1123</v>
      </c>
      <c r="D74" s="746"/>
      <c r="E74" s="746"/>
      <c r="F74" s="746"/>
      <c r="G74" s="746"/>
      <c r="H74" s="746"/>
    </row>
    <row r="75" spans="1:8" ht="24" customHeight="1">
      <c r="A75" s="728"/>
      <c r="B75" s="728"/>
      <c r="C75" s="406"/>
      <c r="D75" s="745" t="s">
        <v>2366</v>
      </c>
      <c r="E75" s="745"/>
      <c r="F75" s="745"/>
      <c r="G75" s="745"/>
      <c r="H75" s="745"/>
    </row>
    <row r="76" spans="1:8" ht="24" customHeight="1">
      <c r="A76" s="728"/>
      <c r="B76" s="728"/>
      <c r="C76" s="406"/>
      <c r="D76" s="747" t="s">
        <v>2163</v>
      </c>
      <c r="E76" s="747"/>
      <c r="F76" s="633"/>
      <c r="G76" s="747" t="s">
        <v>1124</v>
      </c>
      <c r="H76" s="747"/>
    </row>
    <row r="77" spans="1:8" ht="17">
      <c r="D77" s="634"/>
      <c r="E77" s="634"/>
      <c r="F77" s="634"/>
      <c r="G77" s="634"/>
      <c r="H77" s="634"/>
    </row>
    <row r="82" spans="5:5">
      <c r="E82"/>
    </row>
  </sheetData>
  <mergeCells count="56">
    <mergeCell ref="A2:B4"/>
    <mergeCell ref="A5:B5"/>
    <mergeCell ref="A12:A13"/>
    <mergeCell ref="I11:L11"/>
    <mergeCell ref="B12:H13"/>
    <mergeCell ref="B9:H10"/>
    <mergeCell ref="C8:E8"/>
    <mergeCell ref="A8:B8"/>
    <mergeCell ref="A9:A10"/>
    <mergeCell ref="D3:G3"/>
    <mergeCell ref="D4:G4"/>
    <mergeCell ref="C1:H2"/>
    <mergeCell ref="C24:E24"/>
    <mergeCell ref="A24:B24"/>
    <mergeCell ref="A20:A21"/>
    <mergeCell ref="I13:L13"/>
    <mergeCell ref="A6:B6"/>
    <mergeCell ref="J7:O7"/>
    <mergeCell ref="M13:P13"/>
    <mergeCell ref="M12:P12"/>
    <mergeCell ref="M24:P24"/>
    <mergeCell ref="B17:H18"/>
    <mergeCell ref="A17:A18"/>
    <mergeCell ref="A16:C16"/>
    <mergeCell ref="A74:B76"/>
    <mergeCell ref="D75:H75"/>
    <mergeCell ref="C74:H74"/>
    <mergeCell ref="E65:F65"/>
    <mergeCell ref="G76:H76"/>
    <mergeCell ref="D76:E76"/>
    <mergeCell ref="A47:B47"/>
    <mergeCell ref="A37:A38"/>
    <mergeCell ref="B37:H38"/>
    <mergeCell ref="A36:B36"/>
    <mergeCell ref="A43:C43"/>
    <mergeCell ref="B27:H27"/>
    <mergeCell ref="B29:H29"/>
    <mergeCell ref="B31:H31"/>
    <mergeCell ref="B33:C33"/>
    <mergeCell ref="B34:H34"/>
    <mergeCell ref="I34:J36"/>
    <mergeCell ref="I24:L24"/>
    <mergeCell ref="E63:F63"/>
    <mergeCell ref="D64:F64"/>
    <mergeCell ref="B20:H21"/>
    <mergeCell ref="A52:B52"/>
    <mergeCell ref="C52:D52"/>
    <mergeCell ref="E52:F52"/>
    <mergeCell ref="G52:H52"/>
    <mergeCell ref="C47:E47"/>
    <mergeCell ref="C36:E36"/>
    <mergeCell ref="A40:A41"/>
    <mergeCell ref="B40:H41"/>
    <mergeCell ref="B44:H45"/>
    <mergeCell ref="B48:H49"/>
    <mergeCell ref="B25:H2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&amp;CPágina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9B71-8158-4882-8A42-3C517EAE14F5}">
  <sheetPr codeName="Folha11"/>
  <dimension ref="A2:S130"/>
  <sheetViews>
    <sheetView view="pageLayout" topLeftCell="A80" zoomScale="172" zoomScaleNormal="100" zoomScalePageLayoutView="172" workbookViewId="0">
      <selection activeCell="E82" sqref="E82"/>
    </sheetView>
  </sheetViews>
  <sheetFormatPr baseColWidth="10" defaultColWidth="8.83203125" defaultRowHeight="15"/>
  <sheetData>
    <row r="2" spans="11:19">
      <c r="S2" s="109"/>
    </row>
    <row r="3" spans="11:19">
      <c r="S3" s="109"/>
    </row>
    <row r="4" spans="11:19">
      <c r="K4" s="10"/>
      <c r="L4" s="10"/>
      <c r="M4" s="10"/>
      <c r="N4" s="10"/>
      <c r="O4" s="10"/>
      <c r="P4" s="10"/>
      <c r="Q4" s="10"/>
      <c r="R4" s="10"/>
      <c r="S4" s="109"/>
    </row>
    <row r="5" spans="11:19" ht="27">
      <c r="K5" s="10"/>
      <c r="L5" s="729" t="s">
        <v>1133</v>
      </c>
      <c r="M5" s="729"/>
      <c r="N5" s="729"/>
      <c r="O5" s="729"/>
      <c r="P5" s="729"/>
      <c r="Q5" s="729"/>
      <c r="R5" s="10"/>
      <c r="S5" s="109"/>
    </row>
    <row r="6" spans="11:19" ht="15" customHeight="1">
      <c r="K6" s="10"/>
      <c r="L6" s="754" t="s">
        <v>1134</v>
      </c>
      <c r="M6" s="754"/>
      <c r="N6" s="754"/>
      <c r="O6" s="754"/>
      <c r="P6" s="754"/>
      <c r="Q6" s="754"/>
      <c r="R6" s="10"/>
      <c r="S6" s="109"/>
    </row>
    <row r="7" spans="11:19" ht="16" customHeight="1" thickBot="1">
      <c r="K7" s="420"/>
      <c r="L7" s="755"/>
      <c r="M7" s="755"/>
      <c r="N7" s="755"/>
      <c r="O7" s="755"/>
      <c r="P7" s="755"/>
      <c r="Q7" s="755"/>
      <c r="R7" s="420"/>
      <c r="S7" s="109"/>
    </row>
    <row r="8" spans="11:19" ht="15" customHeight="1" thickTop="1">
      <c r="K8" s="775" t="s">
        <v>1135</v>
      </c>
      <c r="L8" s="776"/>
      <c r="M8" s="781" t="s">
        <v>2332</v>
      </c>
      <c r="N8" s="782"/>
      <c r="O8" s="782"/>
      <c r="P8" s="782"/>
      <c r="Q8" s="782"/>
      <c r="R8" s="782"/>
      <c r="S8" s="109"/>
    </row>
    <row r="9" spans="11:19" ht="15" customHeight="1">
      <c r="K9" s="775"/>
      <c r="L9" s="776"/>
      <c r="M9" s="781"/>
      <c r="N9" s="782"/>
      <c r="O9" s="782"/>
      <c r="P9" s="782"/>
      <c r="Q9" s="782"/>
      <c r="R9" s="782"/>
      <c r="S9" s="109"/>
    </row>
    <row r="10" spans="11:19" ht="15" customHeight="1">
      <c r="K10" s="775"/>
      <c r="L10" s="776"/>
      <c r="M10" s="781"/>
      <c r="N10" s="782"/>
      <c r="O10" s="782"/>
      <c r="P10" s="782"/>
      <c r="Q10" s="782"/>
      <c r="R10" s="782"/>
      <c r="S10" s="109"/>
    </row>
    <row r="11" spans="11:19" ht="15" customHeight="1">
      <c r="K11" s="775"/>
      <c r="L11" s="776"/>
      <c r="M11" s="781"/>
      <c r="N11" s="782"/>
      <c r="O11" s="782"/>
      <c r="P11" s="782"/>
      <c r="Q11" s="782"/>
      <c r="R11" s="782"/>
      <c r="S11" s="109"/>
    </row>
    <row r="12" spans="11:19" ht="15" customHeight="1">
      <c r="K12" s="775"/>
      <c r="L12" s="776"/>
      <c r="M12" s="781"/>
      <c r="N12" s="782"/>
      <c r="O12" s="782"/>
      <c r="P12" s="782"/>
      <c r="Q12" s="782"/>
      <c r="R12" s="782"/>
      <c r="S12" s="109"/>
    </row>
    <row r="13" spans="11:19">
      <c r="K13" s="775"/>
      <c r="L13" s="776"/>
      <c r="M13" s="781"/>
      <c r="N13" s="782"/>
      <c r="O13" s="782"/>
      <c r="P13" s="782"/>
      <c r="Q13" s="782"/>
      <c r="R13" s="782"/>
      <c r="S13" s="109"/>
    </row>
    <row r="14" spans="11:19" ht="16" thickBot="1">
      <c r="K14" s="777"/>
      <c r="L14" s="778"/>
      <c r="M14" s="783"/>
      <c r="N14" s="784"/>
      <c r="O14" s="784"/>
      <c r="P14" s="784"/>
      <c r="Q14" s="784"/>
      <c r="R14" s="784"/>
    </row>
    <row r="15" spans="11:19" ht="16" thickTop="1">
      <c r="K15" s="773" t="s">
        <v>1136</v>
      </c>
      <c r="L15" s="774"/>
      <c r="M15" s="779" t="s">
        <v>1137</v>
      </c>
      <c r="N15" s="780"/>
      <c r="O15" s="780"/>
      <c r="P15" s="780"/>
      <c r="Q15" s="780"/>
      <c r="R15" s="780"/>
    </row>
    <row r="16" spans="11:19">
      <c r="K16" s="775"/>
      <c r="L16" s="776"/>
      <c r="M16" s="781"/>
      <c r="N16" s="782"/>
      <c r="O16" s="782"/>
      <c r="P16" s="782"/>
      <c r="Q16" s="782"/>
      <c r="R16" s="782"/>
    </row>
    <row r="17" spans="11:18">
      <c r="K17" s="775"/>
      <c r="L17" s="776"/>
      <c r="M17" s="781"/>
      <c r="N17" s="782"/>
      <c r="O17" s="782"/>
      <c r="P17" s="782"/>
      <c r="Q17" s="782"/>
      <c r="R17" s="782"/>
    </row>
    <row r="18" spans="11:18" ht="16" thickBot="1">
      <c r="K18" s="777"/>
      <c r="L18" s="778"/>
      <c r="M18" s="783"/>
      <c r="N18" s="784"/>
      <c r="O18" s="784"/>
      <c r="P18" s="784"/>
      <c r="Q18" s="784"/>
      <c r="R18" s="784"/>
    </row>
    <row r="19" spans="11:18" ht="15" customHeight="1" thickTop="1">
      <c r="K19" s="773" t="s">
        <v>1138</v>
      </c>
      <c r="L19" s="774"/>
      <c r="M19" s="779" t="s">
        <v>1139</v>
      </c>
      <c r="N19" s="780"/>
      <c r="O19" s="780"/>
      <c r="P19" s="780"/>
      <c r="Q19" s="780"/>
      <c r="R19" s="780"/>
    </row>
    <row r="20" spans="11:18" ht="15" customHeight="1" thickBot="1">
      <c r="K20" s="777"/>
      <c r="L20" s="778"/>
      <c r="M20" s="783"/>
      <c r="N20" s="784"/>
      <c r="O20" s="784"/>
      <c r="P20" s="784"/>
      <c r="Q20" s="784"/>
      <c r="R20" s="784"/>
    </row>
    <row r="21" spans="11:18" ht="15" customHeight="1" thickTop="1">
      <c r="K21" s="10"/>
      <c r="L21" s="10"/>
      <c r="M21" s="10"/>
      <c r="N21" s="10"/>
      <c r="O21" s="10"/>
      <c r="P21" s="10"/>
      <c r="Q21" s="10"/>
      <c r="R21" s="10"/>
    </row>
    <row r="22" spans="11:18" ht="30" customHeight="1">
      <c r="K22" s="10"/>
      <c r="L22" s="370"/>
      <c r="M22" s="729" t="s">
        <v>1140</v>
      </c>
      <c r="N22" s="729"/>
      <c r="O22" s="729"/>
      <c r="P22" s="729"/>
      <c r="Q22" s="729"/>
      <c r="R22" s="10"/>
    </row>
    <row r="23" spans="11:18">
      <c r="K23" s="10"/>
      <c r="L23" s="10"/>
      <c r="M23" s="754"/>
      <c r="N23" s="754"/>
      <c r="O23" s="754"/>
      <c r="P23" s="754"/>
      <c r="Q23" s="754"/>
      <c r="R23" s="10"/>
    </row>
    <row r="24" spans="11:18" ht="16" thickBot="1">
      <c r="K24" s="420"/>
      <c r="L24" s="420"/>
      <c r="M24" s="755"/>
      <c r="N24" s="755"/>
      <c r="O24" s="755"/>
      <c r="P24" s="755"/>
      <c r="Q24" s="755"/>
      <c r="R24" s="420"/>
    </row>
    <row r="25" spans="11:18" ht="15.75" customHeight="1" thickTop="1">
      <c r="K25" s="780" t="s">
        <v>1141</v>
      </c>
      <c r="L25" s="780"/>
      <c r="M25" s="780" t="s">
        <v>1142</v>
      </c>
      <c r="N25" s="780"/>
      <c r="O25" s="785" t="s">
        <v>1143</v>
      </c>
      <c r="P25" s="785"/>
      <c r="Q25" s="780" t="s">
        <v>1144</v>
      </c>
      <c r="R25" s="780"/>
    </row>
    <row r="26" spans="11:18" ht="15" customHeight="1">
      <c r="K26" s="782"/>
      <c r="L26" s="782"/>
      <c r="M26" s="782"/>
      <c r="N26" s="782"/>
      <c r="O26" s="786"/>
      <c r="P26" s="786"/>
      <c r="Q26" s="782"/>
      <c r="R26" s="782"/>
    </row>
    <row r="27" spans="11:18" ht="15" customHeight="1">
      <c r="K27" s="782"/>
      <c r="L27" s="782"/>
      <c r="M27" s="782"/>
      <c r="N27" s="782"/>
      <c r="O27" s="786"/>
      <c r="P27" s="786"/>
      <c r="Q27" s="782"/>
      <c r="R27" s="782"/>
    </row>
    <row r="28" spans="11:18" ht="15" customHeight="1">
      <c r="K28" s="782"/>
      <c r="L28" s="782"/>
      <c r="M28" s="782"/>
      <c r="N28" s="782"/>
      <c r="O28" s="786"/>
      <c r="P28" s="786"/>
      <c r="Q28" s="782"/>
      <c r="R28" s="782"/>
    </row>
    <row r="29" spans="11:18" ht="15" customHeight="1">
      <c r="K29" s="782"/>
      <c r="L29" s="782"/>
      <c r="M29" s="782"/>
      <c r="N29" s="782"/>
      <c r="O29" s="786"/>
      <c r="P29" s="786"/>
      <c r="Q29" s="782"/>
      <c r="R29" s="782"/>
    </row>
    <row r="30" spans="11:18" ht="15" customHeight="1">
      <c r="K30" s="782"/>
      <c r="L30" s="782"/>
      <c r="M30" s="782"/>
      <c r="N30" s="782"/>
      <c r="O30" s="786"/>
      <c r="P30" s="786"/>
      <c r="Q30" s="782"/>
      <c r="R30" s="782"/>
    </row>
    <row r="31" spans="11:18" ht="15.75" customHeight="1" thickBot="1">
      <c r="K31" s="784"/>
      <c r="L31" s="784"/>
      <c r="M31" s="784"/>
      <c r="N31" s="784"/>
      <c r="O31" s="787"/>
      <c r="P31" s="787"/>
      <c r="Q31" s="784"/>
      <c r="R31" s="784"/>
    </row>
    <row r="32" spans="11:18" ht="15.75" customHeight="1" thickTop="1"/>
    <row r="33" spans="11:18" ht="15" customHeight="1"/>
    <row r="34" spans="11:18" ht="15" customHeight="1"/>
    <row r="35" spans="11:18" ht="15.75" customHeight="1">
      <c r="K35" s="10"/>
      <c r="L35" s="10"/>
      <c r="M35" s="10"/>
      <c r="N35" s="10"/>
      <c r="O35" s="10"/>
      <c r="P35" s="10"/>
      <c r="Q35" s="10"/>
      <c r="R35" s="10"/>
    </row>
    <row r="36" spans="11:18" ht="27">
      <c r="K36" s="10"/>
      <c r="L36" s="729" t="s">
        <v>1145</v>
      </c>
      <c r="M36" s="729"/>
      <c r="N36" s="729"/>
      <c r="O36" s="729"/>
      <c r="P36" s="729"/>
      <c r="Q36" s="729"/>
      <c r="R36" s="10"/>
    </row>
    <row r="37" spans="11:18" ht="15" customHeight="1">
      <c r="K37" s="10"/>
      <c r="L37" s="754" t="s">
        <v>1134</v>
      </c>
      <c r="M37" s="754"/>
      <c r="N37" s="754"/>
      <c r="O37" s="754"/>
      <c r="P37" s="754"/>
      <c r="Q37" s="754"/>
      <c r="R37" s="10"/>
    </row>
    <row r="38" spans="11:18" ht="16" customHeight="1" thickBot="1">
      <c r="K38" s="420"/>
      <c r="L38" s="755"/>
      <c r="M38" s="755"/>
      <c r="N38" s="755"/>
      <c r="O38" s="755"/>
      <c r="P38" s="755"/>
      <c r="Q38" s="755"/>
      <c r="R38" s="420"/>
    </row>
    <row r="39" spans="11:18" ht="15.75" customHeight="1" thickTop="1">
      <c r="K39" s="780" t="s">
        <v>1146</v>
      </c>
      <c r="L39" s="780"/>
      <c r="M39" s="780"/>
      <c r="N39" s="780"/>
      <c r="O39" s="780"/>
      <c r="P39" s="780"/>
      <c r="Q39" s="780"/>
      <c r="R39" s="780"/>
    </row>
    <row r="40" spans="11:18" ht="15" customHeight="1">
      <c r="K40" s="782"/>
      <c r="L40" s="782"/>
      <c r="M40" s="782"/>
      <c r="N40" s="782"/>
      <c r="O40" s="782"/>
      <c r="P40" s="782"/>
      <c r="Q40" s="782"/>
      <c r="R40" s="782"/>
    </row>
    <row r="41" spans="11:18" ht="15" customHeight="1">
      <c r="K41" s="782"/>
      <c r="L41" s="782"/>
      <c r="M41" s="782"/>
      <c r="N41" s="782"/>
      <c r="O41" s="782"/>
      <c r="P41" s="782"/>
      <c r="Q41" s="782"/>
      <c r="R41" s="782"/>
    </row>
    <row r="42" spans="11:18" ht="15" customHeight="1" thickBot="1">
      <c r="K42" s="784"/>
      <c r="L42" s="784"/>
      <c r="M42" s="784"/>
      <c r="N42" s="784"/>
      <c r="O42" s="784"/>
      <c r="P42" s="784"/>
      <c r="Q42" s="784"/>
      <c r="R42" s="784"/>
    </row>
    <row r="43" spans="11:18" ht="15" customHeight="1" thickTop="1">
      <c r="K43" s="419"/>
      <c r="M43" s="419"/>
      <c r="N43" s="419"/>
      <c r="O43" s="419"/>
      <c r="P43" s="419"/>
      <c r="Q43" s="419"/>
      <c r="R43" s="419"/>
    </row>
    <row r="44" spans="11:18" ht="15" customHeight="1">
      <c r="K44" s="419"/>
      <c r="L44" s="419"/>
      <c r="M44" s="419"/>
      <c r="N44" s="419"/>
      <c r="O44" s="419"/>
      <c r="P44" s="419"/>
      <c r="Q44" s="419"/>
      <c r="R44" s="419"/>
    </row>
    <row r="45" spans="11:18" ht="15.75" customHeight="1">
      <c r="K45" s="419"/>
      <c r="L45" s="419"/>
      <c r="M45" s="419"/>
      <c r="N45" s="419"/>
      <c r="O45" s="419"/>
      <c r="P45" s="419"/>
      <c r="Q45" s="419"/>
      <c r="R45" s="419"/>
    </row>
    <row r="53" spans="10:18">
      <c r="J53" s="10"/>
      <c r="K53" s="10"/>
      <c r="L53" s="10"/>
      <c r="M53" s="10"/>
      <c r="N53" s="10"/>
      <c r="O53" s="10"/>
      <c r="P53" s="10"/>
      <c r="Q53" s="10"/>
      <c r="R53" s="10"/>
    </row>
    <row r="54" spans="10:18" ht="27">
      <c r="J54" s="10"/>
      <c r="K54" s="729" t="s">
        <v>2183</v>
      </c>
      <c r="L54" s="729"/>
      <c r="M54" s="729"/>
      <c r="N54" s="729"/>
      <c r="O54" s="729"/>
      <c r="P54" s="729"/>
      <c r="Q54" s="10"/>
      <c r="R54" s="10"/>
    </row>
    <row r="55" spans="10:18">
      <c r="J55" s="10"/>
      <c r="K55" s="10"/>
      <c r="L55" s="10"/>
      <c r="M55" s="10"/>
      <c r="N55" s="10"/>
      <c r="O55" s="10"/>
      <c r="P55" s="10"/>
      <c r="Q55" s="10"/>
      <c r="R55" s="10"/>
    </row>
    <row r="56" spans="10:18">
      <c r="J56" s="473"/>
      <c r="K56" s="473"/>
      <c r="L56" s="473"/>
      <c r="M56" s="473"/>
      <c r="N56" s="473"/>
      <c r="O56" s="473"/>
      <c r="P56" s="473"/>
      <c r="Q56" s="473"/>
      <c r="R56" s="473"/>
    </row>
    <row r="57" spans="10:18">
      <c r="J57" s="473"/>
      <c r="K57" s="473"/>
      <c r="L57" s="473"/>
      <c r="M57" s="473"/>
      <c r="N57" s="473"/>
      <c r="O57" s="473"/>
      <c r="P57" s="473"/>
      <c r="Q57" s="473"/>
      <c r="R57" s="473"/>
    </row>
    <row r="58" spans="10:18" ht="27">
      <c r="K58" s="788" t="s">
        <v>2184</v>
      </c>
      <c r="L58" s="788"/>
      <c r="M58" s="788"/>
      <c r="N58" s="788"/>
      <c r="O58" s="788"/>
      <c r="P58" s="788"/>
    </row>
    <row r="61" spans="10:18" ht="27" customHeight="1">
      <c r="J61" s="765" t="s">
        <v>2185</v>
      </c>
      <c r="K61" s="765"/>
      <c r="L61" s="472"/>
      <c r="M61" s="472"/>
      <c r="N61" s="472"/>
    </row>
    <row r="62" spans="10:18">
      <c r="J62" s="765"/>
      <c r="K62" s="765"/>
    </row>
    <row r="63" spans="10:18">
      <c r="J63" s="765"/>
      <c r="K63" s="765"/>
    </row>
    <row r="64" spans="10:18">
      <c r="J64" s="765"/>
      <c r="K64" s="765"/>
    </row>
    <row r="67" spans="1:11">
      <c r="J67" s="765" t="s">
        <v>2186</v>
      </c>
      <c r="K67" s="765"/>
    </row>
    <row r="68" spans="1:11">
      <c r="J68" s="765"/>
      <c r="K68" s="765"/>
    </row>
    <row r="69" spans="1:11">
      <c r="J69" s="765"/>
      <c r="K69" s="765"/>
    </row>
    <row r="70" spans="1:11">
      <c r="J70" s="765"/>
      <c r="K70" s="765"/>
    </row>
    <row r="73" spans="1:11">
      <c r="J73" s="765" t="s">
        <v>2200</v>
      </c>
      <c r="K73" s="765"/>
    </row>
    <row r="74" spans="1:11">
      <c r="J74" s="765"/>
      <c r="K74" s="765"/>
    </row>
    <row r="75" spans="1:11">
      <c r="J75" s="765"/>
      <c r="K75" s="765"/>
    </row>
    <row r="76" spans="1:11" ht="27">
      <c r="B76" s="756" t="s">
        <v>2333</v>
      </c>
      <c r="C76" s="756"/>
      <c r="D76" s="756"/>
      <c r="E76" s="756"/>
      <c r="F76" s="756"/>
      <c r="J76" s="765"/>
      <c r="K76" s="765"/>
    </row>
    <row r="77" spans="1:11" ht="15" customHeight="1">
      <c r="A77" s="757" t="s">
        <v>2334</v>
      </c>
      <c r="B77" s="757"/>
      <c r="C77" s="757"/>
      <c r="D77" s="757"/>
      <c r="E77" s="757"/>
      <c r="F77" s="757"/>
      <c r="G77" s="757"/>
      <c r="H77" s="757"/>
      <c r="I77" s="757"/>
    </row>
    <row r="78" spans="1:11">
      <c r="A78" s="757"/>
      <c r="B78" s="757"/>
      <c r="C78" s="757"/>
      <c r="D78" s="757"/>
      <c r="E78" s="757"/>
      <c r="F78" s="757"/>
      <c r="G78" s="757"/>
      <c r="H78" s="757"/>
      <c r="I78" s="757"/>
    </row>
    <row r="79" spans="1:11">
      <c r="A79" s="757"/>
      <c r="B79" s="757"/>
      <c r="C79" s="757"/>
      <c r="D79" s="757"/>
      <c r="E79" s="757"/>
      <c r="F79" s="757"/>
      <c r="G79" s="757"/>
      <c r="H79" s="757"/>
      <c r="I79" s="757"/>
      <c r="J79" s="765" t="s">
        <v>2201</v>
      </c>
      <c r="K79" s="765"/>
    </row>
    <row r="80" spans="1:11">
      <c r="J80" s="765"/>
      <c r="K80" s="765"/>
    </row>
    <row r="81" spans="1:18">
      <c r="J81" s="765"/>
      <c r="K81" s="765"/>
    </row>
    <row r="82" spans="1:18">
      <c r="J82" s="765"/>
      <c r="K82" s="765"/>
    </row>
    <row r="85" spans="1:18" ht="27">
      <c r="B85" s="756" t="s">
        <v>2197</v>
      </c>
      <c r="C85" s="756"/>
      <c r="D85" s="756"/>
      <c r="E85" s="756"/>
      <c r="F85" s="756"/>
      <c r="J85" s="766"/>
      <c r="K85" s="766"/>
    </row>
    <row r="86" spans="1:18" ht="15" customHeight="1">
      <c r="A86" s="647" t="s">
        <v>2198</v>
      </c>
      <c r="B86" s="647"/>
      <c r="C86" s="647"/>
      <c r="D86" s="647"/>
      <c r="E86" s="647"/>
      <c r="F86" s="647"/>
      <c r="G86" s="647"/>
      <c r="H86" s="647"/>
      <c r="I86" s="647"/>
      <c r="J86" s="766"/>
      <c r="K86" s="766"/>
    </row>
    <row r="87" spans="1:18">
      <c r="A87" s="647"/>
      <c r="B87" s="647"/>
      <c r="C87" s="647"/>
      <c r="D87" s="647"/>
      <c r="E87" s="647"/>
      <c r="F87" s="647"/>
      <c r="G87" s="647"/>
      <c r="H87" s="647"/>
      <c r="I87" s="647"/>
      <c r="J87" s="766"/>
      <c r="K87" s="766"/>
    </row>
    <row r="88" spans="1:18">
      <c r="A88" s="647"/>
      <c r="B88" s="647"/>
      <c r="C88" s="647"/>
      <c r="D88" s="647"/>
      <c r="E88" s="647"/>
      <c r="F88" s="647"/>
      <c r="G88" s="647"/>
      <c r="H88" s="647"/>
      <c r="I88" s="647"/>
      <c r="J88" s="766"/>
      <c r="K88" s="766"/>
    </row>
    <row r="89" spans="1:18">
      <c r="A89" s="647"/>
      <c r="B89" s="647"/>
      <c r="C89" s="647"/>
      <c r="D89" s="647"/>
      <c r="E89" s="647"/>
      <c r="F89" s="647"/>
      <c r="G89" s="647"/>
      <c r="H89" s="647"/>
      <c r="I89" s="647"/>
      <c r="J89" s="640"/>
      <c r="K89" s="640"/>
      <c r="L89" s="640"/>
      <c r="M89" s="640"/>
      <c r="N89" s="640"/>
      <c r="O89" s="640"/>
      <c r="P89" s="640"/>
      <c r="Q89" s="640"/>
      <c r="R89" s="640"/>
    </row>
    <row r="90" spans="1:18">
      <c r="A90" s="647"/>
      <c r="B90" s="647"/>
      <c r="C90" s="647"/>
      <c r="D90" s="647"/>
      <c r="E90" s="647"/>
      <c r="F90" s="647"/>
      <c r="G90" s="647"/>
      <c r="H90" s="647"/>
      <c r="I90" s="647"/>
      <c r="J90" s="640"/>
      <c r="K90" s="640"/>
      <c r="L90" s="640"/>
      <c r="M90" s="640"/>
      <c r="N90" s="640"/>
      <c r="O90" s="640"/>
      <c r="P90" s="640"/>
      <c r="Q90" s="640"/>
      <c r="R90" s="640"/>
    </row>
    <row r="91" spans="1:18" ht="27">
      <c r="A91" s="647"/>
      <c r="B91" s="647"/>
      <c r="C91" s="647"/>
      <c r="D91" s="647"/>
      <c r="E91" s="647"/>
      <c r="F91" s="647"/>
      <c r="G91" s="647"/>
      <c r="H91" s="647"/>
      <c r="I91" s="647"/>
      <c r="K91" s="788" t="s">
        <v>2187</v>
      </c>
      <c r="L91" s="788"/>
      <c r="M91" s="788"/>
      <c r="N91" s="788"/>
      <c r="O91" s="788"/>
      <c r="P91" s="788"/>
    </row>
    <row r="93" spans="1:18" ht="15" customHeight="1">
      <c r="A93" s="647" t="s">
        <v>2199</v>
      </c>
      <c r="B93" s="647"/>
      <c r="C93" s="647"/>
      <c r="D93" s="647"/>
      <c r="E93" s="647"/>
      <c r="F93" s="647"/>
      <c r="G93" s="647"/>
      <c r="H93" s="647"/>
      <c r="I93" s="647"/>
      <c r="J93" s="765" t="s">
        <v>2186</v>
      </c>
      <c r="K93" s="765"/>
    </row>
    <row r="94" spans="1:18">
      <c r="A94" s="647"/>
      <c r="B94" s="647"/>
      <c r="C94" s="647"/>
      <c r="D94" s="647"/>
      <c r="E94" s="647"/>
      <c r="F94" s="647"/>
      <c r="G94" s="647"/>
      <c r="H94" s="647"/>
      <c r="I94" s="647"/>
      <c r="J94" s="765"/>
      <c r="K94" s="765"/>
    </row>
    <row r="95" spans="1:18">
      <c r="A95" s="647"/>
      <c r="B95" s="647"/>
      <c r="C95" s="647"/>
      <c r="D95" s="647"/>
      <c r="E95" s="647"/>
      <c r="F95" s="647"/>
      <c r="G95" s="647"/>
      <c r="H95" s="647"/>
      <c r="I95" s="647"/>
      <c r="J95" s="765"/>
      <c r="K95" s="765"/>
    </row>
    <row r="96" spans="1:18">
      <c r="A96" s="647"/>
      <c r="B96" s="647"/>
      <c r="C96" s="647"/>
      <c r="D96" s="647"/>
      <c r="E96" s="647"/>
      <c r="F96" s="647"/>
      <c r="G96" s="647"/>
      <c r="H96" s="647"/>
      <c r="I96" s="647"/>
      <c r="J96" s="765"/>
      <c r="K96" s="765"/>
    </row>
    <row r="101" spans="1:11">
      <c r="A101" s="109"/>
      <c r="B101" s="109"/>
      <c r="C101" s="109"/>
      <c r="D101" s="109"/>
      <c r="E101" s="109"/>
      <c r="F101" s="109"/>
      <c r="G101" s="109"/>
      <c r="H101" s="109"/>
    </row>
    <row r="102" spans="1:11" ht="27">
      <c r="A102" s="759" t="s">
        <v>2269</v>
      </c>
      <c r="B102" s="759"/>
      <c r="C102" s="759"/>
      <c r="D102" s="759"/>
      <c r="E102" s="759"/>
      <c r="F102" s="109"/>
      <c r="G102" s="109"/>
      <c r="H102" s="109"/>
      <c r="J102" s="765" t="s">
        <v>2188</v>
      </c>
      <c r="K102" s="765"/>
    </row>
    <row r="103" spans="1:11">
      <c r="A103" s="760" t="s">
        <v>2270</v>
      </c>
      <c r="B103" s="761"/>
      <c r="C103" s="761"/>
      <c r="D103" s="761"/>
      <c r="E103" s="761"/>
      <c r="F103" s="109"/>
      <c r="G103" s="109"/>
      <c r="H103" s="109"/>
      <c r="J103" s="765"/>
      <c r="K103" s="765"/>
    </row>
    <row r="104" spans="1:11" ht="21">
      <c r="A104" s="762" t="s">
        <v>2271</v>
      </c>
      <c r="B104" s="762"/>
      <c r="C104" s="763" t="s">
        <v>2272</v>
      </c>
      <c r="D104" s="764"/>
      <c r="E104" s="764"/>
      <c r="F104" s="109"/>
      <c r="G104" s="109"/>
      <c r="H104" s="109"/>
      <c r="J104" s="765"/>
      <c r="K104" s="765"/>
    </row>
    <row r="105" spans="1:11">
      <c r="A105" s="109"/>
      <c r="B105" s="109"/>
      <c r="C105" s="109"/>
      <c r="D105" s="109"/>
      <c r="F105" s="109"/>
      <c r="G105" s="109"/>
      <c r="H105" s="109"/>
      <c r="J105" s="765"/>
      <c r="K105" s="765"/>
    </row>
    <row r="106" spans="1:11">
      <c r="A106" s="109"/>
      <c r="B106" s="109"/>
      <c r="C106" s="109"/>
      <c r="D106" s="109"/>
      <c r="E106" s="109"/>
      <c r="F106" s="109"/>
      <c r="G106" s="109"/>
      <c r="H106" s="109"/>
    </row>
    <row r="107" spans="1:11">
      <c r="A107" s="109"/>
      <c r="B107" s="109"/>
      <c r="C107" s="109"/>
      <c r="D107" s="109"/>
      <c r="E107" s="109"/>
      <c r="F107" s="109"/>
      <c r="G107" s="109"/>
      <c r="H107" s="109"/>
    </row>
    <row r="108" spans="1:11" ht="23">
      <c r="A108" s="758" t="s">
        <v>2325</v>
      </c>
      <c r="B108" s="758"/>
      <c r="C108" s="758"/>
      <c r="D108" s="758"/>
      <c r="E108" s="758"/>
      <c r="F108" s="109"/>
      <c r="G108" s="109"/>
      <c r="H108" s="109"/>
      <c r="J108" s="765" t="s">
        <v>2202</v>
      </c>
      <c r="K108" s="765"/>
    </row>
    <row r="109" spans="1:11">
      <c r="A109" s="767" t="s">
        <v>2321</v>
      </c>
      <c r="B109" s="768"/>
      <c r="C109" s="768"/>
      <c r="D109" s="768"/>
      <c r="E109" s="768"/>
      <c r="F109" s="628"/>
      <c r="G109" s="109"/>
      <c r="H109" s="109"/>
      <c r="J109" s="765"/>
      <c r="K109" s="765"/>
    </row>
    <row r="110" spans="1:11" ht="21">
      <c r="A110" s="769" t="s">
        <v>2322</v>
      </c>
      <c r="B110" s="769"/>
      <c r="C110" s="772" t="s">
        <v>2323</v>
      </c>
      <c r="D110" s="772"/>
      <c r="E110" s="772"/>
      <c r="F110" s="628"/>
      <c r="G110" s="109"/>
      <c r="H110" s="109"/>
      <c r="J110" s="765"/>
      <c r="K110" s="765"/>
    </row>
    <row r="111" spans="1:11" ht="21">
      <c r="A111" s="769" t="s">
        <v>2163</v>
      </c>
      <c r="B111" s="769"/>
      <c r="C111" s="772"/>
      <c r="D111" s="772"/>
      <c r="E111" s="772"/>
      <c r="F111" s="628"/>
      <c r="G111" s="109"/>
      <c r="H111" s="109"/>
      <c r="J111" s="765"/>
      <c r="K111" s="765"/>
    </row>
    <row r="112" spans="1:11">
      <c r="A112" s="770" t="s">
        <v>2324</v>
      </c>
      <c r="B112" s="771"/>
      <c r="C112" s="771"/>
      <c r="D112" s="771"/>
      <c r="E112" s="771"/>
      <c r="F112" s="109"/>
      <c r="G112" s="109"/>
      <c r="H112" s="109"/>
      <c r="J112" s="765"/>
      <c r="K112" s="765"/>
    </row>
    <row r="114" spans="10:11">
      <c r="J114" s="765"/>
      <c r="K114" s="765"/>
    </row>
    <row r="115" spans="10:11">
      <c r="J115" s="765"/>
      <c r="K115" s="765"/>
    </row>
    <row r="116" spans="10:11">
      <c r="J116" s="765"/>
      <c r="K116" s="765"/>
    </row>
    <row r="117" spans="10:11">
      <c r="J117" s="765"/>
      <c r="K117" s="765"/>
    </row>
    <row r="121" spans="10:11">
      <c r="J121" s="765"/>
      <c r="K121" s="765"/>
    </row>
    <row r="122" spans="10:11">
      <c r="J122" s="765"/>
      <c r="K122" s="765"/>
    </row>
    <row r="123" spans="10:11">
      <c r="J123" s="765"/>
      <c r="K123" s="765"/>
    </row>
    <row r="124" spans="10:11">
      <c r="J124" s="765"/>
      <c r="K124" s="765"/>
    </row>
    <row r="127" spans="10:11">
      <c r="J127" s="765" t="s">
        <v>2189</v>
      </c>
      <c r="K127" s="765"/>
    </row>
    <row r="128" spans="10:11">
      <c r="J128" s="765"/>
      <c r="K128" s="765"/>
    </row>
    <row r="129" spans="10:11">
      <c r="J129" s="765"/>
      <c r="K129" s="765"/>
    </row>
    <row r="130" spans="10:11">
      <c r="J130" s="765"/>
      <c r="K130" s="765"/>
    </row>
  </sheetData>
  <mergeCells count="47">
    <mergeCell ref="J127:K130"/>
    <mergeCell ref="J93:K96"/>
    <mergeCell ref="J102:K105"/>
    <mergeCell ref="J108:K112"/>
    <mergeCell ref="J114:K117"/>
    <mergeCell ref="L5:Q5"/>
    <mergeCell ref="L6:Q7"/>
    <mergeCell ref="O25:P31"/>
    <mergeCell ref="Q25:R31"/>
    <mergeCell ref="J121:K124"/>
    <mergeCell ref="K91:P91"/>
    <mergeCell ref="K25:L31"/>
    <mergeCell ref="M25:N31"/>
    <mergeCell ref="J89:R90"/>
    <mergeCell ref="K39:R42"/>
    <mergeCell ref="J67:K70"/>
    <mergeCell ref="K54:P54"/>
    <mergeCell ref="K58:P58"/>
    <mergeCell ref="M8:R14"/>
    <mergeCell ref="K8:L14"/>
    <mergeCell ref="M23:Q24"/>
    <mergeCell ref="K15:L18"/>
    <mergeCell ref="M15:R18"/>
    <mergeCell ref="K19:L20"/>
    <mergeCell ref="M19:R20"/>
    <mergeCell ref="M22:Q22"/>
    <mergeCell ref="A109:E109"/>
    <mergeCell ref="A110:B110"/>
    <mergeCell ref="A112:E112"/>
    <mergeCell ref="A111:B111"/>
    <mergeCell ref="C110:E111"/>
    <mergeCell ref="L36:Q36"/>
    <mergeCell ref="L37:Q38"/>
    <mergeCell ref="B76:F76"/>
    <mergeCell ref="A77:I79"/>
    <mergeCell ref="A108:E108"/>
    <mergeCell ref="A102:E102"/>
    <mergeCell ref="A103:E103"/>
    <mergeCell ref="A104:B104"/>
    <mergeCell ref="C104:E104"/>
    <mergeCell ref="B85:F85"/>
    <mergeCell ref="A86:I91"/>
    <mergeCell ref="A93:I96"/>
    <mergeCell ref="J73:K76"/>
    <mergeCell ref="J79:K82"/>
    <mergeCell ref="J85:K88"/>
    <mergeCell ref="J61:K64"/>
  </mergeCells>
  <hyperlinks>
    <hyperlink ref="C104" r:id="rId1" xr:uid="{797B7D4C-A28D-AA4C-8E12-12AAB5D92483}"/>
    <hyperlink ref="C110" r:id="rId2" xr:uid="{5D9962CD-7051-DC42-AE24-3C388C0C3A03}"/>
    <hyperlink ref="A112" r:id="rId3" xr:uid="{912A97ED-641E-4046-9D01-A21E42A51A45}"/>
  </hyperlinks>
  <pageMargins left="0.7" right="0.7" top="0.75" bottom="0.75" header="0.3" footer="0.3"/>
  <pageSetup paperSize="9" orientation="portrait" r:id="rId4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8630-44D2-482A-BE20-3812802CE267}">
  <sheetPr codeName="Folha12">
    <tabColor rgb="FFE187C3"/>
  </sheetPr>
  <dimension ref="B2:AC296"/>
  <sheetViews>
    <sheetView topLeftCell="C246" zoomScale="84" zoomScaleNormal="100" workbookViewId="0">
      <selection activeCell="G256" sqref="G256"/>
    </sheetView>
  </sheetViews>
  <sheetFormatPr baseColWidth="10" defaultColWidth="8.83203125" defaultRowHeight="15"/>
  <cols>
    <col min="2" max="2" width="6.5" customWidth="1"/>
    <col min="3" max="3" width="50.6640625" customWidth="1"/>
    <col min="4" max="4" width="22.6640625" customWidth="1"/>
    <col min="5" max="5" width="12" customWidth="1"/>
    <col min="6" max="7" width="11.1640625" customWidth="1"/>
    <col min="8" max="8" width="13.33203125" customWidth="1"/>
  </cols>
  <sheetData>
    <row r="2" spans="2:29">
      <c r="E2">
        <v>353.59100000000001</v>
      </c>
      <c r="F2">
        <v>28.556800000000003</v>
      </c>
      <c r="G2">
        <v>31.066600000000001</v>
      </c>
      <c r="H2">
        <v>12.535</v>
      </c>
    </row>
    <row r="3" spans="2:29" ht="15" customHeight="1">
      <c r="B3" s="126"/>
      <c r="C3" s="124" t="s">
        <v>50</v>
      </c>
      <c r="D3" s="124" t="s">
        <v>51</v>
      </c>
      <c r="E3" s="124" t="s">
        <v>38</v>
      </c>
      <c r="F3" s="124" t="s">
        <v>613</v>
      </c>
      <c r="G3" s="124" t="s">
        <v>56</v>
      </c>
      <c r="H3" s="124" t="s">
        <v>614</v>
      </c>
      <c r="I3" s="125"/>
      <c r="K3" s="636" t="s">
        <v>1042</v>
      </c>
      <c r="L3" s="636"/>
      <c r="M3" s="636"/>
      <c r="N3" s="636"/>
      <c r="O3" s="636"/>
      <c r="W3" s="636" t="s">
        <v>2235</v>
      </c>
      <c r="X3" s="636"/>
      <c r="Y3" s="636"/>
      <c r="Z3" s="636"/>
      <c r="AA3" s="636"/>
    </row>
    <row r="4" spans="2:29" ht="16.5" customHeight="1">
      <c r="B4" s="130"/>
      <c r="C4" s="129" t="s">
        <v>226</v>
      </c>
      <c r="D4" s="127">
        <f>_xlfn.XLOOKUP(C4,alimentos,'COMPOSIÇÃO NUTRICIONAL'!E4:E569,0,0,1)*B4</f>
        <v>0</v>
      </c>
      <c r="E4" s="127">
        <f>_xlfn.XLOOKUP(C4,alimentos,'COMPOSIÇÃO NUTRICIONAL'!F4:F569,0,0,1)*B4</f>
        <v>0</v>
      </c>
      <c r="F4" s="127">
        <f>_xlfn.XLOOKUP(C4,alimentos,'COMPOSIÇÃO NUTRICIONAL'!G4:G569,0,0,1)*B4</f>
        <v>0</v>
      </c>
      <c r="G4" s="127">
        <f>_xlfn.XLOOKUP(C4,alimentos,'COMPOSIÇÃO NUTRICIONAL'!H4:H569,0,0,1)*B4</f>
        <v>0</v>
      </c>
      <c r="H4" s="127">
        <f>_xlfn.XLOOKUP(C4,alimentos,'COMPOSIÇÃO NUTRICIONAL'!I4:I569,0,0,1)*B4</f>
        <v>0</v>
      </c>
      <c r="K4" s="641" t="s">
        <v>1043</v>
      </c>
      <c r="L4" s="641"/>
      <c r="M4" s="641"/>
      <c r="N4" s="641"/>
      <c r="O4" s="641"/>
      <c r="P4" s="641"/>
      <c r="Q4" s="641"/>
      <c r="R4" s="641"/>
      <c r="S4" s="641"/>
      <c r="T4" s="641"/>
      <c r="W4" s="647" t="s">
        <v>2262</v>
      </c>
      <c r="X4" s="647"/>
      <c r="Y4" s="647"/>
      <c r="Z4" s="647"/>
      <c r="AA4" s="647"/>
      <c r="AB4" s="647"/>
      <c r="AC4" s="647"/>
    </row>
    <row r="5" spans="2:29">
      <c r="B5" s="130"/>
      <c r="C5" s="129" t="s">
        <v>429</v>
      </c>
      <c r="D5" s="127">
        <f>_xlfn.XLOOKUP(C5,alimentos,'COMPOSIÇÃO NUTRICIONAL'!E4:E569,0,0,1)*B5</f>
        <v>0</v>
      </c>
      <c r="E5" s="127">
        <f>_xlfn.XLOOKUP(C5,alimentos,'COMPOSIÇÃO NUTRICIONAL'!F4:F569,0,0,1)*B5</f>
        <v>0</v>
      </c>
      <c r="F5" s="127">
        <f>_xlfn.XLOOKUP(C5,alimentos,'COMPOSIÇÃO NUTRICIONAL'!G4:G569,0,0,1)*B5</f>
        <v>0</v>
      </c>
      <c r="G5" s="127">
        <f>_xlfn.XLOOKUP(C5,alimentos,'COMPOSIÇÃO NUTRICIONAL'!H4:H569,0,0,1)*B5</f>
        <v>0</v>
      </c>
      <c r="H5" s="127">
        <f>_xlfn.XLOOKUP(C5,alimentos,'COMPOSIÇÃO NUTRICIONAL'!I4:I569,0,0,1)*B5</f>
        <v>0</v>
      </c>
      <c r="K5" s="641"/>
      <c r="L5" s="641"/>
      <c r="M5" s="641"/>
      <c r="N5" s="641"/>
      <c r="O5" s="641"/>
      <c r="P5" s="641"/>
      <c r="Q5" s="641"/>
      <c r="R5" s="641"/>
      <c r="S5" s="641"/>
      <c r="T5" s="641"/>
      <c r="W5" s="647"/>
      <c r="X5" s="647"/>
      <c r="Y5" s="647"/>
      <c r="Z5" s="647"/>
      <c r="AA5" s="647"/>
      <c r="AB5" s="647"/>
      <c r="AC5" s="647"/>
    </row>
    <row r="6" spans="2:29">
      <c r="B6" s="130"/>
      <c r="C6" s="129" t="s">
        <v>384</v>
      </c>
      <c r="D6" s="127">
        <f>_xlfn.XLOOKUP(C6,alimentos,'COMPOSIÇÃO NUTRICIONAL'!E4:E569,0,0,1)*B6</f>
        <v>0</v>
      </c>
      <c r="E6" s="127">
        <f>_xlfn.XLOOKUP(C6,alimentos,'COMPOSIÇÃO NUTRICIONAL'!F4:F569,0,0,1)*B6</f>
        <v>0</v>
      </c>
      <c r="F6" s="127">
        <f>_xlfn.XLOOKUP(C6,alimentos,'COMPOSIÇÃO NUTRICIONAL'!G4:G569,0,0,1)*B6</f>
        <v>0</v>
      </c>
      <c r="G6" s="127">
        <f>_xlfn.XLOOKUP(C6,alimentos,'COMPOSIÇÃO NUTRICIONAL'!H4:H569,0,0,1)*B6</f>
        <v>0</v>
      </c>
      <c r="H6" s="127">
        <f>_xlfn.XLOOKUP(C6,alimentos,'COMPOSIÇÃO NUTRICIONAL'!I4:I569,0,0,1)*B6</f>
        <v>0</v>
      </c>
      <c r="K6" s="641"/>
      <c r="L6" s="641"/>
      <c r="M6" s="641"/>
      <c r="N6" s="641"/>
      <c r="O6" s="641"/>
      <c r="P6" s="641"/>
      <c r="Q6" s="641"/>
      <c r="R6" s="641"/>
      <c r="S6" s="641"/>
      <c r="T6" s="641"/>
      <c r="W6" s="647"/>
      <c r="X6" s="647"/>
      <c r="Y6" s="647"/>
      <c r="Z6" s="647"/>
      <c r="AA6" s="647"/>
      <c r="AB6" s="647"/>
      <c r="AC6" s="647"/>
    </row>
    <row r="7" spans="2:29">
      <c r="B7" s="130"/>
      <c r="C7" s="129" t="s">
        <v>2054</v>
      </c>
      <c r="D7" s="127">
        <f>_xlfn.XLOOKUP(C7,alimentos,'COMPOSIÇÃO NUTRICIONAL'!E4:E569,0,0,1)*B7</f>
        <v>0</v>
      </c>
      <c r="E7" s="127">
        <f>_xlfn.XLOOKUP(C7,alimentos,'COMPOSIÇÃO NUTRICIONAL'!F4:F569,0,0,1)*B7</f>
        <v>0</v>
      </c>
      <c r="F7" s="127">
        <f>_xlfn.XLOOKUP(C7,alimentos,'COMPOSIÇÃO NUTRICIONAL'!G4:G569,0,0,1)*B7</f>
        <v>0</v>
      </c>
      <c r="G7" s="127">
        <f>_xlfn.XLOOKUP(C7,alimentos,'COMPOSIÇÃO NUTRICIONAL'!H4:H569,0,0,1)*B7</f>
        <v>0</v>
      </c>
      <c r="H7" s="127">
        <f>_xlfn.XLOOKUP(C7,alimentos,'COMPOSIÇÃO NUTRICIONAL'!I4:I569,0,0,1)*B7</f>
        <v>0</v>
      </c>
      <c r="K7" s="641"/>
      <c r="L7" s="641"/>
      <c r="M7" s="641"/>
      <c r="N7" s="641"/>
      <c r="O7" s="641"/>
      <c r="P7" s="641"/>
      <c r="Q7" s="641"/>
      <c r="R7" s="641"/>
      <c r="S7" s="641"/>
      <c r="T7" s="641"/>
      <c r="W7" s="647"/>
      <c r="X7" s="647"/>
      <c r="Y7" s="647"/>
      <c r="Z7" s="647"/>
      <c r="AA7" s="647"/>
      <c r="AB7" s="647"/>
      <c r="AC7" s="647"/>
    </row>
    <row r="8" spans="2:29">
      <c r="B8" s="130"/>
      <c r="C8" s="129" t="s">
        <v>384</v>
      </c>
      <c r="D8" s="127">
        <f>_xlfn.XLOOKUP(C8,alimentos,'COMPOSIÇÃO NUTRICIONAL'!E4:E569,0,0,1)*B8</f>
        <v>0</v>
      </c>
      <c r="E8" s="127">
        <f>_xlfn.XLOOKUP(C8,alimentos,'COMPOSIÇÃO NUTRICIONAL'!F4:F569,0,0,1)*B8</f>
        <v>0</v>
      </c>
      <c r="F8" s="127">
        <f>_xlfn.XLOOKUP(C8,alimentos,'COMPOSIÇÃO NUTRICIONAL'!G4:G569,0,0,1)*B8</f>
        <v>0</v>
      </c>
      <c r="G8" s="127">
        <f>_xlfn.XLOOKUP(C8,alimentos,'COMPOSIÇÃO NUTRICIONAL'!H4:H569,0,0,1)*B8</f>
        <v>0</v>
      </c>
      <c r="H8" s="127">
        <f>_xlfn.XLOOKUP(C8,alimentos,'COMPOSIÇÃO NUTRICIONAL'!I4:I569,0,0,1)*B8</f>
        <v>0</v>
      </c>
      <c r="K8" s="641"/>
      <c r="L8" s="641"/>
      <c r="M8" s="641"/>
      <c r="N8" s="641"/>
      <c r="O8" s="641"/>
      <c r="P8" s="641"/>
      <c r="Q8" s="641"/>
      <c r="R8" s="641"/>
      <c r="S8" s="641"/>
      <c r="T8" s="641"/>
      <c r="W8" s="647"/>
      <c r="X8" s="647"/>
      <c r="Y8" s="647"/>
      <c r="Z8" s="647"/>
      <c r="AA8" s="647"/>
      <c r="AB8" s="647"/>
      <c r="AC8" s="647"/>
    </row>
    <row r="9" spans="2:29">
      <c r="B9" s="130"/>
      <c r="C9" s="129" t="s">
        <v>414</v>
      </c>
      <c r="D9" s="127">
        <f>_xlfn.XLOOKUP(C9,alimentos,'COMPOSIÇÃO NUTRICIONAL'!E4:E569,0,0,1)*B9</f>
        <v>0</v>
      </c>
      <c r="E9" s="127">
        <f>_xlfn.XLOOKUP(C9,alimentos,'COMPOSIÇÃO NUTRICIONAL'!F4:F569,0,0,1)*B9</f>
        <v>0</v>
      </c>
      <c r="F9" s="127">
        <f>_xlfn.XLOOKUP(C9,alimentos,'COMPOSIÇÃO NUTRICIONAL'!G4:G569,0,0,1)*B9</f>
        <v>0</v>
      </c>
      <c r="G9" s="127">
        <f>_xlfn.XLOOKUP(C9,alimentos,'COMPOSIÇÃO NUTRICIONAL'!H4:H569,0,0,1)*B9</f>
        <v>0</v>
      </c>
      <c r="H9" s="127">
        <f>_xlfn.XLOOKUP(C9,alimentos,'COMPOSIÇÃO NUTRICIONAL'!I4:I569,0,0,1)*B9</f>
        <v>0</v>
      </c>
      <c r="W9" s="647"/>
      <c r="X9" s="647"/>
      <c r="Y9" s="647"/>
      <c r="Z9" s="647"/>
      <c r="AA9" s="647"/>
      <c r="AB9" s="647"/>
      <c r="AC9" s="647"/>
    </row>
    <row r="10" spans="2:29">
      <c r="B10" s="126"/>
      <c r="C10" s="129" t="s">
        <v>689</v>
      </c>
      <c r="D10" s="127">
        <f>_xlfn.XLOOKUP(C10,alimentos,'COMPOSIÇÃO NUTRICIONAL'!E4:E569,0,0,1)*B10</f>
        <v>0</v>
      </c>
      <c r="E10" s="127">
        <f>_xlfn.XLOOKUP(C10,alimentos,'COMPOSIÇÃO NUTRICIONAL'!F4:F569,0,0,1)*B10</f>
        <v>0</v>
      </c>
      <c r="F10" s="127">
        <f>_xlfn.XLOOKUP(C10,alimentos,'COMPOSIÇÃO NUTRICIONAL'!G4:G569,0,0,1)*B10</f>
        <v>0</v>
      </c>
      <c r="G10" s="127">
        <f>_xlfn.XLOOKUP(C10,alimentos,'COMPOSIÇÃO NUTRICIONAL'!H4:H569,0,0,1)*B10</f>
        <v>0</v>
      </c>
      <c r="H10" s="127">
        <f>_xlfn.XLOOKUP(C10,alimentos,'COMPOSIÇÃO NUTRICIONAL'!I4:I569,0,0,1)*B10</f>
        <v>0</v>
      </c>
      <c r="W10" s="647"/>
      <c r="X10" s="647"/>
      <c r="Y10" s="647"/>
      <c r="Z10" s="647"/>
      <c r="AA10" s="647"/>
      <c r="AB10" s="647"/>
      <c r="AC10" s="647"/>
    </row>
    <row r="11" spans="2:29" ht="23">
      <c r="B11" s="126"/>
      <c r="C11" s="123" t="s">
        <v>612</v>
      </c>
      <c r="D11" s="131" t="s">
        <v>1092</v>
      </c>
      <c r="E11" s="133">
        <f>E4+E5+E6+E8+E7+E9+E10+E13+E14</f>
        <v>299.17</v>
      </c>
      <c r="F11" s="128">
        <f>F4+F5+F6+F7+F8+F9+F10+F13+F14</f>
        <v>24.595625000000002</v>
      </c>
      <c r="G11" s="128">
        <f>G4+G5+G6+G7+G8+G9+G10+G13+G14</f>
        <v>29.028499999999998</v>
      </c>
      <c r="H11" s="128">
        <f>H4+H5+H6+H7+H8+H9+H10+H13+H14</f>
        <v>9.2880000000000003</v>
      </c>
      <c r="K11" s="636" t="s">
        <v>1033</v>
      </c>
      <c r="L11" s="636"/>
      <c r="M11" s="636"/>
      <c r="N11" s="636"/>
      <c r="O11" s="636"/>
    </row>
    <row r="12" spans="2:29" ht="20.25" customHeight="1">
      <c r="B12" s="126"/>
      <c r="C12" s="123" t="s">
        <v>120</v>
      </c>
      <c r="D12" s="127">
        <v>8</v>
      </c>
      <c r="E12" s="132">
        <f>E11/D12*B12</f>
        <v>0</v>
      </c>
      <c r="F12" s="132">
        <f>F11/D12*B12</f>
        <v>0</v>
      </c>
      <c r="G12" s="132">
        <f>G11/D12*B12</f>
        <v>0</v>
      </c>
      <c r="H12" s="132">
        <f>H11/D12*B12</f>
        <v>0</v>
      </c>
      <c r="K12" s="641" t="s">
        <v>1044</v>
      </c>
      <c r="L12" s="641"/>
      <c r="M12" s="641"/>
      <c r="N12" s="641"/>
      <c r="O12" s="641"/>
      <c r="P12" s="641"/>
      <c r="Q12" s="641"/>
      <c r="R12" s="641"/>
      <c r="S12" s="641"/>
      <c r="T12" s="641"/>
      <c r="W12" s="636" t="s">
        <v>2236</v>
      </c>
      <c r="X12" s="636"/>
      <c r="Y12" s="636"/>
      <c r="Z12" s="636"/>
      <c r="AA12" s="636"/>
    </row>
    <row r="13" spans="2:29">
      <c r="B13">
        <v>0.8</v>
      </c>
      <c r="C13" s="129" t="s">
        <v>2168</v>
      </c>
      <c r="E13" s="77">
        <f>118.2*B13</f>
        <v>94.56</v>
      </c>
      <c r="F13" s="77">
        <f>22.8*B13</f>
        <v>18.240000000000002</v>
      </c>
      <c r="G13" s="77">
        <f>1.02*B13</f>
        <v>0.81600000000000006</v>
      </c>
      <c r="H13" s="77">
        <f>2.55*B13</f>
        <v>2.04</v>
      </c>
      <c r="K13" s="641"/>
      <c r="L13" s="641"/>
      <c r="M13" s="641"/>
      <c r="N13" s="641"/>
      <c r="O13" s="641"/>
      <c r="P13" s="641"/>
      <c r="Q13" s="641"/>
      <c r="R13" s="641"/>
      <c r="S13" s="641"/>
      <c r="T13" s="641"/>
      <c r="W13" s="637" t="s">
        <v>2237</v>
      </c>
      <c r="X13" s="637"/>
      <c r="Y13" s="637"/>
      <c r="Z13" s="637"/>
      <c r="AA13" s="637"/>
      <c r="AB13" s="637"/>
      <c r="AC13" s="637"/>
    </row>
    <row r="14" spans="2:29">
      <c r="E14" s="30">
        <f>E74</f>
        <v>204.61</v>
      </c>
      <c r="F14" s="30">
        <f t="shared" ref="F14:H14" si="0">F74</f>
        <v>6.3556249999999999</v>
      </c>
      <c r="G14" s="30">
        <f t="shared" si="0"/>
        <v>28.212499999999999</v>
      </c>
      <c r="H14" s="30">
        <f t="shared" si="0"/>
        <v>7.2480000000000002</v>
      </c>
      <c r="K14" s="641"/>
      <c r="L14" s="641"/>
      <c r="M14" s="641"/>
      <c r="N14" s="641"/>
      <c r="O14" s="641"/>
      <c r="P14" s="641"/>
      <c r="Q14" s="641"/>
      <c r="R14" s="641"/>
      <c r="S14" s="641"/>
      <c r="T14" s="641"/>
      <c r="W14" s="637"/>
      <c r="X14" s="637"/>
      <c r="Y14" s="637"/>
      <c r="Z14" s="637"/>
      <c r="AA14" s="637"/>
      <c r="AB14" s="637"/>
      <c r="AC14" s="637"/>
    </row>
    <row r="15" spans="2:29" ht="23">
      <c r="C15" s="123" t="s">
        <v>1039</v>
      </c>
      <c r="D15" s="124" t="s">
        <v>51</v>
      </c>
      <c r="E15" s="124" t="s">
        <v>38</v>
      </c>
      <c r="F15" s="124" t="s">
        <v>613</v>
      </c>
      <c r="G15" s="124" t="s">
        <v>56</v>
      </c>
      <c r="H15" s="124" t="s">
        <v>614</v>
      </c>
      <c r="K15" s="641"/>
      <c r="L15" s="641"/>
      <c r="M15" s="641"/>
      <c r="N15" s="641"/>
      <c r="O15" s="641"/>
      <c r="P15" s="641"/>
      <c r="Q15" s="641"/>
      <c r="R15" s="641"/>
      <c r="S15" s="641"/>
      <c r="T15" s="641"/>
      <c r="W15" s="637"/>
      <c r="X15" s="637"/>
      <c r="Y15" s="637"/>
      <c r="Z15" s="637"/>
      <c r="AA15" s="637"/>
      <c r="AB15" s="637"/>
      <c r="AC15" s="637"/>
    </row>
    <row r="16" spans="2:29">
      <c r="C16" s="3" t="s">
        <v>1032</v>
      </c>
      <c r="D16" s="25" t="s">
        <v>308</v>
      </c>
      <c r="E16" s="364">
        <v>110.21535</v>
      </c>
      <c r="F16" s="364">
        <v>5.1011400000000009</v>
      </c>
      <c r="G16" s="364">
        <v>15.204595000000001</v>
      </c>
      <c r="H16" s="364">
        <v>2.8046600000000002</v>
      </c>
      <c r="K16" s="366"/>
      <c r="L16" s="366"/>
      <c r="M16" s="366"/>
      <c r="N16" s="366"/>
      <c r="O16" s="366"/>
      <c r="P16" s="366"/>
      <c r="Q16" s="366"/>
      <c r="R16" s="366"/>
      <c r="S16" s="366"/>
      <c r="T16" s="366"/>
      <c r="W16" s="637"/>
      <c r="X16" s="637"/>
      <c r="Y16" s="637"/>
      <c r="Z16" s="637"/>
      <c r="AA16" s="637"/>
      <c r="AB16" s="637"/>
      <c r="AC16" s="637"/>
    </row>
    <row r="17" spans="3:29">
      <c r="C17" s="3" t="s">
        <v>1033</v>
      </c>
      <c r="D17" s="25"/>
      <c r="E17" s="364">
        <v>189</v>
      </c>
      <c r="F17" s="364">
        <v>10.7</v>
      </c>
      <c r="G17" s="364">
        <v>18.23</v>
      </c>
      <c r="H17" s="364">
        <v>7.72</v>
      </c>
      <c r="K17" s="636" t="s">
        <v>1034</v>
      </c>
      <c r="L17" s="636"/>
      <c r="M17" s="636"/>
      <c r="N17" s="636"/>
      <c r="O17" s="636"/>
      <c r="W17" s="637"/>
      <c r="X17" s="637"/>
      <c r="Y17" s="637"/>
      <c r="Z17" s="637"/>
      <c r="AA17" s="637"/>
      <c r="AB17" s="637"/>
      <c r="AC17" s="637"/>
    </row>
    <row r="18" spans="3:29">
      <c r="C18" s="3" t="s">
        <v>1045</v>
      </c>
      <c r="D18" s="25" t="s">
        <v>1046</v>
      </c>
      <c r="E18" s="364">
        <v>163.33000000000001</v>
      </c>
      <c r="F18" s="364">
        <v>10.08</v>
      </c>
      <c r="G18" s="364">
        <v>18.52</v>
      </c>
      <c r="H18" s="364">
        <v>5.0599999999999996</v>
      </c>
      <c r="K18" s="641" t="s">
        <v>1047</v>
      </c>
      <c r="L18" s="642"/>
      <c r="M18" s="642"/>
      <c r="N18" s="642"/>
      <c r="O18" s="642"/>
      <c r="P18" s="642"/>
      <c r="Q18" s="642"/>
      <c r="R18" s="642"/>
      <c r="S18" s="642"/>
      <c r="T18" s="642"/>
      <c r="W18" s="637"/>
      <c r="X18" s="637"/>
      <c r="Y18" s="637"/>
      <c r="Z18" s="637"/>
      <c r="AA18" s="637"/>
      <c r="AB18" s="637"/>
      <c r="AC18" s="637"/>
    </row>
    <row r="19" spans="3:29">
      <c r="C19" s="3" t="s">
        <v>1035</v>
      </c>
      <c r="D19" s="25" t="s">
        <v>308</v>
      </c>
      <c r="E19" s="364">
        <v>125.8</v>
      </c>
      <c r="F19" s="364">
        <v>5.7</v>
      </c>
      <c r="G19" s="364">
        <v>16.36</v>
      </c>
      <c r="H19" s="364">
        <v>3.72</v>
      </c>
      <c r="K19" s="642"/>
      <c r="L19" s="642"/>
      <c r="M19" s="642"/>
      <c r="N19" s="642"/>
      <c r="O19" s="642"/>
      <c r="P19" s="642"/>
      <c r="Q19" s="642"/>
      <c r="R19" s="642"/>
      <c r="S19" s="642"/>
      <c r="T19" s="642"/>
    </row>
    <row r="20" spans="3:29">
      <c r="C20" s="3" t="s">
        <v>1049</v>
      </c>
      <c r="D20" s="25" t="s">
        <v>1046</v>
      </c>
      <c r="E20" s="364">
        <v>146.41</v>
      </c>
      <c r="F20" s="364">
        <v>10.32</v>
      </c>
      <c r="G20" s="364">
        <v>11.38</v>
      </c>
      <c r="H20" s="364">
        <v>6.55</v>
      </c>
      <c r="K20" s="642"/>
      <c r="L20" s="642"/>
      <c r="M20" s="642"/>
      <c r="N20" s="642"/>
      <c r="O20" s="642"/>
      <c r="P20" s="642"/>
      <c r="Q20" s="642"/>
      <c r="R20" s="642"/>
      <c r="S20" s="642"/>
      <c r="T20" s="642"/>
    </row>
    <row r="21" spans="3:29">
      <c r="C21" s="3" t="s">
        <v>1114</v>
      </c>
      <c r="D21" s="25" t="s">
        <v>1113</v>
      </c>
      <c r="E21" s="364">
        <f>96.13*2</f>
        <v>192.26</v>
      </c>
      <c r="F21" s="364">
        <f>7.7*2</f>
        <v>15.4</v>
      </c>
      <c r="G21" s="364">
        <f>11.97*2</f>
        <v>23.94</v>
      </c>
      <c r="H21" s="364">
        <f>1.63*2</f>
        <v>3.26</v>
      </c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W21" s="636" t="s">
        <v>2240</v>
      </c>
      <c r="X21" s="636"/>
      <c r="Y21" s="636"/>
      <c r="Z21" s="636"/>
      <c r="AA21" s="636"/>
    </row>
    <row r="22" spans="3:29" ht="25.5" customHeight="1">
      <c r="C22" s="3" t="s">
        <v>1037</v>
      </c>
      <c r="D22" s="25" t="s">
        <v>308</v>
      </c>
      <c r="E22" s="364">
        <v>285.12200000000001</v>
      </c>
      <c r="F22" s="364">
        <v>11.3116</v>
      </c>
      <c r="G22" s="364">
        <v>49.306200000000004</v>
      </c>
      <c r="H22" s="364">
        <v>3.3380000000000005</v>
      </c>
      <c r="K22" s="642"/>
      <c r="L22" s="642"/>
      <c r="M22" s="642"/>
      <c r="N22" s="642"/>
      <c r="O22" s="642"/>
      <c r="P22" s="642"/>
      <c r="Q22" s="642"/>
      <c r="R22" s="642"/>
      <c r="S22" s="642"/>
      <c r="T22" s="642"/>
      <c r="W22" s="637" t="s">
        <v>2241</v>
      </c>
      <c r="X22" s="637"/>
      <c r="Y22" s="637"/>
      <c r="Z22" s="637"/>
      <c r="AA22" s="637"/>
      <c r="AB22" s="637"/>
      <c r="AC22" s="637"/>
    </row>
    <row r="23" spans="3:29">
      <c r="C23" s="3" t="s">
        <v>1038</v>
      </c>
      <c r="E23" s="364">
        <v>216.4</v>
      </c>
      <c r="F23" s="364">
        <v>11.07</v>
      </c>
      <c r="G23" s="364">
        <v>10.88</v>
      </c>
      <c r="H23" s="364">
        <v>13.91</v>
      </c>
      <c r="W23" s="637"/>
      <c r="X23" s="637"/>
      <c r="Y23" s="637"/>
      <c r="Z23" s="637"/>
      <c r="AA23" s="637"/>
      <c r="AB23" s="637"/>
      <c r="AC23" s="637"/>
    </row>
    <row r="24" spans="3:29">
      <c r="C24" s="3" t="s">
        <v>1067</v>
      </c>
      <c r="D24" s="25"/>
      <c r="E24" s="364">
        <v>432.52140000000009</v>
      </c>
      <c r="F24" s="364">
        <v>18.919560000000001</v>
      </c>
      <c r="G24" s="364">
        <v>59.708380000000005</v>
      </c>
      <c r="H24" s="364">
        <v>11.259640000000001</v>
      </c>
      <c r="K24" s="636" t="s">
        <v>1048</v>
      </c>
      <c r="L24" s="636"/>
      <c r="M24" s="636"/>
      <c r="N24" s="636"/>
      <c r="O24" s="636"/>
      <c r="W24" s="637"/>
      <c r="X24" s="637"/>
      <c r="Y24" s="637"/>
      <c r="Z24" s="637"/>
      <c r="AA24" s="637"/>
      <c r="AB24" s="637"/>
      <c r="AC24" s="637"/>
    </row>
    <row r="25" spans="3:29" ht="15" customHeight="1">
      <c r="C25" s="3" t="s">
        <v>1067</v>
      </c>
      <c r="D25" s="25" t="s">
        <v>1068</v>
      </c>
      <c r="E25" s="364">
        <f>(E24/2)</f>
        <v>216.26070000000004</v>
      </c>
      <c r="F25" s="364">
        <f t="shared" ref="F25:H25" si="1">(F24/2)</f>
        <v>9.4597800000000003</v>
      </c>
      <c r="G25" s="364">
        <f t="shared" si="1"/>
        <v>29.854190000000003</v>
      </c>
      <c r="H25" s="364">
        <f t="shared" si="1"/>
        <v>5.6298200000000005</v>
      </c>
      <c r="K25" s="641" t="s">
        <v>2243</v>
      </c>
      <c r="L25" s="641"/>
      <c r="M25" s="641"/>
      <c r="N25" s="641"/>
      <c r="O25" s="641"/>
      <c r="P25" s="641"/>
      <c r="Q25" s="641"/>
      <c r="R25" s="641"/>
      <c r="S25" s="641"/>
      <c r="T25" s="641"/>
      <c r="W25" s="637"/>
      <c r="X25" s="637"/>
      <c r="Y25" s="637"/>
      <c r="Z25" s="637"/>
      <c r="AA25" s="637"/>
      <c r="AB25" s="637"/>
      <c r="AC25" s="637"/>
    </row>
    <row r="26" spans="3:29" ht="15" customHeight="1">
      <c r="C26" s="3" t="s">
        <v>1095</v>
      </c>
      <c r="D26" s="25" t="s">
        <v>223</v>
      </c>
      <c r="E26" s="330">
        <v>98.772499999999994</v>
      </c>
      <c r="F26" s="330">
        <v>5.4437499999999996</v>
      </c>
      <c r="G26" s="330">
        <v>10.976249999999999</v>
      </c>
      <c r="H26" s="330">
        <v>3.3440000000000003</v>
      </c>
      <c r="K26" s="641"/>
      <c r="L26" s="641"/>
      <c r="M26" s="641"/>
      <c r="N26" s="641"/>
      <c r="O26" s="641"/>
      <c r="P26" s="641"/>
      <c r="Q26" s="641"/>
      <c r="R26" s="641"/>
      <c r="S26" s="641"/>
      <c r="T26" s="641"/>
    </row>
    <row r="27" spans="3:29" ht="15" customHeight="1">
      <c r="C27" s="3" t="s">
        <v>1096</v>
      </c>
      <c r="E27" s="330">
        <v>228.03640000000001</v>
      </c>
      <c r="F27" s="330">
        <v>19.110560000000003</v>
      </c>
      <c r="G27" s="330">
        <v>19.90888</v>
      </c>
      <c r="H27" s="330">
        <v>7.7926400000000005</v>
      </c>
      <c r="K27" s="641"/>
      <c r="L27" s="641"/>
      <c r="M27" s="641"/>
      <c r="N27" s="641"/>
      <c r="O27" s="641"/>
      <c r="P27" s="641"/>
      <c r="Q27" s="641"/>
      <c r="R27" s="641"/>
      <c r="S27" s="641"/>
      <c r="T27" s="641"/>
    </row>
    <row r="28" spans="3:29" ht="15" customHeight="1">
      <c r="C28" s="3" t="s">
        <v>1097</v>
      </c>
      <c r="E28" s="396">
        <v>181.4264</v>
      </c>
      <c r="F28" s="396">
        <v>13.780559999999999</v>
      </c>
      <c r="G28" s="396">
        <v>26.908880000000003</v>
      </c>
      <c r="H28" s="396">
        <v>1.6066400000000001</v>
      </c>
      <c r="K28" s="641"/>
      <c r="L28" s="641"/>
      <c r="M28" s="641"/>
      <c r="N28" s="641"/>
      <c r="O28" s="641"/>
      <c r="P28" s="641"/>
      <c r="Q28" s="641"/>
      <c r="R28" s="641"/>
      <c r="S28" s="641"/>
      <c r="T28" s="641"/>
      <c r="W28" s="636" t="s">
        <v>2280</v>
      </c>
      <c r="X28" s="636"/>
      <c r="Y28" s="636"/>
      <c r="Z28" s="636"/>
      <c r="AA28" s="636"/>
    </row>
    <row r="29" spans="3:29" ht="22.5" customHeight="1">
      <c r="C29" s="3" t="s">
        <v>1098</v>
      </c>
      <c r="D29" s="84" t="s">
        <v>1112</v>
      </c>
      <c r="E29" s="397">
        <v>373.14</v>
      </c>
      <c r="F29" s="397">
        <v>20.190000000000001</v>
      </c>
      <c r="G29" s="397">
        <v>59.95</v>
      </c>
      <c r="H29" s="397">
        <v>5.56</v>
      </c>
      <c r="K29" s="641"/>
      <c r="L29" s="641"/>
      <c r="M29" s="641"/>
      <c r="N29" s="641"/>
      <c r="O29" s="641"/>
      <c r="P29" s="641"/>
      <c r="Q29" s="641"/>
      <c r="R29" s="641"/>
      <c r="S29" s="641"/>
      <c r="T29" s="641"/>
      <c r="W29" s="637" t="s">
        <v>2281</v>
      </c>
      <c r="X29" s="637"/>
      <c r="Y29" s="637"/>
      <c r="Z29" s="637"/>
      <c r="AA29" s="637"/>
      <c r="AB29" s="637"/>
      <c r="AC29" s="637"/>
    </row>
    <row r="30" spans="3:29" ht="22.5" customHeight="1">
      <c r="C30" s="625" t="s">
        <v>1105</v>
      </c>
      <c r="D30" s="84">
        <v>1</v>
      </c>
      <c r="E30" s="397">
        <v>93.29</v>
      </c>
      <c r="F30" s="397">
        <v>5.04</v>
      </c>
      <c r="G30" s="397">
        <v>14.9</v>
      </c>
      <c r="H30" s="397">
        <v>1.39</v>
      </c>
      <c r="K30" s="641"/>
      <c r="L30" s="641"/>
      <c r="M30" s="641"/>
      <c r="N30" s="641"/>
      <c r="O30" s="641"/>
      <c r="P30" s="641"/>
      <c r="Q30" s="641"/>
      <c r="R30" s="641"/>
      <c r="S30" s="641"/>
      <c r="T30" s="641"/>
      <c r="W30" s="637"/>
      <c r="X30" s="637"/>
      <c r="Y30" s="637"/>
      <c r="Z30" s="637"/>
      <c r="AA30" s="637"/>
      <c r="AB30" s="637"/>
      <c r="AC30" s="637"/>
    </row>
    <row r="31" spans="3:29" ht="15" customHeight="1">
      <c r="C31" s="3" t="s">
        <v>1115</v>
      </c>
      <c r="D31" s="84">
        <v>1</v>
      </c>
      <c r="E31" s="330">
        <v>34.396640000000005</v>
      </c>
      <c r="F31" s="330">
        <v>1.039056</v>
      </c>
      <c r="G31" s="330">
        <v>5.7388880000000002</v>
      </c>
      <c r="H31" s="330">
        <v>0.625664</v>
      </c>
      <c r="I31" s="344"/>
      <c r="K31" s="641"/>
      <c r="L31" s="641"/>
      <c r="M31" s="641"/>
      <c r="N31" s="641"/>
      <c r="O31" s="641"/>
      <c r="P31" s="641"/>
      <c r="Q31" s="641"/>
      <c r="R31" s="641"/>
      <c r="S31" s="641"/>
      <c r="T31" s="641"/>
      <c r="W31" s="637"/>
      <c r="X31" s="637"/>
      <c r="Y31" s="637"/>
      <c r="Z31" s="637"/>
      <c r="AA31" s="637"/>
      <c r="AB31" s="637"/>
      <c r="AC31" s="637"/>
    </row>
    <row r="32" spans="3:29" ht="15" customHeight="1">
      <c r="C32" s="3" t="s">
        <v>1105</v>
      </c>
      <c r="D32" s="77" t="s">
        <v>1106</v>
      </c>
      <c r="E32" s="330">
        <v>124.38106666666665</v>
      </c>
      <c r="F32" s="330">
        <v>6.7284266666666666</v>
      </c>
      <c r="G32" s="330">
        <v>19.983146666666666</v>
      </c>
      <c r="H32" s="330">
        <v>1.8521066666666666</v>
      </c>
      <c r="K32" s="365"/>
      <c r="L32" s="365"/>
      <c r="M32" s="365"/>
      <c r="N32" s="365"/>
      <c r="O32" s="365"/>
      <c r="P32" s="365"/>
      <c r="Q32" s="365"/>
      <c r="R32" s="365"/>
      <c r="S32" s="365"/>
      <c r="T32" s="365"/>
      <c r="W32" s="637"/>
      <c r="X32" s="637"/>
      <c r="Y32" s="637"/>
      <c r="Z32" s="637"/>
      <c r="AA32" s="637"/>
      <c r="AB32" s="637"/>
      <c r="AC32" s="637"/>
    </row>
    <row r="33" spans="3:29" ht="15" customHeight="1">
      <c r="C33" s="3" t="s">
        <v>1108</v>
      </c>
      <c r="D33" s="77" t="s">
        <v>2233</v>
      </c>
      <c r="E33" s="330">
        <v>320</v>
      </c>
      <c r="F33" s="330">
        <v>24</v>
      </c>
      <c r="G33" s="330">
        <v>32.799999999999997</v>
      </c>
      <c r="H33" s="330">
        <v>9.44</v>
      </c>
      <c r="K33" s="648" t="s">
        <v>1036</v>
      </c>
      <c r="L33" s="648"/>
      <c r="M33" s="648"/>
      <c r="N33" s="648"/>
      <c r="O33" s="648"/>
      <c r="P33" s="365"/>
      <c r="Q33" s="365"/>
      <c r="R33" s="365"/>
      <c r="S33" s="365"/>
      <c r="T33" s="365"/>
      <c r="W33" s="637"/>
      <c r="X33" s="637"/>
      <c r="Y33" s="637"/>
      <c r="Z33" s="637"/>
      <c r="AA33" s="637"/>
      <c r="AB33" s="637"/>
      <c r="AC33" s="637"/>
    </row>
    <row r="34" spans="3:29" ht="33.75" customHeight="1">
      <c r="C34" s="3" t="s">
        <v>1149</v>
      </c>
      <c r="D34" s="84" t="s">
        <v>1150</v>
      </c>
      <c r="E34" s="396">
        <v>317.24</v>
      </c>
      <c r="F34" s="396">
        <v>22.419999999999998</v>
      </c>
      <c r="G34" s="396">
        <v>40.135999999999996</v>
      </c>
      <c r="H34" s="396">
        <v>6.7480000000000002</v>
      </c>
      <c r="K34" s="641" t="s">
        <v>1050</v>
      </c>
      <c r="L34" s="642"/>
      <c r="M34" s="642"/>
      <c r="N34" s="642"/>
      <c r="O34" s="642"/>
      <c r="P34" s="642"/>
      <c r="Q34" s="642"/>
      <c r="R34" s="642"/>
      <c r="S34" s="642"/>
      <c r="T34" s="642"/>
      <c r="W34" s="637"/>
      <c r="X34" s="637"/>
      <c r="Y34" s="637"/>
      <c r="Z34" s="637"/>
      <c r="AA34" s="637"/>
      <c r="AB34" s="637"/>
      <c r="AC34" s="637"/>
    </row>
    <row r="35" spans="3:29" ht="16">
      <c r="C35" s="3" t="s">
        <v>2019</v>
      </c>
      <c r="D35" s="84" t="s">
        <v>2020</v>
      </c>
      <c r="E35" s="133">
        <v>175.08500000000001</v>
      </c>
      <c r="F35" s="128">
        <v>12.13</v>
      </c>
      <c r="G35" s="128">
        <v>11.879999999999999</v>
      </c>
      <c r="H35" s="128">
        <v>8.1705000000000005</v>
      </c>
      <c r="K35" s="642"/>
      <c r="L35" s="642"/>
      <c r="M35" s="642"/>
      <c r="N35" s="642"/>
      <c r="O35" s="642"/>
      <c r="P35" s="642"/>
      <c r="Q35" s="642"/>
      <c r="R35" s="642"/>
      <c r="S35" s="642"/>
      <c r="T35" s="642"/>
    </row>
    <row r="36" spans="3:29">
      <c r="C36" s="3" t="s">
        <v>2024</v>
      </c>
      <c r="E36" s="77">
        <v>129.19999999999999</v>
      </c>
      <c r="F36" s="77">
        <v>10.96</v>
      </c>
      <c r="G36" s="77">
        <v>21.99</v>
      </c>
      <c r="H36" s="77">
        <v>2.0000000000000004E-2</v>
      </c>
      <c r="K36" s="642"/>
      <c r="L36" s="642"/>
      <c r="M36" s="642"/>
      <c r="N36" s="642"/>
      <c r="O36" s="642"/>
      <c r="P36" s="642"/>
      <c r="Q36" s="642"/>
      <c r="R36" s="642"/>
      <c r="S36" s="642"/>
      <c r="T36" s="642"/>
      <c r="W36" s="636" t="s">
        <v>2288</v>
      </c>
      <c r="X36" s="636"/>
      <c r="Y36" s="636"/>
      <c r="Z36" s="636"/>
      <c r="AA36" s="636"/>
    </row>
    <row r="37" spans="3:29">
      <c r="C37" s="3" t="s">
        <v>2165</v>
      </c>
      <c r="D37" s="77" t="s">
        <v>2167</v>
      </c>
      <c r="E37" s="330">
        <v>370.89200000000005</v>
      </c>
      <c r="F37" s="330">
        <v>21.8736</v>
      </c>
      <c r="G37" s="330">
        <v>50.771199999999993</v>
      </c>
      <c r="H37" s="330">
        <v>8.048</v>
      </c>
      <c r="K37" s="642"/>
      <c r="L37" s="642"/>
      <c r="M37" s="642"/>
      <c r="N37" s="642"/>
      <c r="O37" s="642"/>
      <c r="P37" s="642"/>
      <c r="Q37" s="642"/>
      <c r="R37" s="642"/>
      <c r="S37" s="642"/>
      <c r="T37" s="642"/>
      <c r="W37" s="640" t="s">
        <v>2289</v>
      </c>
      <c r="X37" s="640"/>
      <c r="Y37" s="640"/>
      <c r="Z37" s="640"/>
      <c r="AA37" s="640"/>
      <c r="AB37" s="640"/>
      <c r="AC37" s="640"/>
    </row>
    <row r="38" spans="3:29">
      <c r="C38" s="3" t="s">
        <v>2165</v>
      </c>
      <c r="D38" s="77" t="s">
        <v>2166</v>
      </c>
      <c r="E38" s="471">
        <f>E37/2</f>
        <v>185.44600000000003</v>
      </c>
      <c r="F38" s="471">
        <f t="shared" ref="F38:H38" si="2">F37/2</f>
        <v>10.9368</v>
      </c>
      <c r="G38" s="471">
        <f t="shared" si="2"/>
        <v>25.385599999999997</v>
      </c>
      <c r="H38" s="471">
        <f t="shared" si="2"/>
        <v>4.024</v>
      </c>
      <c r="I38" s="109"/>
      <c r="W38" s="640"/>
      <c r="X38" s="640"/>
      <c r="Y38" s="640"/>
      <c r="Z38" s="640"/>
      <c r="AA38" s="640"/>
      <c r="AB38" s="640"/>
      <c r="AC38" s="640"/>
    </row>
    <row r="39" spans="3:29">
      <c r="C39" s="3" t="s">
        <v>2170</v>
      </c>
      <c r="D39" s="77" t="s">
        <v>2167</v>
      </c>
      <c r="E39" s="77">
        <v>343.572</v>
      </c>
      <c r="F39" s="77">
        <v>25.733600000000003</v>
      </c>
      <c r="G39" s="77">
        <v>51.281199999999991</v>
      </c>
      <c r="H39" s="77">
        <v>3.0590000000000002</v>
      </c>
      <c r="K39" s="636" t="s">
        <v>1037</v>
      </c>
      <c r="L39" s="636"/>
      <c r="M39" s="636"/>
      <c r="N39" s="636"/>
      <c r="O39" s="636"/>
      <c r="W39" s="640"/>
      <c r="X39" s="640"/>
      <c r="Y39" s="640"/>
      <c r="Z39" s="640"/>
      <c r="AA39" s="640"/>
      <c r="AB39" s="640"/>
      <c r="AC39" s="640"/>
    </row>
    <row r="40" spans="3:29" ht="15" customHeight="1">
      <c r="C40" s="3" t="s">
        <v>2214</v>
      </c>
      <c r="E40" s="77">
        <v>226.42200000000005</v>
      </c>
      <c r="F40" s="77">
        <v>18.618600000000001</v>
      </c>
      <c r="G40" s="77">
        <v>33.971199999999996</v>
      </c>
      <c r="H40" s="77">
        <v>1.3810000000000002</v>
      </c>
      <c r="K40" s="645" t="s">
        <v>1051</v>
      </c>
      <c r="L40" s="645"/>
      <c r="M40" s="645"/>
      <c r="N40" s="645"/>
      <c r="O40" s="645"/>
      <c r="P40" s="645"/>
      <c r="Q40" s="645"/>
      <c r="R40" s="645"/>
      <c r="S40" s="645"/>
      <c r="T40" s="645"/>
      <c r="W40" s="640"/>
      <c r="X40" s="640"/>
      <c r="Y40" s="640"/>
      <c r="Z40" s="640"/>
      <c r="AA40" s="640"/>
      <c r="AB40" s="640"/>
      <c r="AC40" s="640"/>
    </row>
    <row r="41" spans="3:29" ht="15" customHeight="1">
      <c r="C41" s="3" t="s">
        <v>2217</v>
      </c>
      <c r="E41" s="443"/>
      <c r="F41" s="443"/>
      <c r="G41" s="443"/>
      <c r="H41" s="443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W41" s="640"/>
      <c r="X41" s="640"/>
      <c r="Y41" s="640"/>
      <c r="Z41" s="640"/>
      <c r="AA41" s="640"/>
      <c r="AB41" s="640"/>
      <c r="AC41" s="640"/>
    </row>
    <row r="42" spans="3:29" ht="15" customHeight="1">
      <c r="C42" s="3" t="s">
        <v>2222</v>
      </c>
      <c r="D42" s="77" t="s">
        <v>2167</v>
      </c>
      <c r="E42" s="364">
        <v>215.22000000000003</v>
      </c>
      <c r="F42" s="364">
        <v>11.46</v>
      </c>
      <c r="G42" s="364">
        <v>23.1</v>
      </c>
      <c r="H42" s="364">
        <v>7.9039999999999999</v>
      </c>
      <c r="K42" s="645"/>
      <c r="L42" s="645"/>
      <c r="M42" s="645"/>
      <c r="N42" s="645"/>
      <c r="O42" s="645"/>
      <c r="P42" s="645"/>
      <c r="Q42" s="645"/>
      <c r="R42" s="645"/>
      <c r="S42" s="645"/>
      <c r="T42" s="645"/>
    </row>
    <row r="43" spans="3:29" ht="15" customHeight="1">
      <c r="C43" s="3" t="s">
        <v>2224</v>
      </c>
      <c r="D43" s="77" t="s">
        <v>2225</v>
      </c>
      <c r="E43" s="77">
        <v>274</v>
      </c>
      <c r="F43" s="77">
        <v>15.91</v>
      </c>
      <c r="G43" s="77">
        <v>36.153999999999996</v>
      </c>
      <c r="H43" s="77">
        <v>9.3940000000000001</v>
      </c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W43" s="636" t="s">
        <v>2291</v>
      </c>
      <c r="X43" s="636"/>
      <c r="Y43" s="636"/>
      <c r="Z43" s="636"/>
      <c r="AA43" s="636"/>
    </row>
    <row r="44" spans="3:29" ht="15" customHeight="1">
      <c r="C44" s="3" t="s">
        <v>2227</v>
      </c>
      <c r="D44" s="77" t="s">
        <v>2167</v>
      </c>
      <c r="E44" s="133">
        <v>394.82</v>
      </c>
      <c r="F44" s="128">
        <v>32.54</v>
      </c>
      <c r="G44" s="128">
        <v>42.54</v>
      </c>
      <c r="H44" s="128">
        <v>12.064</v>
      </c>
      <c r="K44" s="645"/>
      <c r="L44" s="645"/>
      <c r="M44" s="645"/>
      <c r="N44" s="645"/>
      <c r="O44" s="645"/>
      <c r="P44" s="645"/>
      <c r="Q44" s="645"/>
      <c r="R44" s="645"/>
      <c r="S44" s="645"/>
      <c r="T44" s="645"/>
      <c r="W44" s="637" t="s">
        <v>2292</v>
      </c>
      <c r="X44" s="637"/>
      <c r="Y44" s="637"/>
      <c r="Z44" s="637"/>
      <c r="AA44" s="637"/>
      <c r="AB44" s="637"/>
      <c r="AC44" s="637"/>
    </row>
    <row r="45" spans="3:29" ht="15" customHeight="1">
      <c r="C45" s="3" t="s">
        <v>2230</v>
      </c>
      <c r="D45" s="77" t="s">
        <v>2167</v>
      </c>
      <c r="E45" s="133">
        <v>343.42</v>
      </c>
      <c r="F45" s="128">
        <v>23.54</v>
      </c>
      <c r="G45" s="128">
        <v>40.069999999999993</v>
      </c>
      <c r="H45" s="128">
        <v>11.435</v>
      </c>
      <c r="K45" s="367"/>
      <c r="L45" s="367"/>
      <c r="M45" s="367"/>
      <c r="N45" s="367"/>
      <c r="O45" s="367"/>
      <c r="P45" s="367"/>
      <c r="Q45" s="367"/>
      <c r="R45" s="367"/>
      <c r="S45" s="367"/>
      <c r="T45" s="367"/>
      <c r="W45" s="637"/>
      <c r="X45" s="637"/>
      <c r="Y45" s="637"/>
      <c r="Z45" s="637"/>
      <c r="AA45" s="637"/>
      <c r="AB45" s="637"/>
      <c r="AC45" s="637"/>
    </row>
    <row r="46" spans="3:29">
      <c r="C46" s="3" t="s">
        <v>2230</v>
      </c>
      <c r="D46" s="77" t="s">
        <v>2166</v>
      </c>
      <c r="E46" s="25">
        <f>E45/2</f>
        <v>171.71</v>
      </c>
      <c r="F46" s="25">
        <f t="shared" ref="F46:H46" si="3">F45/2</f>
        <v>11.77</v>
      </c>
      <c r="G46" s="25">
        <f t="shared" si="3"/>
        <v>20.034999999999997</v>
      </c>
      <c r="H46" s="25">
        <f t="shared" si="3"/>
        <v>5.7175000000000002</v>
      </c>
      <c r="K46" s="636" t="s">
        <v>1038</v>
      </c>
      <c r="L46" s="636"/>
      <c r="M46" s="636"/>
      <c r="N46" s="636"/>
      <c r="O46" s="636"/>
      <c r="W46" s="637"/>
      <c r="X46" s="637"/>
      <c r="Y46" s="637"/>
      <c r="Z46" s="637"/>
      <c r="AA46" s="637"/>
      <c r="AB46" s="637"/>
      <c r="AC46" s="637"/>
    </row>
    <row r="47" spans="3:29" ht="15" customHeight="1">
      <c r="C47" s="3" t="s">
        <v>2234</v>
      </c>
      <c r="E47" s="77">
        <v>343.36</v>
      </c>
      <c r="F47" s="77">
        <v>24.439999999999998</v>
      </c>
      <c r="G47" s="77">
        <v>47.04</v>
      </c>
      <c r="H47" s="77">
        <v>5.7560000000000002</v>
      </c>
      <c r="K47" s="641" t="s">
        <v>1052</v>
      </c>
      <c r="L47" s="641"/>
      <c r="M47" s="641"/>
      <c r="N47" s="641"/>
      <c r="O47" s="641"/>
      <c r="P47" s="641"/>
      <c r="Q47" s="641"/>
      <c r="R47" s="641"/>
      <c r="S47" s="641"/>
      <c r="T47" s="641"/>
      <c r="W47" s="637"/>
      <c r="X47" s="637"/>
      <c r="Y47" s="637"/>
      <c r="Z47" s="637"/>
      <c r="AA47" s="637"/>
      <c r="AB47" s="637"/>
      <c r="AC47" s="637"/>
    </row>
    <row r="48" spans="3:29">
      <c r="C48" s="3" t="s">
        <v>2236</v>
      </c>
      <c r="E48" s="77">
        <v>163.08000000000001</v>
      </c>
      <c r="F48" s="77">
        <v>7.2450000000000001</v>
      </c>
      <c r="G48" s="77">
        <v>22.205000000000002</v>
      </c>
      <c r="H48" s="77">
        <v>4.7880000000000003</v>
      </c>
      <c r="K48" s="641"/>
      <c r="L48" s="641"/>
      <c r="M48" s="641"/>
      <c r="N48" s="641"/>
      <c r="O48" s="641"/>
      <c r="P48" s="641"/>
      <c r="Q48" s="641"/>
      <c r="R48" s="641"/>
      <c r="S48" s="641"/>
      <c r="T48" s="641"/>
    </row>
    <row r="49" spans="3:29">
      <c r="C49" s="3" t="s">
        <v>2239</v>
      </c>
      <c r="E49" s="330">
        <v>245.005</v>
      </c>
      <c r="F49" s="330">
        <v>9.8770000000000007</v>
      </c>
      <c r="G49" s="330">
        <v>28.675000000000001</v>
      </c>
      <c r="H49" s="330">
        <v>9.8734999999999999</v>
      </c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W49" s="636" t="s">
        <v>2296</v>
      </c>
      <c r="X49" s="636"/>
      <c r="Y49" s="636"/>
      <c r="Z49" s="636"/>
      <c r="AA49" s="636"/>
    </row>
    <row r="50" spans="3:29">
      <c r="C50" s="3" t="s">
        <v>2258</v>
      </c>
      <c r="D50" s="77" t="s">
        <v>2259</v>
      </c>
      <c r="E50" s="364">
        <v>549.39640000000009</v>
      </c>
      <c r="F50" s="364">
        <v>50.645560000000003</v>
      </c>
      <c r="G50" s="364">
        <v>53.578880000000005</v>
      </c>
      <c r="H50" s="364">
        <v>13.705639999999999</v>
      </c>
      <c r="K50" s="641"/>
      <c r="L50" s="641"/>
      <c r="M50" s="641"/>
      <c r="N50" s="641"/>
      <c r="O50" s="641"/>
      <c r="P50" s="641"/>
      <c r="Q50" s="641"/>
      <c r="R50" s="641"/>
      <c r="S50" s="641"/>
      <c r="T50" s="641"/>
      <c r="W50" s="637" t="s">
        <v>2297</v>
      </c>
      <c r="X50" s="637"/>
      <c r="Y50" s="637"/>
      <c r="Z50" s="637"/>
      <c r="AA50" s="637"/>
      <c r="AB50" s="637"/>
      <c r="AC50" s="637"/>
    </row>
    <row r="51" spans="3:29">
      <c r="C51" s="3" t="s">
        <v>2263</v>
      </c>
      <c r="D51" s="77" t="s">
        <v>308</v>
      </c>
      <c r="E51" s="77">
        <v>205.15750000000003</v>
      </c>
      <c r="F51" s="77">
        <v>11.80125</v>
      </c>
      <c r="G51" s="77">
        <v>19.7925</v>
      </c>
      <c r="H51" s="77">
        <v>8.3992500000000003</v>
      </c>
      <c r="K51" s="366"/>
      <c r="L51" s="366"/>
      <c r="M51" s="366"/>
      <c r="N51" s="366"/>
      <c r="O51" s="366"/>
      <c r="P51" s="366"/>
      <c r="Q51" s="366"/>
      <c r="R51" s="366"/>
      <c r="S51" s="366"/>
      <c r="T51" s="366"/>
      <c r="W51" s="637"/>
      <c r="X51" s="637"/>
      <c r="Y51" s="637"/>
      <c r="Z51" s="637"/>
      <c r="AA51" s="637"/>
      <c r="AB51" s="637"/>
      <c r="AC51" s="637"/>
    </row>
    <row r="52" spans="3:29">
      <c r="C52" s="3" t="s">
        <v>2268</v>
      </c>
      <c r="D52" s="77" t="s">
        <v>308</v>
      </c>
      <c r="E52" s="422">
        <v>388.07700000000006</v>
      </c>
      <c r="F52" s="422">
        <v>22.833600000000001</v>
      </c>
      <c r="G52" s="422">
        <v>45.743699999999997</v>
      </c>
      <c r="H52" s="422">
        <v>11.232250000000001</v>
      </c>
      <c r="K52" s="644" t="s">
        <v>1066</v>
      </c>
      <c r="L52" s="644"/>
      <c r="M52" s="644"/>
      <c r="N52" s="644"/>
      <c r="O52" s="644"/>
      <c r="P52" s="366"/>
      <c r="Q52" s="366"/>
      <c r="R52" s="366"/>
      <c r="S52" s="366"/>
      <c r="T52" s="366"/>
      <c r="W52" s="637"/>
      <c r="X52" s="637"/>
      <c r="Y52" s="637"/>
      <c r="Z52" s="637"/>
      <c r="AA52" s="637"/>
      <c r="AB52" s="637"/>
      <c r="AC52" s="637"/>
    </row>
    <row r="53" spans="3:29">
      <c r="C53" s="3" t="s">
        <v>2279</v>
      </c>
      <c r="D53" s="77" t="s">
        <v>308</v>
      </c>
      <c r="E53" s="396">
        <v>79.740000000000009</v>
      </c>
      <c r="F53" s="396">
        <v>2.2508666666666666</v>
      </c>
      <c r="G53" s="396">
        <v>10.774466666666665</v>
      </c>
      <c r="H53" s="396">
        <v>2.9093333333333335</v>
      </c>
      <c r="K53" s="646" t="s">
        <v>2022</v>
      </c>
      <c r="L53" s="646"/>
      <c r="M53" s="646"/>
      <c r="N53" s="646"/>
      <c r="O53" s="646"/>
      <c r="P53" s="646"/>
      <c r="Q53" s="646"/>
      <c r="R53" s="646"/>
      <c r="S53" s="646"/>
      <c r="W53" s="637"/>
      <c r="X53" s="637"/>
      <c r="Y53" s="637"/>
      <c r="Z53" s="637"/>
      <c r="AA53" s="637"/>
      <c r="AB53" s="637"/>
      <c r="AC53" s="637"/>
    </row>
    <row r="54" spans="3:29">
      <c r="C54" s="3" t="s">
        <v>2282</v>
      </c>
      <c r="D54" s="77" t="s">
        <v>308</v>
      </c>
      <c r="E54" s="77">
        <v>412.58500000000004</v>
      </c>
      <c r="F54" s="77">
        <v>13.618999999999998</v>
      </c>
      <c r="G54" s="77">
        <v>75.4315</v>
      </c>
      <c r="H54" s="77">
        <v>4.907</v>
      </c>
      <c r="K54" s="646"/>
      <c r="L54" s="646"/>
      <c r="M54" s="646"/>
      <c r="N54" s="646"/>
      <c r="O54" s="646"/>
      <c r="P54" s="646"/>
      <c r="Q54" s="646"/>
      <c r="R54" s="646"/>
      <c r="S54" s="646"/>
      <c r="W54" s="637"/>
      <c r="X54" s="637"/>
      <c r="Y54" s="637"/>
      <c r="Z54" s="637"/>
      <c r="AA54" s="637"/>
      <c r="AB54" s="637"/>
      <c r="AC54" s="637"/>
    </row>
    <row r="55" spans="3:29">
      <c r="C55" s="3" t="s">
        <v>2286</v>
      </c>
      <c r="D55" s="77" t="s">
        <v>2287</v>
      </c>
      <c r="E55" s="77">
        <v>1125.6499999999999</v>
      </c>
      <c r="F55" s="77">
        <v>33.699999999999996</v>
      </c>
      <c r="G55" s="77">
        <v>106.79400000000001</v>
      </c>
      <c r="H55" s="77">
        <v>59.78</v>
      </c>
      <c r="K55" s="646"/>
      <c r="L55" s="646"/>
      <c r="M55" s="646"/>
      <c r="N55" s="646"/>
      <c r="O55" s="646"/>
      <c r="P55" s="646"/>
      <c r="Q55" s="646"/>
      <c r="R55" s="646"/>
      <c r="S55" s="646"/>
    </row>
    <row r="56" spans="3:29">
      <c r="C56" s="3" t="s">
        <v>2290</v>
      </c>
      <c r="D56" s="77" t="s">
        <v>2287</v>
      </c>
      <c r="E56" s="77">
        <v>661.66800000000001</v>
      </c>
      <c r="F56" s="77">
        <v>16.239999999999998</v>
      </c>
      <c r="G56" s="77">
        <v>67.620800000000003</v>
      </c>
      <c r="H56" s="77">
        <v>32.921999999999997</v>
      </c>
      <c r="K56" s="646"/>
      <c r="L56" s="646"/>
      <c r="M56" s="646"/>
      <c r="N56" s="646"/>
      <c r="O56" s="646"/>
      <c r="P56" s="646"/>
      <c r="Q56" s="646"/>
      <c r="R56" s="646"/>
      <c r="S56" s="646"/>
    </row>
    <row r="57" spans="3:29">
      <c r="C57" s="3" t="s">
        <v>2294</v>
      </c>
      <c r="D57" s="77" t="s">
        <v>2287</v>
      </c>
      <c r="E57" s="77">
        <v>1277.0999999999999</v>
      </c>
      <c r="F57" s="77">
        <v>93.675000000000011</v>
      </c>
      <c r="G57" s="77">
        <v>204.84399999999999</v>
      </c>
      <c r="H57" s="77">
        <v>50.231999999999999</v>
      </c>
      <c r="K57" s="646"/>
      <c r="L57" s="646"/>
      <c r="M57" s="646"/>
      <c r="N57" s="646"/>
      <c r="O57" s="646"/>
      <c r="P57" s="646"/>
      <c r="Q57" s="646"/>
      <c r="R57" s="646"/>
      <c r="S57" s="646"/>
      <c r="W57" s="636" t="s">
        <v>2304</v>
      </c>
      <c r="X57" s="636"/>
      <c r="Y57" s="636"/>
      <c r="Z57" s="636"/>
      <c r="AA57" s="636"/>
    </row>
    <row r="58" spans="3:29">
      <c r="C58" s="3" t="s">
        <v>2298</v>
      </c>
      <c r="D58" s="77" t="s">
        <v>2167</v>
      </c>
      <c r="E58" s="330">
        <v>963.28639999999996</v>
      </c>
      <c r="F58" s="330">
        <v>37.530560000000001</v>
      </c>
      <c r="G58" s="330">
        <v>151.12887999999998</v>
      </c>
      <c r="H58" s="330">
        <v>26.132639999999999</v>
      </c>
      <c r="W58" s="637" t="s">
        <v>2305</v>
      </c>
      <c r="X58" s="637"/>
      <c r="Y58" s="637"/>
      <c r="Z58" s="637"/>
      <c r="AA58" s="637"/>
      <c r="AB58" s="637"/>
      <c r="AC58" s="637"/>
    </row>
    <row r="59" spans="3:29">
      <c r="C59" s="3" t="s">
        <v>2302</v>
      </c>
      <c r="D59" s="77" t="s">
        <v>2301</v>
      </c>
      <c r="E59" s="77">
        <v>410.74749999999995</v>
      </c>
      <c r="F59" s="77">
        <v>12.338000000000001</v>
      </c>
      <c r="G59" s="77">
        <v>35.719999999999992</v>
      </c>
      <c r="H59" s="77">
        <v>22.8</v>
      </c>
      <c r="K59" s="636" t="s">
        <v>2302</v>
      </c>
      <c r="L59" s="636"/>
      <c r="M59" s="636"/>
      <c r="N59" s="636"/>
      <c r="O59" s="636"/>
      <c r="W59" s="637"/>
      <c r="X59" s="637"/>
      <c r="Y59" s="637"/>
      <c r="Z59" s="637"/>
      <c r="AA59" s="637"/>
      <c r="AB59" s="637"/>
      <c r="AC59" s="637"/>
    </row>
    <row r="60" spans="3:29">
      <c r="C60" s="3" t="s">
        <v>2304</v>
      </c>
      <c r="D60" s="77" t="s">
        <v>168</v>
      </c>
      <c r="E60" s="396">
        <v>183.46</v>
      </c>
      <c r="F60" s="396">
        <v>8.6824999999999992</v>
      </c>
      <c r="G60" s="396">
        <v>25.837500000000002</v>
      </c>
      <c r="H60" s="396">
        <v>5.3070000000000004</v>
      </c>
      <c r="I60" s="30"/>
      <c r="K60" s="643" t="s">
        <v>2303</v>
      </c>
      <c r="L60" s="643"/>
      <c r="M60" s="643"/>
      <c r="N60" s="643"/>
      <c r="O60" s="643"/>
      <c r="P60" s="643"/>
      <c r="Q60" s="643"/>
      <c r="R60" s="643"/>
      <c r="S60" s="643"/>
      <c r="W60" s="637"/>
      <c r="X60" s="637"/>
      <c r="Y60" s="637"/>
      <c r="Z60" s="637"/>
      <c r="AA60" s="637"/>
      <c r="AB60" s="637"/>
      <c r="AC60" s="637"/>
    </row>
    <row r="61" spans="3:29">
      <c r="C61" s="3" t="s">
        <v>2306</v>
      </c>
      <c r="E61" s="133"/>
      <c r="F61" s="128"/>
      <c r="G61" s="128"/>
      <c r="H61" s="128"/>
      <c r="K61" s="643"/>
      <c r="L61" s="643"/>
      <c r="M61" s="643"/>
      <c r="N61" s="643"/>
      <c r="O61" s="643"/>
      <c r="P61" s="643"/>
      <c r="Q61" s="643"/>
      <c r="R61" s="643"/>
      <c r="S61" s="643"/>
      <c r="W61" s="637"/>
      <c r="X61" s="637"/>
      <c r="Y61" s="637"/>
      <c r="Z61" s="637"/>
      <c r="AA61" s="637"/>
      <c r="AB61" s="637"/>
      <c r="AC61" s="637"/>
    </row>
    <row r="62" spans="3:29">
      <c r="C62" s="3" t="s">
        <v>2307</v>
      </c>
      <c r="D62" s="77" t="s">
        <v>2259</v>
      </c>
      <c r="E62" s="77">
        <v>302.80200000000002</v>
      </c>
      <c r="F62" s="77">
        <v>4.9036</v>
      </c>
      <c r="G62" s="77">
        <v>43.777200000000001</v>
      </c>
      <c r="H62" s="77">
        <v>10.654</v>
      </c>
      <c r="K62" s="643"/>
      <c r="L62" s="643"/>
      <c r="M62" s="643"/>
      <c r="N62" s="643"/>
      <c r="O62" s="643"/>
      <c r="P62" s="643"/>
      <c r="Q62" s="643"/>
      <c r="R62" s="643"/>
      <c r="S62" s="643"/>
    </row>
    <row r="63" spans="3:29">
      <c r="C63" s="3" t="s">
        <v>2311</v>
      </c>
      <c r="D63" s="77" t="s">
        <v>2312</v>
      </c>
      <c r="E63" s="77">
        <v>518.06200000000001</v>
      </c>
      <c r="F63" s="77">
        <v>20.633599999999998</v>
      </c>
      <c r="G63" s="77">
        <v>60.501200000000004</v>
      </c>
      <c r="H63" s="77">
        <v>20.99</v>
      </c>
      <c r="K63" s="643"/>
      <c r="L63" s="643"/>
      <c r="M63" s="643"/>
      <c r="N63" s="643"/>
      <c r="O63" s="643"/>
      <c r="P63" s="643"/>
      <c r="Q63" s="643"/>
      <c r="R63" s="643"/>
      <c r="S63" s="643"/>
      <c r="W63" s="636" t="s">
        <v>2306</v>
      </c>
      <c r="X63" s="636"/>
      <c r="Y63" s="636"/>
      <c r="Z63" s="636"/>
      <c r="AA63" s="636"/>
    </row>
    <row r="64" spans="3:29">
      <c r="C64" s="3" t="s">
        <v>2315</v>
      </c>
      <c r="D64" s="77" t="s">
        <v>2314</v>
      </c>
      <c r="E64" s="77">
        <v>136.47978000000001</v>
      </c>
      <c r="F64" s="77">
        <v>7.2544119999999994</v>
      </c>
      <c r="G64" s="77">
        <v>14.260326000000001</v>
      </c>
      <c r="H64" s="77">
        <v>5.0897280000000009</v>
      </c>
      <c r="K64" s="643"/>
      <c r="L64" s="643"/>
      <c r="M64" s="643"/>
      <c r="N64" s="643"/>
      <c r="O64" s="643"/>
      <c r="P64" s="643"/>
      <c r="Q64" s="643"/>
      <c r="R64" s="643"/>
      <c r="S64" s="643"/>
      <c r="W64" s="637" t="s">
        <v>2310</v>
      </c>
      <c r="X64" s="637"/>
      <c r="Y64" s="637"/>
      <c r="Z64" s="637"/>
      <c r="AA64" s="637"/>
      <c r="AB64" s="637"/>
      <c r="AC64" s="637"/>
    </row>
    <row r="65" spans="2:29">
      <c r="C65" s="3" t="s">
        <v>2317</v>
      </c>
      <c r="D65" s="77" t="s">
        <v>2318</v>
      </c>
      <c r="E65" s="77">
        <v>264.20800000000003</v>
      </c>
      <c r="F65" s="77">
        <v>10.730400000000001</v>
      </c>
      <c r="G65" s="77">
        <v>39.549799999999998</v>
      </c>
      <c r="H65" s="77">
        <v>6.5335000000000001</v>
      </c>
      <c r="W65" s="637"/>
      <c r="X65" s="637"/>
      <c r="Y65" s="637"/>
      <c r="Z65" s="637"/>
      <c r="AA65" s="637"/>
      <c r="AB65" s="637"/>
      <c r="AC65" s="637"/>
    </row>
    <row r="66" spans="2:29">
      <c r="C66" s="3" t="s">
        <v>2335</v>
      </c>
      <c r="D66" s="77" t="s">
        <v>168</v>
      </c>
      <c r="E66" s="77">
        <v>89.881599999999992</v>
      </c>
      <c r="F66" s="77">
        <v>4.68764</v>
      </c>
      <c r="G66" s="77">
        <v>9.26722</v>
      </c>
      <c r="H66" s="77">
        <v>3.5551600000000003</v>
      </c>
      <c r="K66" s="636" t="s">
        <v>1101</v>
      </c>
      <c r="L66" s="636"/>
      <c r="M66" s="636"/>
      <c r="N66" s="636"/>
      <c r="O66" s="636"/>
      <c r="W66" s="637"/>
      <c r="X66" s="637"/>
      <c r="Y66" s="637"/>
      <c r="Z66" s="637"/>
      <c r="AA66" s="637"/>
      <c r="AB66" s="637"/>
      <c r="AC66" s="637"/>
    </row>
    <row r="67" spans="2:29">
      <c r="C67" s="3" t="s">
        <v>2342</v>
      </c>
      <c r="D67" s="77" t="s">
        <v>168</v>
      </c>
      <c r="E67" s="77">
        <v>199.05</v>
      </c>
      <c r="F67" s="77">
        <v>15.1205</v>
      </c>
      <c r="G67" s="77">
        <v>7.3057500000000006</v>
      </c>
      <c r="H67" s="77">
        <v>11.612250000000001</v>
      </c>
      <c r="K67" s="637" t="s">
        <v>1111</v>
      </c>
      <c r="L67" s="637"/>
      <c r="M67" s="637"/>
      <c r="N67" s="637"/>
      <c r="O67" s="637"/>
      <c r="P67" s="637"/>
      <c r="Q67" s="637"/>
      <c r="R67" s="637"/>
      <c r="S67" s="637"/>
    </row>
    <row r="68" spans="2:29">
      <c r="C68" s="3" t="s">
        <v>2340</v>
      </c>
      <c r="D68" s="77" t="s">
        <v>2287</v>
      </c>
      <c r="E68" s="77">
        <v>255.38000000000002</v>
      </c>
      <c r="F68" s="77">
        <v>14.144</v>
      </c>
      <c r="G68" s="77">
        <v>13.53</v>
      </c>
      <c r="H68" s="77">
        <v>15.194000000000003</v>
      </c>
      <c r="K68" s="637"/>
      <c r="L68" s="637"/>
      <c r="M68" s="637"/>
      <c r="N68" s="637"/>
      <c r="O68" s="637"/>
      <c r="P68" s="637"/>
      <c r="Q68" s="637"/>
      <c r="R68" s="637"/>
      <c r="S68" s="637"/>
      <c r="W68" s="636" t="s">
        <v>2308</v>
      </c>
      <c r="X68" s="636"/>
      <c r="Y68" s="636"/>
      <c r="Z68" s="636"/>
      <c r="AA68" s="636"/>
    </row>
    <row r="69" spans="2:29" ht="15" customHeight="1">
      <c r="C69" s="3" t="s">
        <v>2345</v>
      </c>
      <c r="D69" s="77" t="s">
        <v>2344</v>
      </c>
      <c r="E69">
        <v>128.27080000000001</v>
      </c>
      <c r="F69">
        <v>3.3643999999999994</v>
      </c>
      <c r="G69">
        <v>20.192640000000001</v>
      </c>
      <c r="H69">
        <v>3.415</v>
      </c>
      <c r="K69" s="637"/>
      <c r="L69" s="637"/>
      <c r="M69" s="637"/>
      <c r="N69" s="637"/>
      <c r="O69" s="637"/>
      <c r="P69" s="637"/>
      <c r="Q69" s="637"/>
      <c r="R69" s="637"/>
      <c r="S69" s="637"/>
      <c r="W69" s="637" t="s">
        <v>2309</v>
      </c>
      <c r="X69" s="637"/>
      <c r="Y69" s="637"/>
      <c r="Z69" s="637"/>
      <c r="AA69" s="637"/>
      <c r="AB69" s="637"/>
      <c r="AC69" s="637"/>
    </row>
    <row r="70" spans="2:29">
      <c r="C70" s="3" t="s">
        <v>2360</v>
      </c>
      <c r="K70" s="637"/>
      <c r="L70" s="637"/>
      <c r="M70" s="637"/>
      <c r="N70" s="637"/>
      <c r="O70" s="637"/>
      <c r="P70" s="637"/>
      <c r="Q70" s="637"/>
      <c r="R70" s="637"/>
      <c r="S70" s="637"/>
      <c r="W70" s="637"/>
      <c r="X70" s="637"/>
      <c r="Y70" s="637"/>
      <c r="Z70" s="637"/>
      <c r="AA70" s="637"/>
      <c r="AB70" s="637"/>
      <c r="AC70" s="637"/>
    </row>
    <row r="71" spans="2:29">
      <c r="C71" s="3" t="s">
        <v>2361</v>
      </c>
      <c r="D71" s="77" t="s">
        <v>2318</v>
      </c>
      <c r="E71">
        <v>137.983</v>
      </c>
      <c r="F71">
        <v>5.5096500000000006</v>
      </c>
      <c r="G71">
        <v>14.755299999999998</v>
      </c>
      <c r="H71">
        <v>5.9887499999999996</v>
      </c>
      <c r="K71" s="637"/>
      <c r="L71" s="637"/>
      <c r="M71" s="637"/>
      <c r="N71" s="637"/>
      <c r="O71" s="637"/>
      <c r="P71" s="637"/>
      <c r="Q71" s="637"/>
      <c r="R71" s="637"/>
      <c r="S71" s="637"/>
      <c r="W71" s="637"/>
      <c r="X71" s="637"/>
      <c r="Y71" s="637"/>
      <c r="Z71" s="637"/>
      <c r="AA71" s="637"/>
      <c r="AB71" s="637"/>
      <c r="AC71" s="637"/>
    </row>
    <row r="72" spans="2:29">
      <c r="C72" s="3" t="s">
        <v>2364</v>
      </c>
      <c r="D72" s="77" t="s">
        <v>2287</v>
      </c>
      <c r="E72">
        <v>1128.4549999999999</v>
      </c>
      <c r="F72">
        <v>29.832999999999998</v>
      </c>
      <c r="G72">
        <v>126.69200000000001</v>
      </c>
      <c r="H72">
        <v>52.111499999999999</v>
      </c>
      <c r="K72" s="637"/>
      <c r="L72" s="637"/>
      <c r="M72" s="637"/>
      <c r="N72" s="637"/>
      <c r="O72" s="637"/>
      <c r="P72" s="637"/>
      <c r="Q72" s="637"/>
      <c r="R72" s="637"/>
      <c r="S72" s="637"/>
      <c r="W72" s="637"/>
      <c r="X72" s="637"/>
      <c r="Y72" s="637"/>
      <c r="Z72" s="637"/>
      <c r="AA72" s="637"/>
      <c r="AB72" s="637"/>
      <c r="AC72" s="637"/>
    </row>
    <row r="73" spans="2:29">
      <c r="B73" t="s">
        <v>2369</v>
      </c>
      <c r="C73" s="3" t="s">
        <v>2367</v>
      </c>
    </row>
    <row r="74" spans="2:29">
      <c r="C74" s="3" t="s">
        <v>2368</v>
      </c>
      <c r="D74" s="77" t="s">
        <v>168</v>
      </c>
      <c r="E74">
        <v>204.61</v>
      </c>
      <c r="F74">
        <v>6.3556249999999999</v>
      </c>
      <c r="G74">
        <v>28.212499999999999</v>
      </c>
      <c r="H74">
        <v>7.2480000000000002</v>
      </c>
      <c r="W74" s="636" t="s">
        <v>2315</v>
      </c>
      <c r="X74" s="636"/>
      <c r="Y74" s="636"/>
      <c r="Z74" s="636"/>
      <c r="AA74" s="636"/>
    </row>
    <row r="75" spans="2:29">
      <c r="C75" s="3" t="s">
        <v>2376</v>
      </c>
      <c r="D75" s="77" t="s">
        <v>168</v>
      </c>
      <c r="E75">
        <v>194.25389999999999</v>
      </c>
      <c r="F75">
        <v>7.6875850000000003</v>
      </c>
      <c r="G75">
        <v>22.53933</v>
      </c>
      <c r="H75">
        <v>7.537515</v>
      </c>
      <c r="W75" s="637" t="s">
        <v>2316</v>
      </c>
      <c r="X75" s="637"/>
      <c r="Y75" s="637"/>
      <c r="Z75" s="637"/>
      <c r="AA75" s="637"/>
      <c r="AB75" s="637"/>
      <c r="AC75" s="637"/>
    </row>
    <row r="76" spans="2:29">
      <c r="C76" s="3" t="s">
        <v>2372</v>
      </c>
      <c r="D76" s="77" t="s">
        <v>1106</v>
      </c>
      <c r="E76" s="635">
        <v>237.34506666666667</v>
      </c>
      <c r="F76" s="635">
        <v>7.692213333333334</v>
      </c>
      <c r="G76" s="635">
        <v>14.449953333333333</v>
      </c>
      <c r="H76" s="635">
        <v>15.428159999999998</v>
      </c>
      <c r="K76" s="636" t="s">
        <v>1093</v>
      </c>
      <c r="L76" s="636"/>
      <c r="M76" s="636"/>
      <c r="N76" s="636"/>
      <c r="O76" s="636"/>
      <c r="P76" s="636"/>
      <c r="W76" s="637"/>
      <c r="X76" s="637"/>
      <c r="Y76" s="637"/>
      <c r="Z76" s="637"/>
      <c r="AA76" s="637"/>
      <c r="AB76" s="637"/>
      <c r="AC76" s="637"/>
    </row>
    <row r="77" spans="2:29">
      <c r="C77" s="3" t="s">
        <v>2378</v>
      </c>
      <c r="E77">
        <v>144.26580000000001</v>
      </c>
      <c r="F77">
        <v>12.64507</v>
      </c>
      <c r="G77">
        <v>13.189859999999999</v>
      </c>
      <c r="H77">
        <v>4.1907049999999995</v>
      </c>
      <c r="K77" s="637" t="s">
        <v>1094</v>
      </c>
      <c r="L77" s="637"/>
      <c r="M77" s="637"/>
      <c r="N77" s="637"/>
      <c r="O77" s="637"/>
      <c r="P77" s="637"/>
      <c r="W77" s="637"/>
      <c r="X77" s="637"/>
      <c r="Y77" s="637"/>
      <c r="Z77" s="637"/>
      <c r="AA77" s="637"/>
      <c r="AB77" s="637"/>
      <c r="AC77" s="637"/>
    </row>
    <row r="78" spans="2:29">
      <c r="C78" s="3" t="s">
        <v>2383</v>
      </c>
      <c r="D78" s="77" t="s">
        <v>168</v>
      </c>
      <c r="E78">
        <v>201.29874999999998</v>
      </c>
      <c r="F78">
        <v>6.7104999999999997</v>
      </c>
      <c r="G78">
        <v>17.907</v>
      </c>
      <c r="H78">
        <v>10.716875</v>
      </c>
      <c r="K78" s="637"/>
      <c r="L78" s="637"/>
      <c r="M78" s="637"/>
      <c r="N78" s="637"/>
      <c r="O78" s="637"/>
      <c r="P78" s="637"/>
      <c r="W78" s="637"/>
      <c r="X78" s="637"/>
      <c r="Y78" s="637"/>
      <c r="Z78" s="637"/>
      <c r="AA78" s="637"/>
      <c r="AB78" s="637"/>
      <c r="AC78" s="637"/>
    </row>
    <row r="79" spans="2:29">
      <c r="K79" s="637"/>
      <c r="L79" s="637"/>
      <c r="M79" s="637"/>
      <c r="N79" s="637"/>
      <c r="O79" s="637"/>
      <c r="P79" s="637"/>
    </row>
    <row r="80" spans="2:29">
      <c r="K80" s="637"/>
      <c r="L80" s="637"/>
      <c r="M80" s="637"/>
      <c r="N80" s="637"/>
      <c r="O80" s="637"/>
      <c r="P80" s="637"/>
      <c r="W80" s="636" t="s">
        <v>2340</v>
      </c>
      <c r="X80" s="636"/>
      <c r="Y80" s="636"/>
      <c r="Z80" s="636"/>
      <c r="AA80" s="636"/>
    </row>
    <row r="81" spans="5:29">
      <c r="W81" s="637" t="s">
        <v>2341</v>
      </c>
      <c r="X81" s="637"/>
      <c r="Y81" s="637"/>
      <c r="Z81" s="637"/>
      <c r="AA81" s="637"/>
      <c r="AB81" s="637"/>
      <c r="AC81" s="637"/>
    </row>
    <row r="82" spans="5:29">
      <c r="W82" s="637"/>
      <c r="X82" s="637"/>
      <c r="Y82" s="637"/>
      <c r="Z82" s="637"/>
      <c r="AA82" s="637"/>
      <c r="AB82" s="637"/>
      <c r="AC82" s="637"/>
    </row>
    <row r="83" spans="5:29">
      <c r="W83" s="637"/>
      <c r="X83" s="637"/>
      <c r="Y83" s="637"/>
      <c r="Z83" s="637"/>
      <c r="AA83" s="637"/>
      <c r="AB83" s="637"/>
      <c r="AC83" s="637"/>
    </row>
    <row r="84" spans="5:29">
      <c r="E84">
        <f>E63/2</f>
        <v>259.03100000000001</v>
      </c>
      <c r="F84">
        <f t="shared" ref="F84:H84" si="4">F63/2</f>
        <v>10.316799999999999</v>
      </c>
      <c r="G84">
        <f t="shared" si="4"/>
        <v>30.250600000000002</v>
      </c>
      <c r="H84">
        <f t="shared" si="4"/>
        <v>10.494999999999999</v>
      </c>
      <c r="K84" s="636" t="s">
        <v>1099</v>
      </c>
      <c r="L84" s="636"/>
      <c r="M84" s="636"/>
      <c r="N84" s="636"/>
      <c r="O84" s="636"/>
      <c r="P84" s="636"/>
    </row>
    <row r="85" spans="5:29">
      <c r="K85" s="637" t="s">
        <v>1100</v>
      </c>
      <c r="L85" s="637"/>
      <c r="M85" s="637"/>
      <c r="N85" s="637"/>
      <c r="O85" s="637"/>
      <c r="P85" s="637"/>
    </row>
    <row r="86" spans="5:29">
      <c r="K86" s="637"/>
      <c r="L86" s="637"/>
      <c r="M86" s="637"/>
      <c r="N86" s="637"/>
      <c r="O86" s="637"/>
      <c r="P86" s="637"/>
      <c r="W86" s="636" t="s">
        <v>2343</v>
      </c>
      <c r="X86" s="636"/>
      <c r="Y86" s="636"/>
      <c r="Z86" s="636"/>
      <c r="AA86" s="636"/>
    </row>
    <row r="87" spans="5:29">
      <c r="K87" s="637"/>
      <c r="L87" s="637"/>
      <c r="M87" s="637"/>
      <c r="N87" s="637"/>
      <c r="O87" s="637"/>
      <c r="P87" s="637"/>
      <c r="W87" s="637" t="s">
        <v>2346</v>
      </c>
      <c r="X87" s="637"/>
      <c r="Y87" s="637"/>
      <c r="Z87" s="637"/>
      <c r="AA87" s="637"/>
      <c r="AB87" s="637"/>
      <c r="AC87" s="637"/>
    </row>
    <row r="88" spans="5:29">
      <c r="K88" s="637"/>
      <c r="L88" s="637"/>
      <c r="M88" s="637"/>
      <c r="N88" s="637"/>
      <c r="O88" s="637"/>
      <c r="P88" s="637"/>
      <c r="W88" s="637"/>
      <c r="X88" s="637"/>
      <c r="Y88" s="637"/>
      <c r="Z88" s="637"/>
      <c r="AA88" s="637"/>
      <c r="AB88" s="637"/>
      <c r="AC88" s="637"/>
    </row>
    <row r="89" spans="5:29">
      <c r="W89" s="637"/>
      <c r="X89" s="637"/>
      <c r="Y89" s="637"/>
      <c r="Z89" s="637"/>
      <c r="AA89" s="637"/>
      <c r="AB89" s="637"/>
      <c r="AC89" s="637"/>
    </row>
    <row r="90" spans="5:29">
      <c r="K90" s="636" t="s">
        <v>1102</v>
      </c>
      <c r="L90" s="636"/>
      <c r="M90" s="636"/>
      <c r="N90" s="636"/>
      <c r="O90" s="636"/>
      <c r="P90" s="636"/>
      <c r="W90" s="637"/>
      <c r="X90" s="637"/>
      <c r="Y90" s="637"/>
      <c r="Z90" s="637"/>
      <c r="AA90" s="637"/>
      <c r="AB90" s="637"/>
      <c r="AC90" s="637"/>
    </row>
    <row r="91" spans="5:29">
      <c r="K91" s="637" t="s">
        <v>1116</v>
      </c>
      <c r="L91" s="637"/>
      <c r="M91" s="637"/>
      <c r="N91" s="637"/>
      <c r="O91" s="637"/>
      <c r="P91" s="637"/>
      <c r="W91" s="637"/>
      <c r="X91" s="637"/>
      <c r="Y91" s="637"/>
      <c r="Z91" s="637"/>
      <c r="AA91" s="637"/>
      <c r="AB91" s="637"/>
      <c r="AC91" s="637"/>
    </row>
    <row r="92" spans="5:29">
      <c r="K92" s="637"/>
      <c r="L92" s="637"/>
      <c r="M92" s="637"/>
      <c r="N92" s="637"/>
      <c r="O92" s="637"/>
      <c r="P92" s="637"/>
    </row>
    <row r="93" spans="5:29">
      <c r="K93" s="637"/>
      <c r="L93" s="637"/>
      <c r="M93" s="637"/>
      <c r="N93" s="637"/>
      <c r="O93" s="637"/>
      <c r="P93" s="637"/>
    </row>
    <row r="94" spans="5:29">
      <c r="K94" s="637"/>
      <c r="L94" s="637"/>
      <c r="M94" s="637"/>
      <c r="N94" s="637"/>
      <c r="O94" s="637"/>
      <c r="P94" s="637"/>
      <c r="W94" s="636" t="s">
        <v>2230</v>
      </c>
      <c r="X94" s="636"/>
      <c r="Y94" s="636"/>
      <c r="Z94" s="636"/>
      <c r="AA94" s="636"/>
    </row>
    <row r="95" spans="5:29" ht="15" customHeight="1">
      <c r="W95" s="637" t="s">
        <v>2365</v>
      </c>
      <c r="X95" s="637"/>
      <c r="Y95" s="637"/>
      <c r="Z95" s="637"/>
      <c r="AA95" s="637"/>
      <c r="AB95" s="637"/>
      <c r="AC95" s="637"/>
    </row>
    <row r="96" spans="5:29">
      <c r="K96" s="636" t="s">
        <v>1107</v>
      </c>
      <c r="L96" s="636"/>
      <c r="M96" s="636"/>
      <c r="N96" s="636"/>
      <c r="O96" s="636"/>
      <c r="P96" s="636"/>
      <c r="W96" s="637"/>
      <c r="X96" s="637"/>
      <c r="Y96" s="637"/>
      <c r="Z96" s="637"/>
      <c r="AA96" s="637"/>
      <c r="AB96" s="637"/>
      <c r="AC96" s="637"/>
    </row>
    <row r="97" spans="2:29">
      <c r="B97">
        <v>1</v>
      </c>
      <c r="K97" s="637" t="s">
        <v>1147</v>
      </c>
      <c r="L97" s="637"/>
      <c r="M97" s="637"/>
      <c r="N97" s="637"/>
      <c r="O97" s="637"/>
      <c r="P97" s="637"/>
      <c r="Q97" s="637"/>
      <c r="W97" s="637"/>
      <c r="X97" s="637"/>
      <c r="Y97" s="637"/>
      <c r="Z97" s="637"/>
      <c r="AA97" s="637"/>
      <c r="AB97" s="637"/>
      <c r="AC97" s="637"/>
    </row>
    <row r="98" spans="2:29">
      <c r="K98" s="637"/>
      <c r="L98" s="637"/>
      <c r="M98" s="637"/>
      <c r="N98" s="637"/>
      <c r="O98" s="637"/>
      <c r="P98" s="637"/>
      <c r="Q98" s="637"/>
      <c r="W98" s="637"/>
      <c r="X98" s="637"/>
      <c r="Y98" s="637"/>
      <c r="Z98" s="637"/>
      <c r="AA98" s="637"/>
      <c r="AB98" s="637"/>
      <c r="AC98" s="637"/>
    </row>
    <row r="99" spans="2:29">
      <c r="K99" s="637"/>
      <c r="L99" s="637"/>
      <c r="M99" s="637"/>
      <c r="N99" s="637"/>
      <c r="O99" s="637"/>
      <c r="P99" s="637"/>
      <c r="Q99" s="637"/>
      <c r="W99" s="637"/>
      <c r="X99" s="637"/>
      <c r="Y99" s="637"/>
      <c r="Z99" s="637"/>
      <c r="AA99" s="637"/>
      <c r="AB99" s="637"/>
      <c r="AC99" s="637"/>
    </row>
    <row r="100" spans="2:29">
      <c r="W100" s="637"/>
      <c r="X100" s="637"/>
      <c r="Y100" s="637"/>
      <c r="Z100" s="637"/>
      <c r="AA100" s="637"/>
      <c r="AB100" s="637"/>
      <c r="AC100" s="637"/>
    </row>
    <row r="101" spans="2:29">
      <c r="K101" s="636" t="s">
        <v>1109</v>
      </c>
      <c r="L101" s="636"/>
      <c r="M101" s="636"/>
      <c r="N101" s="636"/>
      <c r="O101" s="636"/>
      <c r="P101" s="636"/>
      <c r="W101" s="637"/>
      <c r="X101" s="637"/>
      <c r="Y101" s="637"/>
      <c r="Z101" s="637"/>
      <c r="AA101" s="637"/>
      <c r="AB101" s="637"/>
      <c r="AC101" s="637"/>
    </row>
    <row r="102" spans="2:29">
      <c r="K102" s="637" t="s">
        <v>1110</v>
      </c>
      <c r="L102" s="637"/>
      <c r="M102" s="637"/>
      <c r="N102" s="637"/>
      <c r="O102" s="637"/>
      <c r="P102" s="637"/>
      <c r="W102" s="637"/>
      <c r="X102" s="637"/>
      <c r="Y102" s="637"/>
      <c r="Z102" s="637"/>
      <c r="AA102" s="637"/>
      <c r="AB102" s="637"/>
      <c r="AC102" s="637"/>
    </row>
    <row r="103" spans="2:29">
      <c r="K103" s="637"/>
      <c r="L103" s="637"/>
      <c r="M103" s="637"/>
      <c r="N103" s="637"/>
      <c r="O103" s="637"/>
      <c r="P103" s="637"/>
      <c r="W103" s="637"/>
      <c r="X103" s="637"/>
      <c r="Y103" s="637"/>
      <c r="Z103" s="637"/>
      <c r="AA103" s="637"/>
      <c r="AB103" s="637"/>
      <c r="AC103" s="637"/>
    </row>
    <row r="104" spans="2:29">
      <c r="K104" s="637"/>
      <c r="L104" s="637"/>
      <c r="M104" s="637"/>
      <c r="N104" s="637"/>
      <c r="O104" s="637"/>
      <c r="P104" s="637"/>
      <c r="W104" s="637"/>
      <c r="X104" s="637"/>
      <c r="Y104" s="637"/>
      <c r="Z104" s="637"/>
      <c r="AA104" s="637"/>
      <c r="AB104" s="637"/>
      <c r="AC104" s="637"/>
    </row>
    <row r="107" spans="2:29">
      <c r="K107" s="636" t="s">
        <v>1148</v>
      </c>
      <c r="L107" s="636"/>
      <c r="M107" s="636"/>
      <c r="N107" s="636"/>
      <c r="O107" s="636"/>
      <c r="P107" s="636"/>
    </row>
    <row r="108" spans="2:29">
      <c r="K108" s="637" t="s">
        <v>1151</v>
      </c>
      <c r="L108" s="637"/>
      <c r="M108" s="637"/>
      <c r="N108" s="637"/>
      <c r="O108" s="637"/>
      <c r="P108" s="637"/>
    </row>
    <row r="109" spans="2:29">
      <c r="K109" s="637"/>
      <c r="L109" s="637"/>
      <c r="M109" s="637"/>
      <c r="N109" s="637"/>
      <c r="O109" s="637"/>
      <c r="P109" s="637"/>
    </row>
    <row r="110" spans="2:29">
      <c r="K110" s="637"/>
      <c r="L110" s="637"/>
      <c r="M110" s="637"/>
      <c r="N110" s="637"/>
      <c r="O110" s="637"/>
      <c r="P110" s="637"/>
    </row>
    <row r="113" spans="11:16">
      <c r="K113" s="636" t="s">
        <v>2017</v>
      </c>
      <c r="L113" s="636"/>
      <c r="M113" s="636"/>
      <c r="N113" s="636"/>
      <c r="O113" s="636"/>
      <c r="P113" s="636"/>
    </row>
    <row r="114" spans="11:16">
      <c r="K114" s="637" t="s">
        <v>2018</v>
      </c>
      <c r="L114" s="637"/>
      <c r="M114" s="637"/>
      <c r="N114" s="637"/>
      <c r="O114" s="637"/>
      <c r="P114" s="637"/>
    </row>
    <row r="115" spans="11:16">
      <c r="K115" s="637"/>
      <c r="L115" s="637"/>
      <c r="M115" s="637"/>
      <c r="N115" s="637"/>
      <c r="O115" s="637"/>
      <c r="P115" s="637"/>
    </row>
    <row r="116" spans="11:16">
      <c r="K116" s="637"/>
      <c r="L116" s="637"/>
      <c r="M116" s="637"/>
      <c r="N116" s="637"/>
      <c r="O116" s="637"/>
      <c r="P116" s="637"/>
    </row>
    <row r="119" spans="11:16">
      <c r="K119" s="636" t="s">
        <v>2025</v>
      </c>
      <c r="L119" s="636"/>
      <c r="M119" s="636"/>
      <c r="N119" s="636"/>
      <c r="O119" s="636"/>
      <c r="P119" s="636"/>
    </row>
    <row r="120" spans="11:16">
      <c r="K120" s="637" t="s">
        <v>2026</v>
      </c>
      <c r="L120" s="637"/>
      <c r="M120" s="637"/>
      <c r="N120" s="637"/>
      <c r="O120" s="637"/>
      <c r="P120" s="637"/>
    </row>
    <row r="121" spans="11:16">
      <c r="K121" s="637"/>
      <c r="L121" s="637"/>
      <c r="M121" s="637"/>
      <c r="N121" s="637"/>
      <c r="O121" s="637"/>
      <c r="P121" s="637"/>
    </row>
    <row r="122" spans="11:16">
      <c r="K122" s="637"/>
      <c r="L122" s="637"/>
      <c r="M122" s="637"/>
      <c r="N122" s="637"/>
      <c r="O122" s="637"/>
      <c r="P122" s="637"/>
    </row>
    <row r="123" spans="11:16">
      <c r="K123" s="637"/>
      <c r="L123" s="637"/>
      <c r="M123" s="637"/>
      <c r="N123" s="637"/>
      <c r="O123" s="637"/>
      <c r="P123" s="637"/>
    </row>
    <row r="126" spans="11:16">
      <c r="K126" s="636" t="s">
        <v>2169</v>
      </c>
      <c r="L126" s="636"/>
      <c r="M126" s="636"/>
      <c r="N126" s="636"/>
      <c r="O126" s="636"/>
      <c r="P126" s="636"/>
    </row>
    <row r="127" spans="11:16">
      <c r="K127" s="637" t="s">
        <v>2238</v>
      </c>
      <c r="L127" s="637"/>
      <c r="M127" s="637"/>
      <c r="N127" s="637"/>
      <c r="O127" s="637"/>
      <c r="P127" s="637"/>
    </row>
    <row r="128" spans="11:16">
      <c r="K128" s="637"/>
      <c r="L128" s="637"/>
      <c r="M128" s="637"/>
      <c r="N128" s="637"/>
      <c r="O128" s="637"/>
      <c r="P128" s="637"/>
    </row>
    <row r="129" spans="11:16">
      <c r="K129" s="637"/>
      <c r="L129" s="637"/>
      <c r="M129" s="637"/>
      <c r="N129" s="637"/>
      <c r="O129" s="637"/>
      <c r="P129" s="637"/>
    </row>
    <row r="130" spans="11:16">
      <c r="K130" s="637"/>
      <c r="L130" s="637"/>
      <c r="M130" s="637"/>
      <c r="N130" s="637"/>
      <c r="O130" s="637"/>
      <c r="P130" s="637"/>
    </row>
    <row r="131" spans="11:16">
      <c r="K131" s="637"/>
      <c r="L131" s="637"/>
      <c r="M131" s="637"/>
      <c r="N131" s="637"/>
      <c r="O131" s="637"/>
      <c r="P131" s="637"/>
    </row>
    <row r="133" spans="11:16">
      <c r="K133" s="636" t="s">
        <v>2215</v>
      </c>
      <c r="L133" s="636"/>
      <c r="M133" s="636"/>
      <c r="N133" s="636"/>
      <c r="O133" s="636"/>
      <c r="P133" s="636"/>
    </row>
    <row r="134" spans="11:16">
      <c r="K134" s="637" t="s">
        <v>2220</v>
      </c>
      <c r="L134" s="637"/>
      <c r="M134" s="637"/>
      <c r="N134" s="637"/>
      <c r="O134" s="637"/>
      <c r="P134" s="637"/>
    </row>
    <row r="135" spans="11:16">
      <c r="K135" s="637"/>
      <c r="L135" s="637"/>
      <c r="M135" s="637"/>
      <c r="N135" s="637"/>
      <c r="O135" s="637"/>
      <c r="P135" s="637"/>
    </row>
    <row r="136" spans="11:16">
      <c r="K136" s="637"/>
      <c r="L136" s="637"/>
      <c r="M136" s="637"/>
      <c r="N136" s="637"/>
      <c r="O136" s="637"/>
      <c r="P136" s="637"/>
    </row>
    <row r="137" spans="11:16">
      <c r="K137" s="637"/>
      <c r="L137" s="637"/>
      <c r="M137" s="637"/>
      <c r="N137" s="637"/>
      <c r="O137" s="637"/>
      <c r="P137" s="637"/>
    </row>
    <row r="138" spans="11:16">
      <c r="K138" s="637"/>
      <c r="L138" s="637"/>
      <c r="M138" s="637"/>
      <c r="N138" s="637"/>
      <c r="O138" s="637"/>
      <c r="P138" s="637"/>
    </row>
    <row r="141" spans="11:16">
      <c r="K141" s="636" t="s">
        <v>2218</v>
      </c>
      <c r="L141" s="636"/>
      <c r="M141" s="636"/>
      <c r="N141" s="636"/>
      <c r="O141" s="636"/>
      <c r="P141" s="636"/>
    </row>
    <row r="142" spans="11:16">
      <c r="K142" s="637" t="s">
        <v>2219</v>
      </c>
      <c r="L142" s="637"/>
      <c r="M142" s="637"/>
      <c r="N142" s="637"/>
      <c r="O142" s="637"/>
      <c r="P142" s="637"/>
    </row>
    <row r="143" spans="11:16">
      <c r="K143" s="637"/>
      <c r="L143" s="637"/>
      <c r="M143" s="637"/>
      <c r="N143" s="637"/>
      <c r="O143" s="637"/>
      <c r="P143" s="637"/>
    </row>
    <row r="144" spans="11:16">
      <c r="K144" s="637"/>
      <c r="L144" s="637"/>
      <c r="M144" s="637"/>
      <c r="N144" s="637"/>
      <c r="O144" s="637"/>
      <c r="P144" s="637"/>
    </row>
    <row r="145" spans="11:16">
      <c r="K145" s="637"/>
      <c r="L145" s="637"/>
      <c r="M145" s="637"/>
      <c r="N145" s="637"/>
      <c r="O145" s="637"/>
      <c r="P145" s="637"/>
    </row>
    <row r="148" spans="11:16">
      <c r="K148" s="636" t="s">
        <v>2222</v>
      </c>
      <c r="L148" s="636"/>
      <c r="M148" s="636"/>
      <c r="N148" s="636"/>
      <c r="O148" s="636"/>
      <c r="P148" s="636"/>
    </row>
    <row r="149" spans="11:16">
      <c r="K149" s="637" t="s">
        <v>2223</v>
      </c>
      <c r="L149" s="637"/>
      <c r="M149" s="637"/>
      <c r="N149" s="637"/>
      <c r="O149" s="637"/>
      <c r="P149" s="637"/>
    </row>
    <row r="150" spans="11:16">
      <c r="K150" s="637"/>
      <c r="L150" s="637"/>
      <c r="M150" s="637"/>
      <c r="N150" s="637"/>
      <c r="O150" s="637"/>
      <c r="P150" s="637"/>
    </row>
    <row r="151" spans="11:16">
      <c r="K151" s="637"/>
      <c r="L151" s="637"/>
      <c r="M151" s="637"/>
      <c r="N151" s="637"/>
      <c r="O151" s="637"/>
      <c r="P151" s="637"/>
    </row>
    <row r="152" spans="11:16">
      <c r="K152" s="637"/>
      <c r="L152" s="637"/>
      <c r="M152" s="637"/>
      <c r="N152" s="637"/>
      <c r="O152" s="637"/>
      <c r="P152" s="637"/>
    </row>
    <row r="153" spans="11:16">
      <c r="K153" s="637"/>
      <c r="L153" s="637"/>
      <c r="M153" s="637"/>
      <c r="N153" s="637"/>
      <c r="O153" s="637"/>
      <c r="P153" s="637"/>
    </row>
    <row r="154" spans="11:16">
      <c r="K154" s="637"/>
      <c r="L154" s="637"/>
      <c r="M154" s="637"/>
      <c r="N154" s="637"/>
      <c r="O154" s="637"/>
      <c r="P154" s="637"/>
    </row>
    <row r="157" spans="11:16">
      <c r="K157" s="639" t="s">
        <v>2232</v>
      </c>
      <c r="L157" s="639"/>
      <c r="M157" s="639"/>
      <c r="N157" s="639"/>
      <c r="O157" s="639"/>
      <c r="P157" s="639"/>
    </row>
    <row r="158" spans="11:16">
      <c r="K158" s="637" t="s">
        <v>2226</v>
      </c>
      <c r="L158" s="637"/>
      <c r="M158" s="637"/>
      <c r="N158" s="637"/>
      <c r="O158" s="637"/>
      <c r="P158" s="637"/>
    </row>
    <row r="159" spans="11:16">
      <c r="K159" s="637"/>
      <c r="L159" s="637"/>
      <c r="M159" s="637"/>
      <c r="N159" s="637"/>
      <c r="O159" s="637"/>
      <c r="P159" s="637"/>
    </row>
    <row r="160" spans="11:16">
      <c r="K160" s="637"/>
      <c r="L160" s="637"/>
      <c r="M160" s="637"/>
      <c r="N160" s="637"/>
      <c r="O160" s="637"/>
      <c r="P160" s="637"/>
    </row>
    <row r="161" spans="11:16">
      <c r="K161" s="637"/>
      <c r="L161" s="637"/>
      <c r="M161" s="637"/>
      <c r="N161" s="637"/>
      <c r="O161" s="637"/>
      <c r="P161" s="637"/>
    </row>
    <row r="164" spans="11:16">
      <c r="K164" s="639" t="s">
        <v>2227</v>
      </c>
      <c r="L164" s="639"/>
      <c r="M164" s="639"/>
      <c r="N164" s="639"/>
      <c r="O164" s="639"/>
      <c r="P164" s="639"/>
    </row>
    <row r="165" spans="11:16">
      <c r="K165" s="637" t="s">
        <v>2228</v>
      </c>
      <c r="L165" s="637"/>
      <c r="M165" s="637"/>
      <c r="N165" s="637"/>
      <c r="O165" s="637"/>
      <c r="P165" s="637"/>
    </row>
    <row r="166" spans="11:16">
      <c r="K166" s="637"/>
      <c r="L166" s="637"/>
      <c r="M166" s="637"/>
      <c r="N166" s="637"/>
      <c r="O166" s="637"/>
      <c r="P166" s="637"/>
    </row>
    <row r="167" spans="11:16">
      <c r="K167" s="637"/>
      <c r="L167" s="637"/>
      <c r="M167" s="637"/>
      <c r="N167" s="637"/>
      <c r="O167" s="637"/>
      <c r="P167" s="637"/>
    </row>
    <row r="168" spans="11:16">
      <c r="K168" s="637"/>
      <c r="L168" s="637"/>
      <c r="M168" s="637"/>
      <c r="N168" s="637"/>
      <c r="O168" s="637"/>
      <c r="P168" s="637"/>
    </row>
    <row r="172" spans="11:16">
      <c r="K172" s="639" t="s">
        <v>2229</v>
      </c>
      <c r="L172" s="639"/>
      <c r="M172" s="639"/>
      <c r="N172" s="639"/>
      <c r="O172" s="639"/>
      <c r="P172" s="639"/>
    </row>
    <row r="173" spans="11:16" ht="15" customHeight="1">
      <c r="K173" s="637" t="s">
        <v>2231</v>
      </c>
      <c r="L173" s="637"/>
      <c r="M173" s="637"/>
      <c r="N173" s="637"/>
      <c r="O173" s="637"/>
      <c r="P173" s="637"/>
    </row>
    <row r="174" spans="11:16">
      <c r="K174" s="637"/>
      <c r="L174" s="637"/>
      <c r="M174" s="637"/>
      <c r="N174" s="637"/>
      <c r="O174" s="637"/>
      <c r="P174" s="637"/>
    </row>
    <row r="175" spans="11:16">
      <c r="K175" s="637"/>
      <c r="L175" s="637"/>
      <c r="M175" s="637"/>
      <c r="N175" s="637"/>
      <c r="O175" s="637"/>
      <c r="P175" s="637"/>
    </row>
    <row r="176" spans="11:16">
      <c r="K176" s="637"/>
      <c r="L176" s="637"/>
      <c r="M176" s="637"/>
      <c r="N176" s="637"/>
      <c r="O176" s="637"/>
      <c r="P176" s="637"/>
    </row>
    <row r="177" spans="11:16">
      <c r="K177" s="637"/>
      <c r="L177" s="637"/>
      <c r="M177" s="637"/>
      <c r="N177" s="637"/>
      <c r="O177" s="637"/>
      <c r="P177" s="637"/>
    </row>
    <row r="178" spans="11:16">
      <c r="K178" s="637"/>
      <c r="L178" s="637"/>
      <c r="M178" s="637"/>
      <c r="N178" s="637"/>
      <c r="O178" s="637"/>
      <c r="P178" s="637"/>
    </row>
    <row r="179" spans="11:16">
      <c r="K179" s="637"/>
      <c r="L179" s="637"/>
      <c r="M179" s="637"/>
      <c r="N179" s="637"/>
      <c r="O179" s="637"/>
      <c r="P179" s="637"/>
    </row>
    <row r="180" spans="11:16">
      <c r="K180" s="637"/>
      <c r="L180" s="637"/>
      <c r="M180" s="637"/>
      <c r="N180" s="637"/>
      <c r="O180" s="637"/>
      <c r="P180" s="637"/>
    </row>
    <row r="181" spans="11:16">
      <c r="K181" s="637"/>
      <c r="L181" s="637"/>
      <c r="M181" s="637"/>
      <c r="N181" s="637"/>
      <c r="O181" s="637"/>
      <c r="P181" s="637"/>
    </row>
    <row r="184" spans="11:16">
      <c r="K184" s="639" t="s">
        <v>2260</v>
      </c>
      <c r="L184" s="639"/>
      <c r="M184" s="639"/>
      <c r="N184" s="639"/>
      <c r="O184" s="639"/>
      <c r="P184" s="639"/>
    </row>
    <row r="185" spans="11:16" ht="15" customHeight="1">
      <c r="K185" s="637" t="s">
        <v>2261</v>
      </c>
      <c r="L185" s="637"/>
      <c r="M185" s="637"/>
      <c r="N185" s="637"/>
      <c r="O185" s="637"/>
      <c r="P185" s="637"/>
    </row>
    <row r="186" spans="11:16">
      <c r="K186" s="637"/>
      <c r="L186" s="637"/>
      <c r="M186" s="637"/>
      <c r="N186" s="637"/>
      <c r="O186" s="637"/>
      <c r="P186" s="637"/>
    </row>
    <row r="187" spans="11:16">
      <c r="K187" s="637"/>
      <c r="L187" s="637"/>
      <c r="M187" s="637"/>
      <c r="N187" s="637"/>
      <c r="O187" s="637"/>
      <c r="P187" s="637"/>
    </row>
    <row r="188" spans="11:16">
      <c r="K188" s="468"/>
      <c r="L188" s="468"/>
      <c r="M188" s="468"/>
      <c r="N188" s="468"/>
      <c r="O188" s="468"/>
      <c r="P188" s="468"/>
    </row>
    <row r="189" spans="11:16">
      <c r="K189" s="468"/>
      <c r="L189" s="468"/>
      <c r="M189" s="468"/>
      <c r="N189" s="468"/>
      <c r="O189" s="468"/>
      <c r="P189" s="468"/>
    </row>
    <row r="190" spans="11:16">
      <c r="K190" s="639" t="s">
        <v>2264</v>
      </c>
      <c r="L190" s="639"/>
      <c r="M190" s="639"/>
      <c r="N190" s="639"/>
      <c r="O190" s="639"/>
      <c r="P190" s="639"/>
    </row>
    <row r="191" spans="11:16">
      <c r="K191" s="637" t="s">
        <v>2265</v>
      </c>
      <c r="L191" s="637"/>
      <c r="M191" s="637"/>
      <c r="N191" s="637"/>
      <c r="O191" s="637"/>
      <c r="P191" s="637"/>
    </row>
    <row r="192" spans="11:16">
      <c r="K192" s="637"/>
      <c r="L192" s="637"/>
      <c r="M192" s="637"/>
      <c r="N192" s="637"/>
      <c r="O192" s="637"/>
      <c r="P192" s="637"/>
    </row>
    <row r="193" spans="11:16">
      <c r="K193" s="637"/>
      <c r="L193" s="637"/>
      <c r="M193" s="637"/>
      <c r="N193" s="637"/>
      <c r="O193" s="637"/>
      <c r="P193" s="637"/>
    </row>
    <row r="194" spans="11:16">
      <c r="K194" s="637"/>
      <c r="L194" s="637"/>
      <c r="M194" s="637"/>
      <c r="N194" s="637"/>
      <c r="O194" s="637"/>
      <c r="P194" s="637"/>
    </row>
    <row r="197" spans="11:16">
      <c r="K197" s="639" t="s">
        <v>2266</v>
      </c>
      <c r="L197" s="639"/>
      <c r="M197" s="639"/>
      <c r="N197" s="639"/>
      <c r="O197" s="639"/>
      <c r="P197" s="639"/>
    </row>
    <row r="198" spans="11:16">
      <c r="K198" s="649" t="s">
        <v>2267</v>
      </c>
      <c r="L198" s="649"/>
      <c r="M198" s="649"/>
      <c r="N198" s="649"/>
      <c r="O198" s="649"/>
      <c r="P198" s="649"/>
    </row>
    <row r="199" spans="11:16">
      <c r="K199" s="649"/>
      <c r="L199" s="649"/>
      <c r="M199" s="649"/>
      <c r="N199" s="649"/>
      <c r="O199" s="649"/>
      <c r="P199" s="649"/>
    </row>
    <row r="200" spans="11:16">
      <c r="K200" s="649"/>
      <c r="L200" s="649"/>
      <c r="M200" s="649"/>
      <c r="N200" s="649"/>
      <c r="O200" s="649"/>
      <c r="P200" s="649"/>
    </row>
    <row r="202" spans="11:16">
      <c r="K202" s="639" t="s">
        <v>2283</v>
      </c>
      <c r="L202" s="639"/>
      <c r="M202" s="639"/>
      <c r="N202" s="639"/>
      <c r="O202" s="639"/>
      <c r="P202" s="639"/>
    </row>
    <row r="203" spans="11:16">
      <c r="K203" s="637" t="s">
        <v>2284</v>
      </c>
      <c r="L203" s="637"/>
      <c r="M203" s="637"/>
      <c r="N203" s="637"/>
      <c r="O203" s="637"/>
      <c r="P203" s="637"/>
    </row>
    <row r="204" spans="11:16">
      <c r="K204" s="637"/>
      <c r="L204" s="637"/>
      <c r="M204" s="637"/>
      <c r="N204" s="637"/>
      <c r="O204" s="637"/>
      <c r="P204" s="637"/>
    </row>
    <row r="205" spans="11:16">
      <c r="K205" s="637"/>
      <c r="L205" s="637"/>
      <c r="M205" s="637"/>
      <c r="N205" s="637"/>
      <c r="O205" s="637"/>
      <c r="P205" s="637"/>
    </row>
    <row r="206" spans="11:16">
      <c r="K206" s="637"/>
      <c r="L206" s="637"/>
      <c r="M206" s="637"/>
      <c r="N206" s="637"/>
      <c r="O206" s="637"/>
      <c r="P206" s="637"/>
    </row>
    <row r="208" spans="11:16">
      <c r="K208" s="638" t="s">
        <v>2295</v>
      </c>
      <c r="L208" s="638"/>
      <c r="M208" s="638"/>
      <c r="N208" s="638"/>
      <c r="O208" s="638"/>
      <c r="P208" s="638"/>
    </row>
    <row r="209" spans="11:16" ht="15" customHeight="1">
      <c r="K209" s="637" t="s">
        <v>2300</v>
      </c>
      <c r="L209" s="637"/>
      <c r="M209" s="637"/>
      <c r="N209" s="637"/>
      <c r="O209" s="637"/>
      <c r="P209" s="637"/>
    </row>
    <row r="210" spans="11:16">
      <c r="K210" s="637"/>
      <c r="L210" s="637"/>
      <c r="M210" s="637"/>
      <c r="N210" s="637"/>
      <c r="O210" s="637"/>
      <c r="P210" s="637"/>
    </row>
    <row r="211" spans="11:16">
      <c r="K211" s="637"/>
      <c r="L211" s="637"/>
      <c r="M211" s="637"/>
      <c r="N211" s="637"/>
      <c r="O211" s="637"/>
      <c r="P211" s="637"/>
    </row>
    <row r="212" spans="11:16">
      <c r="K212" s="637"/>
      <c r="L212" s="637"/>
      <c r="M212" s="637"/>
      <c r="N212" s="637"/>
      <c r="O212" s="637"/>
      <c r="P212" s="637"/>
    </row>
    <row r="213" spans="11:16">
      <c r="K213" s="637"/>
      <c r="L213" s="637"/>
      <c r="M213" s="637"/>
      <c r="N213" s="637"/>
      <c r="O213" s="637"/>
      <c r="P213" s="637"/>
    </row>
    <row r="214" spans="11:16">
      <c r="K214" s="637"/>
      <c r="L214" s="637"/>
      <c r="M214" s="637"/>
      <c r="N214" s="637"/>
      <c r="O214" s="637"/>
      <c r="P214" s="637"/>
    </row>
    <row r="215" spans="11:16">
      <c r="K215" s="637"/>
      <c r="L215" s="637"/>
      <c r="M215" s="637"/>
      <c r="N215" s="637"/>
      <c r="O215" s="637"/>
      <c r="P215" s="637"/>
    </row>
    <row r="216" spans="11:16">
      <c r="K216" s="637"/>
      <c r="L216" s="637"/>
      <c r="M216" s="637"/>
      <c r="N216" s="637"/>
      <c r="O216" s="637"/>
      <c r="P216" s="637"/>
    </row>
    <row r="217" spans="11:16">
      <c r="K217" s="637"/>
      <c r="L217" s="637"/>
      <c r="M217" s="637"/>
      <c r="N217" s="637"/>
      <c r="O217" s="637"/>
      <c r="P217" s="637"/>
    </row>
    <row r="218" spans="11:16">
      <c r="K218" s="637"/>
      <c r="L218" s="637"/>
      <c r="M218" s="637"/>
      <c r="N218" s="637"/>
      <c r="O218" s="637"/>
      <c r="P218" s="637"/>
    </row>
    <row r="219" spans="11:16">
      <c r="K219" s="637"/>
      <c r="L219" s="637"/>
      <c r="M219" s="637"/>
      <c r="N219" s="637"/>
      <c r="O219" s="637"/>
      <c r="P219" s="637"/>
    </row>
    <row r="220" spans="11:16">
      <c r="K220" s="637"/>
      <c r="L220" s="637"/>
      <c r="M220" s="637"/>
      <c r="N220" s="637"/>
      <c r="O220" s="637"/>
      <c r="P220" s="637"/>
    </row>
    <row r="221" spans="11:16">
      <c r="K221" s="468"/>
      <c r="L221" s="468"/>
      <c r="M221" s="468"/>
      <c r="N221" s="468"/>
      <c r="O221" s="468"/>
      <c r="P221" s="468"/>
    </row>
    <row r="222" spans="11:16">
      <c r="K222" s="468"/>
      <c r="L222" s="468"/>
      <c r="M222" s="468"/>
      <c r="N222" s="468"/>
      <c r="O222" s="468"/>
      <c r="P222" s="468"/>
    </row>
    <row r="223" spans="11:16">
      <c r="K223" s="638" t="s">
        <v>2311</v>
      </c>
      <c r="L223" s="638"/>
      <c r="M223" s="638"/>
      <c r="N223" s="638"/>
      <c r="O223" s="638"/>
      <c r="P223" s="638"/>
    </row>
    <row r="224" spans="11:16">
      <c r="K224" s="637" t="s">
        <v>2313</v>
      </c>
      <c r="L224" s="637"/>
      <c r="M224" s="637"/>
      <c r="N224" s="637"/>
      <c r="O224" s="637"/>
      <c r="P224" s="637"/>
    </row>
    <row r="225" spans="11:16">
      <c r="K225" s="637"/>
      <c r="L225" s="637"/>
      <c r="M225" s="637"/>
      <c r="N225" s="637"/>
      <c r="O225" s="637"/>
      <c r="P225" s="637"/>
    </row>
    <row r="226" spans="11:16">
      <c r="K226" s="637"/>
      <c r="L226" s="637"/>
      <c r="M226" s="637"/>
      <c r="N226" s="637"/>
      <c r="O226" s="637"/>
      <c r="P226" s="637"/>
    </row>
    <row r="227" spans="11:16">
      <c r="K227" s="637"/>
      <c r="L227" s="637"/>
      <c r="M227" s="637"/>
      <c r="N227" s="637"/>
      <c r="O227" s="637"/>
      <c r="P227" s="637"/>
    </row>
    <row r="230" spans="11:16">
      <c r="K230" s="638" t="s">
        <v>2319</v>
      </c>
      <c r="L230" s="638"/>
      <c r="M230" s="638"/>
      <c r="N230" s="638"/>
      <c r="O230" s="638"/>
      <c r="P230" s="638"/>
    </row>
    <row r="231" spans="11:16">
      <c r="K231" s="640" t="s">
        <v>2320</v>
      </c>
      <c r="L231" s="640"/>
      <c r="M231" s="640"/>
      <c r="N231" s="640"/>
      <c r="O231" s="640"/>
      <c r="P231" s="640"/>
    </row>
    <row r="232" spans="11:16">
      <c r="K232" s="640"/>
      <c r="L232" s="640"/>
      <c r="M232" s="640"/>
      <c r="N232" s="640"/>
      <c r="O232" s="640"/>
      <c r="P232" s="640"/>
    </row>
    <row r="233" spans="11:16">
      <c r="K233" s="640"/>
      <c r="L233" s="640"/>
      <c r="M233" s="640"/>
      <c r="N233" s="640"/>
      <c r="O233" s="640"/>
      <c r="P233" s="640"/>
    </row>
    <row r="234" spans="11:16">
      <c r="K234" s="640"/>
      <c r="L234" s="640"/>
      <c r="M234" s="640"/>
      <c r="N234" s="640"/>
      <c r="O234" s="640"/>
      <c r="P234" s="640"/>
    </row>
    <row r="235" spans="11:16">
      <c r="K235" s="640"/>
      <c r="L235" s="640"/>
      <c r="M235" s="640"/>
      <c r="N235" s="640"/>
      <c r="O235" s="640"/>
      <c r="P235" s="640"/>
    </row>
    <row r="236" spans="11:16">
      <c r="K236" s="640"/>
      <c r="L236" s="640"/>
      <c r="M236" s="640"/>
      <c r="N236" s="640"/>
      <c r="O236" s="640"/>
      <c r="P236" s="640"/>
    </row>
    <row r="237" spans="11:16">
      <c r="K237" s="640"/>
      <c r="L237" s="640"/>
      <c r="M237" s="640"/>
      <c r="N237" s="640"/>
      <c r="O237" s="640"/>
      <c r="P237" s="640"/>
    </row>
    <row r="239" spans="11:16">
      <c r="K239" s="638" t="s">
        <v>2336</v>
      </c>
      <c r="L239" s="638"/>
      <c r="M239" s="638"/>
      <c r="N239" s="638"/>
      <c r="O239" s="638"/>
      <c r="P239" s="638"/>
    </row>
    <row r="240" spans="11:16">
      <c r="K240" s="637" t="s">
        <v>2337</v>
      </c>
      <c r="L240" s="637"/>
      <c r="M240" s="637"/>
      <c r="N240" s="637"/>
      <c r="O240" s="637"/>
      <c r="P240" s="637"/>
    </row>
    <row r="241" spans="11:16">
      <c r="K241" s="637"/>
      <c r="L241" s="637"/>
      <c r="M241" s="637"/>
      <c r="N241" s="637"/>
      <c r="O241" s="637"/>
      <c r="P241" s="637"/>
    </row>
    <row r="242" spans="11:16">
      <c r="K242" s="637"/>
      <c r="L242" s="637"/>
      <c r="M242" s="637"/>
      <c r="N242" s="637"/>
      <c r="O242" s="637"/>
      <c r="P242" s="637"/>
    </row>
    <row r="243" spans="11:16">
      <c r="K243" s="637"/>
      <c r="L243" s="637"/>
      <c r="M243" s="637"/>
      <c r="N243" s="637"/>
      <c r="O243" s="637"/>
      <c r="P243" s="637"/>
    </row>
    <row r="245" spans="11:16">
      <c r="K245" s="638" t="s">
        <v>2338</v>
      </c>
      <c r="L245" s="638"/>
      <c r="M245" s="638"/>
      <c r="N245" s="638"/>
      <c r="O245" s="638"/>
      <c r="P245" s="638"/>
    </row>
    <row r="246" spans="11:16">
      <c r="K246" s="637" t="s">
        <v>2339</v>
      </c>
      <c r="L246" s="637"/>
      <c r="M246" s="637"/>
      <c r="N246" s="637"/>
      <c r="O246" s="637"/>
      <c r="P246" s="637"/>
    </row>
    <row r="247" spans="11:16">
      <c r="K247" s="637"/>
      <c r="L247" s="637"/>
      <c r="M247" s="637"/>
      <c r="N247" s="637"/>
      <c r="O247" s="637"/>
      <c r="P247" s="637"/>
    </row>
    <row r="248" spans="11:16">
      <c r="K248" s="637"/>
      <c r="L248" s="637"/>
      <c r="M248" s="637"/>
      <c r="N248" s="637"/>
      <c r="O248" s="637"/>
      <c r="P248" s="637"/>
    </row>
    <row r="249" spans="11:16">
      <c r="K249" s="637"/>
      <c r="L249" s="637"/>
      <c r="M249" s="637"/>
      <c r="N249" s="637"/>
      <c r="O249" s="637"/>
      <c r="P249" s="637"/>
    </row>
    <row r="251" spans="11:16">
      <c r="K251" s="638" t="s">
        <v>2362</v>
      </c>
      <c r="L251" s="638"/>
      <c r="M251" s="638"/>
      <c r="N251" s="638"/>
      <c r="O251" s="638"/>
      <c r="P251" s="638"/>
    </row>
    <row r="252" spans="11:16" ht="15" customHeight="1">
      <c r="K252" s="637" t="s">
        <v>2363</v>
      </c>
      <c r="L252" s="637"/>
      <c r="M252" s="637"/>
      <c r="N252" s="637"/>
      <c r="O252" s="637"/>
      <c r="P252" s="637"/>
    </row>
    <row r="253" spans="11:16">
      <c r="K253" s="637"/>
      <c r="L253" s="637"/>
      <c r="M253" s="637"/>
      <c r="N253" s="637"/>
      <c r="O253" s="637"/>
      <c r="P253" s="637"/>
    </row>
    <row r="254" spans="11:16">
      <c r="K254" s="637"/>
      <c r="L254" s="637"/>
      <c r="M254" s="637"/>
      <c r="N254" s="637"/>
      <c r="O254" s="637"/>
      <c r="P254" s="637"/>
    </row>
    <row r="255" spans="11:16">
      <c r="K255" s="637"/>
      <c r="L255" s="637"/>
      <c r="M255" s="637"/>
      <c r="N255" s="637"/>
      <c r="O255" s="637"/>
      <c r="P255" s="637"/>
    </row>
    <row r="258" spans="11:16">
      <c r="K258" s="638" t="s">
        <v>2370</v>
      </c>
      <c r="L258" s="638"/>
      <c r="M258" s="638"/>
      <c r="N258" s="638"/>
      <c r="O258" s="638"/>
      <c r="P258" s="638"/>
    </row>
    <row r="259" spans="11:16">
      <c r="K259" s="637" t="s">
        <v>2371</v>
      </c>
      <c r="L259" s="637"/>
      <c r="M259" s="637"/>
      <c r="N259" s="637"/>
      <c r="O259" s="637"/>
      <c r="P259" s="637"/>
    </row>
    <row r="260" spans="11:16">
      <c r="K260" s="637"/>
      <c r="L260" s="637"/>
      <c r="M260" s="637"/>
      <c r="N260" s="637"/>
      <c r="O260" s="637"/>
      <c r="P260" s="637"/>
    </row>
    <row r="261" spans="11:16">
      <c r="K261" s="637"/>
      <c r="L261" s="637"/>
      <c r="M261" s="637"/>
      <c r="N261" s="637"/>
      <c r="O261" s="637"/>
      <c r="P261" s="637"/>
    </row>
    <row r="262" spans="11:16">
      <c r="K262" s="637"/>
      <c r="L262" s="637"/>
      <c r="M262" s="637"/>
      <c r="N262" s="637"/>
      <c r="O262" s="637"/>
      <c r="P262" s="637"/>
    </row>
    <row r="263" spans="11:16">
      <c r="K263" s="637"/>
      <c r="L263" s="637"/>
      <c r="M263" s="637"/>
      <c r="N263" s="637"/>
      <c r="O263" s="637"/>
      <c r="P263" s="637"/>
    </row>
    <row r="264" spans="11:16">
      <c r="K264" s="637"/>
      <c r="L264" s="637"/>
      <c r="M264" s="637"/>
      <c r="N264" s="637"/>
      <c r="O264" s="637"/>
      <c r="P264" s="637"/>
    </row>
    <row r="265" spans="11:16">
      <c r="K265" s="637"/>
      <c r="L265" s="637"/>
      <c r="M265" s="637"/>
      <c r="N265" s="637"/>
      <c r="O265" s="637"/>
      <c r="P265" s="637"/>
    </row>
    <row r="267" spans="11:16">
      <c r="K267" s="636" t="s">
        <v>2373</v>
      </c>
      <c r="L267" s="636"/>
      <c r="M267" s="636"/>
      <c r="N267" s="636"/>
      <c r="O267" s="636"/>
      <c r="P267" s="636"/>
    </row>
    <row r="268" spans="11:16">
      <c r="K268" s="637" t="s">
        <v>2374</v>
      </c>
      <c r="L268" s="637"/>
      <c r="M268" s="637"/>
      <c r="N268" s="637"/>
      <c r="O268" s="637"/>
      <c r="P268" s="637"/>
    </row>
    <row r="269" spans="11:16">
      <c r="K269" s="637"/>
      <c r="L269" s="637"/>
      <c r="M269" s="637"/>
      <c r="N269" s="637"/>
      <c r="O269" s="637"/>
      <c r="P269" s="637"/>
    </row>
    <row r="270" spans="11:16">
      <c r="K270" s="637"/>
      <c r="L270" s="637"/>
      <c r="M270" s="637"/>
      <c r="N270" s="637"/>
      <c r="O270" s="637"/>
      <c r="P270" s="637"/>
    </row>
    <row r="271" spans="11:16">
      <c r="K271" s="637"/>
      <c r="L271" s="637"/>
      <c r="M271" s="637"/>
      <c r="N271" s="637"/>
      <c r="O271" s="637"/>
      <c r="P271" s="637"/>
    </row>
    <row r="272" spans="11:16">
      <c r="K272" s="637"/>
      <c r="L272" s="637"/>
      <c r="M272" s="637"/>
      <c r="N272" s="637"/>
      <c r="O272" s="637"/>
      <c r="P272" s="637"/>
    </row>
    <row r="273" spans="11:16">
      <c r="K273" s="637"/>
      <c r="L273" s="637"/>
      <c r="M273" s="637"/>
      <c r="N273" s="637"/>
      <c r="O273" s="637"/>
      <c r="P273" s="637"/>
    </row>
    <row r="274" spans="11:16">
      <c r="K274" s="637"/>
      <c r="L274" s="637"/>
      <c r="M274" s="637"/>
      <c r="N274" s="637"/>
      <c r="O274" s="637"/>
      <c r="P274" s="637"/>
    </row>
    <row r="276" spans="11:16">
      <c r="K276" s="636" t="s">
        <v>2377</v>
      </c>
      <c r="L276" s="636"/>
      <c r="M276" s="636"/>
      <c r="N276" s="636"/>
      <c r="O276" s="636"/>
      <c r="P276" s="636"/>
    </row>
    <row r="277" spans="11:16">
      <c r="K277" s="637" t="s">
        <v>2375</v>
      </c>
      <c r="L277" s="637"/>
      <c r="M277" s="637"/>
      <c r="N277" s="637"/>
      <c r="O277" s="637"/>
      <c r="P277" s="637"/>
    </row>
    <row r="278" spans="11:16">
      <c r="K278" s="637"/>
      <c r="L278" s="637"/>
      <c r="M278" s="637"/>
      <c r="N278" s="637"/>
      <c r="O278" s="637"/>
      <c r="P278" s="637"/>
    </row>
    <row r="279" spans="11:16">
      <c r="K279" s="637"/>
      <c r="L279" s="637"/>
      <c r="M279" s="637"/>
      <c r="N279" s="637"/>
      <c r="O279" s="637"/>
      <c r="P279" s="637"/>
    </row>
    <row r="280" spans="11:16">
      <c r="K280" s="637"/>
      <c r="L280" s="637"/>
      <c r="M280" s="637"/>
      <c r="N280" s="637"/>
      <c r="O280" s="637"/>
      <c r="P280" s="637"/>
    </row>
    <row r="281" spans="11:16">
      <c r="K281" s="637"/>
      <c r="L281" s="637"/>
      <c r="M281" s="637"/>
      <c r="N281" s="637"/>
      <c r="O281" s="637"/>
      <c r="P281" s="637"/>
    </row>
    <row r="282" spans="11:16">
      <c r="K282" s="637"/>
      <c r="L282" s="637"/>
      <c r="M282" s="637"/>
      <c r="N282" s="637"/>
      <c r="O282" s="637"/>
      <c r="P282" s="637"/>
    </row>
    <row r="283" spans="11:16">
      <c r="K283" s="637"/>
      <c r="L283" s="637"/>
      <c r="M283" s="637"/>
      <c r="N283" s="637"/>
      <c r="O283" s="637"/>
      <c r="P283" s="637"/>
    </row>
    <row r="285" spans="11:16">
      <c r="K285" s="636" t="s">
        <v>2379</v>
      </c>
      <c r="L285" s="636"/>
      <c r="M285" s="636"/>
      <c r="N285" s="636"/>
      <c r="O285" s="636"/>
      <c r="P285" s="636"/>
    </row>
    <row r="286" spans="11:16">
      <c r="K286" s="637" t="s">
        <v>2380</v>
      </c>
      <c r="L286" s="637"/>
      <c r="M286" s="637"/>
      <c r="N286" s="637"/>
      <c r="O286" s="637"/>
      <c r="P286" s="637"/>
    </row>
    <row r="287" spans="11:16">
      <c r="K287" s="637"/>
      <c r="L287" s="637"/>
      <c r="M287" s="637"/>
      <c r="N287" s="637"/>
      <c r="O287" s="637"/>
      <c r="P287" s="637"/>
    </row>
    <row r="288" spans="11:16">
      <c r="K288" s="637"/>
      <c r="L288" s="637"/>
      <c r="M288" s="637"/>
      <c r="N288" s="637"/>
      <c r="O288" s="637"/>
      <c r="P288" s="637"/>
    </row>
    <row r="290" spans="11:16">
      <c r="K290" s="636" t="s">
        <v>2381</v>
      </c>
      <c r="L290" s="636"/>
      <c r="M290" s="636"/>
      <c r="N290" s="636"/>
      <c r="O290" s="636"/>
      <c r="P290" s="636"/>
    </row>
    <row r="291" spans="11:16">
      <c r="K291" s="640" t="s">
        <v>2382</v>
      </c>
      <c r="L291" s="640"/>
      <c r="M291" s="640"/>
      <c r="N291" s="640"/>
      <c r="O291" s="640"/>
      <c r="P291" s="640"/>
    </row>
    <row r="292" spans="11:16">
      <c r="K292" s="640"/>
      <c r="L292" s="640"/>
      <c r="M292" s="640"/>
      <c r="N292" s="640"/>
      <c r="O292" s="640"/>
      <c r="P292" s="640"/>
    </row>
    <row r="293" spans="11:16">
      <c r="K293" s="640"/>
      <c r="L293" s="640"/>
      <c r="M293" s="640"/>
      <c r="N293" s="640"/>
      <c r="O293" s="640"/>
      <c r="P293" s="640"/>
    </row>
    <row r="294" spans="11:16">
      <c r="K294" s="640"/>
      <c r="L294" s="640"/>
      <c r="M294" s="640"/>
      <c r="N294" s="640"/>
      <c r="O294" s="640"/>
      <c r="P294" s="640"/>
    </row>
    <row r="295" spans="11:16">
      <c r="K295" s="640"/>
      <c r="L295" s="640"/>
      <c r="M295" s="640"/>
      <c r="N295" s="640"/>
      <c r="O295" s="640"/>
      <c r="P295" s="640"/>
    </row>
    <row r="296" spans="11:16">
      <c r="K296" s="640"/>
      <c r="L296" s="640"/>
      <c r="M296" s="640"/>
      <c r="N296" s="640"/>
      <c r="O296" s="640"/>
      <c r="P296" s="640"/>
    </row>
  </sheetData>
  <mergeCells count="108">
    <mergeCell ref="K113:P113"/>
    <mergeCell ref="K96:P96"/>
    <mergeCell ref="K120:P123"/>
    <mergeCell ref="K114:P116"/>
    <mergeCell ref="K108:P110"/>
    <mergeCell ref="K119:P119"/>
    <mergeCell ref="K290:P290"/>
    <mergeCell ref="K291:P296"/>
    <mergeCell ref="K107:P107"/>
    <mergeCell ref="K101:P101"/>
    <mergeCell ref="K102:P104"/>
    <mergeCell ref="K191:P194"/>
    <mergeCell ref="K197:P197"/>
    <mergeCell ref="K198:P200"/>
    <mergeCell ref="K126:P126"/>
    <mergeCell ref="K127:P131"/>
    <mergeCell ref="K172:P172"/>
    <mergeCell ref="K173:P181"/>
    <mergeCell ref="K158:P161"/>
    <mergeCell ref="K164:P164"/>
    <mergeCell ref="K141:P141"/>
    <mergeCell ref="K190:P190"/>
    <mergeCell ref="K184:P184"/>
    <mergeCell ref="K185:P187"/>
    <mergeCell ref="K67:S72"/>
    <mergeCell ref="K90:P90"/>
    <mergeCell ref="W95:AC104"/>
    <mergeCell ref="K33:O33"/>
    <mergeCell ref="K46:O46"/>
    <mergeCell ref="W94:AA94"/>
    <mergeCell ref="W74:AA74"/>
    <mergeCell ref="W75:AC78"/>
    <mergeCell ref="W87:AC91"/>
    <mergeCell ref="W80:AA80"/>
    <mergeCell ref="W81:AC83"/>
    <mergeCell ref="W86:AA86"/>
    <mergeCell ref="K85:P88"/>
    <mergeCell ref="K84:P84"/>
    <mergeCell ref="K77:P80"/>
    <mergeCell ref="K76:P76"/>
    <mergeCell ref="W68:AA68"/>
    <mergeCell ref="W69:AC72"/>
    <mergeCell ref="W3:AA3"/>
    <mergeCell ref="W4:AC10"/>
    <mergeCell ref="W12:AA12"/>
    <mergeCell ref="W13:AC18"/>
    <mergeCell ref="W28:AA28"/>
    <mergeCell ref="W29:AC34"/>
    <mergeCell ref="W64:AC66"/>
    <mergeCell ref="W21:AA21"/>
    <mergeCell ref="W22:AC25"/>
    <mergeCell ref="W49:AA49"/>
    <mergeCell ref="W57:AA57"/>
    <mergeCell ref="W58:AC61"/>
    <mergeCell ref="W63:AA63"/>
    <mergeCell ref="W44:AC47"/>
    <mergeCell ref="W36:AA36"/>
    <mergeCell ref="W37:AC41"/>
    <mergeCell ref="W43:AA43"/>
    <mergeCell ref="W50:AC54"/>
    <mergeCell ref="K142:P145"/>
    <mergeCell ref="K133:P133"/>
    <mergeCell ref="K134:P138"/>
    <mergeCell ref="K231:P237"/>
    <mergeCell ref="K258:P258"/>
    <mergeCell ref="K3:O3"/>
    <mergeCell ref="K4:T8"/>
    <mergeCell ref="K11:O11"/>
    <mergeCell ref="K12:T15"/>
    <mergeCell ref="K17:O17"/>
    <mergeCell ref="K18:T22"/>
    <mergeCell ref="K24:O24"/>
    <mergeCell ref="K25:T31"/>
    <mergeCell ref="K59:O59"/>
    <mergeCell ref="K39:O39"/>
    <mergeCell ref="K34:T37"/>
    <mergeCell ref="K60:S64"/>
    <mergeCell ref="K52:O52"/>
    <mergeCell ref="K66:O66"/>
    <mergeCell ref="K91:P94"/>
    <mergeCell ref="K97:Q99"/>
    <mergeCell ref="K40:T44"/>
    <mergeCell ref="K53:S57"/>
    <mergeCell ref="K47:T50"/>
    <mergeCell ref="K209:P220"/>
    <mergeCell ref="K208:P208"/>
    <mergeCell ref="K202:P202"/>
    <mergeCell ref="K203:P206"/>
    <mergeCell ref="K223:P223"/>
    <mergeCell ref="K224:P227"/>
    <mergeCell ref="K230:P230"/>
    <mergeCell ref="K165:P168"/>
    <mergeCell ref="K148:P148"/>
    <mergeCell ref="K149:P154"/>
    <mergeCell ref="K157:P157"/>
    <mergeCell ref="K285:P285"/>
    <mergeCell ref="K286:P288"/>
    <mergeCell ref="K267:P267"/>
    <mergeCell ref="K268:P274"/>
    <mergeCell ref="K276:P276"/>
    <mergeCell ref="K277:P283"/>
    <mergeCell ref="K239:P239"/>
    <mergeCell ref="K240:P243"/>
    <mergeCell ref="K245:P245"/>
    <mergeCell ref="K246:P249"/>
    <mergeCell ref="K259:P265"/>
    <mergeCell ref="K251:P251"/>
    <mergeCell ref="K252:P255"/>
  </mergeCells>
  <phoneticPr fontId="23" type="noConversion"/>
  <dataValidations count="1">
    <dataValidation type="list" allowBlank="1" showInputMessage="1" showErrorMessage="1" sqref="C4:C10" xr:uid="{D5DE5952-61C2-4C6A-9595-4373A4EF3748}">
      <formula1>alimentos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3416-89D9-4F56-9454-D0DC284BF46B}">
  <sheetPr codeName="Folha4">
    <tabColor rgb="FFECB2D9"/>
  </sheetPr>
  <dimension ref="A1:T210"/>
  <sheetViews>
    <sheetView workbookViewId="0">
      <pane ySplit="5" topLeftCell="A6" activePane="bottomLeft" state="frozen"/>
      <selection activeCell="D57" sqref="D57"/>
      <selection pane="bottomLeft" activeCell="D57" sqref="D57"/>
    </sheetView>
  </sheetViews>
  <sheetFormatPr baseColWidth="10" defaultColWidth="9.1640625" defaultRowHeight="15"/>
  <cols>
    <col min="1" max="1" width="22.83203125" bestFit="1" customWidth="1"/>
    <col min="2" max="2" width="5.83203125" style="329" bestFit="1" customWidth="1"/>
    <col min="3" max="3" width="6.6640625" style="77" bestFit="1" customWidth="1"/>
    <col min="4" max="4" width="9.1640625" style="330" bestFit="1" customWidth="1"/>
    <col min="5" max="5" width="7" style="330" bestFit="1" customWidth="1"/>
    <col min="6" max="6" width="7" style="77" customWidth="1"/>
    <col min="7" max="17" width="7.83203125" style="77" bestFit="1" customWidth="1"/>
    <col min="18" max="18" width="9.5" style="330" bestFit="1" customWidth="1"/>
    <col min="19" max="20" width="9.5" bestFit="1" customWidth="1"/>
  </cols>
  <sheetData>
    <row r="1" spans="1:18" ht="19">
      <c r="A1" s="315" t="s">
        <v>811</v>
      </c>
      <c r="B1" s="316"/>
      <c r="C1" s="126"/>
      <c r="D1" s="317"/>
      <c r="E1" s="317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317"/>
    </row>
    <row r="2" spans="1:18">
      <c r="A2" s="318" t="s">
        <v>812</v>
      </c>
      <c r="B2" s="316"/>
      <c r="C2" s="126"/>
      <c r="D2" s="317"/>
      <c r="E2" s="317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317"/>
    </row>
    <row r="3" spans="1:18">
      <c r="A3" s="319"/>
      <c r="B3" s="316"/>
      <c r="C3" s="126"/>
      <c r="D3" s="317"/>
      <c r="E3" s="317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317"/>
    </row>
    <row r="4" spans="1:18">
      <c r="A4" s="318" t="s">
        <v>813</v>
      </c>
      <c r="B4" s="316"/>
      <c r="C4" s="126"/>
      <c r="D4" s="317"/>
      <c r="E4" s="317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317"/>
    </row>
    <row r="5" spans="1:18">
      <c r="A5" s="318" t="s">
        <v>814</v>
      </c>
      <c r="B5" s="320" t="s">
        <v>815</v>
      </c>
      <c r="C5" s="320" t="s">
        <v>816</v>
      </c>
      <c r="D5" s="321" t="s">
        <v>817</v>
      </c>
      <c r="E5" s="321" t="s">
        <v>818</v>
      </c>
      <c r="F5" s="320" t="s">
        <v>798</v>
      </c>
      <c r="G5" s="320" t="s">
        <v>799</v>
      </c>
      <c r="H5" s="320" t="s">
        <v>800</v>
      </c>
      <c r="I5" s="320" t="s">
        <v>801</v>
      </c>
      <c r="J5" s="320" t="s">
        <v>802</v>
      </c>
      <c r="K5" s="320" t="s">
        <v>803</v>
      </c>
      <c r="L5" s="320" t="s">
        <v>804</v>
      </c>
      <c r="M5" s="320" t="s">
        <v>805</v>
      </c>
      <c r="N5" s="320" t="s">
        <v>806</v>
      </c>
      <c r="O5" s="320" t="s">
        <v>807</v>
      </c>
      <c r="P5" s="320" t="s">
        <v>808</v>
      </c>
      <c r="Q5" s="320" t="s">
        <v>809</v>
      </c>
      <c r="R5" s="321" t="s">
        <v>810</v>
      </c>
    </row>
    <row r="6" spans="1:18">
      <c r="A6" s="322" t="s">
        <v>819</v>
      </c>
      <c r="B6" s="323">
        <v>24</v>
      </c>
      <c r="C6" s="324">
        <v>-0.56799999999999995</v>
      </c>
      <c r="D6" s="325">
        <v>15.688000000000001</v>
      </c>
      <c r="E6" s="325">
        <v>8.4500000000000006E-2</v>
      </c>
      <c r="F6" s="325">
        <v>-1</v>
      </c>
      <c r="G6" s="326">
        <v>13</v>
      </c>
      <c r="H6" s="326">
        <v>13.5</v>
      </c>
      <c r="I6" s="326">
        <v>13.7</v>
      </c>
      <c r="J6" s="326">
        <v>14.4</v>
      </c>
      <c r="K6" s="326">
        <v>14.8</v>
      </c>
      <c r="L6" s="326">
        <v>15.7</v>
      </c>
      <c r="M6" s="326">
        <v>16.600000000000001</v>
      </c>
      <c r="N6" s="326">
        <v>17.2</v>
      </c>
      <c r="O6" s="326">
        <v>18.100000000000001</v>
      </c>
      <c r="P6" s="326">
        <v>18.5</v>
      </c>
      <c r="Q6" s="326">
        <v>19.3</v>
      </c>
      <c r="R6" s="325">
        <v>9999</v>
      </c>
    </row>
    <row r="7" spans="1:18">
      <c r="A7" s="322" t="s">
        <v>820</v>
      </c>
      <c r="B7" s="323">
        <v>25</v>
      </c>
      <c r="C7" s="324">
        <v>-0.56840000000000002</v>
      </c>
      <c r="D7" s="325">
        <v>15.659000000000001</v>
      </c>
      <c r="E7" s="325">
        <v>8.4519999999999998E-2</v>
      </c>
      <c r="F7" s="325">
        <v>-1</v>
      </c>
      <c r="G7" s="326">
        <v>13</v>
      </c>
      <c r="H7" s="326">
        <v>13.4</v>
      </c>
      <c r="I7" s="326">
        <v>13.7</v>
      </c>
      <c r="J7" s="326">
        <v>14.4</v>
      </c>
      <c r="K7" s="326">
        <v>14.8</v>
      </c>
      <c r="L7" s="326">
        <v>15.7</v>
      </c>
      <c r="M7" s="326">
        <v>16.600000000000001</v>
      </c>
      <c r="N7" s="326">
        <v>17.100000000000001</v>
      </c>
      <c r="O7" s="326">
        <v>18.100000000000001</v>
      </c>
      <c r="P7" s="326">
        <v>18.5</v>
      </c>
      <c r="Q7" s="326">
        <v>19.3</v>
      </c>
      <c r="R7" s="325">
        <v>9999</v>
      </c>
    </row>
    <row r="8" spans="1:18">
      <c r="A8" s="322" t="s">
        <v>821</v>
      </c>
      <c r="B8" s="323">
        <v>26</v>
      </c>
      <c r="C8" s="324">
        <v>-0.56840000000000002</v>
      </c>
      <c r="D8" s="325">
        <v>15.630800000000001</v>
      </c>
      <c r="E8" s="325">
        <v>8.4489999999999996E-2</v>
      </c>
      <c r="F8" s="325">
        <v>-1</v>
      </c>
      <c r="G8" s="326">
        <v>13</v>
      </c>
      <c r="H8" s="326">
        <v>13.4</v>
      </c>
      <c r="I8" s="326">
        <v>13.7</v>
      </c>
      <c r="J8" s="326">
        <v>14.4</v>
      </c>
      <c r="K8" s="326">
        <v>14.8</v>
      </c>
      <c r="L8" s="326">
        <v>15.6</v>
      </c>
      <c r="M8" s="326">
        <v>16.600000000000001</v>
      </c>
      <c r="N8" s="326">
        <v>17.100000000000001</v>
      </c>
      <c r="O8" s="326">
        <v>18.100000000000001</v>
      </c>
      <c r="P8" s="326">
        <v>18.5</v>
      </c>
      <c r="Q8" s="326">
        <v>19.3</v>
      </c>
      <c r="R8" s="325">
        <v>9999</v>
      </c>
    </row>
    <row r="9" spans="1:18">
      <c r="A9" s="322" t="s">
        <v>822</v>
      </c>
      <c r="B9" s="323">
        <v>27</v>
      </c>
      <c r="C9" s="324">
        <v>-0.56840000000000002</v>
      </c>
      <c r="D9" s="325">
        <v>15.6037</v>
      </c>
      <c r="E9" s="325">
        <v>8.4459999999999993E-2</v>
      </c>
      <c r="F9" s="325">
        <v>-1</v>
      </c>
      <c r="G9" s="326">
        <v>13</v>
      </c>
      <c r="H9" s="326">
        <v>13.4</v>
      </c>
      <c r="I9" s="326">
        <v>13.7</v>
      </c>
      <c r="J9" s="326">
        <v>14.3</v>
      </c>
      <c r="K9" s="326">
        <v>14.8</v>
      </c>
      <c r="L9" s="326">
        <v>15.6</v>
      </c>
      <c r="M9" s="326">
        <v>16.5</v>
      </c>
      <c r="N9" s="326">
        <v>17.100000000000001</v>
      </c>
      <c r="O9" s="326">
        <v>18</v>
      </c>
      <c r="P9" s="326">
        <v>18.399999999999999</v>
      </c>
      <c r="Q9" s="326">
        <v>19.2</v>
      </c>
      <c r="R9" s="325">
        <v>9999</v>
      </c>
    </row>
    <row r="10" spans="1:18">
      <c r="A10" s="322" t="s">
        <v>823</v>
      </c>
      <c r="B10" s="323">
        <v>28</v>
      </c>
      <c r="C10" s="324">
        <v>-0.56840000000000002</v>
      </c>
      <c r="D10" s="325">
        <v>15.5777</v>
      </c>
      <c r="E10" s="325">
        <v>8.4440000000000001E-2</v>
      </c>
      <c r="F10" s="325">
        <v>-1</v>
      </c>
      <c r="G10" s="326">
        <v>12.9</v>
      </c>
      <c r="H10" s="326">
        <v>13.4</v>
      </c>
      <c r="I10" s="326">
        <v>13.6</v>
      </c>
      <c r="J10" s="326">
        <v>14.3</v>
      </c>
      <c r="K10" s="326">
        <v>14.7</v>
      </c>
      <c r="L10" s="326">
        <v>15.6</v>
      </c>
      <c r="M10" s="326">
        <v>16.5</v>
      </c>
      <c r="N10" s="326">
        <v>17</v>
      </c>
      <c r="O10" s="326">
        <v>18</v>
      </c>
      <c r="P10" s="326">
        <v>18.399999999999999</v>
      </c>
      <c r="Q10" s="326">
        <v>19.2</v>
      </c>
      <c r="R10" s="325">
        <v>9999</v>
      </c>
    </row>
    <row r="11" spans="1:18">
      <c r="A11" s="322" t="s">
        <v>824</v>
      </c>
      <c r="B11" s="323">
        <v>29</v>
      </c>
      <c r="C11" s="324">
        <v>-0.56840000000000002</v>
      </c>
      <c r="D11" s="325">
        <v>15.552300000000001</v>
      </c>
      <c r="E11" s="325">
        <v>8.4430000000000005E-2</v>
      </c>
      <c r="F11" s="325">
        <v>-1</v>
      </c>
      <c r="G11" s="326">
        <v>12.9</v>
      </c>
      <c r="H11" s="326">
        <v>13.4</v>
      </c>
      <c r="I11" s="326">
        <v>13.6</v>
      </c>
      <c r="J11" s="326">
        <v>14.3</v>
      </c>
      <c r="K11" s="326">
        <v>14.7</v>
      </c>
      <c r="L11" s="326">
        <v>15.6</v>
      </c>
      <c r="M11" s="326">
        <v>16.5</v>
      </c>
      <c r="N11" s="326">
        <v>17</v>
      </c>
      <c r="O11" s="326">
        <v>18</v>
      </c>
      <c r="P11" s="326">
        <v>18.399999999999999</v>
      </c>
      <c r="Q11" s="326">
        <v>19.2</v>
      </c>
      <c r="R11" s="325">
        <v>9999</v>
      </c>
    </row>
    <row r="12" spans="1:18">
      <c r="A12" s="322" t="s">
        <v>825</v>
      </c>
      <c r="B12" s="323">
        <v>30</v>
      </c>
      <c r="C12" s="324">
        <v>-0.56840000000000002</v>
      </c>
      <c r="D12" s="325">
        <v>15.5276</v>
      </c>
      <c r="E12" s="325">
        <v>8.4440000000000001E-2</v>
      </c>
      <c r="F12" s="325">
        <v>-1</v>
      </c>
      <c r="G12" s="326">
        <v>12.9</v>
      </c>
      <c r="H12" s="326">
        <v>13.3</v>
      </c>
      <c r="I12" s="326">
        <v>13.6</v>
      </c>
      <c r="J12" s="326">
        <v>14.3</v>
      </c>
      <c r="K12" s="326">
        <v>14.7</v>
      </c>
      <c r="L12" s="326">
        <v>15.5</v>
      </c>
      <c r="M12" s="326">
        <v>16.5</v>
      </c>
      <c r="N12" s="326">
        <v>17</v>
      </c>
      <c r="O12" s="326">
        <v>17.899999999999999</v>
      </c>
      <c r="P12" s="326">
        <v>18.3</v>
      </c>
      <c r="Q12" s="326">
        <v>19.100000000000001</v>
      </c>
      <c r="R12" s="325">
        <v>9999</v>
      </c>
    </row>
    <row r="13" spans="1:18">
      <c r="A13" s="322" t="s">
        <v>826</v>
      </c>
      <c r="B13" s="323">
        <v>31</v>
      </c>
      <c r="C13" s="324">
        <v>-0.56840000000000002</v>
      </c>
      <c r="D13" s="325">
        <v>15.503399999999999</v>
      </c>
      <c r="E13" s="325">
        <v>8.448E-2</v>
      </c>
      <c r="F13" s="325">
        <v>-1</v>
      </c>
      <c r="G13" s="326">
        <v>12.9</v>
      </c>
      <c r="H13" s="326">
        <v>13.3</v>
      </c>
      <c r="I13" s="326">
        <v>13.6</v>
      </c>
      <c r="J13" s="326">
        <v>14.2</v>
      </c>
      <c r="K13" s="326">
        <v>14.7</v>
      </c>
      <c r="L13" s="326">
        <v>15.5</v>
      </c>
      <c r="M13" s="326">
        <v>16.399999999999999</v>
      </c>
      <c r="N13" s="326">
        <v>17</v>
      </c>
      <c r="O13" s="326">
        <v>17.899999999999999</v>
      </c>
      <c r="P13" s="326">
        <v>18.3</v>
      </c>
      <c r="Q13" s="326">
        <v>19.100000000000001</v>
      </c>
      <c r="R13" s="325">
        <v>9999</v>
      </c>
    </row>
    <row r="14" spans="1:18">
      <c r="A14" s="322" t="s">
        <v>827</v>
      </c>
      <c r="B14" s="323">
        <v>32</v>
      </c>
      <c r="C14" s="324">
        <v>-0.56840000000000002</v>
      </c>
      <c r="D14" s="325">
        <v>15.479799999999999</v>
      </c>
      <c r="E14" s="325">
        <v>8.455E-2</v>
      </c>
      <c r="F14" s="325">
        <v>-1</v>
      </c>
      <c r="G14" s="326">
        <v>12.8</v>
      </c>
      <c r="H14" s="326">
        <v>13.3</v>
      </c>
      <c r="I14" s="326">
        <v>13.5</v>
      </c>
      <c r="J14" s="326">
        <v>14.2</v>
      </c>
      <c r="K14" s="326">
        <v>14.6</v>
      </c>
      <c r="L14" s="326">
        <v>15.5</v>
      </c>
      <c r="M14" s="326">
        <v>16.399999999999999</v>
      </c>
      <c r="N14" s="326">
        <v>16.899999999999999</v>
      </c>
      <c r="O14" s="326">
        <v>17.899999999999999</v>
      </c>
      <c r="P14" s="326">
        <v>18.3</v>
      </c>
      <c r="Q14" s="326">
        <v>19.100000000000001</v>
      </c>
      <c r="R14" s="325">
        <v>9999</v>
      </c>
    </row>
    <row r="15" spans="1:18">
      <c r="A15" s="322" t="s">
        <v>828</v>
      </c>
      <c r="B15" s="323">
        <v>33</v>
      </c>
      <c r="C15" s="324">
        <v>-0.56840000000000002</v>
      </c>
      <c r="D15" s="325">
        <v>15.4572</v>
      </c>
      <c r="E15" s="325">
        <v>8.4669999999999995E-2</v>
      </c>
      <c r="F15" s="325">
        <v>-1</v>
      </c>
      <c r="G15" s="326">
        <v>12.8</v>
      </c>
      <c r="H15" s="326">
        <v>13.3</v>
      </c>
      <c r="I15" s="326">
        <v>13.5</v>
      </c>
      <c r="J15" s="326">
        <v>14.2</v>
      </c>
      <c r="K15" s="326">
        <v>14.6</v>
      </c>
      <c r="L15" s="326">
        <v>15.5</v>
      </c>
      <c r="M15" s="326">
        <v>16.399999999999999</v>
      </c>
      <c r="N15" s="326">
        <v>16.899999999999999</v>
      </c>
      <c r="O15" s="326">
        <v>17.899999999999999</v>
      </c>
      <c r="P15" s="326">
        <v>18.3</v>
      </c>
      <c r="Q15" s="326">
        <v>19</v>
      </c>
      <c r="R15" s="325">
        <v>9999</v>
      </c>
    </row>
    <row r="16" spans="1:18">
      <c r="A16" s="322" t="s">
        <v>829</v>
      </c>
      <c r="B16" s="323">
        <v>34</v>
      </c>
      <c r="C16" s="324">
        <v>-0.56840000000000002</v>
      </c>
      <c r="D16" s="325">
        <v>15.435600000000001</v>
      </c>
      <c r="E16" s="325">
        <v>8.4839999999999999E-2</v>
      </c>
      <c r="F16" s="325">
        <v>-1</v>
      </c>
      <c r="G16" s="326">
        <v>12.8</v>
      </c>
      <c r="H16" s="326">
        <v>13.2</v>
      </c>
      <c r="I16" s="326">
        <v>13.5</v>
      </c>
      <c r="J16" s="326">
        <v>14.2</v>
      </c>
      <c r="K16" s="326">
        <v>14.6</v>
      </c>
      <c r="L16" s="326">
        <v>15.4</v>
      </c>
      <c r="M16" s="326">
        <v>16.399999999999999</v>
      </c>
      <c r="N16" s="326">
        <v>16.899999999999999</v>
      </c>
      <c r="O16" s="326">
        <v>17.899999999999999</v>
      </c>
      <c r="P16" s="326">
        <v>18.2</v>
      </c>
      <c r="Q16" s="326">
        <v>19</v>
      </c>
      <c r="R16" s="325">
        <v>9999</v>
      </c>
    </row>
    <row r="17" spans="1:18">
      <c r="A17" s="322" t="s">
        <v>830</v>
      </c>
      <c r="B17" s="323">
        <v>35</v>
      </c>
      <c r="C17" s="324">
        <v>-0.56840000000000002</v>
      </c>
      <c r="D17" s="325">
        <v>15.4155</v>
      </c>
      <c r="E17" s="325">
        <v>8.5059999999999997E-2</v>
      </c>
      <c r="F17" s="325">
        <v>-1</v>
      </c>
      <c r="G17" s="326">
        <v>12.8</v>
      </c>
      <c r="H17" s="326">
        <v>13.2</v>
      </c>
      <c r="I17" s="326">
        <v>13.5</v>
      </c>
      <c r="J17" s="326">
        <v>14.1</v>
      </c>
      <c r="K17" s="326">
        <v>14.6</v>
      </c>
      <c r="L17" s="326">
        <v>15.4</v>
      </c>
      <c r="M17" s="326">
        <v>16.3</v>
      </c>
      <c r="N17" s="326">
        <v>16.899999999999999</v>
      </c>
      <c r="O17" s="326">
        <v>17.8</v>
      </c>
      <c r="P17" s="326">
        <v>18.2</v>
      </c>
      <c r="Q17" s="326">
        <v>19</v>
      </c>
      <c r="R17" s="325">
        <v>9999</v>
      </c>
    </row>
    <row r="18" spans="1:18">
      <c r="A18" s="322" t="s">
        <v>831</v>
      </c>
      <c r="B18" s="323">
        <v>36</v>
      </c>
      <c r="C18" s="324">
        <v>-0.56840000000000002</v>
      </c>
      <c r="D18" s="325">
        <v>15.396800000000001</v>
      </c>
      <c r="E18" s="325">
        <v>8.5349999999999995E-2</v>
      </c>
      <c r="F18" s="325">
        <v>-1</v>
      </c>
      <c r="G18" s="326">
        <v>12.8</v>
      </c>
      <c r="H18" s="326">
        <v>13.2</v>
      </c>
      <c r="I18" s="326">
        <v>13.5</v>
      </c>
      <c r="J18" s="326">
        <v>14.1</v>
      </c>
      <c r="K18" s="326">
        <v>14.5</v>
      </c>
      <c r="L18" s="326">
        <v>15.4</v>
      </c>
      <c r="M18" s="326">
        <v>16.3</v>
      </c>
      <c r="N18" s="326">
        <v>16.899999999999999</v>
      </c>
      <c r="O18" s="326">
        <v>17.8</v>
      </c>
      <c r="P18" s="326">
        <v>18.2</v>
      </c>
      <c r="Q18" s="326">
        <v>19</v>
      </c>
      <c r="R18" s="325">
        <v>9999</v>
      </c>
    </row>
    <row r="19" spans="1:18">
      <c r="A19" s="322" t="s">
        <v>832</v>
      </c>
      <c r="B19" s="323">
        <v>37</v>
      </c>
      <c r="C19" s="324">
        <v>-0.56840000000000002</v>
      </c>
      <c r="D19" s="325">
        <v>15.3796</v>
      </c>
      <c r="E19" s="325">
        <v>8.5690000000000002E-2</v>
      </c>
      <c r="F19" s="325">
        <v>-1</v>
      </c>
      <c r="G19" s="326">
        <v>12.7</v>
      </c>
      <c r="H19" s="326">
        <v>13.2</v>
      </c>
      <c r="I19" s="326">
        <v>13.4</v>
      </c>
      <c r="J19" s="326">
        <v>14.1</v>
      </c>
      <c r="K19" s="326">
        <v>14.5</v>
      </c>
      <c r="L19" s="326">
        <v>15.4</v>
      </c>
      <c r="M19" s="326">
        <v>16.3</v>
      </c>
      <c r="N19" s="326">
        <v>16.8</v>
      </c>
      <c r="O19" s="326">
        <v>17.8</v>
      </c>
      <c r="P19" s="326">
        <v>18.2</v>
      </c>
      <c r="Q19" s="326">
        <v>19</v>
      </c>
      <c r="R19" s="325">
        <v>9999</v>
      </c>
    </row>
    <row r="20" spans="1:18">
      <c r="A20" s="322" t="s">
        <v>833</v>
      </c>
      <c r="B20" s="323">
        <v>38</v>
      </c>
      <c r="C20" s="324">
        <v>-0.56840000000000002</v>
      </c>
      <c r="D20" s="325">
        <v>15.363799999999999</v>
      </c>
      <c r="E20" s="325">
        <v>8.609E-2</v>
      </c>
      <c r="F20" s="325">
        <v>-1</v>
      </c>
      <c r="G20" s="326">
        <v>12.7</v>
      </c>
      <c r="H20" s="326">
        <v>13.2</v>
      </c>
      <c r="I20" s="326">
        <v>13.4</v>
      </c>
      <c r="J20" s="326">
        <v>14.1</v>
      </c>
      <c r="K20" s="326">
        <v>14.5</v>
      </c>
      <c r="L20" s="326">
        <v>15.4</v>
      </c>
      <c r="M20" s="326">
        <v>16.3</v>
      </c>
      <c r="N20" s="326">
        <v>16.8</v>
      </c>
      <c r="O20" s="326">
        <v>17.8</v>
      </c>
      <c r="P20" s="326">
        <v>18.2</v>
      </c>
      <c r="Q20" s="326">
        <v>19</v>
      </c>
      <c r="R20" s="325">
        <v>9999</v>
      </c>
    </row>
    <row r="21" spans="1:18">
      <c r="A21" s="322" t="s">
        <v>834</v>
      </c>
      <c r="B21" s="323">
        <v>39</v>
      </c>
      <c r="C21" s="324">
        <v>-0.56840000000000002</v>
      </c>
      <c r="D21" s="325">
        <v>15.349299999999999</v>
      </c>
      <c r="E21" s="325">
        <v>8.6540000000000006E-2</v>
      </c>
      <c r="F21" s="325">
        <v>-1</v>
      </c>
      <c r="G21" s="326">
        <v>12.7</v>
      </c>
      <c r="H21" s="326">
        <v>13.1</v>
      </c>
      <c r="I21" s="326">
        <v>13.4</v>
      </c>
      <c r="J21" s="326">
        <v>14.1</v>
      </c>
      <c r="K21" s="326">
        <v>14.5</v>
      </c>
      <c r="L21" s="326">
        <v>15.3</v>
      </c>
      <c r="M21" s="326">
        <v>16.3</v>
      </c>
      <c r="N21" s="326">
        <v>16.8</v>
      </c>
      <c r="O21" s="326">
        <v>17.8</v>
      </c>
      <c r="P21" s="326">
        <v>18.2</v>
      </c>
      <c r="Q21" s="326">
        <v>19</v>
      </c>
      <c r="R21" s="325">
        <v>9999</v>
      </c>
    </row>
    <row r="22" spans="1:18">
      <c r="A22" s="322" t="s">
        <v>835</v>
      </c>
      <c r="B22" s="323">
        <v>40</v>
      </c>
      <c r="C22" s="324">
        <v>-0.56840000000000002</v>
      </c>
      <c r="D22" s="325">
        <v>15.335800000000001</v>
      </c>
      <c r="E22" s="325">
        <v>8.7040000000000006E-2</v>
      </c>
      <c r="F22" s="325">
        <v>-1</v>
      </c>
      <c r="G22" s="326">
        <v>12.7</v>
      </c>
      <c r="H22" s="326">
        <v>13.1</v>
      </c>
      <c r="I22" s="326">
        <v>13.4</v>
      </c>
      <c r="J22" s="326">
        <v>14</v>
      </c>
      <c r="K22" s="326">
        <v>14.5</v>
      </c>
      <c r="L22" s="326">
        <v>15.3</v>
      </c>
      <c r="M22" s="326">
        <v>16.3</v>
      </c>
      <c r="N22" s="326">
        <v>16.8</v>
      </c>
      <c r="O22" s="326">
        <v>17.8</v>
      </c>
      <c r="P22" s="326">
        <v>18.2</v>
      </c>
      <c r="Q22" s="326">
        <v>19</v>
      </c>
      <c r="R22" s="325">
        <v>9999</v>
      </c>
    </row>
    <row r="23" spans="1:18">
      <c r="A23" s="322" t="s">
        <v>836</v>
      </c>
      <c r="B23" s="323">
        <v>41</v>
      </c>
      <c r="C23" s="324">
        <v>-0.56840000000000002</v>
      </c>
      <c r="D23" s="325">
        <v>15.3233</v>
      </c>
      <c r="E23" s="325">
        <v>8.7569999999999995E-2</v>
      </c>
      <c r="F23" s="325">
        <v>-1</v>
      </c>
      <c r="G23" s="326">
        <v>12.6</v>
      </c>
      <c r="H23" s="326">
        <v>13.1</v>
      </c>
      <c r="I23" s="326">
        <v>13.3</v>
      </c>
      <c r="J23" s="326">
        <v>14</v>
      </c>
      <c r="K23" s="326">
        <v>14.5</v>
      </c>
      <c r="L23" s="326">
        <v>15.3</v>
      </c>
      <c r="M23" s="326">
        <v>16.3</v>
      </c>
      <c r="N23" s="326">
        <v>16.8</v>
      </c>
      <c r="O23" s="326">
        <v>17.8</v>
      </c>
      <c r="P23" s="326">
        <v>18.2</v>
      </c>
      <c r="Q23" s="326">
        <v>19</v>
      </c>
      <c r="R23" s="325">
        <v>9999</v>
      </c>
    </row>
    <row r="24" spans="1:18">
      <c r="A24" s="322" t="s">
        <v>837</v>
      </c>
      <c r="B24" s="323">
        <v>42</v>
      </c>
      <c r="C24" s="324">
        <v>-0.56840000000000002</v>
      </c>
      <c r="D24" s="325">
        <v>15.3116</v>
      </c>
      <c r="E24" s="325">
        <v>8.813E-2</v>
      </c>
      <c r="F24" s="325">
        <v>-1</v>
      </c>
      <c r="G24" s="326">
        <v>12.6</v>
      </c>
      <c r="H24" s="326">
        <v>13.1</v>
      </c>
      <c r="I24" s="326">
        <v>13.3</v>
      </c>
      <c r="J24" s="326">
        <v>14</v>
      </c>
      <c r="K24" s="326">
        <v>14.4</v>
      </c>
      <c r="L24" s="326">
        <v>15.3</v>
      </c>
      <c r="M24" s="326">
        <v>16.3</v>
      </c>
      <c r="N24" s="326">
        <v>16.8</v>
      </c>
      <c r="O24" s="326">
        <v>17.8</v>
      </c>
      <c r="P24" s="326">
        <v>18.2</v>
      </c>
      <c r="Q24" s="326">
        <v>19</v>
      </c>
      <c r="R24" s="325">
        <v>9999</v>
      </c>
    </row>
    <row r="25" spans="1:18">
      <c r="A25" s="322" t="s">
        <v>838</v>
      </c>
      <c r="B25" s="323">
        <v>43</v>
      </c>
      <c r="C25" s="324">
        <v>-0.56840000000000002</v>
      </c>
      <c r="D25" s="325">
        <v>15.300700000000001</v>
      </c>
      <c r="E25" s="325">
        <v>8.8719999999999993E-2</v>
      </c>
      <c r="F25" s="325">
        <v>-1</v>
      </c>
      <c r="G25" s="326">
        <v>12.6</v>
      </c>
      <c r="H25" s="326">
        <v>13</v>
      </c>
      <c r="I25" s="326">
        <v>13.3</v>
      </c>
      <c r="J25" s="326">
        <v>14</v>
      </c>
      <c r="K25" s="326">
        <v>14.4</v>
      </c>
      <c r="L25" s="326">
        <v>15.3</v>
      </c>
      <c r="M25" s="326">
        <v>16.3</v>
      </c>
      <c r="N25" s="326">
        <v>16.8</v>
      </c>
      <c r="O25" s="326">
        <v>17.8</v>
      </c>
      <c r="P25" s="326">
        <v>18.2</v>
      </c>
      <c r="Q25" s="326">
        <v>19.100000000000001</v>
      </c>
      <c r="R25" s="325">
        <v>9999</v>
      </c>
    </row>
    <row r="26" spans="1:18">
      <c r="A26" s="322" t="s">
        <v>839</v>
      </c>
      <c r="B26" s="323">
        <v>44</v>
      </c>
      <c r="C26" s="324">
        <v>-0.56840000000000002</v>
      </c>
      <c r="D26" s="325">
        <v>15.2905</v>
      </c>
      <c r="E26" s="325">
        <v>8.931E-2</v>
      </c>
      <c r="F26" s="325">
        <v>-1</v>
      </c>
      <c r="G26" s="326">
        <v>12.6</v>
      </c>
      <c r="H26" s="326">
        <v>13</v>
      </c>
      <c r="I26" s="326">
        <v>13.3</v>
      </c>
      <c r="J26" s="326">
        <v>14</v>
      </c>
      <c r="K26" s="326">
        <v>14.4</v>
      </c>
      <c r="L26" s="326">
        <v>15.3</v>
      </c>
      <c r="M26" s="326">
        <v>16.3</v>
      </c>
      <c r="N26" s="326">
        <v>16.8</v>
      </c>
      <c r="O26" s="326">
        <v>17.8</v>
      </c>
      <c r="P26" s="326">
        <v>18.2</v>
      </c>
      <c r="Q26" s="326">
        <v>19.100000000000001</v>
      </c>
      <c r="R26" s="325">
        <v>9999</v>
      </c>
    </row>
    <row r="27" spans="1:18">
      <c r="A27" s="322" t="s">
        <v>840</v>
      </c>
      <c r="B27" s="323">
        <v>45</v>
      </c>
      <c r="C27" s="324">
        <v>-0.56840000000000002</v>
      </c>
      <c r="D27" s="325">
        <v>15.2814</v>
      </c>
      <c r="E27" s="325">
        <v>8.9910000000000004E-2</v>
      </c>
      <c r="F27" s="325">
        <v>-1</v>
      </c>
      <c r="G27" s="326">
        <v>12.5</v>
      </c>
      <c r="H27" s="326">
        <v>13</v>
      </c>
      <c r="I27" s="326">
        <v>13.3</v>
      </c>
      <c r="J27" s="326">
        <v>14</v>
      </c>
      <c r="K27" s="326">
        <v>14.4</v>
      </c>
      <c r="L27" s="326">
        <v>15.3</v>
      </c>
      <c r="M27" s="326">
        <v>16.3</v>
      </c>
      <c r="N27" s="326">
        <v>16.8</v>
      </c>
      <c r="O27" s="326">
        <v>17.8</v>
      </c>
      <c r="P27" s="326">
        <v>18.3</v>
      </c>
      <c r="Q27" s="326">
        <v>19.100000000000001</v>
      </c>
      <c r="R27" s="325">
        <v>9999</v>
      </c>
    </row>
    <row r="28" spans="1:18">
      <c r="A28" s="322" t="s">
        <v>841</v>
      </c>
      <c r="B28" s="323">
        <v>46</v>
      </c>
      <c r="C28" s="324">
        <v>-0.56840000000000002</v>
      </c>
      <c r="D28" s="325">
        <v>15.273199999999999</v>
      </c>
      <c r="E28" s="325">
        <v>9.0509999999999993E-2</v>
      </c>
      <c r="F28" s="325">
        <v>-1</v>
      </c>
      <c r="G28" s="326">
        <v>12.5</v>
      </c>
      <c r="H28" s="326">
        <v>13</v>
      </c>
      <c r="I28" s="326">
        <v>13.2</v>
      </c>
      <c r="J28" s="326">
        <v>13.9</v>
      </c>
      <c r="K28" s="326">
        <v>14.4</v>
      </c>
      <c r="L28" s="326">
        <v>15.3</v>
      </c>
      <c r="M28" s="326">
        <v>16.3</v>
      </c>
      <c r="N28" s="326">
        <v>16.8</v>
      </c>
      <c r="O28" s="326">
        <v>17.8</v>
      </c>
      <c r="P28" s="326">
        <v>18.3</v>
      </c>
      <c r="Q28" s="326">
        <v>19.100000000000001</v>
      </c>
      <c r="R28" s="325">
        <v>9999</v>
      </c>
    </row>
    <row r="29" spans="1:18">
      <c r="A29" s="322" t="s">
        <v>842</v>
      </c>
      <c r="B29" s="323">
        <v>47</v>
      </c>
      <c r="C29" s="324">
        <v>-0.56840000000000002</v>
      </c>
      <c r="D29" s="325">
        <v>15.2661</v>
      </c>
      <c r="E29" s="325">
        <v>9.11E-2</v>
      </c>
      <c r="F29" s="325">
        <v>-1</v>
      </c>
      <c r="G29" s="326">
        <v>12.5</v>
      </c>
      <c r="H29" s="326">
        <v>13</v>
      </c>
      <c r="I29" s="326">
        <v>13.2</v>
      </c>
      <c r="J29" s="326">
        <v>13.9</v>
      </c>
      <c r="K29" s="326">
        <v>14.4</v>
      </c>
      <c r="L29" s="326">
        <v>15.3</v>
      </c>
      <c r="M29" s="326">
        <v>16.3</v>
      </c>
      <c r="N29" s="326">
        <v>16.8</v>
      </c>
      <c r="O29" s="326">
        <v>17.899999999999999</v>
      </c>
      <c r="P29" s="326">
        <v>18.3</v>
      </c>
      <c r="Q29" s="326">
        <v>19.100000000000001</v>
      </c>
      <c r="R29" s="325">
        <v>9999</v>
      </c>
    </row>
    <row r="30" spans="1:18">
      <c r="A30" s="322" t="s">
        <v>843</v>
      </c>
      <c r="B30" s="323">
        <v>48</v>
      </c>
      <c r="C30" s="324">
        <v>-0.56840000000000002</v>
      </c>
      <c r="D30" s="325">
        <v>15.260199999999999</v>
      </c>
      <c r="E30" s="325">
        <v>9.1679999999999998E-2</v>
      </c>
      <c r="F30" s="325">
        <v>-1</v>
      </c>
      <c r="G30" s="326">
        <v>12.5</v>
      </c>
      <c r="H30" s="326">
        <v>12.9</v>
      </c>
      <c r="I30" s="326">
        <v>13.2</v>
      </c>
      <c r="J30" s="326">
        <v>13.9</v>
      </c>
      <c r="K30" s="326">
        <v>14.4</v>
      </c>
      <c r="L30" s="326">
        <v>15.3</v>
      </c>
      <c r="M30" s="326">
        <v>16.3</v>
      </c>
      <c r="N30" s="326">
        <v>16.8</v>
      </c>
      <c r="O30" s="326">
        <v>17.899999999999999</v>
      </c>
      <c r="P30" s="326">
        <v>18.3</v>
      </c>
      <c r="Q30" s="326">
        <v>19.2</v>
      </c>
      <c r="R30" s="325">
        <v>9999</v>
      </c>
    </row>
    <row r="31" spans="1:18">
      <c r="A31" s="322" t="s">
        <v>844</v>
      </c>
      <c r="B31" s="323">
        <v>49</v>
      </c>
      <c r="C31" s="324">
        <v>-0.56840000000000002</v>
      </c>
      <c r="D31" s="325">
        <v>15.255599999999999</v>
      </c>
      <c r="E31" s="325">
        <v>9.2270000000000005E-2</v>
      </c>
      <c r="F31" s="325">
        <v>-1</v>
      </c>
      <c r="G31" s="326">
        <v>12.5</v>
      </c>
      <c r="H31" s="326">
        <v>12.9</v>
      </c>
      <c r="I31" s="326">
        <v>13.2</v>
      </c>
      <c r="J31" s="326">
        <v>13.9</v>
      </c>
      <c r="K31" s="326">
        <v>14.4</v>
      </c>
      <c r="L31" s="326">
        <v>15.3</v>
      </c>
      <c r="M31" s="326">
        <v>16.3</v>
      </c>
      <c r="N31" s="326">
        <v>16.8</v>
      </c>
      <c r="O31" s="326">
        <v>17.899999999999999</v>
      </c>
      <c r="P31" s="326">
        <v>18.3</v>
      </c>
      <c r="Q31" s="326">
        <v>19.2</v>
      </c>
      <c r="R31" s="325">
        <v>9999</v>
      </c>
    </row>
    <row r="32" spans="1:18">
      <c r="A32" s="322" t="s">
        <v>845</v>
      </c>
      <c r="B32" s="323">
        <v>50</v>
      </c>
      <c r="C32" s="324">
        <v>-0.56840000000000002</v>
      </c>
      <c r="D32" s="325">
        <v>15.2523</v>
      </c>
      <c r="E32" s="325">
        <v>9.2859999999999998E-2</v>
      </c>
      <c r="F32" s="325">
        <v>-1</v>
      </c>
      <c r="G32" s="326">
        <v>12.4</v>
      </c>
      <c r="H32" s="326">
        <v>12.9</v>
      </c>
      <c r="I32" s="326">
        <v>13.2</v>
      </c>
      <c r="J32" s="326">
        <v>13.9</v>
      </c>
      <c r="K32" s="326">
        <v>14.3</v>
      </c>
      <c r="L32" s="326">
        <v>15.3</v>
      </c>
      <c r="M32" s="326">
        <v>16.3</v>
      </c>
      <c r="N32" s="326">
        <v>16.8</v>
      </c>
      <c r="O32" s="326">
        <v>17.899999999999999</v>
      </c>
      <c r="P32" s="326">
        <v>18.3</v>
      </c>
      <c r="Q32" s="326">
        <v>19.2</v>
      </c>
      <c r="R32" s="325">
        <v>9999</v>
      </c>
    </row>
    <row r="33" spans="1:20">
      <c r="A33" s="322" t="s">
        <v>846</v>
      </c>
      <c r="B33" s="323">
        <v>51</v>
      </c>
      <c r="C33" s="324">
        <v>-0.56840000000000002</v>
      </c>
      <c r="D33" s="325">
        <v>15.250299999999999</v>
      </c>
      <c r="E33" s="325">
        <v>9.3450000000000005E-2</v>
      </c>
      <c r="F33" s="325">
        <v>-1</v>
      </c>
      <c r="G33" s="326">
        <v>12.4</v>
      </c>
      <c r="H33" s="326">
        <v>12.9</v>
      </c>
      <c r="I33" s="326">
        <v>13.2</v>
      </c>
      <c r="J33" s="326">
        <v>13.9</v>
      </c>
      <c r="K33" s="326">
        <v>14.3</v>
      </c>
      <c r="L33" s="326">
        <v>15.3</v>
      </c>
      <c r="M33" s="326">
        <v>16.3</v>
      </c>
      <c r="N33" s="326">
        <v>16.8</v>
      </c>
      <c r="O33" s="326">
        <v>17.899999999999999</v>
      </c>
      <c r="P33" s="326">
        <v>18.399999999999999</v>
      </c>
      <c r="Q33" s="326">
        <v>19.2</v>
      </c>
      <c r="R33" s="325">
        <v>9999</v>
      </c>
    </row>
    <row r="34" spans="1:20">
      <c r="A34" s="322" t="s">
        <v>847</v>
      </c>
      <c r="B34" s="323">
        <v>52</v>
      </c>
      <c r="C34" s="324">
        <v>-0.56840000000000002</v>
      </c>
      <c r="D34" s="325">
        <v>15.249599999999999</v>
      </c>
      <c r="E34" s="325">
        <v>9.4030000000000002E-2</v>
      </c>
      <c r="F34" s="325">
        <v>-1</v>
      </c>
      <c r="G34" s="326">
        <v>12.4</v>
      </c>
      <c r="H34" s="326">
        <v>12.9</v>
      </c>
      <c r="I34" s="326">
        <v>13.1</v>
      </c>
      <c r="J34" s="326">
        <v>13.9</v>
      </c>
      <c r="K34" s="326">
        <v>14.3</v>
      </c>
      <c r="L34" s="326">
        <v>15.2</v>
      </c>
      <c r="M34" s="326">
        <v>16.3</v>
      </c>
      <c r="N34" s="326">
        <v>16.899999999999999</v>
      </c>
      <c r="O34" s="326">
        <v>17.899999999999999</v>
      </c>
      <c r="P34" s="326">
        <v>18.399999999999999</v>
      </c>
      <c r="Q34" s="326">
        <v>19.3</v>
      </c>
      <c r="R34" s="325">
        <v>9999</v>
      </c>
    </row>
    <row r="35" spans="1:20">
      <c r="A35" s="322" t="s">
        <v>848</v>
      </c>
      <c r="B35" s="323">
        <v>53</v>
      </c>
      <c r="C35" s="324">
        <v>-0.56840000000000002</v>
      </c>
      <c r="D35" s="325">
        <v>15.2502</v>
      </c>
      <c r="E35" s="325">
        <v>9.4600000000000004E-2</v>
      </c>
      <c r="F35" s="325">
        <v>-1</v>
      </c>
      <c r="G35" s="326">
        <v>12.4</v>
      </c>
      <c r="H35" s="326">
        <v>12.9</v>
      </c>
      <c r="I35" s="326">
        <v>13.1</v>
      </c>
      <c r="J35" s="326">
        <v>13.9</v>
      </c>
      <c r="K35" s="326">
        <v>14.3</v>
      </c>
      <c r="L35" s="326">
        <v>15.3</v>
      </c>
      <c r="M35" s="326">
        <v>16.3</v>
      </c>
      <c r="N35" s="326">
        <v>16.899999999999999</v>
      </c>
      <c r="O35" s="326">
        <v>17.899999999999999</v>
      </c>
      <c r="P35" s="326">
        <v>18.399999999999999</v>
      </c>
      <c r="Q35" s="326">
        <v>19.3</v>
      </c>
      <c r="R35" s="325">
        <v>9999</v>
      </c>
    </row>
    <row r="36" spans="1:20">
      <c r="A36" s="322" t="s">
        <v>849</v>
      </c>
      <c r="B36" s="323">
        <v>54</v>
      </c>
      <c r="C36" s="324">
        <v>-0.56840000000000002</v>
      </c>
      <c r="D36" s="325">
        <v>15.251899999999999</v>
      </c>
      <c r="E36" s="325">
        <v>9.5149999999999998E-2</v>
      </c>
      <c r="F36" s="325">
        <v>-1</v>
      </c>
      <c r="G36" s="326">
        <v>12.4</v>
      </c>
      <c r="H36" s="326">
        <v>12.9</v>
      </c>
      <c r="I36" s="326">
        <v>13.1</v>
      </c>
      <c r="J36" s="326">
        <v>13.9</v>
      </c>
      <c r="K36" s="326">
        <v>14.3</v>
      </c>
      <c r="L36" s="326">
        <v>15.3</v>
      </c>
      <c r="M36" s="326">
        <v>16.3</v>
      </c>
      <c r="N36" s="326">
        <v>16.899999999999999</v>
      </c>
      <c r="O36" s="326">
        <v>18</v>
      </c>
      <c r="P36" s="326">
        <v>18.399999999999999</v>
      </c>
      <c r="Q36" s="326">
        <v>19.3</v>
      </c>
      <c r="R36" s="325">
        <v>9999</v>
      </c>
    </row>
    <row r="37" spans="1:20">
      <c r="A37" s="322" t="s">
        <v>850</v>
      </c>
      <c r="B37" s="323">
        <v>55</v>
      </c>
      <c r="C37" s="324">
        <v>-0.56840000000000002</v>
      </c>
      <c r="D37" s="325">
        <v>15.2544</v>
      </c>
      <c r="E37" s="325">
        <v>9.5680000000000001E-2</v>
      </c>
      <c r="F37" s="325">
        <v>-1</v>
      </c>
      <c r="G37" s="326">
        <v>12.4</v>
      </c>
      <c r="H37" s="326">
        <v>12.9</v>
      </c>
      <c r="I37" s="326">
        <v>13.1</v>
      </c>
      <c r="J37" s="326">
        <v>13.9</v>
      </c>
      <c r="K37" s="326">
        <v>14.3</v>
      </c>
      <c r="L37" s="326">
        <v>15.3</v>
      </c>
      <c r="M37" s="326">
        <v>16.3</v>
      </c>
      <c r="N37" s="326">
        <v>16.899999999999999</v>
      </c>
      <c r="O37" s="326">
        <v>18</v>
      </c>
      <c r="P37" s="326">
        <v>18.399999999999999</v>
      </c>
      <c r="Q37" s="326">
        <v>19.399999999999999</v>
      </c>
      <c r="R37" s="325">
        <v>9999</v>
      </c>
    </row>
    <row r="38" spans="1:20">
      <c r="A38" s="322" t="s">
        <v>851</v>
      </c>
      <c r="B38" s="323">
        <v>56</v>
      </c>
      <c r="C38" s="324">
        <v>-0.56840000000000002</v>
      </c>
      <c r="D38" s="325">
        <v>15.2575</v>
      </c>
      <c r="E38" s="325">
        <v>9.6180000000000002E-2</v>
      </c>
      <c r="F38" s="325">
        <v>-1</v>
      </c>
      <c r="G38" s="326">
        <v>12.4</v>
      </c>
      <c r="H38" s="326">
        <v>12.8</v>
      </c>
      <c r="I38" s="326">
        <v>13.1</v>
      </c>
      <c r="J38" s="326">
        <v>13.8</v>
      </c>
      <c r="K38" s="326">
        <v>14.3</v>
      </c>
      <c r="L38" s="326">
        <v>15.3</v>
      </c>
      <c r="M38" s="326">
        <v>16.3</v>
      </c>
      <c r="N38" s="326">
        <v>16.899999999999999</v>
      </c>
      <c r="O38" s="326">
        <v>18</v>
      </c>
      <c r="P38" s="326">
        <v>18.5</v>
      </c>
      <c r="Q38" s="326">
        <v>19.399999999999999</v>
      </c>
      <c r="R38" s="325">
        <v>9999</v>
      </c>
    </row>
    <row r="39" spans="1:20">
      <c r="A39" s="322" t="s">
        <v>852</v>
      </c>
      <c r="B39" s="323">
        <v>57</v>
      </c>
      <c r="C39" s="324">
        <v>-0.56840000000000002</v>
      </c>
      <c r="D39" s="325">
        <v>15.261200000000001</v>
      </c>
      <c r="E39" s="325">
        <v>9.665E-2</v>
      </c>
      <c r="F39" s="325">
        <v>-1</v>
      </c>
      <c r="G39" s="326">
        <v>12.4</v>
      </c>
      <c r="H39" s="326">
        <v>12.8</v>
      </c>
      <c r="I39" s="326">
        <v>13.1</v>
      </c>
      <c r="J39" s="326">
        <v>13.8</v>
      </c>
      <c r="K39" s="326">
        <v>14.3</v>
      </c>
      <c r="L39" s="326">
        <v>15.3</v>
      </c>
      <c r="M39" s="326">
        <v>16.3</v>
      </c>
      <c r="N39" s="326">
        <v>16.899999999999999</v>
      </c>
      <c r="O39" s="326">
        <v>18</v>
      </c>
      <c r="P39" s="326">
        <v>18.5</v>
      </c>
      <c r="Q39" s="326">
        <v>19.399999999999999</v>
      </c>
      <c r="R39" s="325">
        <v>9999</v>
      </c>
    </row>
    <row r="40" spans="1:20">
      <c r="A40" s="322" t="s">
        <v>853</v>
      </c>
      <c r="B40" s="323">
        <v>58</v>
      </c>
      <c r="C40" s="324">
        <v>-0.56840000000000002</v>
      </c>
      <c r="D40" s="325">
        <v>15.2653</v>
      </c>
      <c r="E40" s="325">
        <v>9.7089999999999996E-2</v>
      </c>
      <c r="F40" s="325">
        <v>-1</v>
      </c>
      <c r="G40" s="326">
        <v>12.3</v>
      </c>
      <c r="H40" s="326">
        <v>12.8</v>
      </c>
      <c r="I40" s="326">
        <v>13.1</v>
      </c>
      <c r="J40" s="326">
        <v>13.8</v>
      </c>
      <c r="K40" s="326">
        <v>14.3</v>
      </c>
      <c r="L40" s="326">
        <v>15.3</v>
      </c>
      <c r="M40" s="326">
        <v>16.3</v>
      </c>
      <c r="N40" s="326">
        <v>16.899999999999999</v>
      </c>
      <c r="O40" s="326">
        <v>18</v>
      </c>
      <c r="P40" s="326">
        <v>18.5</v>
      </c>
      <c r="Q40" s="326">
        <v>19.399999999999999</v>
      </c>
      <c r="R40" s="325">
        <v>9999</v>
      </c>
    </row>
    <row r="41" spans="1:20">
      <c r="A41" s="322" t="s">
        <v>854</v>
      </c>
      <c r="B41" s="323">
        <v>59</v>
      </c>
      <c r="C41" s="324">
        <v>-0.56840000000000002</v>
      </c>
      <c r="D41" s="325">
        <v>15.2698</v>
      </c>
      <c r="E41" s="325">
        <v>9.7500000000000003E-2</v>
      </c>
      <c r="F41" s="325">
        <v>-1</v>
      </c>
      <c r="G41" s="326">
        <v>12.3</v>
      </c>
      <c r="H41" s="326">
        <v>12.8</v>
      </c>
      <c r="I41" s="326">
        <v>13.1</v>
      </c>
      <c r="J41" s="326">
        <v>13.8</v>
      </c>
      <c r="K41" s="326">
        <v>14.3</v>
      </c>
      <c r="L41" s="326">
        <v>15.3</v>
      </c>
      <c r="M41" s="326">
        <v>16.3</v>
      </c>
      <c r="N41" s="326">
        <v>16.899999999999999</v>
      </c>
      <c r="O41" s="326">
        <v>18.100000000000001</v>
      </c>
      <c r="P41" s="326">
        <v>18.5</v>
      </c>
      <c r="Q41" s="326">
        <v>19.5</v>
      </c>
      <c r="R41" s="325">
        <v>9999</v>
      </c>
    </row>
    <row r="42" spans="1:20">
      <c r="A42" s="322" t="s">
        <v>855</v>
      </c>
      <c r="B42" s="323">
        <v>60</v>
      </c>
      <c r="C42" s="324">
        <v>-0.56840000000000002</v>
      </c>
      <c r="D42" s="325">
        <v>15.274699999999999</v>
      </c>
      <c r="E42" s="325">
        <v>9.7890000000000005E-2</v>
      </c>
      <c r="F42" s="325">
        <v>-1</v>
      </c>
      <c r="G42" s="326">
        <v>12.3</v>
      </c>
      <c r="H42" s="326">
        <v>12.8</v>
      </c>
      <c r="I42" s="326">
        <v>13.1</v>
      </c>
      <c r="J42" s="326">
        <v>13.8</v>
      </c>
      <c r="K42" s="326">
        <v>14.3</v>
      </c>
      <c r="L42" s="326">
        <v>15.3</v>
      </c>
      <c r="M42" s="326">
        <v>16.3</v>
      </c>
      <c r="N42" s="326">
        <v>17</v>
      </c>
      <c r="O42" s="326">
        <v>18.100000000000001</v>
      </c>
      <c r="P42" s="326">
        <v>18.600000000000001</v>
      </c>
      <c r="Q42" s="326">
        <v>19.5</v>
      </c>
      <c r="R42" s="325">
        <v>9999</v>
      </c>
    </row>
    <row r="43" spans="1:20">
      <c r="A43" s="322" t="s">
        <v>856</v>
      </c>
      <c r="B43" s="323">
        <v>61</v>
      </c>
      <c r="C43" s="324">
        <v>-0.88859999999999995</v>
      </c>
      <c r="D43" s="325">
        <v>15.2441</v>
      </c>
      <c r="E43" s="325">
        <v>9.6920000000000006E-2</v>
      </c>
      <c r="F43" s="325">
        <v>-1</v>
      </c>
      <c r="G43" s="326">
        <v>12.412000000000001</v>
      </c>
      <c r="H43" s="326">
        <v>12.874000000000001</v>
      </c>
      <c r="I43" s="326">
        <v>13.132999999999999</v>
      </c>
      <c r="J43" s="326">
        <v>13.846</v>
      </c>
      <c r="K43" s="326">
        <v>14.305999999999999</v>
      </c>
      <c r="L43" s="326">
        <v>15.244</v>
      </c>
      <c r="M43" s="326">
        <v>16.306000000000001</v>
      </c>
      <c r="N43" s="326">
        <v>16.936</v>
      </c>
      <c r="O43" s="326">
        <v>18.103000000000002</v>
      </c>
      <c r="P43" s="326">
        <v>18.597999999999999</v>
      </c>
      <c r="Q43" s="326">
        <v>19.605</v>
      </c>
      <c r="R43" s="325">
        <v>9999</v>
      </c>
    </row>
    <row r="44" spans="1:20">
      <c r="A44" s="322" t="s">
        <v>857</v>
      </c>
      <c r="B44" s="323">
        <v>62</v>
      </c>
      <c r="C44" s="324">
        <v>-0.90680000000000005</v>
      </c>
      <c r="D44" s="325">
        <v>15.243399999999999</v>
      </c>
      <c r="E44" s="325">
        <v>9.7379999999999994E-2</v>
      </c>
      <c r="F44" s="325">
        <v>-1</v>
      </c>
      <c r="G44" s="326">
        <v>12.404999999999999</v>
      </c>
      <c r="H44" s="326">
        <v>12.868</v>
      </c>
      <c r="I44" s="326">
        <v>13.125999999999999</v>
      </c>
      <c r="J44" s="326">
        <v>13.84</v>
      </c>
      <c r="K44" s="326">
        <v>14.301</v>
      </c>
      <c r="L44" s="326">
        <v>15.243</v>
      </c>
      <c r="M44" s="326">
        <v>16.311</v>
      </c>
      <c r="N44" s="326">
        <v>16.945</v>
      </c>
      <c r="O44" s="326">
        <v>18.123999999999999</v>
      </c>
      <c r="P44" s="326">
        <v>18.623999999999999</v>
      </c>
      <c r="Q44" s="326">
        <v>19.643000000000001</v>
      </c>
      <c r="R44" s="325">
        <v>9999</v>
      </c>
      <c r="T44" s="327"/>
    </row>
    <row r="45" spans="1:20">
      <c r="A45" s="322" t="s">
        <v>858</v>
      </c>
      <c r="B45" s="323">
        <v>63</v>
      </c>
      <c r="C45" s="324">
        <v>-0.92479999999999996</v>
      </c>
      <c r="D45" s="325">
        <v>15.2433</v>
      </c>
      <c r="E45" s="325">
        <v>9.783E-2</v>
      </c>
      <c r="F45" s="325">
        <v>-1</v>
      </c>
      <c r="G45" s="326">
        <v>12.398999999999999</v>
      </c>
      <c r="H45" s="326">
        <v>12.861000000000001</v>
      </c>
      <c r="I45" s="326">
        <v>13.12</v>
      </c>
      <c r="J45" s="326">
        <v>13.835000000000001</v>
      </c>
      <c r="K45" s="326">
        <v>14.298</v>
      </c>
      <c r="L45" s="326">
        <v>15.243</v>
      </c>
      <c r="M45" s="326">
        <v>16.317</v>
      </c>
      <c r="N45" s="326">
        <v>16.956</v>
      </c>
      <c r="O45" s="326">
        <v>18.145</v>
      </c>
      <c r="P45" s="326">
        <v>18.649999999999999</v>
      </c>
      <c r="Q45" s="326">
        <v>19.681000000000001</v>
      </c>
      <c r="R45" s="325">
        <v>9999</v>
      </c>
      <c r="T45" s="327"/>
    </row>
    <row r="46" spans="1:20">
      <c r="A46" s="322" t="s">
        <v>859</v>
      </c>
      <c r="B46" s="323">
        <v>64</v>
      </c>
      <c r="C46" s="324">
        <v>-0.94269999999999998</v>
      </c>
      <c r="D46" s="325">
        <v>15.2438</v>
      </c>
      <c r="E46" s="325">
        <v>9.8290000000000002E-2</v>
      </c>
      <c r="F46" s="325">
        <v>-1</v>
      </c>
      <c r="G46" s="326">
        <v>12.393000000000001</v>
      </c>
      <c r="H46" s="326">
        <v>12.855</v>
      </c>
      <c r="I46" s="326">
        <v>13.114000000000001</v>
      </c>
      <c r="J46" s="326">
        <v>13.831</v>
      </c>
      <c r="K46" s="326">
        <v>14.294</v>
      </c>
      <c r="L46" s="326">
        <v>15.244</v>
      </c>
      <c r="M46" s="326">
        <v>16.324000000000002</v>
      </c>
      <c r="N46" s="326">
        <v>16.966999999999999</v>
      </c>
      <c r="O46" s="326">
        <v>18.167000000000002</v>
      </c>
      <c r="P46" s="326">
        <v>18.677</v>
      </c>
      <c r="Q46" s="326">
        <v>19.721</v>
      </c>
      <c r="R46" s="325">
        <v>9999</v>
      </c>
      <c r="T46" s="327"/>
    </row>
    <row r="47" spans="1:20">
      <c r="A47" s="322" t="s">
        <v>860</v>
      </c>
      <c r="B47" s="323">
        <v>65</v>
      </c>
      <c r="C47" s="324">
        <v>-0.96050000000000002</v>
      </c>
      <c r="D47" s="325">
        <v>15.2448</v>
      </c>
      <c r="E47" s="325">
        <v>9.8750000000000004E-2</v>
      </c>
      <c r="F47" s="325">
        <v>-1</v>
      </c>
      <c r="G47" s="326">
        <v>12.387</v>
      </c>
      <c r="H47" s="326">
        <v>12.85</v>
      </c>
      <c r="I47" s="326">
        <v>13.109</v>
      </c>
      <c r="J47" s="326">
        <v>13.827</v>
      </c>
      <c r="K47" s="326">
        <v>14.292</v>
      </c>
      <c r="L47" s="326">
        <v>15.244999999999999</v>
      </c>
      <c r="M47" s="326">
        <v>16.331</v>
      </c>
      <c r="N47" s="326">
        <v>16.978999999999999</v>
      </c>
      <c r="O47" s="326">
        <v>18.189</v>
      </c>
      <c r="P47" s="326">
        <v>18.704999999999998</v>
      </c>
      <c r="Q47" s="326">
        <v>19.763000000000002</v>
      </c>
      <c r="R47" s="325">
        <v>9999</v>
      </c>
      <c r="T47" s="327"/>
    </row>
    <row r="48" spans="1:20">
      <c r="A48" s="322" t="s">
        <v>861</v>
      </c>
      <c r="B48" s="323">
        <v>66</v>
      </c>
      <c r="C48" s="324">
        <v>-0.97799999999999998</v>
      </c>
      <c r="D48" s="325">
        <v>15.2464</v>
      </c>
      <c r="E48" s="325">
        <v>9.9199999999999997E-2</v>
      </c>
      <c r="F48" s="325">
        <v>-1</v>
      </c>
      <c r="G48" s="326">
        <v>12.382</v>
      </c>
      <c r="H48" s="326">
        <v>12.845000000000001</v>
      </c>
      <c r="I48" s="326">
        <v>13.103999999999999</v>
      </c>
      <c r="J48" s="326">
        <v>13.824</v>
      </c>
      <c r="K48" s="326">
        <v>14.29</v>
      </c>
      <c r="L48" s="326">
        <v>15.246</v>
      </c>
      <c r="M48" s="326">
        <v>16.338999999999999</v>
      </c>
      <c r="N48" s="326">
        <v>16.991</v>
      </c>
      <c r="O48" s="326">
        <v>18.212</v>
      </c>
      <c r="P48" s="326">
        <v>18.734000000000002</v>
      </c>
      <c r="Q48" s="326">
        <v>19.803999999999998</v>
      </c>
      <c r="R48" s="325">
        <v>9999</v>
      </c>
      <c r="T48" s="327"/>
    </row>
    <row r="49" spans="1:20">
      <c r="A49" s="322" t="s">
        <v>862</v>
      </c>
      <c r="B49" s="323">
        <v>67</v>
      </c>
      <c r="C49" s="324">
        <v>-0.99539999999999995</v>
      </c>
      <c r="D49" s="325">
        <v>15.248699999999999</v>
      </c>
      <c r="E49" s="325">
        <v>9.9659999999999999E-2</v>
      </c>
      <c r="F49" s="325">
        <v>-1</v>
      </c>
      <c r="G49" s="326">
        <v>12.378</v>
      </c>
      <c r="H49" s="326">
        <v>12.840999999999999</v>
      </c>
      <c r="I49" s="326">
        <v>13.1</v>
      </c>
      <c r="J49" s="326">
        <v>13.821</v>
      </c>
      <c r="K49" s="326">
        <v>14.288</v>
      </c>
      <c r="L49" s="326">
        <v>15.249000000000001</v>
      </c>
      <c r="M49" s="326">
        <v>16.347000000000001</v>
      </c>
      <c r="N49" s="326">
        <v>17.004999999999999</v>
      </c>
      <c r="O49" s="326">
        <v>18.236999999999998</v>
      </c>
      <c r="P49" s="326">
        <v>18.763999999999999</v>
      </c>
      <c r="Q49" s="326">
        <v>19.847999999999999</v>
      </c>
      <c r="R49" s="325">
        <v>9999</v>
      </c>
      <c r="T49" s="327"/>
    </row>
    <row r="50" spans="1:20">
      <c r="A50" s="322" t="s">
        <v>863</v>
      </c>
      <c r="B50" s="323">
        <v>68</v>
      </c>
      <c r="C50" s="324">
        <v>-1.0125999999999999</v>
      </c>
      <c r="D50" s="325">
        <v>15.2516</v>
      </c>
      <c r="E50" s="325">
        <v>0.10012</v>
      </c>
      <c r="F50" s="325">
        <v>-1</v>
      </c>
      <c r="G50" s="326">
        <v>12.374000000000001</v>
      </c>
      <c r="H50" s="326">
        <v>12.837</v>
      </c>
      <c r="I50" s="326">
        <v>13.097</v>
      </c>
      <c r="J50" s="326">
        <v>13.819000000000001</v>
      </c>
      <c r="K50" s="326">
        <v>14.287000000000001</v>
      </c>
      <c r="L50" s="326">
        <v>15.252000000000001</v>
      </c>
      <c r="M50" s="326">
        <v>16.356999999999999</v>
      </c>
      <c r="N50" s="326">
        <v>17.018999999999998</v>
      </c>
      <c r="O50" s="326">
        <v>18.262</v>
      </c>
      <c r="P50" s="326">
        <v>18.795000000000002</v>
      </c>
      <c r="Q50" s="326">
        <v>19.891999999999999</v>
      </c>
      <c r="R50" s="325">
        <v>9999</v>
      </c>
      <c r="T50" s="327"/>
    </row>
    <row r="51" spans="1:20">
      <c r="A51" s="322" t="s">
        <v>864</v>
      </c>
      <c r="B51" s="323">
        <v>69</v>
      </c>
      <c r="C51" s="324">
        <v>-1.0296000000000001</v>
      </c>
      <c r="D51" s="325">
        <v>15.255100000000001</v>
      </c>
      <c r="E51" s="325">
        <v>0.10058</v>
      </c>
      <c r="F51" s="325">
        <v>-1</v>
      </c>
      <c r="G51" s="326">
        <v>12.37</v>
      </c>
      <c r="H51" s="326">
        <v>12.834</v>
      </c>
      <c r="I51" s="326">
        <v>13.093999999999999</v>
      </c>
      <c r="J51" s="326">
        <v>13.817</v>
      </c>
      <c r="K51" s="326">
        <v>14.287000000000001</v>
      </c>
      <c r="L51" s="326">
        <v>15.255000000000001</v>
      </c>
      <c r="M51" s="326">
        <v>16.367000000000001</v>
      </c>
      <c r="N51" s="326">
        <v>17.033999999999999</v>
      </c>
      <c r="O51" s="326">
        <v>18.289000000000001</v>
      </c>
      <c r="P51" s="326">
        <v>18.827000000000002</v>
      </c>
      <c r="Q51" s="326">
        <v>19.937999999999999</v>
      </c>
      <c r="R51" s="325">
        <v>9999</v>
      </c>
      <c r="T51" s="327"/>
    </row>
    <row r="52" spans="1:20">
      <c r="A52" s="322" t="s">
        <v>865</v>
      </c>
      <c r="B52" s="323">
        <v>70</v>
      </c>
      <c r="C52" s="324">
        <v>-1.0464</v>
      </c>
      <c r="D52" s="325">
        <v>15.2592</v>
      </c>
      <c r="E52" s="325">
        <v>0.10104</v>
      </c>
      <c r="F52" s="325">
        <v>-1</v>
      </c>
      <c r="G52" s="326">
        <v>12.367000000000001</v>
      </c>
      <c r="H52" s="326">
        <v>12.831</v>
      </c>
      <c r="I52" s="326">
        <v>13.090999999999999</v>
      </c>
      <c r="J52" s="326">
        <v>13.816000000000001</v>
      </c>
      <c r="K52" s="326">
        <v>14.287000000000001</v>
      </c>
      <c r="L52" s="326">
        <v>15.259</v>
      </c>
      <c r="M52" s="326">
        <v>16.376999999999999</v>
      </c>
      <c r="N52" s="326">
        <v>17.048999999999999</v>
      </c>
      <c r="O52" s="326">
        <v>18.315999999999999</v>
      </c>
      <c r="P52" s="326">
        <v>18.86</v>
      </c>
      <c r="Q52" s="326">
        <v>19.984999999999999</v>
      </c>
      <c r="R52" s="325">
        <v>9999</v>
      </c>
      <c r="T52" s="327"/>
    </row>
    <row r="53" spans="1:20">
      <c r="A53" s="322" t="s">
        <v>866</v>
      </c>
      <c r="B53" s="323">
        <v>71</v>
      </c>
      <c r="C53" s="324">
        <v>-1.0629999999999999</v>
      </c>
      <c r="D53" s="325">
        <v>15.264099999999999</v>
      </c>
      <c r="E53" s="325">
        <v>0.10149</v>
      </c>
      <c r="F53" s="325">
        <v>-1</v>
      </c>
      <c r="G53" s="326">
        <v>12.365</v>
      </c>
      <c r="H53" s="326">
        <v>12.829000000000001</v>
      </c>
      <c r="I53" s="326">
        <v>13.09</v>
      </c>
      <c r="J53" s="326">
        <v>13.816000000000001</v>
      </c>
      <c r="K53" s="326">
        <v>14.288</v>
      </c>
      <c r="L53" s="326">
        <v>15.263999999999999</v>
      </c>
      <c r="M53" s="326">
        <v>16.388000000000002</v>
      </c>
      <c r="N53" s="326">
        <v>17.065000000000001</v>
      </c>
      <c r="O53" s="326">
        <v>18.344000000000001</v>
      </c>
      <c r="P53" s="326">
        <v>18.893999999999998</v>
      </c>
      <c r="Q53" s="326">
        <v>20.033000000000001</v>
      </c>
      <c r="R53" s="325">
        <v>9999</v>
      </c>
      <c r="T53" s="327"/>
    </row>
    <row r="54" spans="1:20">
      <c r="A54" s="322" t="s">
        <v>867</v>
      </c>
      <c r="B54" s="323">
        <v>72</v>
      </c>
      <c r="C54" s="324">
        <v>-1.0793999999999999</v>
      </c>
      <c r="D54" s="325">
        <v>15.2697</v>
      </c>
      <c r="E54" s="325">
        <v>0.10195</v>
      </c>
      <c r="F54" s="325">
        <v>-1</v>
      </c>
      <c r="G54" s="326">
        <v>12.363</v>
      </c>
      <c r="H54" s="326">
        <v>12.827999999999999</v>
      </c>
      <c r="I54" s="326">
        <v>13.089</v>
      </c>
      <c r="J54" s="326">
        <v>13.816000000000001</v>
      </c>
      <c r="K54" s="326">
        <v>14.29</v>
      </c>
      <c r="L54" s="326">
        <v>15.27</v>
      </c>
      <c r="M54" s="326">
        <v>16.401</v>
      </c>
      <c r="N54" s="326">
        <v>17.082999999999998</v>
      </c>
      <c r="O54" s="326">
        <v>18.373000000000001</v>
      </c>
      <c r="P54" s="326">
        <v>18.928999999999998</v>
      </c>
      <c r="Q54" s="326">
        <v>20.082000000000001</v>
      </c>
      <c r="R54" s="325">
        <v>9999</v>
      </c>
      <c r="T54" s="327"/>
    </row>
    <row r="55" spans="1:20">
      <c r="A55" s="322" t="s">
        <v>868</v>
      </c>
      <c r="B55" s="323">
        <v>73</v>
      </c>
      <c r="C55" s="324">
        <v>-1.0955999999999999</v>
      </c>
      <c r="D55" s="325">
        <v>15.276</v>
      </c>
      <c r="E55" s="325">
        <v>0.10241</v>
      </c>
      <c r="F55" s="325">
        <v>-1</v>
      </c>
      <c r="G55" s="326">
        <v>12.362</v>
      </c>
      <c r="H55" s="326">
        <v>12.827</v>
      </c>
      <c r="I55" s="326">
        <v>13.087999999999999</v>
      </c>
      <c r="J55" s="326">
        <v>13.817</v>
      </c>
      <c r="K55" s="326">
        <v>14.292</v>
      </c>
      <c r="L55" s="326">
        <v>15.276</v>
      </c>
      <c r="M55" s="326">
        <v>16.414000000000001</v>
      </c>
      <c r="N55" s="326">
        <v>17.100999999999999</v>
      </c>
      <c r="O55" s="326">
        <v>18.402999999999999</v>
      </c>
      <c r="P55" s="326">
        <v>18.966000000000001</v>
      </c>
      <c r="Q55" s="326">
        <v>20.132999999999999</v>
      </c>
      <c r="R55" s="325">
        <v>9999</v>
      </c>
      <c r="T55" s="327"/>
    </row>
    <row r="56" spans="1:20">
      <c r="A56" s="322" t="s">
        <v>869</v>
      </c>
      <c r="B56" s="323">
        <v>74</v>
      </c>
      <c r="C56" s="324">
        <v>-1.1114999999999999</v>
      </c>
      <c r="D56" s="325">
        <v>15.283099999999999</v>
      </c>
      <c r="E56" s="325">
        <v>0.10287</v>
      </c>
      <c r="F56" s="325">
        <v>-1</v>
      </c>
      <c r="G56" s="326">
        <v>12.361000000000001</v>
      </c>
      <c r="H56" s="326">
        <v>12.826000000000001</v>
      </c>
      <c r="I56" s="326">
        <v>13.087999999999999</v>
      </c>
      <c r="J56" s="326">
        <v>13.818</v>
      </c>
      <c r="K56" s="326">
        <v>14.295</v>
      </c>
      <c r="L56" s="326">
        <v>15.282999999999999</v>
      </c>
      <c r="M56" s="326">
        <v>16.427</v>
      </c>
      <c r="N56" s="326">
        <v>17.12</v>
      </c>
      <c r="O56" s="326">
        <v>18.434000000000001</v>
      </c>
      <c r="P56" s="326">
        <v>19.003</v>
      </c>
      <c r="Q56" s="326">
        <v>20.186</v>
      </c>
      <c r="R56" s="325">
        <v>9999</v>
      </c>
      <c r="T56" s="327"/>
    </row>
    <row r="57" spans="1:20">
      <c r="A57" s="322" t="s">
        <v>870</v>
      </c>
      <c r="B57" s="323">
        <v>75</v>
      </c>
      <c r="C57" s="324">
        <v>-1.1272</v>
      </c>
      <c r="D57" s="325">
        <v>15.2911</v>
      </c>
      <c r="E57" s="325">
        <v>0.10333000000000001</v>
      </c>
      <c r="F57" s="325">
        <v>-1</v>
      </c>
      <c r="G57" s="326">
        <v>12.361000000000001</v>
      </c>
      <c r="H57" s="326">
        <v>12.827</v>
      </c>
      <c r="I57" s="326">
        <v>13.089</v>
      </c>
      <c r="J57" s="326">
        <v>13.821</v>
      </c>
      <c r="K57" s="326">
        <v>14.298999999999999</v>
      </c>
      <c r="L57" s="326">
        <v>15.291</v>
      </c>
      <c r="M57" s="326">
        <v>16.442</v>
      </c>
      <c r="N57" s="326">
        <v>17.14</v>
      </c>
      <c r="O57" s="326">
        <v>18.466000000000001</v>
      </c>
      <c r="P57" s="326">
        <v>19.042000000000002</v>
      </c>
      <c r="Q57" s="326">
        <v>20.239000000000001</v>
      </c>
      <c r="R57" s="325">
        <v>9999</v>
      </c>
      <c r="T57" s="327"/>
    </row>
    <row r="58" spans="1:20">
      <c r="A58" s="322" t="s">
        <v>871</v>
      </c>
      <c r="B58" s="323">
        <v>76</v>
      </c>
      <c r="C58" s="324">
        <v>-1.1427</v>
      </c>
      <c r="D58" s="325">
        <v>15.299799999999999</v>
      </c>
      <c r="E58" s="325">
        <v>0.10378999999999999</v>
      </c>
      <c r="F58" s="325">
        <v>-1</v>
      </c>
      <c r="G58" s="326">
        <v>12.362</v>
      </c>
      <c r="H58" s="326">
        <v>12.827999999999999</v>
      </c>
      <c r="I58" s="326">
        <v>13.09</v>
      </c>
      <c r="J58" s="326">
        <v>13.824</v>
      </c>
      <c r="K58" s="326">
        <v>14.303000000000001</v>
      </c>
      <c r="L58" s="326">
        <v>15.3</v>
      </c>
      <c r="M58" s="326">
        <v>16.457999999999998</v>
      </c>
      <c r="N58" s="326">
        <v>17.161000000000001</v>
      </c>
      <c r="O58" s="326">
        <v>18.5</v>
      </c>
      <c r="P58" s="326">
        <v>19.081</v>
      </c>
      <c r="Q58" s="326">
        <v>20.295000000000002</v>
      </c>
      <c r="R58" s="325">
        <v>9999</v>
      </c>
      <c r="T58" s="327"/>
    </row>
    <row r="59" spans="1:20">
      <c r="A59" s="322" t="s">
        <v>872</v>
      </c>
      <c r="B59" s="323">
        <v>77</v>
      </c>
      <c r="C59" s="324">
        <v>-1.1578999999999999</v>
      </c>
      <c r="D59" s="325">
        <v>15.3095</v>
      </c>
      <c r="E59" s="325">
        <v>0.10425</v>
      </c>
      <c r="F59" s="325">
        <v>-1</v>
      </c>
      <c r="G59" s="326">
        <v>12.363</v>
      </c>
      <c r="H59" s="326">
        <v>12.83</v>
      </c>
      <c r="I59" s="326">
        <v>13.093</v>
      </c>
      <c r="J59" s="326">
        <v>13.827999999999999</v>
      </c>
      <c r="K59" s="326">
        <v>14.308999999999999</v>
      </c>
      <c r="L59" s="326">
        <v>15.31</v>
      </c>
      <c r="M59" s="326">
        <v>16.475000000000001</v>
      </c>
      <c r="N59" s="326">
        <v>17.183</v>
      </c>
      <c r="O59" s="326">
        <v>18.533999999999999</v>
      </c>
      <c r="P59" s="326">
        <v>19.123000000000001</v>
      </c>
      <c r="Q59" s="326">
        <v>20.352</v>
      </c>
      <c r="R59" s="325">
        <v>9999</v>
      </c>
      <c r="T59" s="327"/>
    </row>
    <row r="60" spans="1:20">
      <c r="A60" s="322" t="s">
        <v>873</v>
      </c>
      <c r="B60" s="323">
        <v>78</v>
      </c>
      <c r="C60" s="324">
        <v>-1.1728000000000001</v>
      </c>
      <c r="D60" s="325">
        <v>15.32</v>
      </c>
      <c r="E60" s="325">
        <v>0.10471</v>
      </c>
      <c r="F60" s="325">
        <v>-1</v>
      </c>
      <c r="G60" s="326">
        <v>12.365</v>
      </c>
      <c r="H60" s="326">
        <v>12.832000000000001</v>
      </c>
      <c r="I60" s="326">
        <v>13.096</v>
      </c>
      <c r="J60" s="326">
        <v>13.832000000000001</v>
      </c>
      <c r="K60" s="326">
        <v>14.315</v>
      </c>
      <c r="L60" s="326">
        <v>15.32</v>
      </c>
      <c r="M60" s="326">
        <v>16.492000000000001</v>
      </c>
      <c r="N60" s="326">
        <v>17.206</v>
      </c>
      <c r="O60" s="326">
        <v>18.57</v>
      </c>
      <c r="P60" s="326">
        <v>19.164999999999999</v>
      </c>
      <c r="Q60" s="326">
        <v>20.41</v>
      </c>
      <c r="R60" s="325">
        <v>9999</v>
      </c>
      <c r="T60" s="327"/>
    </row>
    <row r="61" spans="1:20">
      <c r="A61" s="322" t="s">
        <v>874</v>
      </c>
      <c r="B61" s="323">
        <v>79</v>
      </c>
      <c r="C61" s="324">
        <v>-1.1875</v>
      </c>
      <c r="D61" s="325">
        <v>15.3314</v>
      </c>
      <c r="E61" s="325">
        <v>0.10517</v>
      </c>
      <c r="F61" s="325">
        <v>-1</v>
      </c>
      <c r="G61" s="326">
        <v>12.368</v>
      </c>
      <c r="H61" s="326">
        <v>12.836</v>
      </c>
      <c r="I61" s="326">
        <v>13.099</v>
      </c>
      <c r="J61" s="326">
        <v>13.837999999999999</v>
      </c>
      <c r="K61" s="326">
        <v>14.321999999999999</v>
      </c>
      <c r="L61" s="326">
        <v>15.331</v>
      </c>
      <c r="M61" s="326">
        <v>16.510999999999999</v>
      </c>
      <c r="N61" s="326">
        <v>17.23</v>
      </c>
      <c r="O61" s="326">
        <v>18.606999999999999</v>
      </c>
      <c r="P61" s="326">
        <v>19.209</v>
      </c>
      <c r="Q61" s="326">
        <v>20.47</v>
      </c>
      <c r="R61" s="325">
        <v>9999</v>
      </c>
      <c r="T61" s="327"/>
    </row>
    <row r="62" spans="1:20">
      <c r="A62" s="322" t="s">
        <v>875</v>
      </c>
      <c r="B62" s="323">
        <v>80</v>
      </c>
      <c r="C62" s="324">
        <v>-1.2019</v>
      </c>
      <c r="D62" s="325">
        <v>15.3439</v>
      </c>
      <c r="E62" s="325">
        <v>0.10562000000000001</v>
      </c>
      <c r="F62" s="325">
        <v>-1</v>
      </c>
      <c r="G62" s="326">
        <v>12.372</v>
      </c>
      <c r="H62" s="326">
        <v>12.84</v>
      </c>
      <c r="I62" s="326">
        <v>13.103999999999999</v>
      </c>
      <c r="J62" s="326">
        <v>13.843999999999999</v>
      </c>
      <c r="K62" s="326">
        <v>14.33</v>
      </c>
      <c r="L62" s="326">
        <v>15.343999999999999</v>
      </c>
      <c r="M62" s="326">
        <v>16.53</v>
      </c>
      <c r="N62" s="326">
        <v>17.254999999999999</v>
      </c>
      <c r="O62" s="326">
        <v>18.645</v>
      </c>
      <c r="P62" s="326">
        <v>19.254000000000001</v>
      </c>
      <c r="Q62" s="326">
        <v>20.530999999999999</v>
      </c>
      <c r="R62" s="325">
        <v>9999</v>
      </c>
      <c r="T62" s="327"/>
    </row>
    <row r="63" spans="1:20">
      <c r="A63" s="322" t="s">
        <v>876</v>
      </c>
      <c r="B63" s="323">
        <v>81</v>
      </c>
      <c r="C63" s="324">
        <v>-1.216</v>
      </c>
      <c r="D63" s="325">
        <v>15.357200000000001</v>
      </c>
      <c r="E63" s="325">
        <v>0.10607999999999999</v>
      </c>
      <c r="F63" s="325">
        <v>-1</v>
      </c>
      <c r="G63" s="326">
        <v>12.375999999999999</v>
      </c>
      <c r="H63" s="326">
        <v>12.845000000000001</v>
      </c>
      <c r="I63" s="326">
        <v>13.11</v>
      </c>
      <c r="J63" s="326">
        <v>13.851000000000001</v>
      </c>
      <c r="K63" s="326">
        <v>14.339</v>
      </c>
      <c r="L63" s="326">
        <v>15.356999999999999</v>
      </c>
      <c r="M63" s="326">
        <v>16.550999999999998</v>
      </c>
      <c r="N63" s="326">
        <v>17.280999999999999</v>
      </c>
      <c r="O63" s="326">
        <v>18.684999999999999</v>
      </c>
      <c r="P63" s="326">
        <v>19.3</v>
      </c>
      <c r="Q63" s="326">
        <v>20.594000000000001</v>
      </c>
      <c r="R63" s="325">
        <v>9999</v>
      </c>
      <c r="T63" s="327"/>
    </row>
    <row r="64" spans="1:20">
      <c r="A64" s="322" t="s">
        <v>877</v>
      </c>
      <c r="B64" s="323">
        <v>82</v>
      </c>
      <c r="C64" s="324">
        <v>-1.2298</v>
      </c>
      <c r="D64" s="325">
        <v>15.371700000000001</v>
      </c>
      <c r="E64" s="325">
        <v>0.10654</v>
      </c>
      <c r="F64" s="325">
        <v>-1</v>
      </c>
      <c r="G64" s="326">
        <v>12.381</v>
      </c>
      <c r="H64" s="326">
        <v>12.851000000000001</v>
      </c>
      <c r="I64" s="326">
        <v>13.116</v>
      </c>
      <c r="J64" s="326">
        <v>13.86</v>
      </c>
      <c r="K64" s="326">
        <v>14.349</v>
      </c>
      <c r="L64" s="326">
        <v>15.372</v>
      </c>
      <c r="M64" s="326">
        <v>16.573</v>
      </c>
      <c r="N64" s="326">
        <v>17.309000000000001</v>
      </c>
      <c r="O64" s="326">
        <v>18.725999999999999</v>
      </c>
      <c r="P64" s="326">
        <v>19.347999999999999</v>
      </c>
      <c r="Q64" s="326">
        <v>20.658999999999999</v>
      </c>
      <c r="R64" s="325">
        <v>9999</v>
      </c>
      <c r="T64" s="327"/>
    </row>
    <row r="65" spans="1:20">
      <c r="A65" s="322" t="s">
        <v>878</v>
      </c>
      <c r="B65" s="323">
        <v>83</v>
      </c>
      <c r="C65" s="324">
        <v>-1.2433000000000001</v>
      </c>
      <c r="D65" s="325">
        <v>15.3871</v>
      </c>
      <c r="E65" s="325">
        <v>0.107</v>
      </c>
      <c r="F65" s="325">
        <v>-1</v>
      </c>
      <c r="G65" s="326">
        <v>12.387</v>
      </c>
      <c r="H65" s="326">
        <v>12.856999999999999</v>
      </c>
      <c r="I65" s="326">
        <v>13.122999999999999</v>
      </c>
      <c r="J65" s="326">
        <v>13.869</v>
      </c>
      <c r="K65" s="326">
        <v>14.36</v>
      </c>
      <c r="L65" s="326">
        <v>15.387</v>
      </c>
      <c r="M65" s="326">
        <v>16.596</v>
      </c>
      <c r="N65" s="326">
        <v>17.337</v>
      </c>
      <c r="O65" s="326">
        <v>18.768000000000001</v>
      </c>
      <c r="P65" s="326">
        <v>19.396999999999998</v>
      </c>
      <c r="Q65" s="326">
        <v>20.725999999999999</v>
      </c>
      <c r="R65" s="325">
        <v>9999</v>
      </c>
      <c r="T65" s="327"/>
    </row>
    <row r="66" spans="1:20">
      <c r="A66" s="322" t="s">
        <v>879</v>
      </c>
      <c r="B66" s="323">
        <v>84</v>
      </c>
      <c r="C66" s="324">
        <v>-1.2565</v>
      </c>
      <c r="D66" s="325">
        <v>15.403600000000001</v>
      </c>
      <c r="E66" s="325">
        <v>0.10746</v>
      </c>
      <c r="F66" s="325">
        <v>-1</v>
      </c>
      <c r="G66" s="326">
        <v>12.394</v>
      </c>
      <c r="H66" s="326">
        <v>12.865</v>
      </c>
      <c r="I66" s="326">
        <v>13.131</v>
      </c>
      <c r="J66" s="326">
        <v>13.879</v>
      </c>
      <c r="K66" s="326">
        <v>14.371</v>
      </c>
      <c r="L66" s="326">
        <v>15.404</v>
      </c>
      <c r="M66" s="326">
        <v>16.62</v>
      </c>
      <c r="N66" s="326">
        <v>17.367000000000001</v>
      </c>
      <c r="O66" s="326">
        <v>18.812000000000001</v>
      </c>
      <c r="P66" s="326">
        <v>19.448</v>
      </c>
      <c r="Q66" s="326">
        <v>20.794</v>
      </c>
      <c r="R66" s="325">
        <v>9999</v>
      </c>
      <c r="T66" s="327"/>
    </row>
    <row r="67" spans="1:20">
      <c r="A67" s="322" t="s">
        <v>880</v>
      </c>
      <c r="B67" s="323">
        <v>85</v>
      </c>
      <c r="C67" s="324">
        <v>-1.2693000000000001</v>
      </c>
      <c r="D67" s="325">
        <v>15.421099999999999</v>
      </c>
      <c r="E67" s="325">
        <v>0.10792</v>
      </c>
      <c r="F67" s="325">
        <v>-1</v>
      </c>
      <c r="G67" s="326">
        <v>12.401</v>
      </c>
      <c r="H67" s="326">
        <v>12.872999999999999</v>
      </c>
      <c r="I67" s="326">
        <v>13.14</v>
      </c>
      <c r="J67" s="326">
        <v>13.89</v>
      </c>
      <c r="K67" s="326">
        <v>14.384</v>
      </c>
      <c r="L67" s="326">
        <v>15.420999999999999</v>
      </c>
      <c r="M67" s="326">
        <v>16.645</v>
      </c>
      <c r="N67" s="326">
        <v>17.398</v>
      </c>
      <c r="O67" s="326">
        <v>18.856999999999999</v>
      </c>
      <c r="P67" s="326">
        <v>19.501000000000001</v>
      </c>
      <c r="Q67" s="326">
        <v>20.864000000000001</v>
      </c>
      <c r="R67" s="325">
        <v>9999</v>
      </c>
      <c r="T67" s="327"/>
    </row>
    <row r="68" spans="1:20">
      <c r="A68" s="322" t="s">
        <v>881</v>
      </c>
      <c r="B68" s="323">
        <v>86</v>
      </c>
      <c r="C68" s="324">
        <v>-1.2819</v>
      </c>
      <c r="D68" s="325">
        <v>15.4397</v>
      </c>
      <c r="E68" s="325">
        <v>0.10836999999999999</v>
      </c>
      <c r="F68" s="325">
        <v>-1</v>
      </c>
      <c r="G68" s="326">
        <v>12.41</v>
      </c>
      <c r="H68" s="326">
        <v>12.882</v>
      </c>
      <c r="I68" s="326">
        <v>13.15</v>
      </c>
      <c r="J68" s="326">
        <v>13.901999999999999</v>
      </c>
      <c r="K68" s="326">
        <v>14.398</v>
      </c>
      <c r="L68" s="326">
        <v>15.44</v>
      </c>
      <c r="M68" s="326">
        <v>16.670999999999999</v>
      </c>
      <c r="N68" s="326">
        <v>17.43</v>
      </c>
      <c r="O68" s="326">
        <v>18.902999999999999</v>
      </c>
      <c r="P68" s="326">
        <v>19.553999999999998</v>
      </c>
      <c r="Q68" s="326">
        <v>20.934999999999999</v>
      </c>
      <c r="R68" s="325">
        <v>9999</v>
      </c>
      <c r="T68" s="327"/>
    </row>
    <row r="69" spans="1:20">
      <c r="A69" s="322" t="s">
        <v>882</v>
      </c>
      <c r="B69" s="323">
        <v>87</v>
      </c>
      <c r="C69" s="324">
        <v>-1.2941</v>
      </c>
      <c r="D69" s="325">
        <v>15.459300000000001</v>
      </c>
      <c r="E69" s="325">
        <v>0.10883</v>
      </c>
      <c r="F69" s="325">
        <v>-1</v>
      </c>
      <c r="G69" s="326">
        <v>12.419</v>
      </c>
      <c r="H69" s="326">
        <v>12.891999999999999</v>
      </c>
      <c r="I69" s="326">
        <v>13.16</v>
      </c>
      <c r="J69" s="326">
        <v>13.914</v>
      </c>
      <c r="K69" s="326">
        <v>14.412000000000001</v>
      </c>
      <c r="L69" s="326">
        <v>15.459</v>
      </c>
      <c r="M69" s="326">
        <v>16.699000000000002</v>
      </c>
      <c r="N69" s="326">
        <v>17.463999999999999</v>
      </c>
      <c r="O69" s="326">
        <v>18.951000000000001</v>
      </c>
      <c r="P69" s="326">
        <v>19.609000000000002</v>
      </c>
      <c r="Q69" s="326">
        <v>21.009</v>
      </c>
      <c r="R69" s="325">
        <v>9999</v>
      </c>
      <c r="T69" s="327"/>
    </row>
    <row r="70" spans="1:20">
      <c r="A70" s="322" t="s">
        <v>883</v>
      </c>
      <c r="B70" s="323">
        <v>88</v>
      </c>
      <c r="C70" s="324">
        <v>-1.306</v>
      </c>
      <c r="D70" s="325">
        <v>15.479799999999999</v>
      </c>
      <c r="E70" s="325">
        <v>0.10929</v>
      </c>
      <c r="F70" s="325">
        <v>-1</v>
      </c>
      <c r="G70" s="326">
        <v>12.429</v>
      </c>
      <c r="H70" s="326">
        <v>12.903</v>
      </c>
      <c r="I70" s="326">
        <v>13.172000000000001</v>
      </c>
      <c r="J70" s="326">
        <v>13.928000000000001</v>
      </c>
      <c r="K70" s="326">
        <v>14.428000000000001</v>
      </c>
      <c r="L70" s="326">
        <v>15.48</v>
      </c>
      <c r="M70" s="326">
        <v>16.727</v>
      </c>
      <c r="N70" s="326">
        <v>17.498999999999999</v>
      </c>
      <c r="O70" s="326">
        <v>19</v>
      </c>
      <c r="P70" s="326">
        <v>19.666</v>
      </c>
      <c r="Q70" s="326">
        <v>21.084</v>
      </c>
      <c r="R70" s="325">
        <v>9999</v>
      </c>
      <c r="T70" s="327"/>
    </row>
    <row r="71" spans="1:20">
      <c r="A71" s="322" t="s">
        <v>884</v>
      </c>
      <c r="B71" s="323">
        <v>89</v>
      </c>
      <c r="C71" s="324">
        <v>-1.3174999999999999</v>
      </c>
      <c r="D71" s="325">
        <v>15.5014</v>
      </c>
      <c r="E71" s="325">
        <v>0.10974</v>
      </c>
      <c r="F71" s="325">
        <v>-1</v>
      </c>
      <c r="G71" s="326">
        <v>12.439</v>
      </c>
      <c r="H71" s="326">
        <v>12.914999999999999</v>
      </c>
      <c r="I71" s="326">
        <v>13.183999999999999</v>
      </c>
      <c r="J71" s="326">
        <v>13.943</v>
      </c>
      <c r="K71" s="326">
        <v>14.444000000000001</v>
      </c>
      <c r="L71" s="326">
        <v>15.500999999999999</v>
      </c>
      <c r="M71" s="326">
        <v>16.757000000000001</v>
      </c>
      <c r="N71" s="326">
        <v>17.533999999999999</v>
      </c>
      <c r="O71" s="326">
        <v>19.05</v>
      </c>
      <c r="P71" s="326">
        <v>19.722999999999999</v>
      </c>
      <c r="Q71" s="326">
        <v>21.16</v>
      </c>
      <c r="R71" s="325">
        <v>9999</v>
      </c>
      <c r="T71" s="327"/>
    </row>
    <row r="72" spans="1:20">
      <c r="A72" s="322" t="s">
        <v>885</v>
      </c>
      <c r="B72" s="323">
        <v>90</v>
      </c>
      <c r="C72" s="324">
        <v>-1.3287</v>
      </c>
      <c r="D72" s="325">
        <v>15.523999999999999</v>
      </c>
      <c r="E72" s="325">
        <v>0.11020000000000001</v>
      </c>
      <c r="F72" s="325">
        <v>-1</v>
      </c>
      <c r="G72" s="326">
        <v>12.451000000000001</v>
      </c>
      <c r="H72" s="326">
        <v>12.927</v>
      </c>
      <c r="I72" s="326">
        <v>13.196999999999999</v>
      </c>
      <c r="J72" s="326">
        <v>14</v>
      </c>
      <c r="K72" s="326">
        <v>14.462</v>
      </c>
      <c r="L72" s="326">
        <v>15.523999999999999</v>
      </c>
      <c r="M72" s="326">
        <v>16.788</v>
      </c>
      <c r="N72" s="326">
        <v>17.571000000000002</v>
      </c>
      <c r="O72" s="326">
        <v>19.102</v>
      </c>
      <c r="P72" s="326">
        <v>19.783000000000001</v>
      </c>
      <c r="Q72" s="326">
        <v>21.239000000000001</v>
      </c>
      <c r="R72" s="325">
        <v>9999</v>
      </c>
      <c r="T72" s="327"/>
    </row>
    <row r="73" spans="1:20">
      <c r="A73" s="322" t="s">
        <v>886</v>
      </c>
      <c r="B73" s="323">
        <v>91</v>
      </c>
      <c r="C73" s="324">
        <v>-1.3394999999999999</v>
      </c>
      <c r="D73" s="325">
        <v>15.547599999999999</v>
      </c>
      <c r="E73" s="325">
        <v>0.11065</v>
      </c>
      <c r="F73" s="325">
        <v>-1</v>
      </c>
      <c r="G73" s="326">
        <v>12.462999999999999</v>
      </c>
      <c r="H73" s="326">
        <v>12.94</v>
      </c>
      <c r="I73" s="326">
        <v>13.211</v>
      </c>
      <c r="J73" s="326">
        <v>13.974</v>
      </c>
      <c r="K73" s="326">
        <v>14.48</v>
      </c>
      <c r="L73" s="326">
        <v>15.548</v>
      </c>
      <c r="M73" s="326">
        <v>16.818999999999999</v>
      </c>
      <c r="N73" s="326">
        <v>17.609000000000002</v>
      </c>
      <c r="O73" s="326">
        <v>19.154</v>
      </c>
      <c r="P73" s="326">
        <v>19.843</v>
      </c>
      <c r="Q73" s="326">
        <v>21.318000000000001</v>
      </c>
      <c r="R73" s="325">
        <v>9999</v>
      </c>
      <c r="T73" s="327"/>
    </row>
    <row r="74" spans="1:20">
      <c r="A74" s="322" t="s">
        <v>887</v>
      </c>
      <c r="B74" s="323">
        <v>92</v>
      </c>
      <c r="C74" s="324">
        <v>-1.3499000000000001</v>
      </c>
      <c r="D74" s="325">
        <v>15.5723</v>
      </c>
      <c r="E74" s="325">
        <v>0.1111</v>
      </c>
      <c r="F74" s="325">
        <v>-1</v>
      </c>
      <c r="G74" s="326">
        <v>12.476000000000001</v>
      </c>
      <c r="H74" s="326">
        <v>12.954000000000001</v>
      </c>
      <c r="I74" s="326">
        <v>13.226000000000001</v>
      </c>
      <c r="J74" s="326">
        <v>13.992000000000001</v>
      </c>
      <c r="K74" s="326">
        <v>14.499000000000001</v>
      </c>
      <c r="L74" s="326">
        <v>15.571999999999999</v>
      </c>
      <c r="M74" s="326">
        <v>16.852</v>
      </c>
      <c r="N74" s="326">
        <v>17.648</v>
      </c>
      <c r="O74" s="326">
        <v>19.207999999999998</v>
      </c>
      <c r="P74" s="326">
        <v>19.905000000000001</v>
      </c>
      <c r="Q74" s="326">
        <v>21.399000000000001</v>
      </c>
      <c r="R74" s="325">
        <v>9999</v>
      </c>
      <c r="T74" s="327"/>
    </row>
    <row r="75" spans="1:20">
      <c r="A75" s="322" t="s">
        <v>888</v>
      </c>
      <c r="B75" s="323">
        <v>93</v>
      </c>
      <c r="C75" s="324">
        <v>-1.36</v>
      </c>
      <c r="D75" s="325">
        <v>15.597899999999999</v>
      </c>
      <c r="E75" s="325">
        <v>0.11156000000000001</v>
      </c>
      <c r="F75" s="325">
        <v>-1</v>
      </c>
      <c r="G75" s="326">
        <v>12.489000000000001</v>
      </c>
      <c r="H75" s="326">
        <v>12.968999999999999</v>
      </c>
      <c r="I75" s="326">
        <v>13.241</v>
      </c>
      <c r="J75" s="326">
        <v>14.01</v>
      </c>
      <c r="K75" s="326">
        <v>14.52</v>
      </c>
      <c r="L75" s="326">
        <v>15.598000000000001</v>
      </c>
      <c r="M75" s="326">
        <v>16.887</v>
      </c>
      <c r="N75" s="326">
        <v>17.689</v>
      </c>
      <c r="O75" s="326">
        <v>19.263999999999999</v>
      </c>
      <c r="P75" s="326">
        <v>19.969000000000001</v>
      </c>
      <c r="Q75" s="326">
        <v>21.483000000000001</v>
      </c>
      <c r="R75" s="325">
        <v>9999</v>
      </c>
      <c r="T75" s="327"/>
    </row>
    <row r="76" spans="1:20">
      <c r="A76" s="322" t="s">
        <v>889</v>
      </c>
      <c r="B76" s="323">
        <v>94</v>
      </c>
      <c r="C76" s="324">
        <v>-1.3696999999999999</v>
      </c>
      <c r="D76" s="325">
        <v>15.624599999999999</v>
      </c>
      <c r="E76" s="325">
        <v>0.11201</v>
      </c>
      <c r="F76" s="325">
        <v>-1</v>
      </c>
      <c r="G76" s="326">
        <v>12.504</v>
      </c>
      <c r="H76" s="326">
        <v>12.984</v>
      </c>
      <c r="I76" s="326">
        <v>13.257</v>
      </c>
      <c r="J76" s="326">
        <v>14.029</v>
      </c>
      <c r="K76" s="326">
        <v>14.541</v>
      </c>
      <c r="L76" s="326">
        <v>15.625</v>
      </c>
      <c r="M76" s="326">
        <v>16.922000000000001</v>
      </c>
      <c r="N76" s="326">
        <v>17.73</v>
      </c>
      <c r="O76" s="326">
        <v>19.321000000000002</v>
      </c>
      <c r="P76" s="326">
        <v>20.033999999999999</v>
      </c>
      <c r="Q76" s="326">
        <v>21.567</v>
      </c>
      <c r="R76" s="325">
        <v>9999</v>
      </c>
      <c r="T76" s="327"/>
    </row>
    <row r="77" spans="1:20">
      <c r="A77" s="322" t="s">
        <v>890</v>
      </c>
      <c r="B77" s="323">
        <v>95</v>
      </c>
      <c r="C77" s="324">
        <v>-1.379</v>
      </c>
      <c r="D77" s="325">
        <v>15.6523</v>
      </c>
      <c r="E77" s="325">
        <v>0.11246</v>
      </c>
      <c r="F77" s="325">
        <v>-1</v>
      </c>
      <c r="G77" s="326">
        <v>12.519</v>
      </c>
      <c r="H77" s="326">
        <v>13.000999999999999</v>
      </c>
      <c r="I77" s="326">
        <v>13.275</v>
      </c>
      <c r="J77" s="326">
        <v>14.048999999999999</v>
      </c>
      <c r="K77" s="326">
        <v>14.563000000000001</v>
      </c>
      <c r="L77" s="326">
        <v>15.651999999999999</v>
      </c>
      <c r="M77" s="326">
        <v>16.957999999999998</v>
      </c>
      <c r="N77" s="326">
        <v>17.773</v>
      </c>
      <c r="O77" s="326">
        <v>19.379000000000001</v>
      </c>
      <c r="P77" s="326">
        <v>20.100000000000001</v>
      </c>
      <c r="Q77" s="326">
        <v>21.652999999999999</v>
      </c>
      <c r="R77" s="325">
        <v>9999</v>
      </c>
      <c r="T77" s="327"/>
    </row>
    <row r="78" spans="1:20">
      <c r="A78" s="322" t="s">
        <v>891</v>
      </c>
      <c r="B78" s="323">
        <v>96</v>
      </c>
      <c r="C78" s="324">
        <v>-1.3879999999999999</v>
      </c>
      <c r="D78" s="325">
        <v>15.680999999999999</v>
      </c>
      <c r="E78" s="325">
        <v>0.11291</v>
      </c>
      <c r="F78" s="325">
        <v>-1</v>
      </c>
      <c r="G78" s="326">
        <v>12.535</v>
      </c>
      <c r="H78" s="326">
        <v>13.018000000000001</v>
      </c>
      <c r="I78" s="326">
        <v>13.292999999999999</v>
      </c>
      <c r="J78" s="326">
        <v>14.07</v>
      </c>
      <c r="K78" s="326">
        <v>14.586</v>
      </c>
      <c r="L78" s="326">
        <v>15.680999999999999</v>
      </c>
      <c r="M78" s="326">
        <v>16.995000000000001</v>
      </c>
      <c r="N78" s="326">
        <v>17.817</v>
      </c>
      <c r="O78" s="326">
        <v>19.437999999999999</v>
      </c>
      <c r="P78" s="326">
        <v>20.167000000000002</v>
      </c>
      <c r="Q78" s="326">
        <v>21.74</v>
      </c>
      <c r="R78" s="325">
        <v>9999</v>
      </c>
      <c r="T78" s="327"/>
    </row>
    <row r="79" spans="1:20">
      <c r="A79" s="322" t="s">
        <v>892</v>
      </c>
      <c r="B79" s="323">
        <v>97</v>
      </c>
      <c r="C79" s="324">
        <v>-1.3966000000000001</v>
      </c>
      <c r="D79" s="325">
        <v>15.710699999999999</v>
      </c>
      <c r="E79" s="325">
        <v>0.11335000000000001</v>
      </c>
      <c r="F79" s="325">
        <v>-1</v>
      </c>
      <c r="G79" s="326">
        <v>12.551</v>
      </c>
      <c r="H79" s="326">
        <v>13.036</v>
      </c>
      <c r="I79" s="326">
        <v>13.311999999999999</v>
      </c>
      <c r="J79" s="326">
        <v>14.090999999999999</v>
      </c>
      <c r="K79" s="326">
        <v>14.61</v>
      </c>
      <c r="L79" s="326">
        <v>15.711</v>
      </c>
      <c r="M79" s="326">
        <v>17.033999999999999</v>
      </c>
      <c r="N79" s="326">
        <v>17.861999999999998</v>
      </c>
      <c r="O79" s="326">
        <v>19.498000000000001</v>
      </c>
      <c r="P79" s="326">
        <v>20.234999999999999</v>
      </c>
      <c r="Q79" s="326">
        <v>21.827999999999999</v>
      </c>
      <c r="R79" s="325">
        <v>9999</v>
      </c>
      <c r="T79" s="327"/>
    </row>
    <row r="80" spans="1:20">
      <c r="A80" s="322" t="s">
        <v>893</v>
      </c>
      <c r="B80" s="323">
        <v>98</v>
      </c>
      <c r="C80" s="324">
        <v>-1.4047000000000001</v>
      </c>
      <c r="D80" s="325">
        <v>15.7415</v>
      </c>
      <c r="E80" s="325">
        <v>0.1138</v>
      </c>
      <c r="F80" s="325">
        <v>-1</v>
      </c>
      <c r="G80" s="326">
        <v>12.569000000000001</v>
      </c>
      <c r="H80" s="326">
        <v>13.055</v>
      </c>
      <c r="I80" s="326">
        <v>13.331</v>
      </c>
      <c r="J80" s="326">
        <v>14.114000000000001</v>
      </c>
      <c r="K80" s="326">
        <v>14.635</v>
      </c>
      <c r="L80" s="326">
        <v>15.742000000000001</v>
      </c>
      <c r="M80" s="326">
        <v>17.073</v>
      </c>
      <c r="N80" s="326">
        <v>17.908000000000001</v>
      </c>
      <c r="O80" s="326">
        <v>19.559999999999999</v>
      </c>
      <c r="P80" s="326">
        <v>20.305</v>
      </c>
      <c r="Q80" s="326">
        <v>21.919</v>
      </c>
      <c r="R80" s="325">
        <v>9999</v>
      </c>
      <c r="T80" s="327"/>
    </row>
    <row r="81" spans="1:20">
      <c r="A81" s="322" t="s">
        <v>894</v>
      </c>
      <c r="B81" s="323">
        <v>99</v>
      </c>
      <c r="C81" s="324">
        <v>-1.4125000000000001</v>
      </c>
      <c r="D81" s="325">
        <v>15.773199999999999</v>
      </c>
      <c r="E81" s="325">
        <v>0.11423999999999999</v>
      </c>
      <c r="F81" s="325">
        <v>-1</v>
      </c>
      <c r="G81" s="326">
        <v>12.587</v>
      </c>
      <c r="H81" s="326">
        <v>13.074999999999999</v>
      </c>
      <c r="I81" s="326">
        <v>13.352</v>
      </c>
      <c r="J81" s="326">
        <v>14.137</v>
      </c>
      <c r="K81" s="326">
        <v>14.661</v>
      </c>
      <c r="L81" s="326">
        <v>15.773</v>
      </c>
      <c r="M81" s="326">
        <v>17.114000000000001</v>
      </c>
      <c r="N81" s="326">
        <v>17.954999999999998</v>
      </c>
      <c r="O81" s="326">
        <v>19.623000000000001</v>
      </c>
      <c r="P81" s="326">
        <v>20.376000000000001</v>
      </c>
      <c r="Q81" s="326">
        <v>22.01</v>
      </c>
      <c r="R81" s="325">
        <v>9999</v>
      </c>
      <c r="T81" s="328"/>
    </row>
    <row r="82" spans="1:20">
      <c r="A82" s="322" t="s">
        <v>895</v>
      </c>
      <c r="B82" s="323">
        <v>100</v>
      </c>
      <c r="C82" s="324">
        <v>-1.4198999999999999</v>
      </c>
      <c r="D82" s="325">
        <v>15.8058</v>
      </c>
      <c r="E82" s="325">
        <v>0.11469</v>
      </c>
      <c r="F82" s="325">
        <v>-1</v>
      </c>
      <c r="G82" s="326">
        <v>12.605</v>
      </c>
      <c r="H82" s="326">
        <v>13.095000000000001</v>
      </c>
      <c r="I82" s="326">
        <v>13.372999999999999</v>
      </c>
      <c r="J82" s="326">
        <v>14.162000000000001</v>
      </c>
      <c r="K82" s="326">
        <v>14.686999999999999</v>
      </c>
      <c r="L82" s="326">
        <v>15.805999999999999</v>
      </c>
      <c r="M82" s="326">
        <v>17.155999999999999</v>
      </c>
      <c r="N82" s="326">
        <v>18.004000000000001</v>
      </c>
      <c r="O82" s="326">
        <v>19.687000000000001</v>
      </c>
      <c r="P82" s="326">
        <v>20.449000000000002</v>
      </c>
      <c r="Q82" s="326">
        <v>22.103000000000002</v>
      </c>
      <c r="R82" s="325">
        <v>9999</v>
      </c>
      <c r="T82" s="327"/>
    </row>
    <row r="83" spans="1:20">
      <c r="A83" s="322" t="s">
        <v>896</v>
      </c>
      <c r="B83" s="323">
        <v>101</v>
      </c>
      <c r="C83" s="324">
        <v>-1.427</v>
      </c>
      <c r="D83" s="325">
        <v>15.839399999999999</v>
      </c>
      <c r="E83" s="325">
        <v>0.11513</v>
      </c>
      <c r="F83" s="325">
        <v>-1</v>
      </c>
      <c r="G83" s="326">
        <v>12.625</v>
      </c>
      <c r="H83" s="326">
        <v>13.116</v>
      </c>
      <c r="I83" s="326">
        <v>13.395</v>
      </c>
      <c r="J83" s="326">
        <v>14.186999999999999</v>
      </c>
      <c r="K83" s="326">
        <v>14.715</v>
      </c>
      <c r="L83" s="326">
        <v>15.839</v>
      </c>
      <c r="M83" s="326">
        <v>17.198</v>
      </c>
      <c r="N83" s="326">
        <v>18.053000000000001</v>
      </c>
      <c r="O83" s="326">
        <v>19.751999999999999</v>
      </c>
      <c r="P83" s="326">
        <v>20.521999999999998</v>
      </c>
      <c r="Q83" s="326">
        <v>22.198</v>
      </c>
      <c r="R83" s="325">
        <v>9999</v>
      </c>
      <c r="T83" s="327"/>
    </row>
    <row r="84" spans="1:20">
      <c r="A84" s="322" t="s">
        <v>897</v>
      </c>
      <c r="B84" s="323">
        <v>102</v>
      </c>
      <c r="C84" s="324">
        <v>-1.4336</v>
      </c>
      <c r="D84" s="325">
        <v>15.873799999999999</v>
      </c>
      <c r="E84" s="325">
        <v>0.11557000000000001</v>
      </c>
      <c r="F84" s="325">
        <v>-1</v>
      </c>
      <c r="G84" s="326">
        <v>12.645</v>
      </c>
      <c r="H84" s="326">
        <v>13.137</v>
      </c>
      <c r="I84" s="326">
        <v>13.417999999999999</v>
      </c>
      <c r="J84" s="326">
        <v>14.212999999999999</v>
      </c>
      <c r="K84" s="326">
        <v>14.743</v>
      </c>
      <c r="L84" s="326">
        <v>15.874000000000001</v>
      </c>
      <c r="M84" s="326">
        <v>17.242000000000001</v>
      </c>
      <c r="N84" s="326">
        <v>18.103000000000002</v>
      </c>
      <c r="O84" s="326">
        <v>19.818000000000001</v>
      </c>
      <c r="P84" s="326">
        <v>20.597000000000001</v>
      </c>
      <c r="Q84" s="326">
        <v>22.292999999999999</v>
      </c>
      <c r="R84" s="325">
        <v>9999</v>
      </c>
      <c r="T84" s="327"/>
    </row>
    <row r="85" spans="1:20">
      <c r="A85" s="322" t="s">
        <v>898</v>
      </c>
      <c r="B85" s="323">
        <v>103</v>
      </c>
      <c r="C85" s="324">
        <v>-1.4398</v>
      </c>
      <c r="D85" s="325">
        <v>15.909000000000001</v>
      </c>
      <c r="E85" s="325">
        <v>0.11601</v>
      </c>
      <c r="F85" s="325">
        <v>-1</v>
      </c>
      <c r="G85" s="326">
        <v>12.666</v>
      </c>
      <c r="H85" s="326">
        <v>13.159000000000001</v>
      </c>
      <c r="I85" s="326">
        <v>13.441000000000001</v>
      </c>
      <c r="J85" s="326">
        <v>14.239000000000001</v>
      </c>
      <c r="K85" s="326">
        <v>14.772</v>
      </c>
      <c r="L85" s="326">
        <v>15.909000000000001</v>
      </c>
      <c r="M85" s="326">
        <v>17.286000000000001</v>
      </c>
      <c r="N85" s="326">
        <v>18.154</v>
      </c>
      <c r="O85" s="326">
        <v>19.885000000000002</v>
      </c>
      <c r="P85" s="326">
        <v>20.672000000000001</v>
      </c>
      <c r="Q85" s="326">
        <v>22.388999999999999</v>
      </c>
      <c r="R85" s="325">
        <v>9999</v>
      </c>
      <c r="T85" s="327"/>
    </row>
    <row r="86" spans="1:20">
      <c r="A86" s="322" t="s">
        <v>899</v>
      </c>
      <c r="B86" s="323">
        <v>104</v>
      </c>
      <c r="C86" s="324">
        <v>-1.4456</v>
      </c>
      <c r="D86" s="325">
        <v>15.9451</v>
      </c>
      <c r="E86" s="325">
        <v>0.11644</v>
      </c>
      <c r="F86" s="325">
        <v>-1</v>
      </c>
      <c r="G86" s="326">
        <v>12.686999999999999</v>
      </c>
      <c r="H86" s="326">
        <v>13.182</v>
      </c>
      <c r="I86" s="326">
        <v>13.465</v>
      </c>
      <c r="J86" s="326">
        <v>14.266</v>
      </c>
      <c r="K86" s="326">
        <v>14.802</v>
      </c>
      <c r="L86" s="326">
        <v>15.945</v>
      </c>
      <c r="M86" s="326">
        <v>17.331</v>
      </c>
      <c r="N86" s="326">
        <v>18.206</v>
      </c>
      <c r="O86" s="326">
        <v>19.952999999999999</v>
      </c>
      <c r="P86" s="326">
        <v>20.748000000000001</v>
      </c>
      <c r="Q86" s="326">
        <v>22.486000000000001</v>
      </c>
      <c r="R86" s="325">
        <v>9999</v>
      </c>
      <c r="T86" s="327"/>
    </row>
    <row r="87" spans="1:20">
      <c r="A87" s="322" t="s">
        <v>900</v>
      </c>
      <c r="B87" s="323">
        <v>105</v>
      </c>
      <c r="C87" s="324">
        <v>-1.4511000000000001</v>
      </c>
      <c r="D87" s="325">
        <v>15.9818</v>
      </c>
      <c r="E87" s="325">
        <v>0.11688</v>
      </c>
      <c r="F87" s="325">
        <v>-1</v>
      </c>
      <c r="G87" s="326">
        <v>12.708</v>
      </c>
      <c r="H87" s="326">
        <v>13.206</v>
      </c>
      <c r="I87" s="326">
        <v>13.489000000000001</v>
      </c>
      <c r="J87" s="326">
        <v>14.294</v>
      </c>
      <c r="K87" s="326">
        <v>14.832000000000001</v>
      </c>
      <c r="L87" s="326">
        <v>15.981999999999999</v>
      </c>
      <c r="M87" s="326">
        <v>17.376999999999999</v>
      </c>
      <c r="N87" s="326">
        <v>18.259</v>
      </c>
      <c r="O87" s="326">
        <v>20.021999999999998</v>
      </c>
      <c r="P87" s="326">
        <v>20.826000000000001</v>
      </c>
      <c r="Q87" s="326">
        <v>22.584</v>
      </c>
      <c r="R87" s="325">
        <v>9999</v>
      </c>
      <c r="T87" s="327"/>
    </row>
    <row r="88" spans="1:20">
      <c r="A88" s="322" t="s">
        <v>901</v>
      </c>
      <c r="B88" s="323">
        <v>106</v>
      </c>
      <c r="C88" s="324">
        <v>-1.4560999999999999</v>
      </c>
      <c r="D88" s="325">
        <v>16.019400000000001</v>
      </c>
      <c r="E88" s="325">
        <v>0.11731</v>
      </c>
      <c r="F88" s="325">
        <v>-1</v>
      </c>
      <c r="G88" s="326">
        <v>12.731</v>
      </c>
      <c r="H88" s="326">
        <v>13.23</v>
      </c>
      <c r="I88" s="326">
        <v>13.513999999999999</v>
      </c>
      <c r="J88" s="326">
        <v>14.323</v>
      </c>
      <c r="K88" s="326">
        <v>14.864000000000001</v>
      </c>
      <c r="L88" s="326">
        <v>16.018999999999998</v>
      </c>
      <c r="M88" s="326">
        <v>17.423999999999999</v>
      </c>
      <c r="N88" s="326">
        <v>18.312999999999999</v>
      </c>
      <c r="O88" s="326">
        <v>20.091999999999999</v>
      </c>
      <c r="P88" s="326">
        <v>20.904</v>
      </c>
      <c r="Q88" s="326">
        <v>22.683</v>
      </c>
      <c r="R88" s="325">
        <v>9999</v>
      </c>
      <c r="T88" s="327"/>
    </row>
    <row r="89" spans="1:20">
      <c r="A89" s="322" t="s">
        <v>902</v>
      </c>
      <c r="B89" s="323">
        <v>107</v>
      </c>
      <c r="C89" s="324">
        <v>-1.4607000000000001</v>
      </c>
      <c r="D89" s="325">
        <v>16.057500000000001</v>
      </c>
      <c r="E89" s="325">
        <v>0.11774</v>
      </c>
      <c r="F89" s="325">
        <v>-1</v>
      </c>
      <c r="G89" s="326">
        <v>12.753</v>
      </c>
      <c r="H89" s="326">
        <v>13.254</v>
      </c>
      <c r="I89" s="326">
        <v>13.54</v>
      </c>
      <c r="J89" s="326">
        <v>14.352</v>
      </c>
      <c r="K89" s="326">
        <v>14.895</v>
      </c>
      <c r="L89" s="326">
        <v>16.058</v>
      </c>
      <c r="M89" s="326">
        <v>17.472000000000001</v>
      </c>
      <c r="N89" s="326">
        <v>18.367000000000001</v>
      </c>
      <c r="O89" s="326">
        <v>20.161999999999999</v>
      </c>
      <c r="P89" s="326">
        <v>20.983000000000001</v>
      </c>
      <c r="Q89" s="326">
        <v>22.783000000000001</v>
      </c>
      <c r="R89" s="325">
        <v>9999</v>
      </c>
      <c r="T89" s="327"/>
    </row>
    <row r="90" spans="1:20">
      <c r="A90" s="322" t="s">
        <v>903</v>
      </c>
      <c r="B90" s="323">
        <v>108</v>
      </c>
      <c r="C90" s="324">
        <v>-1.4650000000000001</v>
      </c>
      <c r="D90" s="325">
        <v>16.096399999999999</v>
      </c>
      <c r="E90" s="325">
        <v>0.11816</v>
      </c>
      <c r="F90" s="325">
        <v>-1</v>
      </c>
      <c r="G90" s="326">
        <v>12.776</v>
      </c>
      <c r="H90" s="326">
        <v>13.279</v>
      </c>
      <c r="I90" s="326">
        <v>13.566000000000001</v>
      </c>
      <c r="J90" s="326">
        <v>14.382</v>
      </c>
      <c r="K90" s="326">
        <v>14.928000000000001</v>
      </c>
      <c r="L90" s="326">
        <v>16.096</v>
      </c>
      <c r="M90" s="326">
        <v>17.52</v>
      </c>
      <c r="N90" s="326">
        <v>18.422000000000001</v>
      </c>
      <c r="O90" s="326">
        <v>20.233000000000001</v>
      </c>
      <c r="P90" s="326">
        <v>21.062000000000001</v>
      </c>
      <c r="Q90" s="326">
        <v>22.882000000000001</v>
      </c>
      <c r="R90" s="325">
        <v>9999</v>
      </c>
      <c r="T90" s="327"/>
    </row>
    <row r="91" spans="1:20">
      <c r="A91" s="322" t="s">
        <v>904</v>
      </c>
      <c r="B91" s="323">
        <v>109</v>
      </c>
      <c r="C91" s="324">
        <v>-1.4688000000000001</v>
      </c>
      <c r="D91" s="325">
        <v>16.1358</v>
      </c>
      <c r="E91" s="325">
        <v>0.11859</v>
      </c>
      <c r="F91" s="325">
        <v>-1</v>
      </c>
      <c r="G91" s="326">
        <v>12.8</v>
      </c>
      <c r="H91" s="326">
        <v>13.305</v>
      </c>
      <c r="I91" s="326">
        <v>13.592000000000001</v>
      </c>
      <c r="J91" s="326">
        <v>14.412000000000001</v>
      </c>
      <c r="K91" s="326">
        <v>14.96</v>
      </c>
      <c r="L91" s="326">
        <v>16.135999999999999</v>
      </c>
      <c r="M91" s="326">
        <v>17.568999999999999</v>
      </c>
      <c r="N91" s="326">
        <v>18.478000000000002</v>
      </c>
      <c r="O91" s="326">
        <v>20.305</v>
      </c>
      <c r="P91" s="326">
        <v>21.141999999999999</v>
      </c>
      <c r="Q91" s="326">
        <v>22.983000000000001</v>
      </c>
      <c r="R91" s="325">
        <v>9999</v>
      </c>
      <c r="T91" s="327"/>
    </row>
    <row r="92" spans="1:20">
      <c r="A92" s="322" t="s">
        <v>905</v>
      </c>
      <c r="B92" s="323">
        <v>110</v>
      </c>
      <c r="C92" s="324">
        <v>-1.4722999999999999</v>
      </c>
      <c r="D92" s="325">
        <v>16.175899999999999</v>
      </c>
      <c r="E92" s="325">
        <v>0.11901</v>
      </c>
      <c r="F92" s="325">
        <v>-1</v>
      </c>
      <c r="G92" s="326">
        <v>12.824</v>
      </c>
      <c r="H92" s="326">
        <v>13.331</v>
      </c>
      <c r="I92" s="326">
        <v>13.62</v>
      </c>
      <c r="J92" s="326">
        <v>14.443</v>
      </c>
      <c r="K92" s="326">
        <v>14.994</v>
      </c>
      <c r="L92" s="326">
        <v>16.175999999999998</v>
      </c>
      <c r="M92" s="326">
        <v>17.617999999999999</v>
      </c>
      <c r="N92" s="326">
        <v>18.535</v>
      </c>
      <c r="O92" s="326">
        <v>20.378</v>
      </c>
      <c r="P92" s="326">
        <v>21.222999999999999</v>
      </c>
      <c r="Q92" s="326">
        <v>23.084</v>
      </c>
      <c r="R92" s="325">
        <v>9999</v>
      </c>
      <c r="T92" s="327"/>
    </row>
    <row r="93" spans="1:20">
      <c r="A93" s="322" t="s">
        <v>906</v>
      </c>
      <c r="B93" s="323">
        <v>111</v>
      </c>
      <c r="C93" s="324">
        <v>-1.4753000000000001</v>
      </c>
      <c r="D93" s="325">
        <v>16.2166</v>
      </c>
      <c r="E93" s="325">
        <v>0.11942999999999999</v>
      </c>
      <c r="F93" s="325">
        <v>-1</v>
      </c>
      <c r="G93" s="326">
        <v>12.848000000000001</v>
      </c>
      <c r="H93" s="326">
        <v>13.356999999999999</v>
      </c>
      <c r="I93" s="326">
        <v>13.647</v>
      </c>
      <c r="J93" s="326">
        <v>14.474</v>
      </c>
      <c r="K93" s="326">
        <v>15.028</v>
      </c>
      <c r="L93" s="326">
        <v>16.216999999999999</v>
      </c>
      <c r="M93" s="326">
        <v>17.669</v>
      </c>
      <c r="N93" s="326">
        <v>18.591999999999999</v>
      </c>
      <c r="O93" s="326">
        <v>20.451000000000001</v>
      </c>
      <c r="P93" s="326">
        <v>21.303999999999998</v>
      </c>
      <c r="Q93" s="326">
        <v>23.186</v>
      </c>
      <c r="R93" s="325">
        <v>9999</v>
      </c>
      <c r="T93" s="327"/>
    </row>
    <row r="94" spans="1:20">
      <c r="A94" s="322" t="s">
        <v>907</v>
      </c>
      <c r="B94" s="323">
        <v>112</v>
      </c>
      <c r="C94" s="324">
        <v>-1.478</v>
      </c>
      <c r="D94" s="325">
        <v>16.257999999999999</v>
      </c>
      <c r="E94" s="325">
        <v>0.11985</v>
      </c>
      <c r="F94" s="325">
        <v>-1</v>
      </c>
      <c r="G94" s="326">
        <v>12.872999999999999</v>
      </c>
      <c r="H94" s="326">
        <v>13.384</v>
      </c>
      <c r="I94" s="326">
        <v>13.675000000000001</v>
      </c>
      <c r="J94" s="326">
        <v>14.506</v>
      </c>
      <c r="K94" s="326">
        <v>15.063000000000001</v>
      </c>
      <c r="L94" s="326">
        <v>16.257999999999999</v>
      </c>
      <c r="M94" s="326">
        <v>17.72</v>
      </c>
      <c r="N94" s="326">
        <v>18.649999999999999</v>
      </c>
      <c r="O94" s="326">
        <v>20.524000000000001</v>
      </c>
      <c r="P94" s="326">
        <v>21.385999999999999</v>
      </c>
      <c r="Q94" s="326">
        <v>23.289000000000001</v>
      </c>
      <c r="R94" s="325">
        <v>9999</v>
      </c>
      <c r="T94" s="327"/>
    </row>
    <row r="95" spans="1:20">
      <c r="A95" s="322" t="s">
        <v>908</v>
      </c>
      <c r="B95" s="323">
        <v>113</v>
      </c>
      <c r="C95" s="324">
        <v>-1.4802999999999999</v>
      </c>
      <c r="D95" s="325">
        <v>16.299900000000001</v>
      </c>
      <c r="E95" s="325">
        <v>0.12026000000000001</v>
      </c>
      <c r="F95" s="325">
        <v>-1</v>
      </c>
      <c r="G95" s="326">
        <v>12.898</v>
      </c>
      <c r="H95" s="326">
        <v>13.411</v>
      </c>
      <c r="I95" s="326">
        <v>13.704000000000001</v>
      </c>
      <c r="J95" s="326">
        <v>14.538</v>
      </c>
      <c r="K95" s="326">
        <v>15.098000000000001</v>
      </c>
      <c r="L95" s="326">
        <v>16.3</v>
      </c>
      <c r="M95" s="326">
        <v>17.771000000000001</v>
      </c>
      <c r="N95" s="326">
        <v>18.707999999999998</v>
      </c>
      <c r="O95" s="326">
        <v>20.597999999999999</v>
      </c>
      <c r="P95" s="326">
        <v>21.468</v>
      </c>
      <c r="Q95" s="326">
        <v>23.390999999999998</v>
      </c>
      <c r="R95" s="325">
        <v>9999</v>
      </c>
      <c r="T95" s="327"/>
    </row>
    <row r="96" spans="1:20">
      <c r="A96" s="322" t="s">
        <v>909</v>
      </c>
      <c r="B96" s="323">
        <v>114</v>
      </c>
      <c r="C96" s="324">
        <v>-1.4823</v>
      </c>
      <c r="D96" s="325">
        <v>16.342500000000001</v>
      </c>
      <c r="E96" s="325">
        <v>0.12067</v>
      </c>
      <c r="F96" s="325">
        <v>-1</v>
      </c>
      <c r="G96" s="326">
        <v>12.923999999999999</v>
      </c>
      <c r="H96" s="326">
        <v>13.439</v>
      </c>
      <c r="I96" s="326">
        <v>13.733000000000001</v>
      </c>
      <c r="J96" s="326">
        <v>14.571</v>
      </c>
      <c r="K96" s="326">
        <v>15.134</v>
      </c>
      <c r="L96" s="326">
        <v>16.343</v>
      </c>
      <c r="M96" s="326">
        <v>17.823</v>
      </c>
      <c r="N96" s="326">
        <v>18.766999999999999</v>
      </c>
      <c r="O96" s="326">
        <v>20.672999999999998</v>
      </c>
      <c r="P96" s="326">
        <v>21.550999999999998</v>
      </c>
      <c r="Q96" s="326">
        <v>23.494</v>
      </c>
      <c r="R96" s="325">
        <v>9999</v>
      </c>
      <c r="T96" s="327"/>
    </row>
    <row r="97" spans="1:20">
      <c r="A97" s="322" t="s">
        <v>910</v>
      </c>
      <c r="B97" s="323">
        <v>115</v>
      </c>
      <c r="C97" s="324">
        <v>-1.4838</v>
      </c>
      <c r="D97" s="325">
        <v>16.3858</v>
      </c>
      <c r="E97" s="325">
        <v>0.12107999999999999</v>
      </c>
      <c r="F97" s="325">
        <v>-1</v>
      </c>
      <c r="G97" s="326">
        <v>12.95</v>
      </c>
      <c r="H97" s="326">
        <v>13.467000000000001</v>
      </c>
      <c r="I97" s="326">
        <v>13.762</v>
      </c>
      <c r="J97" s="326">
        <v>14.605</v>
      </c>
      <c r="K97" s="326">
        <v>15.17</v>
      </c>
      <c r="L97" s="326">
        <v>16.385999999999999</v>
      </c>
      <c r="M97" s="326">
        <v>17.876000000000001</v>
      </c>
      <c r="N97" s="326">
        <v>18.827000000000002</v>
      </c>
      <c r="O97" s="326">
        <v>20.748999999999999</v>
      </c>
      <c r="P97" s="326">
        <v>21.635000000000002</v>
      </c>
      <c r="Q97" s="326">
        <v>23.597999999999999</v>
      </c>
      <c r="R97" s="325">
        <v>9999</v>
      </c>
      <c r="T97" s="327"/>
    </row>
    <row r="98" spans="1:20">
      <c r="A98" s="322" t="s">
        <v>911</v>
      </c>
      <c r="B98" s="323">
        <v>116</v>
      </c>
      <c r="C98" s="324">
        <v>-1.4850000000000001</v>
      </c>
      <c r="D98" s="325">
        <v>16.4298</v>
      </c>
      <c r="E98" s="325">
        <v>0.12148</v>
      </c>
      <c r="F98" s="325">
        <v>-1</v>
      </c>
      <c r="G98" s="326">
        <v>12.976000000000001</v>
      </c>
      <c r="H98" s="326">
        <v>13.496</v>
      </c>
      <c r="I98" s="326">
        <v>13.792</v>
      </c>
      <c r="J98" s="326">
        <v>14.638999999999999</v>
      </c>
      <c r="K98" s="326">
        <v>15.207000000000001</v>
      </c>
      <c r="L98" s="326">
        <v>16.43</v>
      </c>
      <c r="M98" s="326">
        <v>17.93</v>
      </c>
      <c r="N98" s="326">
        <v>18.887</v>
      </c>
      <c r="O98" s="326">
        <v>20.824999999999999</v>
      </c>
      <c r="P98" s="326">
        <v>21.719000000000001</v>
      </c>
      <c r="Q98" s="326">
        <v>23.701000000000001</v>
      </c>
      <c r="R98" s="325">
        <v>9999</v>
      </c>
      <c r="T98" s="327"/>
    </row>
    <row r="99" spans="1:20">
      <c r="A99" s="322" t="s">
        <v>912</v>
      </c>
      <c r="B99" s="323">
        <v>117</v>
      </c>
      <c r="C99" s="324">
        <v>-1.4859</v>
      </c>
      <c r="D99" s="325">
        <v>16.474599999999999</v>
      </c>
      <c r="E99" s="325">
        <v>0.12188</v>
      </c>
      <c r="F99" s="325">
        <v>-1</v>
      </c>
      <c r="G99" s="326">
        <v>13.003</v>
      </c>
      <c r="H99" s="326">
        <v>13.525</v>
      </c>
      <c r="I99" s="326">
        <v>13.823</v>
      </c>
      <c r="J99" s="326">
        <v>14.673999999999999</v>
      </c>
      <c r="K99" s="326">
        <v>15.244999999999999</v>
      </c>
      <c r="L99" s="326">
        <v>16.475000000000001</v>
      </c>
      <c r="M99" s="326">
        <v>17.984000000000002</v>
      </c>
      <c r="N99" s="326">
        <v>18.949000000000002</v>
      </c>
      <c r="O99" s="326">
        <v>20.902000000000001</v>
      </c>
      <c r="P99" s="326">
        <v>21.803999999999998</v>
      </c>
      <c r="Q99" s="326">
        <v>23.806000000000001</v>
      </c>
      <c r="R99" s="325">
        <v>9999</v>
      </c>
      <c r="T99" s="327"/>
    </row>
    <row r="100" spans="1:20">
      <c r="A100" s="322" t="s">
        <v>913</v>
      </c>
      <c r="B100" s="323">
        <v>118</v>
      </c>
      <c r="C100" s="324">
        <v>-1.4863999999999999</v>
      </c>
      <c r="D100" s="325">
        <v>16.52</v>
      </c>
      <c r="E100" s="325">
        <v>0.12228</v>
      </c>
      <c r="F100" s="325">
        <v>-1</v>
      </c>
      <c r="G100" s="326">
        <v>13.031000000000001</v>
      </c>
      <c r="H100" s="326">
        <v>13.555</v>
      </c>
      <c r="I100" s="326">
        <v>13.853999999999999</v>
      </c>
      <c r="J100" s="326">
        <v>14.709</v>
      </c>
      <c r="K100" s="326">
        <v>15.282999999999999</v>
      </c>
      <c r="L100" s="326">
        <v>16.52</v>
      </c>
      <c r="M100" s="326">
        <v>18.039000000000001</v>
      </c>
      <c r="N100" s="326">
        <v>19.010999999999999</v>
      </c>
      <c r="O100" s="326">
        <v>20.978999999999999</v>
      </c>
      <c r="P100" s="326">
        <v>21.888999999999999</v>
      </c>
      <c r="Q100" s="326">
        <v>23.911000000000001</v>
      </c>
      <c r="R100" s="325">
        <v>9999</v>
      </c>
      <c r="T100" s="327"/>
    </row>
    <row r="101" spans="1:20">
      <c r="A101" s="322" t="s">
        <v>914</v>
      </c>
      <c r="B101" s="323">
        <v>119</v>
      </c>
      <c r="C101" s="324">
        <v>-1.4865999999999999</v>
      </c>
      <c r="D101" s="325">
        <v>16.566299999999998</v>
      </c>
      <c r="E101" s="325">
        <v>0.12268</v>
      </c>
      <c r="F101" s="325">
        <v>-1</v>
      </c>
      <c r="G101" s="326">
        <v>13.058999999999999</v>
      </c>
      <c r="H101" s="326">
        <v>13.585000000000001</v>
      </c>
      <c r="I101" s="326">
        <v>13.885999999999999</v>
      </c>
      <c r="J101" s="326">
        <v>14.744999999999999</v>
      </c>
      <c r="K101" s="326">
        <v>15.323</v>
      </c>
      <c r="L101" s="326">
        <v>16.565999999999999</v>
      </c>
      <c r="M101" s="326">
        <v>18.096</v>
      </c>
      <c r="N101" s="326">
        <v>19.074000000000002</v>
      </c>
      <c r="O101" s="326">
        <v>21.058</v>
      </c>
      <c r="P101" s="326">
        <v>21.975999999999999</v>
      </c>
      <c r="Q101" s="326">
        <v>24.016999999999999</v>
      </c>
      <c r="R101" s="325">
        <v>9999</v>
      </c>
      <c r="T101" s="327"/>
    </row>
    <row r="102" spans="1:20">
      <c r="A102" s="322" t="s">
        <v>915</v>
      </c>
      <c r="B102" s="323">
        <v>120</v>
      </c>
      <c r="C102" s="324">
        <v>-1.4863999999999999</v>
      </c>
      <c r="D102" s="325">
        <v>16.613299999999999</v>
      </c>
      <c r="E102" s="325">
        <v>0.12307</v>
      </c>
      <c r="F102" s="325">
        <v>-1</v>
      </c>
      <c r="G102" s="326">
        <v>13.087999999999999</v>
      </c>
      <c r="H102" s="326">
        <v>13.616</v>
      </c>
      <c r="I102" s="326">
        <v>13.919</v>
      </c>
      <c r="J102" s="326">
        <v>14.782</v>
      </c>
      <c r="K102" s="326">
        <v>15.362</v>
      </c>
      <c r="L102" s="326">
        <v>16.613</v>
      </c>
      <c r="M102" s="326">
        <v>18.152000000000001</v>
      </c>
      <c r="N102" s="326">
        <v>19.137</v>
      </c>
      <c r="O102" s="326">
        <v>21.137</v>
      </c>
      <c r="P102" s="326">
        <v>22.062999999999999</v>
      </c>
      <c r="Q102" s="326">
        <v>24.123000000000001</v>
      </c>
      <c r="R102" s="325">
        <v>9999</v>
      </c>
      <c r="T102" s="327"/>
    </row>
    <row r="103" spans="1:20">
      <c r="A103" s="322" t="s">
        <v>916</v>
      </c>
      <c r="B103" s="323">
        <v>121</v>
      </c>
      <c r="C103" s="324">
        <v>-1.4859</v>
      </c>
      <c r="D103" s="325">
        <v>16.661200000000001</v>
      </c>
      <c r="E103" s="325">
        <v>0.12346</v>
      </c>
      <c r="F103" s="325">
        <v>-1</v>
      </c>
      <c r="G103" s="326">
        <v>13.117000000000001</v>
      </c>
      <c r="H103" s="326">
        <v>13.648</v>
      </c>
      <c r="I103" s="326">
        <v>13.952</v>
      </c>
      <c r="J103" s="326">
        <v>14.819000000000001</v>
      </c>
      <c r="K103" s="326">
        <v>15.403</v>
      </c>
      <c r="L103" s="326">
        <v>16.661000000000001</v>
      </c>
      <c r="M103" s="326">
        <v>18.21</v>
      </c>
      <c r="N103" s="326">
        <v>19.202000000000002</v>
      </c>
      <c r="O103" s="326">
        <v>21.216999999999999</v>
      </c>
      <c r="P103" s="326">
        <v>22.151</v>
      </c>
      <c r="Q103" s="326">
        <v>24.23</v>
      </c>
      <c r="R103" s="325">
        <v>9999</v>
      </c>
      <c r="T103" s="327"/>
    </row>
    <row r="104" spans="1:20">
      <c r="A104" s="322" t="s">
        <v>917</v>
      </c>
      <c r="B104" s="323">
        <v>122</v>
      </c>
      <c r="C104" s="324">
        <v>-1.4851000000000001</v>
      </c>
      <c r="D104" s="325">
        <v>16.71</v>
      </c>
      <c r="E104" s="325">
        <v>0.12384000000000001</v>
      </c>
      <c r="F104" s="325">
        <v>-1</v>
      </c>
      <c r="G104" s="326">
        <v>13.147</v>
      </c>
      <c r="H104" s="326">
        <v>13.680999999999999</v>
      </c>
      <c r="I104" s="326">
        <v>13.986000000000001</v>
      </c>
      <c r="J104" s="326">
        <v>14.858000000000001</v>
      </c>
      <c r="K104" s="326">
        <v>15.445</v>
      </c>
      <c r="L104" s="326">
        <v>16.71</v>
      </c>
      <c r="M104" s="326">
        <v>18.268999999999998</v>
      </c>
      <c r="N104" s="326">
        <v>19.266999999999999</v>
      </c>
      <c r="O104" s="326">
        <v>21.297999999999998</v>
      </c>
      <c r="P104" s="326">
        <v>22.239000000000001</v>
      </c>
      <c r="Q104" s="326">
        <v>24.337</v>
      </c>
      <c r="R104" s="325">
        <v>9999</v>
      </c>
      <c r="T104" s="327"/>
    </row>
    <row r="105" spans="1:20">
      <c r="A105" s="322" t="s">
        <v>918</v>
      </c>
      <c r="B105" s="323">
        <v>123</v>
      </c>
      <c r="C105" s="324">
        <v>-1.4839</v>
      </c>
      <c r="D105" s="325">
        <v>16.759499999999999</v>
      </c>
      <c r="E105" s="325">
        <v>0.12422</v>
      </c>
      <c r="F105" s="325">
        <v>-1</v>
      </c>
      <c r="G105" s="326">
        <v>13.177</v>
      </c>
      <c r="H105" s="326">
        <v>13.714</v>
      </c>
      <c r="I105" s="326">
        <v>14.02</v>
      </c>
      <c r="J105" s="326">
        <v>14.897</v>
      </c>
      <c r="K105" s="326">
        <v>15.487</v>
      </c>
      <c r="L105" s="326">
        <v>16.760000000000002</v>
      </c>
      <c r="M105" s="326">
        <v>18.327999999999999</v>
      </c>
      <c r="N105" s="326">
        <v>19.334</v>
      </c>
      <c r="O105" s="326">
        <v>21.379000000000001</v>
      </c>
      <c r="P105" s="326">
        <v>22.327999999999999</v>
      </c>
      <c r="Q105" s="326">
        <v>24.443999999999999</v>
      </c>
      <c r="R105" s="325">
        <v>9999</v>
      </c>
      <c r="T105" s="327"/>
    </row>
    <row r="106" spans="1:20">
      <c r="A106" s="322" t="s">
        <v>919</v>
      </c>
      <c r="B106" s="323">
        <v>124</v>
      </c>
      <c r="C106" s="324">
        <v>-1.4824999999999999</v>
      </c>
      <c r="D106" s="325">
        <v>16.809999999999999</v>
      </c>
      <c r="E106" s="325">
        <v>0.1246</v>
      </c>
      <c r="F106" s="325">
        <v>-1</v>
      </c>
      <c r="G106" s="326">
        <v>13.208</v>
      </c>
      <c r="H106" s="326">
        <v>13.747</v>
      </c>
      <c r="I106" s="326">
        <v>14.055</v>
      </c>
      <c r="J106" s="326">
        <v>14.936999999999999</v>
      </c>
      <c r="K106" s="326">
        <v>15.53</v>
      </c>
      <c r="L106" s="326">
        <v>16.809999999999999</v>
      </c>
      <c r="M106" s="326">
        <v>18.388999999999999</v>
      </c>
      <c r="N106" s="326">
        <v>19.401</v>
      </c>
      <c r="O106" s="326">
        <v>21.462</v>
      </c>
      <c r="P106" s="326">
        <v>22.417999999999999</v>
      </c>
      <c r="Q106" s="326">
        <v>24.553000000000001</v>
      </c>
      <c r="R106" s="325">
        <v>9999</v>
      </c>
      <c r="T106" s="327"/>
    </row>
    <row r="107" spans="1:20">
      <c r="A107" s="322" t="s">
        <v>920</v>
      </c>
      <c r="B107" s="323">
        <v>125</v>
      </c>
      <c r="C107" s="324">
        <v>-1.4806999999999999</v>
      </c>
      <c r="D107" s="325">
        <v>16.8614</v>
      </c>
      <c r="E107" s="325">
        <v>0.12497</v>
      </c>
      <c r="F107" s="325">
        <v>-1</v>
      </c>
      <c r="G107" s="326">
        <v>13.24</v>
      </c>
      <c r="H107" s="326">
        <v>13.782</v>
      </c>
      <c r="I107" s="326">
        <v>14.092000000000001</v>
      </c>
      <c r="J107" s="326">
        <v>14.977</v>
      </c>
      <c r="K107" s="326">
        <v>15.574</v>
      </c>
      <c r="L107" s="326">
        <v>16.861000000000001</v>
      </c>
      <c r="M107" s="326">
        <v>18.45</v>
      </c>
      <c r="N107" s="326">
        <v>19.469000000000001</v>
      </c>
      <c r="O107" s="326">
        <v>21.545000000000002</v>
      </c>
      <c r="P107" s="326">
        <v>22.509</v>
      </c>
      <c r="Q107" s="326">
        <v>24.661000000000001</v>
      </c>
      <c r="R107" s="325">
        <v>9999</v>
      </c>
      <c r="T107" s="327"/>
    </row>
    <row r="108" spans="1:20">
      <c r="A108" s="322" t="s">
        <v>921</v>
      </c>
      <c r="B108" s="323">
        <v>126</v>
      </c>
      <c r="C108" s="324">
        <v>-1.4786999999999999</v>
      </c>
      <c r="D108" s="325">
        <v>16.913599999999999</v>
      </c>
      <c r="E108" s="325">
        <v>0.12534000000000001</v>
      </c>
      <c r="F108" s="325">
        <v>-1</v>
      </c>
      <c r="G108" s="326">
        <v>13.272</v>
      </c>
      <c r="H108" s="326">
        <v>13.817</v>
      </c>
      <c r="I108" s="326">
        <v>14.128</v>
      </c>
      <c r="J108" s="326">
        <v>15.019</v>
      </c>
      <c r="K108" s="326">
        <v>15.619</v>
      </c>
      <c r="L108" s="326">
        <v>16.914000000000001</v>
      </c>
      <c r="M108" s="326">
        <v>18.512</v>
      </c>
      <c r="N108" s="326">
        <v>19.538</v>
      </c>
      <c r="O108" s="326">
        <v>21.629000000000001</v>
      </c>
      <c r="P108" s="326">
        <v>22.600999999999999</v>
      </c>
      <c r="Q108" s="326">
        <v>24.77</v>
      </c>
      <c r="R108" s="325">
        <v>9999</v>
      </c>
      <c r="T108" s="327"/>
    </row>
    <row r="109" spans="1:20">
      <c r="A109" s="322" t="s">
        <v>922</v>
      </c>
      <c r="B109" s="323">
        <v>127</v>
      </c>
      <c r="C109" s="324">
        <v>-1.4762999999999999</v>
      </c>
      <c r="D109" s="325">
        <v>16.966699999999999</v>
      </c>
      <c r="E109" s="325">
        <v>0.12570999999999999</v>
      </c>
      <c r="F109" s="325">
        <v>-1</v>
      </c>
      <c r="G109" s="326">
        <v>13.305</v>
      </c>
      <c r="H109" s="326">
        <v>13.852</v>
      </c>
      <c r="I109" s="326">
        <v>14.164999999999999</v>
      </c>
      <c r="J109" s="326">
        <v>15.061</v>
      </c>
      <c r="K109" s="326">
        <v>15.664</v>
      </c>
      <c r="L109" s="326">
        <v>16.966999999999999</v>
      </c>
      <c r="M109" s="326">
        <v>18.574999999999999</v>
      </c>
      <c r="N109" s="326">
        <v>19.608000000000001</v>
      </c>
      <c r="O109" s="326">
        <v>21.713999999999999</v>
      </c>
      <c r="P109" s="326">
        <v>22.693000000000001</v>
      </c>
      <c r="Q109" s="326">
        <v>24.88</v>
      </c>
      <c r="R109" s="325">
        <v>9999</v>
      </c>
      <c r="T109" s="327"/>
    </row>
    <row r="110" spans="1:20">
      <c r="A110" s="322" t="s">
        <v>923</v>
      </c>
      <c r="B110" s="323">
        <v>128</v>
      </c>
      <c r="C110" s="324">
        <v>-1.4737</v>
      </c>
      <c r="D110" s="325">
        <v>17.020800000000001</v>
      </c>
      <c r="E110" s="325">
        <v>0.12606999999999999</v>
      </c>
      <c r="F110" s="325">
        <v>-1</v>
      </c>
      <c r="G110" s="326">
        <v>13.339</v>
      </c>
      <c r="H110" s="326">
        <v>13.888999999999999</v>
      </c>
      <c r="I110" s="326">
        <v>14.204000000000001</v>
      </c>
      <c r="J110" s="326">
        <v>15.103999999999999</v>
      </c>
      <c r="K110" s="326">
        <v>15.71</v>
      </c>
      <c r="L110" s="326">
        <v>17.021000000000001</v>
      </c>
      <c r="M110" s="326">
        <v>18.64</v>
      </c>
      <c r="N110" s="326">
        <v>19.678999999999998</v>
      </c>
      <c r="O110" s="326">
        <v>21.8</v>
      </c>
      <c r="P110" s="326">
        <v>22.786000000000001</v>
      </c>
      <c r="Q110" s="326">
        <v>24.991</v>
      </c>
      <c r="R110" s="325">
        <v>9999</v>
      </c>
      <c r="T110" s="327"/>
    </row>
    <row r="111" spans="1:20">
      <c r="A111" s="322" t="s">
        <v>924</v>
      </c>
      <c r="B111" s="323">
        <v>129</v>
      </c>
      <c r="C111" s="324">
        <v>-1.4708000000000001</v>
      </c>
      <c r="D111" s="325">
        <v>17.075700000000001</v>
      </c>
      <c r="E111" s="325">
        <v>0.12642999999999999</v>
      </c>
      <c r="F111" s="325">
        <v>-1</v>
      </c>
      <c r="G111" s="326">
        <v>13.372999999999999</v>
      </c>
      <c r="H111" s="326">
        <v>13.926</v>
      </c>
      <c r="I111" s="326">
        <v>14.242000000000001</v>
      </c>
      <c r="J111" s="326">
        <v>15.147</v>
      </c>
      <c r="K111" s="326">
        <v>15.757999999999999</v>
      </c>
      <c r="L111" s="326">
        <v>17.076000000000001</v>
      </c>
      <c r="M111" s="326">
        <v>18.704999999999998</v>
      </c>
      <c r="N111" s="326">
        <v>19.751000000000001</v>
      </c>
      <c r="O111" s="326">
        <v>21.887</v>
      </c>
      <c r="P111" s="326">
        <v>22.88</v>
      </c>
      <c r="Q111" s="326">
        <v>25.102</v>
      </c>
      <c r="R111" s="325">
        <v>9999</v>
      </c>
      <c r="T111" s="327"/>
    </row>
    <row r="112" spans="1:20">
      <c r="A112" s="322" t="s">
        <v>925</v>
      </c>
      <c r="B112" s="323">
        <v>130</v>
      </c>
      <c r="C112" s="324">
        <v>-1.4677</v>
      </c>
      <c r="D112" s="325">
        <v>17.131599999999999</v>
      </c>
      <c r="E112" s="325">
        <v>0.12678</v>
      </c>
      <c r="F112" s="325">
        <v>-1</v>
      </c>
      <c r="G112" s="326">
        <v>13.407999999999999</v>
      </c>
      <c r="H112" s="326">
        <v>13.964</v>
      </c>
      <c r="I112" s="326">
        <v>14.282</v>
      </c>
      <c r="J112" s="326">
        <v>15.192</v>
      </c>
      <c r="K112" s="326">
        <v>15.805999999999999</v>
      </c>
      <c r="L112" s="326">
        <v>17.132000000000001</v>
      </c>
      <c r="M112" s="326">
        <v>18.771000000000001</v>
      </c>
      <c r="N112" s="326">
        <v>19.824000000000002</v>
      </c>
      <c r="O112" s="326">
        <v>21.974</v>
      </c>
      <c r="P112" s="326">
        <v>22.975000000000001</v>
      </c>
      <c r="Q112" s="326">
        <v>25.213000000000001</v>
      </c>
      <c r="R112" s="325">
        <v>9999</v>
      </c>
      <c r="T112" s="327"/>
    </row>
    <row r="113" spans="1:20">
      <c r="A113" s="322" t="s">
        <v>926</v>
      </c>
      <c r="B113" s="323">
        <v>131</v>
      </c>
      <c r="C113" s="324">
        <v>-1.4641999999999999</v>
      </c>
      <c r="D113" s="325">
        <v>17.188300000000002</v>
      </c>
      <c r="E113" s="325">
        <v>0.12712999999999999</v>
      </c>
      <c r="F113" s="325">
        <v>-1</v>
      </c>
      <c r="G113" s="326">
        <v>13.444000000000001</v>
      </c>
      <c r="H113" s="326">
        <v>14.002000000000001</v>
      </c>
      <c r="I113" s="326">
        <v>14.321999999999999</v>
      </c>
      <c r="J113" s="326">
        <v>15.237</v>
      </c>
      <c r="K113" s="326">
        <v>15.853999999999999</v>
      </c>
      <c r="L113" s="326">
        <v>17.187999999999999</v>
      </c>
      <c r="M113" s="326">
        <v>18.838000000000001</v>
      </c>
      <c r="N113" s="326">
        <v>19.898</v>
      </c>
      <c r="O113" s="326">
        <v>22.062999999999999</v>
      </c>
      <c r="P113" s="326">
        <v>23.07</v>
      </c>
      <c r="Q113" s="326">
        <v>25.324999999999999</v>
      </c>
      <c r="R113" s="325">
        <v>9999</v>
      </c>
      <c r="T113" s="327"/>
    </row>
    <row r="114" spans="1:20">
      <c r="A114" s="322" t="s">
        <v>927</v>
      </c>
      <c r="B114" s="323">
        <v>132</v>
      </c>
      <c r="C114" s="324">
        <v>-1.4605999999999999</v>
      </c>
      <c r="D114" s="325">
        <v>17.245899999999999</v>
      </c>
      <c r="E114" s="325">
        <v>0.12748000000000001</v>
      </c>
      <c r="F114" s="325">
        <v>-1</v>
      </c>
      <c r="G114" s="326">
        <v>13.48</v>
      </c>
      <c r="H114" s="326">
        <v>14.041</v>
      </c>
      <c r="I114" s="326">
        <v>14.363</v>
      </c>
      <c r="J114" s="326">
        <v>15.282999999999999</v>
      </c>
      <c r="K114" s="326">
        <v>15.904</v>
      </c>
      <c r="L114" s="326">
        <v>17.245999999999999</v>
      </c>
      <c r="M114" s="326">
        <v>18.905999999999999</v>
      </c>
      <c r="N114" s="326">
        <v>19.972999999999999</v>
      </c>
      <c r="O114" s="326">
        <v>22.152000000000001</v>
      </c>
      <c r="P114" s="326">
        <v>23.167000000000002</v>
      </c>
      <c r="Q114" s="326">
        <v>25.437999999999999</v>
      </c>
      <c r="R114" s="325">
        <v>9999</v>
      </c>
      <c r="T114" s="327"/>
    </row>
    <row r="115" spans="1:20">
      <c r="A115" s="322" t="s">
        <v>928</v>
      </c>
      <c r="B115" s="323">
        <v>133</v>
      </c>
      <c r="C115" s="324">
        <v>-1.4567000000000001</v>
      </c>
      <c r="D115" s="325">
        <v>17.304400000000001</v>
      </c>
      <c r="E115" s="325">
        <v>0.12781999999999999</v>
      </c>
      <c r="F115" s="325">
        <v>-1</v>
      </c>
      <c r="G115" s="326">
        <v>13.516</v>
      </c>
      <c r="H115" s="326">
        <v>14.081</v>
      </c>
      <c r="I115" s="326">
        <v>14.404999999999999</v>
      </c>
      <c r="J115" s="326">
        <v>15.33</v>
      </c>
      <c r="K115" s="326">
        <v>15.955</v>
      </c>
      <c r="L115" s="326">
        <v>17.303999999999998</v>
      </c>
      <c r="M115" s="326">
        <v>18.974</v>
      </c>
      <c r="N115" s="326">
        <v>20.047999999999998</v>
      </c>
      <c r="O115" s="326">
        <v>22.242000000000001</v>
      </c>
      <c r="P115" s="326">
        <v>23.263999999999999</v>
      </c>
      <c r="Q115" s="326">
        <v>25.55</v>
      </c>
      <c r="R115" s="325">
        <v>9999</v>
      </c>
      <c r="T115" s="327"/>
    </row>
    <row r="116" spans="1:20">
      <c r="A116" s="322" t="s">
        <v>929</v>
      </c>
      <c r="B116" s="323">
        <v>134</v>
      </c>
      <c r="C116" s="324">
        <v>-1.4525999999999999</v>
      </c>
      <c r="D116" s="325">
        <v>17.363700000000001</v>
      </c>
      <c r="E116" s="325">
        <v>0.12816</v>
      </c>
      <c r="F116" s="325">
        <v>-1</v>
      </c>
      <c r="G116" s="326">
        <v>13.554</v>
      </c>
      <c r="H116" s="326">
        <v>14.122</v>
      </c>
      <c r="I116" s="326">
        <v>14.446999999999999</v>
      </c>
      <c r="J116" s="326">
        <v>15.378</v>
      </c>
      <c r="K116" s="326">
        <v>16.006</v>
      </c>
      <c r="L116" s="326">
        <v>17.364000000000001</v>
      </c>
      <c r="M116" s="326">
        <v>19.044</v>
      </c>
      <c r="N116" s="326">
        <v>20.125</v>
      </c>
      <c r="O116" s="326">
        <v>22.332999999999998</v>
      </c>
      <c r="P116" s="326">
        <v>23.361000000000001</v>
      </c>
      <c r="Q116" s="326">
        <v>25.664000000000001</v>
      </c>
      <c r="R116" s="325">
        <v>9999</v>
      </c>
      <c r="T116" s="327"/>
    </row>
    <row r="117" spans="1:20">
      <c r="A117" s="322" t="s">
        <v>930</v>
      </c>
      <c r="B117" s="323">
        <v>135</v>
      </c>
      <c r="C117" s="324">
        <v>-1.4481999999999999</v>
      </c>
      <c r="D117" s="325">
        <v>17.4238</v>
      </c>
      <c r="E117" s="325">
        <v>0.12848999999999999</v>
      </c>
      <c r="F117" s="325">
        <v>-1</v>
      </c>
      <c r="G117" s="326">
        <v>13.592000000000001</v>
      </c>
      <c r="H117" s="326">
        <v>14.163</v>
      </c>
      <c r="I117" s="326">
        <v>14.49</v>
      </c>
      <c r="J117" s="326">
        <v>15.426</v>
      </c>
      <c r="K117" s="326">
        <v>16.058</v>
      </c>
      <c r="L117" s="326">
        <v>17.423999999999999</v>
      </c>
      <c r="M117" s="326">
        <v>19.114000000000001</v>
      </c>
      <c r="N117" s="326">
        <v>20.202000000000002</v>
      </c>
      <c r="O117" s="326">
        <v>22.423999999999999</v>
      </c>
      <c r="P117" s="326">
        <v>23.459</v>
      </c>
      <c r="Q117" s="326">
        <v>25.777000000000001</v>
      </c>
      <c r="R117" s="325">
        <v>9999</v>
      </c>
      <c r="T117" s="327"/>
    </row>
    <row r="118" spans="1:20">
      <c r="A118" s="322" t="s">
        <v>931</v>
      </c>
      <c r="B118" s="323">
        <v>136</v>
      </c>
      <c r="C118" s="324">
        <v>-1.4436</v>
      </c>
      <c r="D118" s="325">
        <v>17.4847</v>
      </c>
      <c r="E118" s="325">
        <v>0.12881999999999999</v>
      </c>
      <c r="F118" s="325">
        <v>-1</v>
      </c>
      <c r="G118" s="326">
        <v>13.63</v>
      </c>
      <c r="H118" s="326">
        <v>14.205</v>
      </c>
      <c r="I118" s="326">
        <v>14.532999999999999</v>
      </c>
      <c r="J118" s="326">
        <v>15.475</v>
      </c>
      <c r="K118" s="326">
        <v>16.11</v>
      </c>
      <c r="L118" s="326">
        <v>17.484999999999999</v>
      </c>
      <c r="M118" s="326">
        <v>19.186</v>
      </c>
      <c r="N118" s="326">
        <v>20.28</v>
      </c>
      <c r="O118" s="326">
        <v>22.515999999999998</v>
      </c>
      <c r="P118" s="326">
        <v>23.558</v>
      </c>
      <c r="Q118" s="326">
        <v>25.890999999999998</v>
      </c>
      <c r="R118" s="325">
        <v>9999</v>
      </c>
      <c r="T118" s="327"/>
    </row>
    <row r="119" spans="1:20">
      <c r="A119" s="322" t="s">
        <v>932</v>
      </c>
      <c r="B119" s="323">
        <v>137</v>
      </c>
      <c r="C119" s="324">
        <v>-1.4389000000000001</v>
      </c>
      <c r="D119" s="325">
        <v>17.546399999999998</v>
      </c>
      <c r="E119" s="325">
        <v>0.12914</v>
      </c>
      <c r="F119" s="325">
        <v>-1</v>
      </c>
      <c r="G119" s="326">
        <v>13.669</v>
      </c>
      <c r="H119" s="326">
        <v>14.247</v>
      </c>
      <c r="I119" s="326">
        <v>14.577999999999999</v>
      </c>
      <c r="J119" s="326">
        <v>15.525</v>
      </c>
      <c r="K119" s="326">
        <v>16.164000000000001</v>
      </c>
      <c r="L119" s="326">
        <v>17.545999999999999</v>
      </c>
      <c r="M119" s="326">
        <v>19.257999999999999</v>
      </c>
      <c r="N119" s="326">
        <v>20.359000000000002</v>
      </c>
      <c r="O119" s="326">
        <v>22.609000000000002</v>
      </c>
      <c r="P119" s="326">
        <v>23.658000000000001</v>
      </c>
      <c r="Q119" s="326">
        <v>26.004999999999999</v>
      </c>
      <c r="R119" s="325">
        <v>9999</v>
      </c>
      <c r="T119" s="327"/>
    </row>
    <row r="120" spans="1:20">
      <c r="A120" s="322" t="s">
        <v>933</v>
      </c>
      <c r="B120" s="323">
        <v>138</v>
      </c>
      <c r="C120" s="324">
        <v>-1.4339</v>
      </c>
      <c r="D120" s="325">
        <v>17.608799999999999</v>
      </c>
      <c r="E120" s="325">
        <v>0.12945999999999999</v>
      </c>
      <c r="F120" s="325">
        <v>-1</v>
      </c>
      <c r="G120" s="326">
        <v>13.709</v>
      </c>
      <c r="H120" s="326">
        <v>14.29</v>
      </c>
      <c r="I120" s="326">
        <v>14.622999999999999</v>
      </c>
      <c r="J120" s="326">
        <v>15.574999999999999</v>
      </c>
      <c r="K120" s="326">
        <v>16.218</v>
      </c>
      <c r="L120" s="326">
        <v>17.609000000000002</v>
      </c>
      <c r="M120" s="326">
        <v>19.331</v>
      </c>
      <c r="N120" s="326">
        <v>20.439</v>
      </c>
      <c r="O120" s="326">
        <v>22.702999999999999</v>
      </c>
      <c r="P120" s="326">
        <v>23.757999999999999</v>
      </c>
      <c r="Q120" s="326">
        <v>26.12</v>
      </c>
      <c r="R120" s="325">
        <v>9999</v>
      </c>
      <c r="T120" s="327"/>
    </row>
    <row r="121" spans="1:20">
      <c r="A121" s="322" t="s">
        <v>934</v>
      </c>
      <c r="B121" s="323">
        <v>139</v>
      </c>
      <c r="C121" s="324">
        <v>-1.4288000000000001</v>
      </c>
      <c r="D121" s="325">
        <v>17.671900000000001</v>
      </c>
      <c r="E121" s="325">
        <v>0.12978000000000001</v>
      </c>
      <c r="F121" s="325">
        <v>-1</v>
      </c>
      <c r="G121" s="326">
        <v>13.749000000000001</v>
      </c>
      <c r="H121" s="326">
        <v>14.333</v>
      </c>
      <c r="I121" s="326">
        <v>14.667999999999999</v>
      </c>
      <c r="J121" s="326">
        <v>15.625999999999999</v>
      </c>
      <c r="K121" s="326">
        <v>16.273</v>
      </c>
      <c r="L121" s="326">
        <v>17.672000000000001</v>
      </c>
      <c r="M121" s="326">
        <v>19.404</v>
      </c>
      <c r="N121" s="326">
        <v>20.518999999999998</v>
      </c>
      <c r="O121" s="326">
        <v>22.797000000000001</v>
      </c>
      <c r="P121" s="326">
        <v>23.858000000000001</v>
      </c>
      <c r="Q121" s="326">
        <v>26.234999999999999</v>
      </c>
      <c r="R121" s="325">
        <v>9999</v>
      </c>
      <c r="T121" s="327"/>
    </row>
    <row r="122" spans="1:20">
      <c r="A122" s="322" t="s">
        <v>935</v>
      </c>
      <c r="B122" s="323">
        <v>140</v>
      </c>
      <c r="C122" s="324">
        <v>-1.4235</v>
      </c>
      <c r="D122" s="325">
        <v>17.735700000000001</v>
      </c>
      <c r="E122" s="325">
        <v>0.13009000000000001</v>
      </c>
      <c r="F122" s="325">
        <v>-1</v>
      </c>
      <c r="G122" s="326">
        <v>13.79</v>
      </c>
      <c r="H122" s="326">
        <v>14.377000000000001</v>
      </c>
      <c r="I122" s="326">
        <v>14.714</v>
      </c>
      <c r="J122" s="326">
        <v>15.678000000000001</v>
      </c>
      <c r="K122" s="326">
        <v>16.327999999999999</v>
      </c>
      <c r="L122" s="326">
        <v>17.736000000000001</v>
      </c>
      <c r="M122" s="326">
        <v>19.478000000000002</v>
      </c>
      <c r="N122" s="326">
        <v>20.6</v>
      </c>
      <c r="O122" s="326">
        <v>22.891999999999999</v>
      </c>
      <c r="P122" s="326">
        <v>23.959</v>
      </c>
      <c r="Q122" s="326">
        <v>26.35</v>
      </c>
      <c r="R122" s="325">
        <v>9999</v>
      </c>
      <c r="T122" s="327"/>
    </row>
    <row r="123" spans="1:20">
      <c r="A123" s="322" t="s">
        <v>936</v>
      </c>
      <c r="B123" s="323">
        <v>141</v>
      </c>
      <c r="C123" s="324">
        <v>-1.4179999999999999</v>
      </c>
      <c r="D123" s="325">
        <v>17.8001</v>
      </c>
      <c r="E123" s="325">
        <v>0.13039999999999999</v>
      </c>
      <c r="F123" s="325">
        <v>-1</v>
      </c>
      <c r="G123" s="326">
        <v>13.831</v>
      </c>
      <c r="H123" s="326">
        <v>14.422000000000001</v>
      </c>
      <c r="I123" s="326">
        <v>14.76</v>
      </c>
      <c r="J123" s="326">
        <v>15.73</v>
      </c>
      <c r="K123" s="326">
        <v>16.384</v>
      </c>
      <c r="L123" s="326">
        <v>17.8</v>
      </c>
      <c r="M123" s="326">
        <v>19.553000000000001</v>
      </c>
      <c r="N123" s="326">
        <v>20.681999999999999</v>
      </c>
      <c r="O123" s="326">
        <v>22.986999999999998</v>
      </c>
      <c r="P123" s="326">
        <v>24.061</v>
      </c>
      <c r="Q123" s="326">
        <v>26.465</v>
      </c>
      <c r="R123" s="325">
        <v>9999</v>
      </c>
      <c r="T123" s="327"/>
    </row>
    <row r="124" spans="1:20">
      <c r="A124" s="322" t="s">
        <v>937</v>
      </c>
      <c r="B124" s="323">
        <v>142</v>
      </c>
      <c r="C124" s="324">
        <v>-1.4123000000000001</v>
      </c>
      <c r="D124" s="325">
        <v>17.865100000000002</v>
      </c>
      <c r="E124" s="325">
        <v>0.13070000000000001</v>
      </c>
      <c r="F124" s="325">
        <v>-1</v>
      </c>
      <c r="G124" s="326">
        <v>13.872</v>
      </c>
      <c r="H124" s="326">
        <v>14.467000000000001</v>
      </c>
      <c r="I124" s="326">
        <v>14.807</v>
      </c>
      <c r="J124" s="326">
        <v>15.782</v>
      </c>
      <c r="K124" s="326">
        <v>16.440999999999999</v>
      </c>
      <c r="L124" s="326">
        <v>17.864999999999998</v>
      </c>
      <c r="M124" s="326">
        <v>19.629000000000001</v>
      </c>
      <c r="N124" s="326">
        <v>20.763999999999999</v>
      </c>
      <c r="O124" s="326">
        <v>23.082000000000001</v>
      </c>
      <c r="P124" s="326">
        <v>24.161999999999999</v>
      </c>
      <c r="Q124" s="326">
        <v>26.579000000000001</v>
      </c>
      <c r="R124" s="325">
        <v>9999</v>
      </c>
      <c r="T124" s="327"/>
    </row>
    <row r="125" spans="1:20">
      <c r="A125" s="322" t="s">
        <v>938</v>
      </c>
      <c r="B125" s="323">
        <v>143</v>
      </c>
      <c r="C125" s="324">
        <v>-1.4065000000000001</v>
      </c>
      <c r="D125" s="325">
        <v>17.930599999999998</v>
      </c>
      <c r="E125" s="325">
        <v>0.13099</v>
      </c>
      <c r="F125" s="325">
        <v>-1</v>
      </c>
      <c r="G125" s="326">
        <v>13.914</v>
      </c>
      <c r="H125" s="326">
        <v>14.512</v>
      </c>
      <c r="I125" s="326">
        <v>14.855</v>
      </c>
      <c r="J125" s="326">
        <v>15.836</v>
      </c>
      <c r="K125" s="326">
        <v>16.498000000000001</v>
      </c>
      <c r="L125" s="326">
        <v>17.931000000000001</v>
      </c>
      <c r="M125" s="326">
        <v>19.704999999999998</v>
      </c>
      <c r="N125" s="326">
        <v>20.846</v>
      </c>
      <c r="O125" s="326">
        <v>23.178000000000001</v>
      </c>
      <c r="P125" s="326">
        <v>24.263999999999999</v>
      </c>
      <c r="Q125" s="326">
        <v>26.693999999999999</v>
      </c>
      <c r="R125" s="325">
        <v>9999</v>
      </c>
      <c r="T125" s="327"/>
    </row>
    <row r="126" spans="1:20">
      <c r="A126" s="322" t="s">
        <v>939</v>
      </c>
      <c r="B126" s="323">
        <v>144</v>
      </c>
      <c r="C126" s="324">
        <v>-1.4006000000000001</v>
      </c>
      <c r="D126" s="325">
        <v>17.996600000000001</v>
      </c>
      <c r="E126" s="325">
        <v>0.13128999999999999</v>
      </c>
      <c r="F126" s="325">
        <v>-1</v>
      </c>
      <c r="G126" s="326">
        <v>13.956</v>
      </c>
      <c r="H126" s="326">
        <v>14.558</v>
      </c>
      <c r="I126" s="326">
        <v>14.901999999999999</v>
      </c>
      <c r="J126" s="326">
        <v>15.888999999999999</v>
      </c>
      <c r="K126" s="326">
        <v>16.555</v>
      </c>
      <c r="L126" s="326">
        <v>17.997</v>
      </c>
      <c r="M126" s="326">
        <v>19.780999999999999</v>
      </c>
      <c r="N126" s="326">
        <v>20.928999999999998</v>
      </c>
      <c r="O126" s="326">
        <v>23.274999999999999</v>
      </c>
      <c r="P126" s="326">
        <v>24.366</v>
      </c>
      <c r="Q126" s="326">
        <v>26.809000000000001</v>
      </c>
      <c r="R126" s="325">
        <v>9999</v>
      </c>
      <c r="T126" s="327"/>
    </row>
    <row r="127" spans="1:20">
      <c r="A127" s="322" t="s">
        <v>940</v>
      </c>
      <c r="B127" s="323">
        <v>145</v>
      </c>
      <c r="C127" s="324">
        <v>-1.3945000000000001</v>
      </c>
      <c r="D127" s="325">
        <v>18.062999999999999</v>
      </c>
      <c r="E127" s="325">
        <v>0.13158</v>
      </c>
      <c r="F127" s="325">
        <v>-1</v>
      </c>
      <c r="G127" s="326">
        <v>13.999000000000001</v>
      </c>
      <c r="H127" s="326">
        <v>14.603999999999999</v>
      </c>
      <c r="I127" s="326">
        <v>14.95</v>
      </c>
      <c r="J127" s="326">
        <v>15.943</v>
      </c>
      <c r="K127" s="326">
        <v>16.613</v>
      </c>
      <c r="L127" s="326">
        <v>18.062999999999999</v>
      </c>
      <c r="M127" s="326">
        <v>19.858000000000001</v>
      </c>
      <c r="N127" s="326">
        <v>21.013000000000002</v>
      </c>
      <c r="O127" s="326">
        <v>23.370999999999999</v>
      </c>
      <c r="P127" s="326">
        <v>24.469000000000001</v>
      </c>
      <c r="Q127" s="326">
        <v>26.923999999999999</v>
      </c>
      <c r="R127" s="325">
        <v>9999</v>
      </c>
      <c r="T127" s="327"/>
    </row>
    <row r="128" spans="1:20">
      <c r="A128" s="322" t="s">
        <v>941</v>
      </c>
      <c r="B128" s="323">
        <v>146</v>
      </c>
      <c r="C128" s="324">
        <v>-1.3883000000000001</v>
      </c>
      <c r="D128" s="325">
        <v>18.1297</v>
      </c>
      <c r="E128" s="325">
        <v>0.13186</v>
      </c>
      <c r="F128" s="325">
        <v>-1</v>
      </c>
      <c r="G128" s="326">
        <v>14.041</v>
      </c>
      <c r="H128" s="326">
        <v>14.65</v>
      </c>
      <c r="I128" s="326">
        <v>14.999000000000001</v>
      </c>
      <c r="J128" s="326">
        <v>15.997</v>
      </c>
      <c r="K128" s="326">
        <v>16.670999999999999</v>
      </c>
      <c r="L128" s="326">
        <v>18.13</v>
      </c>
      <c r="M128" s="326">
        <v>19.934999999999999</v>
      </c>
      <c r="N128" s="326">
        <v>21.096</v>
      </c>
      <c r="O128" s="326">
        <v>23.466999999999999</v>
      </c>
      <c r="P128" s="326">
        <v>24.571000000000002</v>
      </c>
      <c r="Q128" s="326">
        <v>27.038</v>
      </c>
      <c r="R128" s="325">
        <v>9999</v>
      </c>
      <c r="T128" s="327"/>
    </row>
    <row r="129" spans="1:20">
      <c r="A129" s="322" t="s">
        <v>942</v>
      </c>
      <c r="B129" s="323">
        <v>147</v>
      </c>
      <c r="C129" s="324">
        <v>-1.3818999999999999</v>
      </c>
      <c r="D129" s="325">
        <v>18.1967</v>
      </c>
      <c r="E129" s="325">
        <v>0.13214000000000001</v>
      </c>
      <c r="F129" s="325">
        <v>-1</v>
      </c>
      <c r="G129" s="326">
        <v>14.084</v>
      </c>
      <c r="H129" s="326">
        <v>14.696</v>
      </c>
      <c r="I129" s="326">
        <v>15.047000000000001</v>
      </c>
      <c r="J129" s="326">
        <v>16.052</v>
      </c>
      <c r="K129" s="326">
        <v>16.73</v>
      </c>
      <c r="L129" s="326">
        <v>18.196999999999999</v>
      </c>
      <c r="M129" s="326">
        <v>20.012</v>
      </c>
      <c r="N129" s="326">
        <v>21.18</v>
      </c>
      <c r="O129" s="326">
        <v>23.564</v>
      </c>
      <c r="P129" s="326">
        <v>24.672999999999998</v>
      </c>
      <c r="Q129" s="326">
        <v>27.152000000000001</v>
      </c>
      <c r="R129" s="325">
        <v>9999</v>
      </c>
      <c r="T129" s="327"/>
    </row>
    <row r="130" spans="1:20">
      <c r="A130" s="322" t="s">
        <v>943</v>
      </c>
      <c r="B130" s="323">
        <v>148</v>
      </c>
      <c r="C130" s="324">
        <v>-1.3754999999999999</v>
      </c>
      <c r="D130" s="325">
        <v>18.2639</v>
      </c>
      <c r="E130" s="325">
        <v>0.13241</v>
      </c>
      <c r="F130" s="325">
        <v>-1</v>
      </c>
      <c r="G130" s="326">
        <v>14.127000000000001</v>
      </c>
      <c r="H130" s="326">
        <v>14.743</v>
      </c>
      <c r="I130" s="326">
        <v>15.096</v>
      </c>
      <c r="J130" s="326">
        <v>16.106000000000002</v>
      </c>
      <c r="K130" s="326">
        <v>16.788</v>
      </c>
      <c r="L130" s="326">
        <v>18.263999999999999</v>
      </c>
      <c r="M130" s="326">
        <v>20.09</v>
      </c>
      <c r="N130" s="326">
        <v>21.263999999999999</v>
      </c>
      <c r="O130" s="326">
        <v>23.66</v>
      </c>
      <c r="P130" s="326">
        <v>24.774999999999999</v>
      </c>
      <c r="Q130" s="326">
        <v>27.265000000000001</v>
      </c>
      <c r="R130" s="325">
        <v>9999</v>
      </c>
      <c r="T130" s="327"/>
    </row>
    <row r="131" spans="1:20">
      <c r="A131" s="322" t="s">
        <v>944</v>
      </c>
      <c r="B131" s="323">
        <v>149</v>
      </c>
      <c r="C131" s="324">
        <v>-1.3689</v>
      </c>
      <c r="D131" s="325">
        <v>18.331199999999999</v>
      </c>
      <c r="E131" s="325">
        <v>0.13267999999999999</v>
      </c>
      <c r="F131" s="325">
        <v>-1</v>
      </c>
      <c r="G131" s="326">
        <v>14.17</v>
      </c>
      <c r="H131" s="326">
        <v>14.79</v>
      </c>
      <c r="I131" s="326">
        <v>15.145</v>
      </c>
      <c r="J131" s="326">
        <v>16.161000000000001</v>
      </c>
      <c r="K131" s="326">
        <v>16.847000000000001</v>
      </c>
      <c r="L131" s="326">
        <v>18.331</v>
      </c>
      <c r="M131" s="326">
        <v>20.167000000000002</v>
      </c>
      <c r="N131" s="326">
        <v>21.347999999999999</v>
      </c>
      <c r="O131" s="326">
        <v>23.756</v>
      </c>
      <c r="P131" s="326">
        <v>24.876000000000001</v>
      </c>
      <c r="Q131" s="326">
        <v>27.378</v>
      </c>
      <c r="R131" s="325">
        <v>9999</v>
      </c>
      <c r="T131" s="327"/>
    </row>
    <row r="132" spans="1:20">
      <c r="A132" s="322" t="s">
        <v>945</v>
      </c>
      <c r="B132" s="323">
        <v>150</v>
      </c>
      <c r="C132" s="324">
        <v>-1.3621000000000001</v>
      </c>
      <c r="D132" s="325">
        <v>18.398599999999998</v>
      </c>
      <c r="E132" s="325">
        <v>0.13295000000000001</v>
      </c>
      <c r="F132" s="325">
        <v>-1</v>
      </c>
      <c r="G132" s="326">
        <v>14.212999999999999</v>
      </c>
      <c r="H132" s="326">
        <v>14.836</v>
      </c>
      <c r="I132" s="326">
        <v>15.193</v>
      </c>
      <c r="J132" s="326">
        <v>16.216000000000001</v>
      </c>
      <c r="K132" s="326">
        <v>16.905999999999999</v>
      </c>
      <c r="L132" s="326">
        <v>18.399000000000001</v>
      </c>
      <c r="M132" s="326">
        <v>20.245000000000001</v>
      </c>
      <c r="N132" s="326">
        <v>21.431999999999999</v>
      </c>
      <c r="O132" s="326">
        <v>23.853000000000002</v>
      </c>
      <c r="P132" s="326">
        <v>24.978000000000002</v>
      </c>
      <c r="Q132" s="326">
        <v>27.49</v>
      </c>
      <c r="R132" s="325">
        <v>9999</v>
      </c>
      <c r="T132" s="327"/>
    </row>
    <row r="133" spans="1:20">
      <c r="A133" s="322" t="s">
        <v>946</v>
      </c>
      <c r="B133" s="323">
        <v>151</v>
      </c>
      <c r="C133" s="324">
        <v>-1.3552999999999999</v>
      </c>
      <c r="D133" s="325">
        <v>18.466000000000001</v>
      </c>
      <c r="E133" s="325">
        <v>0.13321</v>
      </c>
      <c r="F133" s="325">
        <v>-1</v>
      </c>
      <c r="G133" s="326">
        <v>14.256</v>
      </c>
      <c r="H133" s="326">
        <v>14.882999999999999</v>
      </c>
      <c r="I133" s="326">
        <v>15.242000000000001</v>
      </c>
      <c r="J133" s="326">
        <v>16.271000000000001</v>
      </c>
      <c r="K133" s="326">
        <v>16.965</v>
      </c>
      <c r="L133" s="326">
        <v>18.466000000000001</v>
      </c>
      <c r="M133" s="326">
        <v>20.323</v>
      </c>
      <c r="N133" s="326">
        <v>21.515999999999998</v>
      </c>
      <c r="O133" s="326">
        <v>23.948</v>
      </c>
      <c r="P133" s="326">
        <v>25.079000000000001</v>
      </c>
      <c r="Q133" s="326">
        <v>27.600999999999999</v>
      </c>
      <c r="R133" s="325">
        <v>9999</v>
      </c>
      <c r="T133" s="327"/>
    </row>
    <row r="134" spans="1:20">
      <c r="A134" s="322" t="s">
        <v>947</v>
      </c>
      <c r="B134" s="323">
        <v>152</v>
      </c>
      <c r="C134" s="324">
        <v>-1.3483000000000001</v>
      </c>
      <c r="D134" s="325">
        <v>18.533300000000001</v>
      </c>
      <c r="E134" s="325">
        <v>0.13347000000000001</v>
      </c>
      <c r="F134" s="325">
        <v>-1</v>
      </c>
      <c r="G134" s="326">
        <v>14.298999999999999</v>
      </c>
      <c r="H134" s="326">
        <v>14.93</v>
      </c>
      <c r="I134" s="326">
        <v>15.291</v>
      </c>
      <c r="J134" s="326">
        <v>16.324999999999999</v>
      </c>
      <c r="K134" s="326">
        <v>17.024000000000001</v>
      </c>
      <c r="L134" s="326">
        <v>18.533000000000001</v>
      </c>
      <c r="M134" s="326">
        <v>20.399999999999999</v>
      </c>
      <c r="N134" s="326">
        <v>21.6</v>
      </c>
      <c r="O134" s="326">
        <v>24.044</v>
      </c>
      <c r="P134" s="326">
        <v>25.178999999999998</v>
      </c>
      <c r="Q134" s="326">
        <v>27.712</v>
      </c>
      <c r="R134" s="325">
        <v>9999</v>
      </c>
      <c r="T134" s="327"/>
    </row>
    <row r="135" spans="1:20">
      <c r="A135" s="322" t="s">
        <v>948</v>
      </c>
      <c r="B135" s="323">
        <v>153</v>
      </c>
      <c r="C135" s="324">
        <v>-1.3412999999999999</v>
      </c>
      <c r="D135" s="325">
        <v>18.6006</v>
      </c>
      <c r="E135" s="325">
        <v>0.13372000000000001</v>
      </c>
      <c r="F135" s="325">
        <v>-1</v>
      </c>
      <c r="G135" s="326">
        <v>14.342000000000001</v>
      </c>
      <c r="H135" s="326">
        <v>14.976000000000001</v>
      </c>
      <c r="I135" s="326">
        <v>15.34</v>
      </c>
      <c r="J135" s="326">
        <v>16.38</v>
      </c>
      <c r="K135" s="326">
        <v>17.082000000000001</v>
      </c>
      <c r="L135" s="326">
        <v>18.600999999999999</v>
      </c>
      <c r="M135" s="326">
        <v>20.477</v>
      </c>
      <c r="N135" s="326">
        <v>21.683</v>
      </c>
      <c r="O135" s="326">
        <v>24.138999999999999</v>
      </c>
      <c r="P135" s="326">
        <v>25.279</v>
      </c>
      <c r="Q135" s="326">
        <v>27.821000000000002</v>
      </c>
      <c r="R135" s="325">
        <v>9999</v>
      </c>
      <c r="T135" s="327"/>
    </row>
    <row r="136" spans="1:20">
      <c r="A136" s="322" t="s">
        <v>949</v>
      </c>
      <c r="B136" s="323">
        <v>154</v>
      </c>
      <c r="C136" s="324">
        <v>-1.3341000000000001</v>
      </c>
      <c r="D136" s="325">
        <v>18.6677</v>
      </c>
      <c r="E136" s="325">
        <v>0.13397000000000001</v>
      </c>
      <c r="F136" s="325">
        <v>-1</v>
      </c>
      <c r="G136" s="326">
        <v>14.385</v>
      </c>
      <c r="H136" s="326">
        <v>15.023</v>
      </c>
      <c r="I136" s="326">
        <v>15.388</v>
      </c>
      <c r="J136" s="326">
        <v>16.434999999999999</v>
      </c>
      <c r="K136" s="326">
        <v>17.140999999999998</v>
      </c>
      <c r="L136" s="326">
        <v>18.667999999999999</v>
      </c>
      <c r="M136" s="326">
        <v>20.555</v>
      </c>
      <c r="N136" s="326">
        <v>21.765999999999998</v>
      </c>
      <c r="O136" s="326">
        <v>24.233000000000001</v>
      </c>
      <c r="P136" s="326">
        <v>25.378</v>
      </c>
      <c r="Q136" s="326">
        <v>27.928999999999998</v>
      </c>
      <c r="R136" s="325">
        <v>9999</v>
      </c>
      <c r="T136" s="327"/>
    </row>
    <row r="137" spans="1:20">
      <c r="A137" s="322" t="s">
        <v>950</v>
      </c>
      <c r="B137" s="323">
        <v>155</v>
      </c>
      <c r="C137" s="324">
        <v>-1.3269</v>
      </c>
      <c r="D137" s="325">
        <v>18.7346</v>
      </c>
      <c r="E137" s="325">
        <v>0.13421</v>
      </c>
      <c r="F137" s="325">
        <v>-1</v>
      </c>
      <c r="G137" s="326">
        <v>14.428000000000001</v>
      </c>
      <c r="H137" s="326">
        <v>15.069000000000001</v>
      </c>
      <c r="I137" s="326">
        <v>15.436999999999999</v>
      </c>
      <c r="J137" s="326">
        <v>16.489000000000001</v>
      </c>
      <c r="K137" s="326">
        <v>17.2</v>
      </c>
      <c r="L137" s="326">
        <v>18.734999999999999</v>
      </c>
      <c r="M137" s="326">
        <v>20.631</v>
      </c>
      <c r="N137" s="326">
        <v>21.849</v>
      </c>
      <c r="O137" s="326">
        <v>24.327000000000002</v>
      </c>
      <c r="P137" s="326">
        <v>25.477</v>
      </c>
      <c r="Q137" s="326">
        <v>28.036000000000001</v>
      </c>
      <c r="R137" s="325">
        <v>9999</v>
      </c>
      <c r="T137" s="327"/>
    </row>
    <row r="138" spans="1:20">
      <c r="A138" s="322" t="s">
        <v>951</v>
      </c>
      <c r="B138" s="323">
        <v>156</v>
      </c>
      <c r="C138" s="324">
        <v>-1.3194999999999999</v>
      </c>
      <c r="D138" s="325">
        <v>18.801200000000001</v>
      </c>
      <c r="E138" s="325">
        <v>0.13444999999999999</v>
      </c>
      <c r="F138" s="325">
        <v>-1</v>
      </c>
      <c r="G138" s="326">
        <v>14.47</v>
      </c>
      <c r="H138" s="326">
        <v>15.115</v>
      </c>
      <c r="I138" s="326">
        <v>15.484999999999999</v>
      </c>
      <c r="J138" s="326">
        <v>16.544</v>
      </c>
      <c r="K138" s="326">
        <v>17.257999999999999</v>
      </c>
      <c r="L138" s="326">
        <v>18.800999999999998</v>
      </c>
      <c r="M138" s="326">
        <v>20.707999999999998</v>
      </c>
      <c r="N138" s="326">
        <v>21.931000000000001</v>
      </c>
      <c r="O138" s="326">
        <v>24.42</v>
      </c>
      <c r="P138" s="326">
        <v>25.574000000000002</v>
      </c>
      <c r="Q138" s="326">
        <v>28.143000000000001</v>
      </c>
      <c r="R138" s="325">
        <v>9999</v>
      </c>
      <c r="T138" s="327"/>
    </row>
    <row r="139" spans="1:20">
      <c r="A139" s="322" t="s">
        <v>952</v>
      </c>
      <c r="B139" s="323">
        <v>157</v>
      </c>
      <c r="C139" s="324">
        <v>-1.3121</v>
      </c>
      <c r="D139" s="325">
        <v>18.8675</v>
      </c>
      <c r="E139" s="325">
        <v>0.13469</v>
      </c>
      <c r="F139" s="325">
        <v>-1</v>
      </c>
      <c r="G139" s="326">
        <v>14.512</v>
      </c>
      <c r="H139" s="326">
        <v>15.161</v>
      </c>
      <c r="I139" s="326">
        <v>15.532999999999999</v>
      </c>
      <c r="J139" s="326">
        <v>16.597999999999999</v>
      </c>
      <c r="K139" s="326">
        <v>17.315999999999999</v>
      </c>
      <c r="L139" s="326">
        <v>18.867999999999999</v>
      </c>
      <c r="M139" s="326">
        <v>20.783999999999999</v>
      </c>
      <c r="N139" s="326">
        <v>22.013000000000002</v>
      </c>
      <c r="O139" s="326">
        <v>24.513000000000002</v>
      </c>
      <c r="P139" s="326">
        <v>25.670999999999999</v>
      </c>
      <c r="Q139" s="326">
        <v>28.248000000000001</v>
      </c>
      <c r="R139" s="325">
        <v>9999</v>
      </c>
      <c r="T139" s="327"/>
    </row>
    <row r="140" spans="1:20">
      <c r="A140" s="322" t="s">
        <v>953</v>
      </c>
      <c r="B140" s="323">
        <v>158</v>
      </c>
      <c r="C140" s="324">
        <v>-1.3046</v>
      </c>
      <c r="D140" s="325">
        <v>18.933499999999999</v>
      </c>
      <c r="E140" s="325">
        <v>0.13492000000000001</v>
      </c>
      <c r="F140" s="325">
        <v>-1</v>
      </c>
      <c r="G140" s="326">
        <v>14.554</v>
      </c>
      <c r="H140" s="326">
        <v>15.207000000000001</v>
      </c>
      <c r="I140" s="326">
        <v>15.581</v>
      </c>
      <c r="J140" s="326">
        <v>16.651</v>
      </c>
      <c r="K140" s="326">
        <v>17.373000000000001</v>
      </c>
      <c r="L140" s="326">
        <v>18.934000000000001</v>
      </c>
      <c r="M140" s="326">
        <v>20.859000000000002</v>
      </c>
      <c r="N140" s="326">
        <v>22.094000000000001</v>
      </c>
      <c r="O140" s="326">
        <v>24.605</v>
      </c>
      <c r="P140" s="326">
        <v>25.766999999999999</v>
      </c>
      <c r="Q140" s="326">
        <v>28.352</v>
      </c>
      <c r="R140" s="325">
        <v>9999</v>
      </c>
      <c r="T140" s="327"/>
    </row>
    <row r="141" spans="1:20">
      <c r="A141" s="322" t="s">
        <v>954</v>
      </c>
      <c r="B141" s="323">
        <v>159</v>
      </c>
      <c r="C141" s="324">
        <v>-1.2969999999999999</v>
      </c>
      <c r="D141" s="325">
        <v>18.999099999999999</v>
      </c>
      <c r="E141" s="325">
        <v>0.13514000000000001</v>
      </c>
      <c r="F141" s="325">
        <v>-1</v>
      </c>
      <c r="G141" s="326">
        <v>14.595000000000001</v>
      </c>
      <c r="H141" s="326">
        <v>15.252000000000001</v>
      </c>
      <c r="I141" s="326">
        <v>15.628</v>
      </c>
      <c r="J141" s="326">
        <v>16.704999999999998</v>
      </c>
      <c r="K141" s="326">
        <v>17.431000000000001</v>
      </c>
      <c r="L141" s="326">
        <v>18.998999999999999</v>
      </c>
      <c r="M141" s="326">
        <v>20.934000000000001</v>
      </c>
      <c r="N141" s="326">
        <v>22.175000000000001</v>
      </c>
      <c r="O141" s="326">
        <v>24.695</v>
      </c>
      <c r="P141" s="326">
        <v>25.861999999999998</v>
      </c>
      <c r="Q141" s="326">
        <v>28.454000000000001</v>
      </c>
      <c r="R141" s="325">
        <v>9999</v>
      </c>
      <c r="T141" s="327"/>
    </row>
    <row r="142" spans="1:20">
      <c r="A142" s="322" t="s">
        <v>955</v>
      </c>
      <c r="B142" s="323">
        <v>160</v>
      </c>
      <c r="C142" s="324">
        <v>-1.2894000000000001</v>
      </c>
      <c r="D142" s="325">
        <v>19.0642</v>
      </c>
      <c r="E142" s="325">
        <v>0.13536999999999999</v>
      </c>
      <c r="F142" s="325">
        <v>-1</v>
      </c>
      <c r="G142" s="326">
        <v>14.635999999999999</v>
      </c>
      <c r="H142" s="326">
        <v>15.297000000000001</v>
      </c>
      <c r="I142" s="326">
        <v>15.675000000000001</v>
      </c>
      <c r="J142" s="326">
        <v>16.757999999999999</v>
      </c>
      <c r="K142" s="326">
        <v>17.488</v>
      </c>
      <c r="L142" s="326">
        <v>19.064</v>
      </c>
      <c r="M142" s="326">
        <v>21.009</v>
      </c>
      <c r="N142" s="326">
        <v>22.254999999999999</v>
      </c>
      <c r="O142" s="326">
        <v>24.786000000000001</v>
      </c>
      <c r="P142" s="326">
        <v>25.956</v>
      </c>
      <c r="Q142" s="326">
        <v>28.556000000000001</v>
      </c>
      <c r="R142" s="325">
        <v>9999</v>
      </c>
      <c r="T142" s="327"/>
    </row>
    <row r="143" spans="1:20">
      <c r="A143" s="322" t="s">
        <v>956</v>
      </c>
      <c r="B143" s="323">
        <v>161</v>
      </c>
      <c r="C143" s="324">
        <v>-1.2816000000000001</v>
      </c>
      <c r="D143" s="325">
        <v>19.128900000000002</v>
      </c>
      <c r="E143" s="325">
        <v>0.13558999999999999</v>
      </c>
      <c r="F143" s="325">
        <v>-1</v>
      </c>
      <c r="G143" s="326">
        <v>14.677</v>
      </c>
      <c r="H143" s="326">
        <v>15.340999999999999</v>
      </c>
      <c r="I143" s="326">
        <v>15.722</v>
      </c>
      <c r="J143" s="326">
        <v>16.809999999999999</v>
      </c>
      <c r="K143" s="326">
        <v>17.544</v>
      </c>
      <c r="L143" s="326">
        <v>19.129000000000001</v>
      </c>
      <c r="M143" s="326">
        <v>21.082999999999998</v>
      </c>
      <c r="N143" s="326">
        <v>22.335000000000001</v>
      </c>
      <c r="O143" s="326">
        <v>24.875</v>
      </c>
      <c r="P143" s="326">
        <v>26.05</v>
      </c>
      <c r="Q143" s="326">
        <v>28.655000000000001</v>
      </c>
      <c r="R143" s="325">
        <v>9999</v>
      </c>
      <c r="T143" s="327"/>
    </row>
    <row r="144" spans="1:20">
      <c r="A144" s="322" t="s">
        <v>957</v>
      </c>
      <c r="B144" s="323">
        <v>162</v>
      </c>
      <c r="C144" s="324">
        <v>-1.2739</v>
      </c>
      <c r="D144" s="325">
        <v>19.193100000000001</v>
      </c>
      <c r="E144" s="325">
        <v>0.1358</v>
      </c>
      <c r="F144" s="325">
        <v>-1</v>
      </c>
      <c r="G144" s="326">
        <v>14.718</v>
      </c>
      <c r="H144" s="326">
        <v>15.385999999999999</v>
      </c>
      <c r="I144" s="326">
        <v>15.768000000000001</v>
      </c>
      <c r="J144" s="326">
        <v>16.861999999999998</v>
      </c>
      <c r="K144" s="326">
        <v>17.600000000000001</v>
      </c>
      <c r="L144" s="326">
        <v>19.193000000000001</v>
      </c>
      <c r="M144" s="326">
        <v>21.155999999999999</v>
      </c>
      <c r="N144" s="326">
        <v>22.413</v>
      </c>
      <c r="O144" s="326">
        <v>24.963000000000001</v>
      </c>
      <c r="P144" s="326">
        <v>26.140999999999998</v>
      </c>
      <c r="Q144" s="326">
        <v>28.753</v>
      </c>
      <c r="R144" s="325">
        <v>9999</v>
      </c>
      <c r="T144" s="327"/>
    </row>
    <row r="145" spans="1:20">
      <c r="A145" s="322" t="s">
        <v>958</v>
      </c>
      <c r="B145" s="323">
        <v>163</v>
      </c>
      <c r="C145" s="324">
        <v>-1.2661</v>
      </c>
      <c r="D145" s="325">
        <v>19.256699999999999</v>
      </c>
      <c r="E145" s="325">
        <v>0.13600999999999999</v>
      </c>
      <c r="F145" s="325">
        <v>-1</v>
      </c>
      <c r="G145" s="326">
        <v>14.757999999999999</v>
      </c>
      <c r="H145" s="326">
        <v>15.429</v>
      </c>
      <c r="I145" s="326">
        <v>15.814</v>
      </c>
      <c r="J145" s="326">
        <v>16.914000000000001</v>
      </c>
      <c r="K145" s="326">
        <v>17.655999999999999</v>
      </c>
      <c r="L145" s="326">
        <v>19.257000000000001</v>
      </c>
      <c r="M145" s="326">
        <v>21.228999999999999</v>
      </c>
      <c r="N145" s="326">
        <v>22.491</v>
      </c>
      <c r="O145" s="326">
        <v>25.05</v>
      </c>
      <c r="P145" s="326">
        <v>26.231999999999999</v>
      </c>
      <c r="Q145" s="326">
        <v>28.85</v>
      </c>
      <c r="R145" s="325">
        <v>9999</v>
      </c>
      <c r="T145" s="327"/>
    </row>
    <row r="146" spans="1:20">
      <c r="A146" s="322" t="s">
        <v>959</v>
      </c>
      <c r="B146" s="323">
        <v>164</v>
      </c>
      <c r="C146" s="324">
        <v>-1.2583</v>
      </c>
      <c r="D146" s="325">
        <v>19.319700000000001</v>
      </c>
      <c r="E146" s="325">
        <v>0.13622000000000001</v>
      </c>
      <c r="F146" s="325">
        <v>-1</v>
      </c>
      <c r="G146" s="326">
        <v>14.797000000000001</v>
      </c>
      <c r="H146" s="326">
        <v>15.472</v>
      </c>
      <c r="I146" s="326">
        <v>15.859</v>
      </c>
      <c r="J146" s="326">
        <v>16.965</v>
      </c>
      <c r="K146" s="326">
        <v>17.710999999999999</v>
      </c>
      <c r="L146" s="326">
        <v>19.32</v>
      </c>
      <c r="M146" s="326">
        <v>21.300999999999998</v>
      </c>
      <c r="N146" s="326">
        <v>22.568999999999999</v>
      </c>
      <c r="O146" s="326">
        <v>25.137</v>
      </c>
      <c r="P146" s="326">
        <v>26.321999999999999</v>
      </c>
      <c r="Q146" s="326">
        <v>28.946000000000002</v>
      </c>
      <c r="R146" s="325">
        <v>9999</v>
      </c>
      <c r="T146" s="327"/>
    </row>
    <row r="147" spans="1:20">
      <c r="A147" s="322" t="s">
        <v>960</v>
      </c>
      <c r="B147" s="323">
        <v>165</v>
      </c>
      <c r="C147" s="324">
        <v>-1.2504</v>
      </c>
      <c r="D147" s="325">
        <v>19.382000000000001</v>
      </c>
      <c r="E147" s="325">
        <v>0.13642000000000001</v>
      </c>
      <c r="F147" s="325">
        <v>-1</v>
      </c>
      <c r="G147" s="326">
        <v>14.836</v>
      </c>
      <c r="H147" s="326">
        <v>15.515000000000001</v>
      </c>
      <c r="I147" s="326">
        <v>15.904</v>
      </c>
      <c r="J147" s="326">
        <v>17.015999999999998</v>
      </c>
      <c r="K147" s="326">
        <v>17.765000000000001</v>
      </c>
      <c r="L147" s="326">
        <v>19.382000000000001</v>
      </c>
      <c r="M147" s="326">
        <v>21.372</v>
      </c>
      <c r="N147" s="326">
        <v>22.645</v>
      </c>
      <c r="O147" s="326">
        <v>25.222000000000001</v>
      </c>
      <c r="P147" s="326">
        <v>26.41</v>
      </c>
      <c r="Q147" s="326">
        <v>29.039000000000001</v>
      </c>
      <c r="R147" s="325">
        <v>9999</v>
      </c>
      <c r="T147" s="327"/>
    </row>
    <row r="148" spans="1:20">
      <c r="A148" s="322" t="s">
        <v>961</v>
      </c>
      <c r="B148" s="323">
        <v>166</v>
      </c>
      <c r="C148" s="324">
        <v>-1.2424999999999999</v>
      </c>
      <c r="D148" s="325">
        <v>19.4437</v>
      </c>
      <c r="E148" s="325">
        <v>0.13661999999999999</v>
      </c>
      <c r="F148" s="325">
        <v>-1</v>
      </c>
      <c r="G148" s="326">
        <v>14.875</v>
      </c>
      <c r="H148" s="326">
        <v>15.557</v>
      </c>
      <c r="I148" s="326">
        <v>15.948</v>
      </c>
      <c r="J148" s="326">
        <v>17.065999999999999</v>
      </c>
      <c r="K148" s="326">
        <v>17.818999999999999</v>
      </c>
      <c r="L148" s="326">
        <v>19.443999999999999</v>
      </c>
      <c r="M148" s="326">
        <v>21.443000000000001</v>
      </c>
      <c r="N148" s="326">
        <v>22.72</v>
      </c>
      <c r="O148" s="326">
        <v>25.306000000000001</v>
      </c>
      <c r="P148" s="326">
        <v>26.497</v>
      </c>
      <c r="Q148" s="326">
        <v>29.132000000000001</v>
      </c>
      <c r="R148" s="325">
        <v>9999</v>
      </c>
      <c r="T148" s="327"/>
    </row>
    <row r="149" spans="1:20">
      <c r="A149" s="322" t="s">
        <v>962</v>
      </c>
      <c r="B149" s="323">
        <v>167</v>
      </c>
      <c r="C149" s="324">
        <v>-1.2344999999999999</v>
      </c>
      <c r="D149" s="325">
        <v>19.5045</v>
      </c>
      <c r="E149" s="325">
        <v>0.13680999999999999</v>
      </c>
      <c r="F149" s="325">
        <v>-1</v>
      </c>
      <c r="G149" s="326">
        <v>14.913</v>
      </c>
      <c r="H149" s="326">
        <v>15.599</v>
      </c>
      <c r="I149" s="326">
        <v>15.992000000000001</v>
      </c>
      <c r="J149" s="326">
        <v>17.114999999999998</v>
      </c>
      <c r="K149" s="326">
        <v>17.872</v>
      </c>
      <c r="L149" s="326">
        <v>19.504000000000001</v>
      </c>
      <c r="M149" s="326">
        <v>21.512</v>
      </c>
      <c r="N149" s="326">
        <v>22.795000000000002</v>
      </c>
      <c r="O149" s="326">
        <v>25.388000000000002</v>
      </c>
      <c r="P149" s="326">
        <v>26.582999999999998</v>
      </c>
      <c r="Q149" s="326">
        <v>29.222000000000001</v>
      </c>
      <c r="R149" s="325">
        <v>9999</v>
      </c>
      <c r="T149" s="327"/>
    </row>
    <row r="150" spans="1:20">
      <c r="A150" s="322" t="s">
        <v>963</v>
      </c>
      <c r="B150" s="323">
        <v>168</v>
      </c>
      <c r="C150" s="324">
        <v>-1.2265999999999999</v>
      </c>
      <c r="D150" s="325">
        <v>19.564699999999998</v>
      </c>
      <c r="E150" s="325">
        <v>0.13700000000000001</v>
      </c>
      <c r="F150" s="325">
        <v>-1</v>
      </c>
      <c r="G150" s="326">
        <v>14.95</v>
      </c>
      <c r="H150" s="326">
        <v>15.64</v>
      </c>
      <c r="I150" s="326">
        <v>16.035</v>
      </c>
      <c r="J150" s="326">
        <v>17.164000000000001</v>
      </c>
      <c r="K150" s="326">
        <v>17.925000000000001</v>
      </c>
      <c r="L150" s="326">
        <v>19.565000000000001</v>
      </c>
      <c r="M150" s="326">
        <v>21.581</v>
      </c>
      <c r="N150" s="326">
        <v>22.867999999999999</v>
      </c>
      <c r="O150" s="326">
        <v>25.47</v>
      </c>
      <c r="P150" s="326">
        <v>26.667000000000002</v>
      </c>
      <c r="Q150" s="326">
        <v>29.311</v>
      </c>
      <c r="R150" s="325">
        <v>9999</v>
      </c>
      <c r="T150" s="327"/>
    </row>
    <row r="151" spans="1:20">
      <c r="A151" s="322" t="s">
        <v>964</v>
      </c>
      <c r="B151" s="323">
        <v>169</v>
      </c>
      <c r="C151" s="324">
        <v>-1.2185999999999999</v>
      </c>
      <c r="D151" s="325">
        <v>19.623999999999999</v>
      </c>
      <c r="E151" s="325">
        <v>0.13719000000000001</v>
      </c>
      <c r="F151" s="325">
        <v>-1</v>
      </c>
      <c r="G151" s="326">
        <v>14.987</v>
      </c>
      <c r="H151" s="326">
        <v>15.68</v>
      </c>
      <c r="I151" s="326">
        <v>16.077000000000002</v>
      </c>
      <c r="J151" s="326">
        <v>17.212</v>
      </c>
      <c r="K151" s="326">
        <v>17.977</v>
      </c>
      <c r="L151" s="326">
        <v>19.623999999999999</v>
      </c>
      <c r="M151" s="326">
        <v>21.648</v>
      </c>
      <c r="N151" s="326">
        <v>22.94</v>
      </c>
      <c r="O151" s="326">
        <v>25.55</v>
      </c>
      <c r="P151" s="326">
        <v>26.75</v>
      </c>
      <c r="Q151" s="326">
        <v>29.398</v>
      </c>
      <c r="R151" s="325">
        <v>9999</v>
      </c>
      <c r="T151" s="327"/>
    </row>
    <row r="152" spans="1:20">
      <c r="A152" s="322" t="s">
        <v>965</v>
      </c>
      <c r="B152" s="323">
        <v>170</v>
      </c>
      <c r="C152" s="324">
        <v>-1.2107000000000001</v>
      </c>
      <c r="D152" s="325">
        <v>19.682400000000001</v>
      </c>
      <c r="E152" s="325">
        <v>0.13738</v>
      </c>
      <c r="F152" s="325">
        <v>-1</v>
      </c>
      <c r="G152" s="326">
        <v>15.023</v>
      </c>
      <c r="H152" s="326">
        <v>15.72</v>
      </c>
      <c r="I152" s="326">
        <v>16.119</v>
      </c>
      <c r="J152" s="326">
        <v>17.259</v>
      </c>
      <c r="K152" s="326">
        <v>18.027999999999999</v>
      </c>
      <c r="L152" s="326">
        <v>19.681999999999999</v>
      </c>
      <c r="M152" s="326">
        <v>21.715</v>
      </c>
      <c r="N152" s="326">
        <v>23.012</v>
      </c>
      <c r="O152" s="326">
        <v>25.629000000000001</v>
      </c>
      <c r="P152" s="326">
        <v>26.832000000000001</v>
      </c>
      <c r="Q152" s="326">
        <v>29.484000000000002</v>
      </c>
      <c r="R152" s="325">
        <v>9999</v>
      </c>
      <c r="T152" s="327"/>
    </row>
    <row r="153" spans="1:20">
      <c r="A153" s="322" t="s">
        <v>966</v>
      </c>
      <c r="B153" s="323">
        <v>171</v>
      </c>
      <c r="C153" s="324">
        <v>-1.2027000000000001</v>
      </c>
      <c r="D153" s="325">
        <v>19.739999999999998</v>
      </c>
      <c r="E153" s="325">
        <v>0.13755999999999999</v>
      </c>
      <c r="F153" s="325">
        <v>-1</v>
      </c>
      <c r="G153" s="326">
        <v>15.058</v>
      </c>
      <c r="H153" s="326">
        <v>15.759</v>
      </c>
      <c r="I153" s="326">
        <v>16.16</v>
      </c>
      <c r="J153" s="326">
        <v>17.306000000000001</v>
      </c>
      <c r="K153" s="326">
        <v>18.077999999999999</v>
      </c>
      <c r="L153" s="326">
        <v>19.739999999999998</v>
      </c>
      <c r="M153" s="326">
        <v>21.780999999999999</v>
      </c>
      <c r="N153" s="326">
        <v>23.082000000000001</v>
      </c>
      <c r="O153" s="326">
        <v>25.707000000000001</v>
      </c>
      <c r="P153" s="326">
        <v>26.911999999999999</v>
      </c>
      <c r="Q153" s="326">
        <v>29.568000000000001</v>
      </c>
      <c r="R153" s="325">
        <v>9999</v>
      </c>
      <c r="T153" s="327"/>
    </row>
    <row r="154" spans="1:20">
      <c r="A154" s="322" t="s">
        <v>967</v>
      </c>
      <c r="B154" s="323">
        <v>172</v>
      </c>
      <c r="C154" s="324">
        <v>-1.1947000000000001</v>
      </c>
      <c r="D154" s="325">
        <v>19.796600000000002</v>
      </c>
      <c r="E154" s="325">
        <v>0.13774</v>
      </c>
      <c r="F154" s="325">
        <v>-1</v>
      </c>
      <c r="G154" s="326">
        <v>15.093</v>
      </c>
      <c r="H154" s="326">
        <v>15.797000000000001</v>
      </c>
      <c r="I154" s="326">
        <v>16.2</v>
      </c>
      <c r="J154" s="326">
        <v>17.352</v>
      </c>
      <c r="K154" s="326">
        <v>18.126999999999999</v>
      </c>
      <c r="L154" s="326">
        <v>19.797000000000001</v>
      </c>
      <c r="M154" s="326">
        <v>21.844999999999999</v>
      </c>
      <c r="N154" s="326">
        <v>23.151</v>
      </c>
      <c r="O154" s="326">
        <v>25.783000000000001</v>
      </c>
      <c r="P154" s="326">
        <v>26.991</v>
      </c>
      <c r="Q154" s="326">
        <v>29.65</v>
      </c>
      <c r="R154" s="325">
        <v>9999</v>
      </c>
      <c r="T154" s="327"/>
    </row>
    <row r="155" spans="1:20">
      <c r="A155" s="322" t="s">
        <v>968</v>
      </c>
      <c r="B155" s="323">
        <v>173</v>
      </c>
      <c r="C155" s="324">
        <v>-1.1867000000000001</v>
      </c>
      <c r="D155" s="325">
        <v>19.8523</v>
      </c>
      <c r="E155" s="325">
        <v>0.13791</v>
      </c>
      <c r="F155" s="325">
        <v>-1</v>
      </c>
      <c r="G155" s="326">
        <v>15.127000000000001</v>
      </c>
      <c r="H155" s="326">
        <v>15.834</v>
      </c>
      <c r="I155" s="326">
        <v>16.239000000000001</v>
      </c>
      <c r="J155" s="326">
        <v>17.396999999999998</v>
      </c>
      <c r="K155" s="326">
        <v>18.175999999999998</v>
      </c>
      <c r="L155" s="326">
        <v>19.852</v>
      </c>
      <c r="M155" s="326">
        <v>21.908999999999999</v>
      </c>
      <c r="N155" s="326">
        <v>23.219000000000001</v>
      </c>
      <c r="O155" s="326">
        <v>25.856999999999999</v>
      </c>
      <c r="P155" s="326">
        <v>27.067</v>
      </c>
      <c r="Q155" s="326">
        <v>29.728999999999999</v>
      </c>
      <c r="R155" s="325">
        <v>9999</v>
      </c>
      <c r="T155" s="327"/>
    </row>
    <row r="156" spans="1:20">
      <c r="A156" s="322" t="s">
        <v>969</v>
      </c>
      <c r="B156" s="323">
        <v>174</v>
      </c>
      <c r="C156" s="324">
        <v>-1.1788000000000001</v>
      </c>
      <c r="D156" s="325">
        <v>19.907</v>
      </c>
      <c r="E156" s="325">
        <v>0.13808000000000001</v>
      </c>
      <c r="F156" s="325">
        <v>-1</v>
      </c>
      <c r="G156" s="326">
        <v>15.16</v>
      </c>
      <c r="H156" s="326">
        <v>15.871</v>
      </c>
      <c r="I156" s="326">
        <v>16.277999999999999</v>
      </c>
      <c r="J156" s="326">
        <v>17.440999999999999</v>
      </c>
      <c r="K156" s="326">
        <v>18.222999999999999</v>
      </c>
      <c r="L156" s="326">
        <v>19.907</v>
      </c>
      <c r="M156" s="326">
        <v>21.971</v>
      </c>
      <c r="N156" s="326">
        <v>23.285</v>
      </c>
      <c r="O156" s="326">
        <v>25.93</v>
      </c>
      <c r="P156" s="326">
        <v>27.143000000000001</v>
      </c>
      <c r="Q156" s="326">
        <v>29.808</v>
      </c>
      <c r="R156" s="325">
        <v>9999</v>
      </c>
      <c r="T156" s="327"/>
    </row>
    <row r="157" spans="1:20">
      <c r="A157" s="322" t="s">
        <v>970</v>
      </c>
      <c r="B157" s="323">
        <v>175</v>
      </c>
      <c r="C157" s="324">
        <v>-1.1708000000000001</v>
      </c>
      <c r="D157" s="325">
        <v>19.960699999999999</v>
      </c>
      <c r="E157" s="325">
        <v>0.13825000000000001</v>
      </c>
      <c r="F157" s="325">
        <v>-1</v>
      </c>
      <c r="G157" s="326">
        <v>15.193</v>
      </c>
      <c r="H157" s="326">
        <v>15.907</v>
      </c>
      <c r="I157" s="326">
        <v>16.315999999999999</v>
      </c>
      <c r="J157" s="326">
        <v>17.484000000000002</v>
      </c>
      <c r="K157" s="326">
        <v>18.27</v>
      </c>
      <c r="L157" s="326">
        <v>19.960999999999999</v>
      </c>
      <c r="M157" s="326">
        <v>22.032</v>
      </c>
      <c r="N157" s="326">
        <v>23.35</v>
      </c>
      <c r="O157" s="326">
        <v>26.001999999999999</v>
      </c>
      <c r="P157" s="326">
        <v>27.216999999999999</v>
      </c>
      <c r="Q157" s="326">
        <v>29.884</v>
      </c>
      <c r="R157" s="325">
        <v>9999</v>
      </c>
      <c r="T157" s="327"/>
    </row>
    <row r="158" spans="1:20">
      <c r="A158" s="322" t="s">
        <v>971</v>
      </c>
      <c r="B158" s="323">
        <v>176</v>
      </c>
      <c r="C158" s="324">
        <v>-1.1629</v>
      </c>
      <c r="D158" s="325">
        <v>20.013300000000001</v>
      </c>
      <c r="E158" s="325">
        <v>0.13841000000000001</v>
      </c>
      <c r="F158" s="325">
        <v>-1</v>
      </c>
      <c r="G158" s="326">
        <v>15.224</v>
      </c>
      <c r="H158" s="326">
        <v>15.942</v>
      </c>
      <c r="I158" s="326">
        <v>16.353000000000002</v>
      </c>
      <c r="J158" s="326">
        <v>17.527000000000001</v>
      </c>
      <c r="K158" s="326">
        <v>18.315999999999999</v>
      </c>
      <c r="L158" s="326">
        <v>20.013000000000002</v>
      </c>
      <c r="M158" s="326">
        <v>22.091999999999999</v>
      </c>
      <c r="N158" s="326">
        <v>23.414000000000001</v>
      </c>
      <c r="O158" s="326">
        <v>26.071999999999999</v>
      </c>
      <c r="P158" s="326">
        <v>27.288</v>
      </c>
      <c r="Q158" s="326">
        <v>29.957999999999998</v>
      </c>
      <c r="R158" s="325">
        <v>9999</v>
      </c>
      <c r="T158" s="327"/>
    </row>
    <row r="159" spans="1:20">
      <c r="A159" s="322" t="s">
        <v>972</v>
      </c>
      <c r="B159" s="323">
        <v>177</v>
      </c>
      <c r="C159" s="324">
        <v>-1.1549</v>
      </c>
      <c r="D159" s="325">
        <v>20.064800000000002</v>
      </c>
      <c r="E159" s="325">
        <v>0.13858000000000001</v>
      </c>
      <c r="F159" s="325">
        <v>-1</v>
      </c>
      <c r="G159" s="326">
        <v>15.255000000000001</v>
      </c>
      <c r="H159" s="326">
        <v>15.976000000000001</v>
      </c>
      <c r="I159" s="326">
        <v>16.388999999999999</v>
      </c>
      <c r="J159" s="326">
        <v>17.568000000000001</v>
      </c>
      <c r="K159" s="326">
        <v>18.361000000000001</v>
      </c>
      <c r="L159" s="326">
        <v>20.065000000000001</v>
      </c>
      <c r="M159" s="326">
        <v>22.151</v>
      </c>
      <c r="N159" s="326">
        <v>23.477</v>
      </c>
      <c r="O159" s="326">
        <v>26.140999999999998</v>
      </c>
      <c r="P159" s="326">
        <v>27.359000000000002</v>
      </c>
      <c r="Q159" s="326">
        <v>30.030999999999999</v>
      </c>
      <c r="R159" s="325">
        <v>9999</v>
      </c>
      <c r="T159" s="327"/>
    </row>
    <row r="160" spans="1:20">
      <c r="A160" s="322" t="s">
        <v>973</v>
      </c>
      <c r="B160" s="323">
        <v>178</v>
      </c>
      <c r="C160" s="324">
        <v>-1.147</v>
      </c>
      <c r="D160" s="325">
        <v>20.115200000000002</v>
      </c>
      <c r="E160" s="325">
        <v>0.13872999999999999</v>
      </c>
      <c r="F160" s="325">
        <v>-1</v>
      </c>
      <c r="G160" s="326">
        <v>15.285</v>
      </c>
      <c r="H160" s="326">
        <v>16.010000000000002</v>
      </c>
      <c r="I160" s="326">
        <v>16.425000000000001</v>
      </c>
      <c r="J160" s="326">
        <v>17.609000000000002</v>
      </c>
      <c r="K160" s="326">
        <v>18.404</v>
      </c>
      <c r="L160" s="326">
        <v>20.114999999999998</v>
      </c>
      <c r="M160" s="326">
        <v>22.207999999999998</v>
      </c>
      <c r="N160" s="326">
        <v>23.538</v>
      </c>
      <c r="O160" s="326">
        <v>26.207000000000001</v>
      </c>
      <c r="P160" s="326">
        <v>27.427</v>
      </c>
      <c r="Q160" s="326">
        <v>30.1</v>
      </c>
      <c r="R160" s="325">
        <v>9999</v>
      </c>
      <c r="T160" s="327"/>
    </row>
    <row r="161" spans="1:20">
      <c r="A161" s="322" t="s">
        <v>974</v>
      </c>
      <c r="B161" s="323">
        <v>179</v>
      </c>
      <c r="C161" s="324">
        <v>-1.139</v>
      </c>
      <c r="D161" s="325">
        <v>20.164400000000001</v>
      </c>
      <c r="E161" s="325">
        <v>0.13889000000000001</v>
      </c>
      <c r="F161" s="325">
        <v>-1</v>
      </c>
      <c r="G161" s="326">
        <v>15.314</v>
      </c>
      <c r="H161" s="326">
        <v>16.042000000000002</v>
      </c>
      <c r="I161" s="326">
        <v>16.459</v>
      </c>
      <c r="J161" s="326">
        <v>17.648</v>
      </c>
      <c r="K161" s="326">
        <v>18.446999999999999</v>
      </c>
      <c r="L161" s="326">
        <v>20.164000000000001</v>
      </c>
      <c r="M161" s="326">
        <v>22.263999999999999</v>
      </c>
      <c r="N161" s="326">
        <v>23.597999999999999</v>
      </c>
      <c r="O161" s="326">
        <v>26.273</v>
      </c>
      <c r="P161" s="326">
        <v>27.494</v>
      </c>
      <c r="Q161" s="326">
        <v>30.169</v>
      </c>
      <c r="R161" s="325">
        <v>9999</v>
      </c>
      <c r="T161" s="327"/>
    </row>
    <row r="162" spans="1:20">
      <c r="A162" s="322" t="s">
        <v>975</v>
      </c>
      <c r="B162" s="323">
        <v>180</v>
      </c>
      <c r="C162" s="324">
        <v>-1.1311</v>
      </c>
      <c r="D162" s="325">
        <v>20.212499999999999</v>
      </c>
      <c r="E162" s="325">
        <v>0.13904</v>
      </c>
      <c r="F162" s="325">
        <v>-1</v>
      </c>
      <c r="G162" s="326">
        <v>15.343</v>
      </c>
      <c r="H162" s="326">
        <v>16.074000000000002</v>
      </c>
      <c r="I162" s="326">
        <v>16.492000000000001</v>
      </c>
      <c r="J162" s="326">
        <v>17.687000000000001</v>
      </c>
      <c r="K162" s="326">
        <v>18.489000000000001</v>
      </c>
      <c r="L162" s="326">
        <v>20.212</v>
      </c>
      <c r="M162" s="326">
        <v>22.318999999999999</v>
      </c>
      <c r="N162" s="326">
        <v>23.655999999999999</v>
      </c>
      <c r="O162" s="326">
        <v>26.335999999999999</v>
      </c>
      <c r="P162" s="326">
        <v>27.559000000000001</v>
      </c>
      <c r="Q162" s="326">
        <v>30.234999999999999</v>
      </c>
      <c r="R162" s="325">
        <v>9999</v>
      </c>
      <c r="T162" s="327"/>
    </row>
    <row r="163" spans="1:20">
      <c r="A163" s="322" t="s">
        <v>976</v>
      </c>
      <c r="B163" s="323">
        <v>181</v>
      </c>
      <c r="C163" s="324">
        <v>-1.1232</v>
      </c>
      <c r="D163" s="325">
        <v>20.259499999999999</v>
      </c>
      <c r="E163" s="325">
        <v>0.13919999999999999</v>
      </c>
      <c r="F163" s="325">
        <v>-1</v>
      </c>
      <c r="G163" s="326">
        <v>15.37</v>
      </c>
      <c r="H163" s="326">
        <v>16.105</v>
      </c>
      <c r="I163" s="326">
        <v>16.524999999999999</v>
      </c>
      <c r="J163" s="326">
        <v>17.724</v>
      </c>
      <c r="K163" s="326">
        <v>18.529</v>
      </c>
      <c r="L163" s="326">
        <v>20.260000000000002</v>
      </c>
      <c r="M163" s="326">
        <v>22.373000000000001</v>
      </c>
      <c r="N163" s="326">
        <v>23.713000000000001</v>
      </c>
      <c r="O163" s="326">
        <v>26.398</v>
      </c>
      <c r="P163" s="326">
        <v>27.623000000000001</v>
      </c>
      <c r="Q163" s="326">
        <v>30.3</v>
      </c>
      <c r="R163" s="325">
        <v>9999</v>
      </c>
      <c r="T163" s="327"/>
    </row>
    <row r="164" spans="1:20">
      <c r="A164" s="322" t="s">
        <v>977</v>
      </c>
      <c r="B164" s="323">
        <v>182</v>
      </c>
      <c r="C164" s="324">
        <v>-1.1153</v>
      </c>
      <c r="D164" s="325">
        <v>20.305299999999999</v>
      </c>
      <c r="E164" s="325">
        <v>0.13933999999999999</v>
      </c>
      <c r="F164" s="325">
        <v>-1</v>
      </c>
      <c r="G164" s="326">
        <v>15.397</v>
      </c>
      <c r="H164" s="326">
        <v>16.135000000000002</v>
      </c>
      <c r="I164" s="326">
        <v>16.556999999999999</v>
      </c>
      <c r="J164" s="326">
        <v>17.760999999999999</v>
      </c>
      <c r="K164" s="326">
        <v>18.568999999999999</v>
      </c>
      <c r="L164" s="326">
        <v>20.305</v>
      </c>
      <c r="M164" s="326">
        <v>22.425000000000001</v>
      </c>
      <c r="N164" s="326">
        <v>23.768000000000001</v>
      </c>
      <c r="O164" s="326">
        <v>26.457999999999998</v>
      </c>
      <c r="P164" s="326">
        <v>27.684000000000001</v>
      </c>
      <c r="Q164" s="326">
        <v>30.361000000000001</v>
      </c>
      <c r="R164" s="325">
        <v>9999</v>
      </c>
      <c r="T164" s="327"/>
    </row>
    <row r="165" spans="1:20">
      <c r="A165" s="322" t="s">
        <v>978</v>
      </c>
      <c r="B165" s="323">
        <v>183</v>
      </c>
      <c r="C165" s="324">
        <v>-1.1073999999999999</v>
      </c>
      <c r="D165" s="325">
        <v>20.349900000000002</v>
      </c>
      <c r="E165" s="325">
        <v>0.13949</v>
      </c>
      <c r="F165" s="325">
        <v>-1</v>
      </c>
      <c r="G165" s="326">
        <v>15.423</v>
      </c>
      <c r="H165" s="326">
        <v>16.164000000000001</v>
      </c>
      <c r="I165" s="326">
        <v>16.587</v>
      </c>
      <c r="J165" s="326">
        <v>17.795999999999999</v>
      </c>
      <c r="K165" s="326">
        <v>18.608000000000001</v>
      </c>
      <c r="L165" s="326">
        <v>20.350000000000001</v>
      </c>
      <c r="M165" s="326">
        <v>22.475999999999999</v>
      </c>
      <c r="N165" s="326">
        <v>23.821999999999999</v>
      </c>
      <c r="O165" s="326">
        <v>26.516999999999999</v>
      </c>
      <c r="P165" s="326">
        <v>27.744</v>
      </c>
      <c r="Q165" s="326">
        <v>30.422000000000001</v>
      </c>
      <c r="R165" s="325">
        <v>9999</v>
      </c>
      <c r="T165" s="327"/>
    </row>
    <row r="166" spans="1:20">
      <c r="A166" s="322" t="s">
        <v>979</v>
      </c>
      <c r="B166" s="323">
        <v>184</v>
      </c>
      <c r="C166" s="324">
        <v>-1.0995999999999999</v>
      </c>
      <c r="D166" s="325">
        <v>20.3934</v>
      </c>
      <c r="E166" s="325">
        <v>0.13963</v>
      </c>
      <c r="F166" s="325">
        <v>-1</v>
      </c>
      <c r="G166" s="326">
        <v>15.448</v>
      </c>
      <c r="H166" s="326">
        <v>16.192</v>
      </c>
      <c r="I166" s="326">
        <v>16.617000000000001</v>
      </c>
      <c r="J166" s="326">
        <v>17.831</v>
      </c>
      <c r="K166" s="326">
        <v>18.645</v>
      </c>
      <c r="L166" s="326">
        <v>20.393000000000001</v>
      </c>
      <c r="M166" s="326">
        <v>22.524999999999999</v>
      </c>
      <c r="N166" s="326">
        <v>23.875</v>
      </c>
      <c r="O166" s="326">
        <v>26.574000000000002</v>
      </c>
      <c r="P166" s="326">
        <v>27.802</v>
      </c>
      <c r="Q166" s="326">
        <v>30.48</v>
      </c>
      <c r="R166" s="325">
        <v>9999</v>
      </c>
      <c r="T166" s="327"/>
    </row>
    <row r="167" spans="1:20">
      <c r="A167" s="322" t="s">
        <v>980</v>
      </c>
      <c r="B167" s="323">
        <v>185</v>
      </c>
      <c r="C167" s="324">
        <v>-1.0916999999999999</v>
      </c>
      <c r="D167" s="325">
        <v>20.435700000000001</v>
      </c>
      <c r="E167" s="325">
        <v>0.13977000000000001</v>
      </c>
      <c r="F167" s="325">
        <v>-1</v>
      </c>
      <c r="G167" s="326">
        <v>15.472</v>
      </c>
      <c r="H167" s="326">
        <v>16.219000000000001</v>
      </c>
      <c r="I167" s="326">
        <v>16.646000000000001</v>
      </c>
      <c r="J167" s="326">
        <v>17.864000000000001</v>
      </c>
      <c r="K167" s="326">
        <v>18.681999999999999</v>
      </c>
      <c r="L167" s="326">
        <v>20.436</v>
      </c>
      <c r="M167" s="326">
        <v>22.573</v>
      </c>
      <c r="N167" s="326">
        <v>23.925999999999998</v>
      </c>
      <c r="O167" s="326">
        <v>26.629000000000001</v>
      </c>
      <c r="P167" s="326">
        <v>27.858000000000001</v>
      </c>
      <c r="Q167" s="326">
        <v>30.536000000000001</v>
      </c>
      <c r="R167" s="325">
        <v>9999</v>
      </c>
      <c r="T167" s="327"/>
    </row>
    <row r="168" spans="1:20">
      <c r="A168" s="322" t="s">
        <v>981</v>
      </c>
      <c r="B168" s="323">
        <v>186</v>
      </c>
      <c r="C168" s="324">
        <v>-1.0838000000000001</v>
      </c>
      <c r="D168" s="325">
        <v>20.476900000000001</v>
      </c>
      <c r="E168" s="325">
        <v>0.13991000000000001</v>
      </c>
      <c r="F168" s="325">
        <v>-1</v>
      </c>
      <c r="G168" s="326">
        <v>15.494999999999999</v>
      </c>
      <c r="H168" s="326">
        <v>16.245000000000001</v>
      </c>
      <c r="I168" s="326">
        <v>16.673999999999999</v>
      </c>
      <c r="J168" s="326">
        <v>17.896999999999998</v>
      </c>
      <c r="K168" s="326">
        <v>18.716999999999999</v>
      </c>
      <c r="L168" s="326">
        <v>20.477</v>
      </c>
      <c r="M168" s="326">
        <v>22.62</v>
      </c>
      <c r="N168" s="326">
        <v>23.975999999999999</v>
      </c>
      <c r="O168" s="326">
        <v>26.683</v>
      </c>
      <c r="P168" s="326">
        <v>27.913</v>
      </c>
      <c r="Q168" s="326">
        <v>30.591000000000001</v>
      </c>
      <c r="R168" s="325">
        <v>9999</v>
      </c>
      <c r="T168" s="327"/>
    </row>
    <row r="169" spans="1:20">
      <c r="A169" s="322" t="s">
        <v>982</v>
      </c>
      <c r="B169" s="323">
        <v>187</v>
      </c>
      <c r="C169" s="324">
        <v>-1.0760000000000001</v>
      </c>
      <c r="D169" s="325">
        <v>20.516999999999999</v>
      </c>
      <c r="E169" s="325">
        <v>0.14005000000000001</v>
      </c>
      <c r="F169" s="325">
        <v>-1</v>
      </c>
      <c r="G169" s="326">
        <v>15.516999999999999</v>
      </c>
      <c r="H169" s="326">
        <v>16.27</v>
      </c>
      <c r="I169" s="326">
        <v>16.701000000000001</v>
      </c>
      <c r="J169" s="326">
        <v>17.928000000000001</v>
      </c>
      <c r="K169" s="326">
        <v>18.751999999999999</v>
      </c>
      <c r="L169" s="326">
        <v>20.516999999999999</v>
      </c>
      <c r="M169" s="326">
        <v>22.666</v>
      </c>
      <c r="N169" s="326">
        <v>24.024999999999999</v>
      </c>
      <c r="O169" s="326">
        <v>26.734999999999999</v>
      </c>
      <c r="P169" s="326">
        <v>27.966000000000001</v>
      </c>
      <c r="Q169" s="326">
        <v>30.643000000000001</v>
      </c>
      <c r="R169" s="325">
        <v>9999</v>
      </c>
      <c r="T169" s="327"/>
    </row>
    <row r="170" spans="1:20">
      <c r="A170" s="322" t="s">
        <v>983</v>
      </c>
      <c r="B170" s="323">
        <v>188</v>
      </c>
      <c r="C170" s="324">
        <v>-1.0681</v>
      </c>
      <c r="D170" s="325">
        <v>20.556000000000001</v>
      </c>
      <c r="E170" s="325">
        <v>0.14018</v>
      </c>
      <c r="F170" s="325">
        <v>-1</v>
      </c>
      <c r="G170" s="326">
        <v>15.539</v>
      </c>
      <c r="H170" s="326">
        <v>16.295000000000002</v>
      </c>
      <c r="I170" s="326">
        <v>16.727</v>
      </c>
      <c r="J170" s="326">
        <v>17.959</v>
      </c>
      <c r="K170" s="326">
        <v>18.785</v>
      </c>
      <c r="L170" s="326">
        <v>20.556000000000001</v>
      </c>
      <c r="M170" s="326">
        <v>22.71</v>
      </c>
      <c r="N170" s="326">
        <v>24.071999999999999</v>
      </c>
      <c r="O170" s="326">
        <v>26.785</v>
      </c>
      <c r="P170" s="326">
        <v>28.016999999999999</v>
      </c>
      <c r="Q170" s="326">
        <v>30.693000000000001</v>
      </c>
      <c r="R170" s="325">
        <v>9999</v>
      </c>
      <c r="T170" s="327"/>
    </row>
    <row r="171" spans="1:20">
      <c r="A171" s="322" t="s">
        <v>984</v>
      </c>
      <c r="B171" s="323">
        <v>189</v>
      </c>
      <c r="C171" s="324">
        <v>-1.0603</v>
      </c>
      <c r="D171" s="325">
        <v>20.593800000000002</v>
      </c>
      <c r="E171" s="325">
        <v>0.14030999999999999</v>
      </c>
      <c r="F171" s="325">
        <v>-1</v>
      </c>
      <c r="G171" s="326">
        <v>15.56</v>
      </c>
      <c r="H171" s="326">
        <v>16.318999999999999</v>
      </c>
      <c r="I171" s="326">
        <v>16.751999999999999</v>
      </c>
      <c r="J171" s="326">
        <v>17.989000000000001</v>
      </c>
      <c r="K171" s="326">
        <v>18.818000000000001</v>
      </c>
      <c r="L171" s="326">
        <v>20.594000000000001</v>
      </c>
      <c r="M171" s="326">
        <v>22.754000000000001</v>
      </c>
      <c r="N171" s="326">
        <v>24.117000000000001</v>
      </c>
      <c r="O171" s="326">
        <v>26.834</v>
      </c>
      <c r="P171" s="326">
        <v>28.065999999999999</v>
      </c>
      <c r="Q171" s="326">
        <v>30.742000000000001</v>
      </c>
      <c r="R171" s="325">
        <v>9999</v>
      </c>
      <c r="T171" s="327"/>
    </row>
    <row r="172" spans="1:20">
      <c r="A172" s="322" t="s">
        <v>985</v>
      </c>
      <c r="B172" s="323">
        <v>190</v>
      </c>
      <c r="C172" s="324">
        <v>-1.0525</v>
      </c>
      <c r="D172" s="325">
        <v>20.630600000000001</v>
      </c>
      <c r="E172" s="325">
        <v>0.14044000000000001</v>
      </c>
      <c r="F172" s="325">
        <v>-1</v>
      </c>
      <c r="G172" s="326">
        <v>15.58</v>
      </c>
      <c r="H172" s="326">
        <v>16.341999999999999</v>
      </c>
      <c r="I172" s="326">
        <v>16.777000000000001</v>
      </c>
      <c r="J172" s="326">
        <v>18.018000000000001</v>
      </c>
      <c r="K172" s="326">
        <v>18.849</v>
      </c>
      <c r="L172" s="326">
        <v>20.631</v>
      </c>
      <c r="M172" s="326">
        <v>22.795000000000002</v>
      </c>
      <c r="N172" s="326">
        <v>24.161999999999999</v>
      </c>
      <c r="O172" s="326">
        <v>26.882000000000001</v>
      </c>
      <c r="P172" s="326">
        <v>28.114000000000001</v>
      </c>
      <c r="Q172" s="326">
        <v>30.789000000000001</v>
      </c>
      <c r="R172" s="325">
        <v>9999</v>
      </c>
      <c r="T172" s="327"/>
    </row>
    <row r="173" spans="1:20">
      <c r="A173" s="322" t="s">
        <v>986</v>
      </c>
      <c r="B173" s="323">
        <v>191</v>
      </c>
      <c r="C173" s="324">
        <v>-1.0447</v>
      </c>
      <c r="D173" s="325">
        <v>20.6663</v>
      </c>
      <c r="E173" s="325">
        <v>0.14057</v>
      </c>
      <c r="F173" s="325">
        <v>-1</v>
      </c>
      <c r="G173" s="326">
        <v>15.599</v>
      </c>
      <c r="H173" s="326">
        <v>16.363</v>
      </c>
      <c r="I173" s="326">
        <v>16.8</v>
      </c>
      <c r="J173" s="326">
        <v>18.045000000000002</v>
      </c>
      <c r="K173" s="326">
        <v>18.88</v>
      </c>
      <c r="L173" s="326">
        <v>20.666</v>
      </c>
      <c r="M173" s="326">
        <v>22.835999999999999</v>
      </c>
      <c r="N173" s="326">
        <v>24.204999999999998</v>
      </c>
      <c r="O173" s="326">
        <v>26.928000000000001</v>
      </c>
      <c r="P173" s="326">
        <v>28.16</v>
      </c>
      <c r="Q173" s="326">
        <v>30.834</v>
      </c>
      <c r="R173" s="325">
        <v>9999</v>
      </c>
      <c r="T173" s="327"/>
    </row>
    <row r="174" spans="1:20">
      <c r="A174" s="322" t="s">
        <v>987</v>
      </c>
      <c r="B174" s="323">
        <v>192</v>
      </c>
      <c r="C174" s="324">
        <v>-1.0367999999999999</v>
      </c>
      <c r="D174" s="325">
        <v>20.700800000000001</v>
      </c>
      <c r="E174" s="325">
        <v>0.14069999999999999</v>
      </c>
      <c r="F174" s="325">
        <v>-1</v>
      </c>
      <c r="G174" s="326">
        <v>15.617000000000001</v>
      </c>
      <c r="H174" s="326">
        <v>16.384</v>
      </c>
      <c r="I174" s="326">
        <v>16.823</v>
      </c>
      <c r="J174" s="326">
        <v>18.071999999999999</v>
      </c>
      <c r="K174" s="326">
        <v>18.908999999999999</v>
      </c>
      <c r="L174" s="326">
        <v>20.701000000000001</v>
      </c>
      <c r="M174" s="326">
        <v>22.876000000000001</v>
      </c>
      <c r="N174" s="326">
        <v>24.247</v>
      </c>
      <c r="O174" s="326">
        <v>26.972000000000001</v>
      </c>
      <c r="P174" s="326">
        <v>28.204999999999998</v>
      </c>
      <c r="Q174" s="326">
        <v>30.876999999999999</v>
      </c>
      <c r="R174" s="325">
        <v>9999</v>
      </c>
      <c r="T174" s="327"/>
    </row>
    <row r="175" spans="1:20">
      <c r="A175" s="322" t="s">
        <v>988</v>
      </c>
      <c r="B175" s="323">
        <v>193</v>
      </c>
      <c r="C175" s="324">
        <v>-1.0289999999999999</v>
      </c>
      <c r="D175" s="325">
        <v>20.734400000000001</v>
      </c>
      <c r="E175" s="325">
        <v>0.14082</v>
      </c>
      <c r="F175" s="325">
        <v>-1</v>
      </c>
      <c r="G175" s="326">
        <v>15.635</v>
      </c>
      <c r="H175" s="326">
        <v>16.405000000000001</v>
      </c>
      <c r="I175" s="326">
        <v>16.844999999999999</v>
      </c>
      <c r="J175" s="326">
        <v>18.097999999999999</v>
      </c>
      <c r="K175" s="326">
        <v>18.937999999999999</v>
      </c>
      <c r="L175" s="326">
        <v>20.734000000000002</v>
      </c>
      <c r="M175" s="326">
        <v>22.914000000000001</v>
      </c>
      <c r="N175" s="326">
        <v>24.286999999999999</v>
      </c>
      <c r="O175" s="326">
        <v>27.015000000000001</v>
      </c>
      <c r="P175" s="326">
        <v>28.248000000000001</v>
      </c>
      <c r="Q175" s="326">
        <v>30.917999999999999</v>
      </c>
      <c r="R175" s="325">
        <v>9999</v>
      </c>
      <c r="T175" s="327"/>
    </row>
    <row r="176" spans="1:20">
      <c r="A176" s="322" t="s">
        <v>989</v>
      </c>
      <c r="B176" s="323">
        <v>194</v>
      </c>
      <c r="C176" s="324">
        <v>-1.0212000000000001</v>
      </c>
      <c r="D176" s="325">
        <v>20.7668</v>
      </c>
      <c r="E176" s="325">
        <v>0.14094000000000001</v>
      </c>
      <c r="F176" s="325">
        <v>-1</v>
      </c>
      <c r="G176" s="326">
        <v>15.651</v>
      </c>
      <c r="H176" s="326">
        <v>16.423999999999999</v>
      </c>
      <c r="I176" s="326">
        <v>16.866</v>
      </c>
      <c r="J176" s="326">
        <v>18.123000000000001</v>
      </c>
      <c r="K176" s="326">
        <v>18.966000000000001</v>
      </c>
      <c r="L176" s="326">
        <v>20.766999999999999</v>
      </c>
      <c r="M176" s="326">
        <v>22.951000000000001</v>
      </c>
      <c r="N176" s="326">
        <v>24.326000000000001</v>
      </c>
      <c r="O176" s="326">
        <v>27.056000000000001</v>
      </c>
      <c r="P176" s="326">
        <v>28.289000000000001</v>
      </c>
      <c r="Q176" s="326">
        <v>30.957000000000001</v>
      </c>
      <c r="R176" s="325">
        <v>9999</v>
      </c>
      <c r="T176" s="327"/>
    </row>
    <row r="177" spans="1:20">
      <c r="A177" s="322" t="s">
        <v>990</v>
      </c>
      <c r="B177" s="323">
        <v>195</v>
      </c>
      <c r="C177" s="324">
        <v>-1.0134000000000001</v>
      </c>
      <c r="D177" s="325">
        <v>20.798200000000001</v>
      </c>
      <c r="E177" s="325">
        <v>0.14105999999999999</v>
      </c>
      <c r="F177" s="325">
        <v>-1</v>
      </c>
      <c r="G177" s="326">
        <v>15.667</v>
      </c>
      <c r="H177" s="326">
        <v>16.443000000000001</v>
      </c>
      <c r="I177" s="326">
        <v>16.885999999999999</v>
      </c>
      <c r="J177" s="326">
        <v>18.148</v>
      </c>
      <c r="K177" s="326">
        <v>18.992000000000001</v>
      </c>
      <c r="L177" s="326">
        <v>20.797999999999998</v>
      </c>
      <c r="M177" s="326">
        <v>22.986999999999998</v>
      </c>
      <c r="N177" s="326">
        <v>24.364000000000001</v>
      </c>
      <c r="O177" s="326">
        <v>27.096</v>
      </c>
      <c r="P177" s="326">
        <v>28.329000000000001</v>
      </c>
      <c r="Q177" s="326">
        <v>30.995000000000001</v>
      </c>
      <c r="R177" s="325">
        <v>9999</v>
      </c>
      <c r="T177" s="327"/>
    </row>
    <row r="178" spans="1:20">
      <c r="A178" s="322" t="s">
        <v>991</v>
      </c>
      <c r="B178" s="323">
        <v>196</v>
      </c>
      <c r="C178" s="324">
        <v>-1.0055000000000001</v>
      </c>
      <c r="D178" s="325">
        <v>20.828600000000002</v>
      </c>
      <c r="E178" s="325">
        <v>0.14118</v>
      </c>
      <c r="F178" s="325">
        <v>-1</v>
      </c>
      <c r="G178" s="326">
        <v>15.682</v>
      </c>
      <c r="H178" s="326">
        <v>16.460999999999999</v>
      </c>
      <c r="I178" s="326">
        <v>16.905000000000001</v>
      </c>
      <c r="J178" s="326">
        <v>18.170999999999999</v>
      </c>
      <c r="K178" s="326">
        <v>19.018000000000001</v>
      </c>
      <c r="L178" s="326">
        <v>20.829000000000001</v>
      </c>
      <c r="M178" s="326">
        <v>23.021000000000001</v>
      </c>
      <c r="N178" s="326">
        <v>24.4</v>
      </c>
      <c r="O178" s="326">
        <v>27.134</v>
      </c>
      <c r="P178" s="326">
        <v>28.367000000000001</v>
      </c>
      <c r="Q178" s="326">
        <v>31.030999999999999</v>
      </c>
      <c r="R178" s="325">
        <v>9999</v>
      </c>
      <c r="T178" s="327"/>
    </row>
    <row r="179" spans="1:20">
      <c r="A179" s="322" t="s">
        <v>992</v>
      </c>
      <c r="B179" s="323">
        <v>197</v>
      </c>
      <c r="C179" s="324">
        <v>-0.99770000000000003</v>
      </c>
      <c r="D179" s="325">
        <v>20.858000000000001</v>
      </c>
      <c r="E179" s="325">
        <v>0.14130000000000001</v>
      </c>
      <c r="F179" s="325">
        <v>-1</v>
      </c>
      <c r="G179" s="326">
        <v>15.696999999999999</v>
      </c>
      <c r="H179" s="326">
        <v>16.478000000000002</v>
      </c>
      <c r="I179" s="326">
        <v>16.923999999999999</v>
      </c>
      <c r="J179" s="326">
        <v>18.193000000000001</v>
      </c>
      <c r="K179" s="326">
        <v>19.042999999999999</v>
      </c>
      <c r="L179" s="326">
        <v>20.858000000000001</v>
      </c>
      <c r="M179" s="326">
        <v>23.055</v>
      </c>
      <c r="N179" s="326">
        <v>24.436</v>
      </c>
      <c r="O179" s="326">
        <v>27.170999999999999</v>
      </c>
      <c r="P179" s="326">
        <v>28.404</v>
      </c>
      <c r="Q179" s="326">
        <v>31.065000000000001</v>
      </c>
      <c r="R179" s="325">
        <v>9999</v>
      </c>
      <c r="T179" s="327"/>
    </row>
    <row r="180" spans="1:20">
      <c r="A180" s="322" t="s">
        <v>993</v>
      </c>
      <c r="B180" s="323">
        <v>198</v>
      </c>
      <c r="C180" s="324">
        <v>-0.98980000000000001</v>
      </c>
      <c r="D180" s="325">
        <v>20.886299999999999</v>
      </c>
      <c r="E180" s="325">
        <v>0.14141999999999999</v>
      </c>
      <c r="F180" s="325">
        <v>-1</v>
      </c>
      <c r="G180" s="326">
        <v>15.71</v>
      </c>
      <c r="H180" s="326">
        <v>16.494</v>
      </c>
      <c r="I180" s="326">
        <v>16.940999999999999</v>
      </c>
      <c r="J180" s="326">
        <v>18.215</v>
      </c>
      <c r="K180" s="326">
        <v>19.067</v>
      </c>
      <c r="L180" s="326">
        <v>20.885999999999999</v>
      </c>
      <c r="M180" s="326">
        <v>23.087</v>
      </c>
      <c r="N180" s="326">
        <v>24.47</v>
      </c>
      <c r="O180" s="326">
        <v>27.207000000000001</v>
      </c>
      <c r="P180" s="326">
        <v>28.439</v>
      </c>
      <c r="Q180" s="326">
        <v>31.097999999999999</v>
      </c>
      <c r="R180" s="325">
        <v>9999</v>
      </c>
      <c r="T180" s="327"/>
    </row>
    <row r="181" spans="1:20">
      <c r="A181" s="322" t="s">
        <v>994</v>
      </c>
      <c r="B181" s="323">
        <v>199</v>
      </c>
      <c r="C181" s="324">
        <v>-0.9819</v>
      </c>
      <c r="D181" s="325">
        <v>20.913699999999999</v>
      </c>
      <c r="E181" s="325">
        <v>0.14152999999999999</v>
      </c>
      <c r="F181" s="325">
        <v>-1</v>
      </c>
      <c r="G181" s="326">
        <v>15.723000000000001</v>
      </c>
      <c r="H181" s="326">
        <v>16.509</v>
      </c>
      <c r="I181" s="326">
        <v>16.957999999999998</v>
      </c>
      <c r="J181" s="326">
        <v>18.234999999999999</v>
      </c>
      <c r="K181" s="326">
        <v>19.09</v>
      </c>
      <c r="L181" s="326">
        <v>20.914000000000001</v>
      </c>
      <c r="M181" s="326">
        <v>23.119</v>
      </c>
      <c r="N181" s="326">
        <v>24.503</v>
      </c>
      <c r="O181" s="326">
        <v>27.241</v>
      </c>
      <c r="P181" s="326">
        <v>28.472999999999999</v>
      </c>
      <c r="Q181" s="326">
        <v>31.128</v>
      </c>
      <c r="R181" s="325">
        <v>9999</v>
      </c>
      <c r="T181" s="327"/>
    </row>
    <row r="182" spans="1:20">
      <c r="A182" s="322" t="s">
        <v>995</v>
      </c>
      <c r="B182" s="323">
        <v>200</v>
      </c>
      <c r="C182" s="324">
        <v>-0.97399999999999998</v>
      </c>
      <c r="D182" s="325">
        <v>20.940100000000001</v>
      </c>
      <c r="E182" s="325">
        <v>0.14163999999999999</v>
      </c>
      <c r="F182" s="325">
        <v>-1</v>
      </c>
      <c r="G182" s="326">
        <v>15.734999999999999</v>
      </c>
      <c r="H182" s="326">
        <v>16.524000000000001</v>
      </c>
      <c r="I182" s="326">
        <v>16.974</v>
      </c>
      <c r="J182" s="326">
        <v>18.254999999999999</v>
      </c>
      <c r="K182" s="326">
        <v>19.111999999999998</v>
      </c>
      <c r="L182" s="326">
        <v>20.94</v>
      </c>
      <c r="M182" s="326">
        <v>23.149000000000001</v>
      </c>
      <c r="N182" s="326">
        <v>24.535</v>
      </c>
      <c r="O182" s="326">
        <v>27.273</v>
      </c>
      <c r="P182" s="326">
        <v>28.504999999999999</v>
      </c>
      <c r="Q182" s="326">
        <v>31.157</v>
      </c>
      <c r="R182" s="325">
        <v>9999</v>
      </c>
      <c r="T182" s="327"/>
    </row>
    <row r="183" spans="1:20">
      <c r="A183" s="322" t="s">
        <v>996</v>
      </c>
      <c r="B183" s="323">
        <v>201</v>
      </c>
      <c r="C183" s="324">
        <v>-0.96609999999999996</v>
      </c>
      <c r="D183" s="325">
        <v>20.965599999999998</v>
      </c>
      <c r="E183" s="325">
        <v>0.14176</v>
      </c>
      <c r="F183" s="325">
        <v>-1</v>
      </c>
      <c r="G183" s="326">
        <v>15.746</v>
      </c>
      <c r="H183" s="326">
        <v>16.538</v>
      </c>
      <c r="I183" s="326">
        <v>16.989000000000001</v>
      </c>
      <c r="J183" s="326">
        <v>18.274000000000001</v>
      </c>
      <c r="K183" s="326">
        <v>19.132999999999999</v>
      </c>
      <c r="L183" s="326">
        <v>20.966000000000001</v>
      </c>
      <c r="M183" s="326">
        <v>23.178000000000001</v>
      </c>
      <c r="N183" s="326">
        <v>24.565000000000001</v>
      </c>
      <c r="O183" s="326">
        <v>27.305</v>
      </c>
      <c r="P183" s="326">
        <v>28.536000000000001</v>
      </c>
      <c r="Q183" s="326">
        <v>31.186</v>
      </c>
      <c r="R183" s="325">
        <v>9999</v>
      </c>
      <c r="T183" s="327"/>
    </row>
    <row r="184" spans="1:20">
      <c r="A184" s="322" t="s">
        <v>997</v>
      </c>
      <c r="B184" s="323">
        <v>202</v>
      </c>
      <c r="C184" s="324">
        <v>-0.95820000000000005</v>
      </c>
      <c r="D184" s="325">
        <v>20.990100000000002</v>
      </c>
      <c r="E184" s="325">
        <v>0.14187</v>
      </c>
      <c r="F184" s="325">
        <v>-1</v>
      </c>
      <c r="G184" s="326">
        <v>15.757</v>
      </c>
      <c r="H184" s="326">
        <v>16.550999999999998</v>
      </c>
      <c r="I184" s="326">
        <v>17.004000000000001</v>
      </c>
      <c r="J184" s="326">
        <v>18.292000000000002</v>
      </c>
      <c r="K184" s="326">
        <v>19.154</v>
      </c>
      <c r="L184" s="326">
        <v>20.99</v>
      </c>
      <c r="M184" s="326">
        <v>23.206</v>
      </c>
      <c r="N184" s="326">
        <v>24.594999999999999</v>
      </c>
      <c r="O184" s="326">
        <v>27.335000000000001</v>
      </c>
      <c r="P184" s="326">
        <v>28.565999999999999</v>
      </c>
      <c r="Q184" s="326">
        <v>31.212</v>
      </c>
      <c r="R184" s="325">
        <v>9999</v>
      </c>
      <c r="T184" s="327"/>
    </row>
    <row r="185" spans="1:20">
      <c r="A185" s="322" t="s">
        <v>998</v>
      </c>
      <c r="B185" s="323">
        <v>203</v>
      </c>
      <c r="C185" s="324">
        <v>-0.95030000000000003</v>
      </c>
      <c r="D185" s="325">
        <v>21.0138</v>
      </c>
      <c r="E185" s="325">
        <v>0.14198</v>
      </c>
      <c r="F185" s="325">
        <v>-1</v>
      </c>
      <c r="G185" s="326">
        <v>15.766999999999999</v>
      </c>
      <c r="H185" s="326">
        <v>16.564</v>
      </c>
      <c r="I185" s="326">
        <v>17.018000000000001</v>
      </c>
      <c r="J185" s="326">
        <v>18.309999999999999</v>
      </c>
      <c r="K185" s="326">
        <v>19.172999999999998</v>
      </c>
      <c r="L185" s="326">
        <v>21.013999999999999</v>
      </c>
      <c r="M185" s="326">
        <v>23.233000000000001</v>
      </c>
      <c r="N185" s="326">
        <v>24.623000000000001</v>
      </c>
      <c r="O185" s="326">
        <v>27.364000000000001</v>
      </c>
      <c r="P185" s="326">
        <v>28.594000000000001</v>
      </c>
      <c r="Q185" s="326">
        <v>31.236000000000001</v>
      </c>
      <c r="R185" s="325">
        <v>9999</v>
      </c>
      <c r="T185" s="327"/>
    </row>
    <row r="186" spans="1:20">
      <c r="A186" s="322" t="s">
        <v>999</v>
      </c>
      <c r="B186" s="323">
        <v>204</v>
      </c>
      <c r="C186" s="324">
        <v>-0.94230000000000003</v>
      </c>
      <c r="D186" s="325">
        <v>21.0367</v>
      </c>
      <c r="E186" s="325">
        <v>0.14208000000000001</v>
      </c>
      <c r="F186" s="325">
        <v>-1</v>
      </c>
      <c r="G186" s="326">
        <v>15.776999999999999</v>
      </c>
      <c r="H186" s="326">
        <v>16.576000000000001</v>
      </c>
      <c r="I186" s="326">
        <v>17.030999999999999</v>
      </c>
      <c r="J186" s="326">
        <v>18.327000000000002</v>
      </c>
      <c r="K186" s="326">
        <v>19.193000000000001</v>
      </c>
      <c r="L186" s="326">
        <v>21.036999999999999</v>
      </c>
      <c r="M186" s="326">
        <v>23.259</v>
      </c>
      <c r="N186" s="326">
        <v>24.651</v>
      </c>
      <c r="O186" s="326">
        <v>27.391999999999999</v>
      </c>
      <c r="P186" s="326">
        <v>28.62</v>
      </c>
      <c r="Q186" s="326">
        <v>31.259</v>
      </c>
      <c r="R186" s="325">
        <v>9999</v>
      </c>
      <c r="T186" s="327"/>
    </row>
    <row r="187" spans="1:20">
      <c r="A187" s="322" t="s">
        <v>1000</v>
      </c>
      <c r="B187" s="323">
        <v>205</v>
      </c>
      <c r="C187" s="324">
        <v>-0.93440000000000001</v>
      </c>
      <c r="D187" s="325">
        <v>21.058700000000002</v>
      </c>
      <c r="E187" s="325">
        <v>0.14219000000000001</v>
      </c>
      <c r="F187" s="325">
        <v>-1</v>
      </c>
      <c r="G187" s="326">
        <v>15.785</v>
      </c>
      <c r="H187" s="326">
        <v>16.587</v>
      </c>
      <c r="I187" s="326">
        <v>17.044</v>
      </c>
      <c r="J187" s="326">
        <v>18.343</v>
      </c>
      <c r="K187" s="326">
        <v>19.210999999999999</v>
      </c>
      <c r="L187" s="326">
        <v>21.059000000000001</v>
      </c>
      <c r="M187" s="326">
        <v>23.285</v>
      </c>
      <c r="N187" s="326">
        <v>24.677</v>
      </c>
      <c r="O187" s="326">
        <v>27.417999999999999</v>
      </c>
      <c r="P187" s="326">
        <v>28.646000000000001</v>
      </c>
      <c r="Q187" s="326">
        <v>31.280999999999999</v>
      </c>
      <c r="R187" s="325">
        <v>9999</v>
      </c>
      <c r="T187" s="327"/>
    </row>
    <row r="188" spans="1:20">
      <c r="A188" s="322" t="s">
        <v>1001</v>
      </c>
      <c r="B188" s="323">
        <v>206</v>
      </c>
      <c r="C188" s="324">
        <v>-0.9264</v>
      </c>
      <c r="D188" s="325">
        <v>21.080100000000002</v>
      </c>
      <c r="E188" s="325">
        <v>0.14230000000000001</v>
      </c>
      <c r="F188" s="325">
        <v>-1</v>
      </c>
      <c r="G188" s="326">
        <v>15.792999999999999</v>
      </c>
      <c r="H188" s="326">
        <v>16.597000000000001</v>
      </c>
      <c r="I188" s="326">
        <v>17.056000000000001</v>
      </c>
      <c r="J188" s="326">
        <v>18.358000000000001</v>
      </c>
      <c r="K188" s="326">
        <v>19.228000000000002</v>
      </c>
      <c r="L188" s="326">
        <v>21.08</v>
      </c>
      <c r="M188" s="326">
        <v>23.309000000000001</v>
      </c>
      <c r="N188" s="326">
        <v>24.702999999999999</v>
      </c>
      <c r="O188" s="326">
        <v>27.443999999999999</v>
      </c>
      <c r="P188" s="326">
        <v>28.672000000000001</v>
      </c>
      <c r="Q188" s="326">
        <v>31.302</v>
      </c>
      <c r="R188" s="325">
        <v>9999</v>
      </c>
      <c r="T188" s="327"/>
    </row>
    <row r="189" spans="1:20">
      <c r="A189" s="322" t="s">
        <v>1002</v>
      </c>
      <c r="B189" s="323">
        <v>207</v>
      </c>
      <c r="C189" s="324">
        <v>-0.91839999999999999</v>
      </c>
      <c r="D189" s="325">
        <v>21.1007</v>
      </c>
      <c r="E189" s="325">
        <v>0.1424</v>
      </c>
      <c r="F189" s="325">
        <v>-1</v>
      </c>
      <c r="G189" s="326">
        <v>15.801</v>
      </c>
      <c r="H189" s="326">
        <v>16.606999999999999</v>
      </c>
      <c r="I189" s="326">
        <v>17.067</v>
      </c>
      <c r="J189" s="326">
        <v>18.373000000000001</v>
      </c>
      <c r="K189" s="326">
        <v>19.245000000000001</v>
      </c>
      <c r="L189" s="326">
        <v>21.100999999999999</v>
      </c>
      <c r="M189" s="326">
        <v>23.332999999999998</v>
      </c>
      <c r="N189" s="326">
        <v>24.727</v>
      </c>
      <c r="O189" s="326">
        <v>27.469000000000001</v>
      </c>
      <c r="P189" s="326">
        <v>28.695</v>
      </c>
      <c r="Q189" s="326">
        <v>31.321000000000002</v>
      </c>
      <c r="R189" s="325">
        <v>9999</v>
      </c>
      <c r="T189" s="327"/>
    </row>
    <row r="190" spans="1:20">
      <c r="A190" s="322" t="s">
        <v>1003</v>
      </c>
      <c r="B190" s="323">
        <v>208</v>
      </c>
      <c r="C190" s="324">
        <v>-0.91039999999999999</v>
      </c>
      <c r="D190" s="325">
        <v>21.1206</v>
      </c>
      <c r="E190" s="325">
        <v>0.14249999999999999</v>
      </c>
      <c r="F190" s="325">
        <v>-1</v>
      </c>
      <c r="G190" s="326">
        <v>15.808</v>
      </c>
      <c r="H190" s="326">
        <v>16.617000000000001</v>
      </c>
      <c r="I190" s="326">
        <v>17.077999999999999</v>
      </c>
      <c r="J190" s="326">
        <v>18.388000000000002</v>
      </c>
      <c r="K190" s="326">
        <v>19.262</v>
      </c>
      <c r="L190" s="326">
        <v>21.120999999999999</v>
      </c>
      <c r="M190" s="326">
        <v>23.355</v>
      </c>
      <c r="N190" s="326">
        <v>24.751000000000001</v>
      </c>
      <c r="O190" s="326">
        <v>27.492000000000001</v>
      </c>
      <c r="P190" s="326">
        <v>28.716999999999999</v>
      </c>
      <c r="Q190" s="326">
        <v>31.338999999999999</v>
      </c>
      <c r="R190" s="325">
        <v>9999</v>
      </c>
      <c r="T190" s="327"/>
    </row>
    <row r="191" spans="1:20">
      <c r="A191" s="322" t="s">
        <v>1004</v>
      </c>
      <c r="B191" s="323">
        <v>209</v>
      </c>
      <c r="C191" s="324">
        <v>-0.90239999999999998</v>
      </c>
      <c r="D191" s="325">
        <v>21.139900000000001</v>
      </c>
      <c r="E191" s="325">
        <v>0.14260999999999999</v>
      </c>
      <c r="F191" s="325">
        <v>-1</v>
      </c>
      <c r="G191" s="326">
        <v>15.815</v>
      </c>
      <c r="H191" s="326">
        <v>16.626000000000001</v>
      </c>
      <c r="I191" s="326">
        <v>17.088000000000001</v>
      </c>
      <c r="J191" s="326">
        <v>18.401</v>
      </c>
      <c r="K191" s="326">
        <v>19.277000000000001</v>
      </c>
      <c r="L191" s="326">
        <v>21.14</v>
      </c>
      <c r="M191" s="326">
        <v>23.378</v>
      </c>
      <c r="N191" s="326">
        <v>24.774000000000001</v>
      </c>
      <c r="O191" s="326">
        <v>27.515000000000001</v>
      </c>
      <c r="P191" s="326">
        <v>28.739000000000001</v>
      </c>
      <c r="Q191" s="326">
        <v>31.356999999999999</v>
      </c>
      <c r="R191" s="325">
        <v>9999</v>
      </c>
      <c r="T191" s="327"/>
    </row>
    <row r="192" spans="1:20">
      <c r="A192" s="322" t="s">
        <v>1005</v>
      </c>
      <c r="B192" s="323">
        <v>210</v>
      </c>
      <c r="C192" s="324">
        <v>-0.89439999999999997</v>
      </c>
      <c r="D192" s="325">
        <v>21.1586</v>
      </c>
      <c r="E192" s="325">
        <v>0.14271</v>
      </c>
      <c r="F192" s="325">
        <v>-1</v>
      </c>
      <c r="G192" s="326">
        <v>15.821</v>
      </c>
      <c r="H192" s="326">
        <v>16.635000000000002</v>
      </c>
      <c r="I192" s="326">
        <v>17.097999999999999</v>
      </c>
      <c r="J192" s="326">
        <v>18.414000000000001</v>
      </c>
      <c r="K192" s="326">
        <v>19.292000000000002</v>
      </c>
      <c r="L192" s="326">
        <v>21.158999999999999</v>
      </c>
      <c r="M192" s="326">
        <v>23.399000000000001</v>
      </c>
      <c r="N192" s="326">
        <v>24.795999999999999</v>
      </c>
      <c r="O192" s="326">
        <v>27.536999999999999</v>
      </c>
      <c r="P192" s="326">
        <v>28.76</v>
      </c>
      <c r="Q192" s="326">
        <v>31.373000000000001</v>
      </c>
      <c r="R192" s="325">
        <v>9999</v>
      </c>
      <c r="T192" s="327"/>
    </row>
    <row r="193" spans="1:20">
      <c r="A193" s="322" t="s">
        <v>1006</v>
      </c>
      <c r="B193" s="323">
        <v>211</v>
      </c>
      <c r="C193" s="324">
        <v>-0.88629999999999998</v>
      </c>
      <c r="D193" s="325">
        <v>21.1768</v>
      </c>
      <c r="E193" s="325">
        <v>0.14280999999999999</v>
      </c>
      <c r="F193" s="325">
        <v>-1</v>
      </c>
      <c r="G193" s="326">
        <v>15.827</v>
      </c>
      <c r="H193" s="326">
        <v>16.643000000000001</v>
      </c>
      <c r="I193" s="326">
        <v>17.108000000000001</v>
      </c>
      <c r="J193" s="326">
        <v>18.427</v>
      </c>
      <c r="K193" s="326">
        <v>19.306999999999999</v>
      </c>
      <c r="L193" s="326">
        <v>21.177</v>
      </c>
      <c r="M193" s="326">
        <v>23.42</v>
      </c>
      <c r="N193" s="326">
        <v>24.818000000000001</v>
      </c>
      <c r="O193" s="326">
        <v>27.558</v>
      </c>
      <c r="P193" s="326">
        <v>28.78</v>
      </c>
      <c r="Q193" s="326">
        <v>31.388000000000002</v>
      </c>
      <c r="R193" s="325">
        <v>9999</v>
      </c>
      <c r="T193" s="327"/>
    </row>
    <row r="194" spans="1:20">
      <c r="A194" s="322" t="s">
        <v>1007</v>
      </c>
      <c r="B194" s="323">
        <v>212</v>
      </c>
      <c r="C194" s="324">
        <v>-0.87829999999999997</v>
      </c>
      <c r="D194" s="325">
        <v>21.194400000000002</v>
      </c>
      <c r="E194" s="325">
        <v>0.14291000000000001</v>
      </c>
      <c r="F194" s="325">
        <v>-1</v>
      </c>
      <c r="G194" s="326">
        <v>15.832000000000001</v>
      </c>
      <c r="H194" s="326">
        <v>16.649999999999999</v>
      </c>
      <c r="I194" s="326">
        <v>17.116</v>
      </c>
      <c r="J194" s="326">
        <v>18.439</v>
      </c>
      <c r="K194" s="326">
        <v>19.321000000000002</v>
      </c>
      <c r="L194" s="326">
        <v>21.193999999999999</v>
      </c>
      <c r="M194" s="326">
        <v>23.44</v>
      </c>
      <c r="N194" s="326">
        <v>24.838999999999999</v>
      </c>
      <c r="O194" s="326">
        <v>27.577999999999999</v>
      </c>
      <c r="P194" s="326">
        <v>28.798999999999999</v>
      </c>
      <c r="Q194" s="326">
        <v>31.402999999999999</v>
      </c>
      <c r="R194" s="325">
        <v>9999</v>
      </c>
      <c r="T194" s="327"/>
    </row>
    <row r="195" spans="1:20">
      <c r="A195" s="322" t="s">
        <v>1008</v>
      </c>
      <c r="B195" s="323">
        <v>213</v>
      </c>
      <c r="C195" s="324">
        <v>-0.87029999999999996</v>
      </c>
      <c r="D195" s="325">
        <v>21.211600000000001</v>
      </c>
      <c r="E195" s="325">
        <v>0.14301</v>
      </c>
      <c r="F195" s="325">
        <v>-1</v>
      </c>
      <c r="G195" s="326">
        <v>15.837</v>
      </c>
      <c r="H195" s="326">
        <v>16.658000000000001</v>
      </c>
      <c r="I195" s="326">
        <v>17.125</v>
      </c>
      <c r="J195" s="326">
        <v>18.451000000000001</v>
      </c>
      <c r="K195" s="326">
        <v>19.335000000000001</v>
      </c>
      <c r="L195" s="326">
        <v>21.212</v>
      </c>
      <c r="M195" s="326">
        <v>23.46</v>
      </c>
      <c r="N195" s="326">
        <v>24.859000000000002</v>
      </c>
      <c r="O195" s="326">
        <v>27.597999999999999</v>
      </c>
      <c r="P195" s="326">
        <v>28.817</v>
      </c>
      <c r="Q195" s="326">
        <v>31.417000000000002</v>
      </c>
      <c r="R195" s="325">
        <v>9999</v>
      </c>
      <c r="T195" s="327"/>
    </row>
    <row r="196" spans="1:20">
      <c r="A196" s="322" t="s">
        <v>1009</v>
      </c>
      <c r="B196" s="323">
        <v>214</v>
      </c>
      <c r="C196" s="324">
        <v>-0.86229999999999996</v>
      </c>
      <c r="D196" s="325">
        <v>21.228200000000001</v>
      </c>
      <c r="E196" s="325">
        <v>0.14310999999999999</v>
      </c>
      <c r="F196" s="325">
        <v>-1</v>
      </c>
      <c r="G196" s="326">
        <v>15.842000000000001</v>
      </c>
      <c r="H196" s="326">
        <v>16.664999999999999</v>
      </c>
      <c r="I196" s="326">
        <v>17.132999999999999</v>
      </c>
      <c r="J196" s="326">
        <v>18.463000000000001</v>
      </c>
      <c r="K196" s="326">
        <v>19.347999999999999</v>
      </c>
      <c r="L196" s="326">
        <v>21.228000000000002</v>
      </c>
      <c r="M196" s="326">
        <v>23.478999999999999</v>
      </c>
      <c r="N196" s="326">
        <v>24.879000000000001</v>
      </c>
      <c r="O196" s="326">
        <v>27.617000000000001</v>
      </c>
      <c r="P196" s="326">
        <v>28.835000000000001</v>
      </c>
      <c r="Q196" s="326">
        <v>31.43</v>
      </c>
      <c r="R196" s="325">
        <v>9999</v>
      </c>
      <c r="T196" s="327"/>
    </row>
    <row r="197" spans="1:20">
      <c r="A197" s="322" t="s">
        <v>1010</v>
      </c>
      <c r="B197" s="323">
        <v>215</v>
      </c>
      <c r="C197" s="324">
        <v>-0.85419999999999996</v>
      </c>
      <c r="D197" s="325">
        <v>21.244399999999999</v>
      </c>
      <c r="E197" s="325">
        <v>0.14319999999999999</v>
      </c>
      <c r="F197" s="325">
        <v>-1</v>
      </c>
      <c r="G197" s="326">
        <v>15.846</v>
      </c>
      <c r="H197" s="326">
        <v>16.670999999999999</v>
      </c>
      <c r="I197" s="326">
        <v>17.140999999999998</v>
      </c>
      <c r="J197" s="326">
        <v>18.474</v>
      </c>
      <c r="K197" s="326">
        <v>19.361000000000001</v>
      </c>
      <c r="L197" s="326">
        <v>21.244</v>
      </c>
      <c r="M197" s="326">
        <v>23.498000000000001</v>
      </c>
      <c r="N197" s="326">
        <v>24.898</v>
      </c>
      <c r="O197" s="326">
        <v>27.635000000000002</v>
      </c>
      <c r="P197" s="326">
        <v>28.852</v>
      </c>
      <c r="Q197" s="326">
        <v>31.440999999999999</v>
      </c>
      <c r="R197" s="325">
        <v>9999</v>
      </c>
      <c r="T197" s="327"/>
    </row>
    <row r="198" spans="1:20">
      <c r="A198" s="322" t="s">
        <v>1011</v>
      </c>
      <c r="B198" s="323">
        <v>216</v>
      </c>
      <c r="C198" s="324">
        <v>-0.84619999999999995</v>
      </c>
      <c r="D198" s="325">
        <v>21.260300000000001</v>
      </c>
      <c r="E198" s="325">
        <v>0.14330000000000001</v>
      </c>
      <c r="F198" s="325">
        <v>-1</v>
      </c>
      <c r="G198" s="326">
        <v>15.85</v>
      </c>
      <c r="H198" s="326">
        <v>16.678000000000001</v>
      </c>
      <c r="I198" s="326">
        <v>17.149000000000001</v>
      </c>
      <c r="J198" s="326">
        <v>18.484999999999999</v>
      </c>
      <c r="K198" s="326">
        <v>19.373999999999999</v>
      </c>
      <c r="L198" s="326">
        <v>21.26</v>
      </c>
      <c r="M198" s="326">
        <v>23.515999999999998</v>
      </c>
      <c r="N198" s="326">
        <v>24.917000000000002</v>
      </c>
      <c r="O198" s="326">
        <v>27.652999999999999</v>
      </c>
      <c r="P198" s="326">
        <v>28.867999999999999</v>
      </c>
      <c r="Q198" s="326">
        <v>31.452999999999999</v>
      </c>
      <c r="R198" s="325">
        <v>9999</v>
      </c>
      <c r="T198" s="327"/>
    </row>
    <row r="199" spans="1:20">
      <c r="A199" s="322" t="s">
        <v>1012</v>
      </c>
      <c r="B199" s="323">
        <v>217</v>
      </c>
      <c r="C199" s="324">
        <v>-0.83819999999999995</v>
      </c>
      <c r="D199" s="325">
        <v>21.275700000000001</v>
      </c>
      <c r="E199" s="325">
        <v>0.1434</v>
      </c>
      <c r="F199" s="325">
        <v>-1</v>
      </c>
      <c r="G199" s="326">
        <v>15.853999999999999</v>
      </c>
      <c r="H199" s="326">
        <v>16.683</v>
      </c>
      <c r="I199" s="326">
        <v>17.155999999999999</v>
      </c>
      <c r="J199" s="326">
        <v>18.495000000000001</v>
      </c>
      <c r="K199" s="326">
        <v>19.385999999999999</v>
      </c>
      <c r="L199" s="326">
        <v>21.276</v>
      </c>
      <c r="M199" s="326">
        <v>23.533999999999999</v>
      </c>
      <c r="N199" s="326">
        <v>24.936</v>
      </c>
      <c r="O199" s="326">
        <v>27.670999999999999</v>
      </c>
      <c r="P199" s="326">
        <v>28.884</v>
      </c>
      <c r="Q199" s="326">
        <v>31.463999999999999</v>
      </c>
      <c r="R199" s="325">
        <v>9999</v>
      </c>
      <c r="T199" s="327"/>
    </row>
    <row r="200" spans="1:20">
      <c r="A200" s="322" t="s">
        <v>1013</v>
      </c>
      <c r="B200" s="323">
        <v>218</v>
      </c>
      <c r="C200" s="324">
        <v>-0.83009999999999995</v>
      </c>
      <c r="D200" s="325">
        <v>21.290800000000001</v>
      </c>
      <c r="E200" s="325">
        <v>0.14349000000000001</v>
      </c>
      <c r="F200" s="325">
        <v>-1</v>
      </c>
      <c r="G200" s="326">
        <v>15.856999999999999</v>
      </c>
      <c r="H200" s="326">
        <v>16.689</v>
      </c>
      <c r="I200" s="326">
        <v>17.163</v>
      </c>
      <c r="J200" s="326">
        <v>18.504999999999999</v>
      </c>
      <c r="K200" s="326">
        <v>19.398</v>
      </c>
      <c r="L200" s="326">
        <v>21.291</v>
      </c>
      <c r="M200" s="326">
        <v>23.550999999999998</v>
      </c>
      <c r="N200" s="326">
        <v>24.952999999999999</v>
      </c>
      <c r="O200" s="326">
        <v>27.687000000000001</v>
      </c>
      <c r="P200" s="326">
        <v>28.899000000000001</v>
      </c>
      <c r="Q200" s="326">
        <v>31.474</v>
      </c>
      <c r="R200" s="325">
        <v>9999</v>
      </c>
      <c r="T200" s="327"/>
    </row>
    <row r="201" spans="1:20">
      <c r="A201" s="322" t="s">
        <v>1014</v>
      </c>
      <c r="B201" s="323">
        <v>219</v>
      </c>
      <c r="C201" s="324">
        <v>-0.82210000000000005</v>
      </c>
      <c r="D201" s="325">
        <v>21.305499999999999</v>
      </c>
      <c r="E201" s="325">
        <v>0.14359</v>
      </c>
      <c r="F201" s="325">
        <v>-1</v>
      </c>
      <c r="G201" s="326">
        <v>15.86</v>
      </c>
      <c r="H201" s="326">
        <v>16.693999999999999</v>
      </c>
      <c r="I201" s="326">
        <v>17.169</v>
      </c>
      <c r="J201" s="326">
        <v>18.515000000000001</v>
      </c>
      <c r="K201" s="326">
        <v>19.41</v>
      </c>
      <c r="L201" s="326">
        <v>21.306000000000001</v>
      </c>
      <c r="M201" s="326">
        <v>23.568000000000001</v>
      </c>
      <c r="N201" s="326">
        <v>24.971</v>
      </c>
      <c r="O201" s="326">
        <v>27.704000000000001</v>
      </c>
      <c r="P201" s="326">
        <v>28.914999999999999</v>
      </c>
      <c r="Q201" s="326">
        <v>31.484000000000002</v>
      </c>
      <c r="R201" s="325">
        <v>9999</v>
      </c>
      <c r="T201" s="327"/>
    </row>
    <row r="202" spans="1:20">
      <c r="A202" s="322" t="s">
        <v>1015</v>
      </c>
      <c r="B202" s="323">
        <v>220</v>
      </c>
      <c r="C202" s="324">
        <v>-0.81399999999999995</v>
      </c>
      <c r="D202" s="325">
        <v>21.32</v>
      </c>
      <c r="E202" s="325">
        <v>0.14368</v>
      </c>
      <c r="F202" s="325">
        <v>-1</v>
      </c>
      <c r="G202" s="326">
        <v>15.863</v>
      </c>
      <c r="H202" s="326">
        <v>16.7</v>
      </c>
      <c r="I202" s="326">
        <v>17.175999999999998</v>
      </c>
      <c r="J202" s="326">
        <v>18.524000000000001</v>
      </c>
      <c r="K202" s="326">
        <v>19.420999999999999</v>
      </c>
      <c r="L202" s="326">
        <v>21.32</v>
      </c>
      <c r="M202" s="326">
        <v>23.585000000000001</v>
      </c>
      <c r="N202" s="326">
        <v>24.988</v>
      </c>
      <c r="O202" s="326">
        <v>27.719000000000001</v>
      </c>
      <c r="P202" s="326">
        <v>28.928999999999998</v>
      </c>
      <c r="Q202" s="326">
        <v>31.492999999999999</v>
      </c>
      <c r="R202" s="325">
        <v>9999</v>
      </c>
      <c r="T202" s="327"/>
    </row>
    <row r="203" spans="1:20">
      <c r="A203" s="322" t="s">
        <v>1016</v>
      </c>
      <c r="B203" s="323">
        <v>221</v>
      </c>
      <c r="C203" s="324">
        <v>-0.80600000000000005</v>
      </c>
      <c r="D203" s="325">
        <v>21.334099999999999</v>
      </c>
      <c r="E203" s="325">
        <v>0.14377000000000001</v>
      </c>
      <c r="F203" s="325">
        <v>-1</v>
      </c>
      <c r="G203" s="326">
        <v>15.866</v>
      </c>
      <c r="H203" s="326">
        <v>16.704999999999998</v>
      </c>
      <c r="I203" s="326">
        <v>17.181999999999999</v>
      </c>
      <c r="J203" s="326">
        <v>18.533999999999999</v>
      </c>
      <c r="K203" s="326">
        <v>19.431999999999999</v>
      </c>
      <c r="L203" s="326">
        <v>21.334</v>
      </c>
      <c r="M203" s="326">
        <v>23.600999999999999</v>
      </c>
      <c r="N203" s="326">
        <v>25.004000000000001</v>
      </c>
      <c r="O203" s="326">
        <v>27.734000000000002</v>
      </c>
      <c r="P203" s="326">
        <v>28.942</v>
      </c>
      <c r="Q203" s="326">
        <v>31.501999999999999</v>
      </c>
      <c r="R203" s="325">
        <v>9999</v>
      </c>
      <c r="T203" s="327"/>
    </row>
    <row r="204" spans="1:20">
      <c r="A204" s="322" t="s">
        <v>1017</v>
      </c>
      <c r="B204" s="323">
        <v>222</v>
      </c>
      <c r="C204" s="324">
        <v>-0.79800000000000004</v>
      </c>
      <c r="D204" s="325">
        <v>21.347999999999999</v>
      </c>
      <c r="E204" s="325">
        <v>0.14385999999999999</v>
      </c>
      <c r="F204" s="325">
        <v>-1</v>
      </c>
      <c r="G204" s="326">
        <v>15.869</v>
      </c>
      <c r="H204" s="326">
        <v>16.709</v>
      </c>
      <c r="I204" s="326">
        <v>17.187999999999999</v>
      </c>
      <c r="J204" s="326">
        <v>18.542999999999999</v>
      </c>
      <c r="K204" s="326">
        <v>19.443000000000001</v>
      </c>
      <c r="L204" s="326">
        <v>21.347999999999999</v>
      </c>
      <c r="M204" s="326">
        <v>23.617000000000001</v>
      </c>
      <c r="N204" s="326">
        <v>25.021000000000001</v>
      </c>
      <c r="O204" s="326">
        <v>27.748999999999999</v>
      </c>
      <c r="P204" s="326">
        <v>28.956</v>
      </c>
      <c r="Q204" s="326">
        <v>31.51</v>
      </c>
      <c r="R204" s="325">
        <v>9999</v>
      </c>
      <c r="T204" s="327"/>
    </row>
    <row r="205" spans="1:20">
      <c r="A205" s="322" t="s">
        <v>1018</v>
      </c>
      <c r="B205" s="323">
        <v>223</v>
      </c>
      <c r="C205" s="324">
        <v>-0.78990000000000005</v>
      </c>
      <c r="D205" s="325">
        <v>21.361699999999999</v>
      </c>
      <c r="E205" s="325">
        <v>0.14396</v>
      </c>
      <c r="F205" s="325">
        <v>-1</v>
      </c>
      <c r="G205" s="326">
        <v>15.871</v>
      </c>
      <c r="H205" s="326">
        <v>16.713999999999999</v>
      </c>
      <c r="I205" s="326">
        <v>17.193000000000001</v>
      </c>
      <c r="J205" s="326">
        <v>18.552</v>
      </c>
      <c r="K205" s="326">
        <v>19.454000000000001</v>
      </c>
      <c r="L205" s="326">
        <v>21.361999999999998</v>
      </c>
      <c r="M205" s="326">
        <v>23.632999999999999</v>
      </c>
      <c r="N205" s="326">
        <v>25.036999999999999</v>
      </c>
      <c r="O205" s="326">
        <v>27.763999999999999</v>
      </c>
      <c r="P205" s="326">
        <v>28.969000000000001</v>
      </c>
      <c r="Q205" s="326">
        <v>31.518999999999998</v>
      </c>
      <c r="R205" s="325">
        <v>9999</v>
      </c>
      <c r="T205" s="327"/>
    </row>
    <row r="206" spans="1:20">
      <c r="A206" s="322" t="s">
        <v>1019</v>
      </c>
      <c r="B206" s="323">
        <v>224</v>
      </c>
      <c r="C206" s="324">
        <v>-0.78190000000000004</v>
      </c>
      <c r="D206" s="325">
        <v>21.3752</v>
      </c>
      <c r="E206" s="325">
        <v>0.14405000000000001</v>
      </c>
      <c r="F206" s="325">
        <v>-1</v>
      </c>
      <c r="G206" s="326">
        <v>15.872999999999999</v>
      </c>
      <c r="H206" s="326">
        <v>16.718</v>
      </c>
      <c r="I206" s="326">
        <v>17.199000000000002</v>
      </c>
      <c r="J206" s="326">
        <v>18.559999999999999</v>
      </c>
      <c r="K206" s="326">
        <v>19.463999999999999</v>
      </c>
      <c r="L206" s="326">
        <v>21.375</v>
      </c>
      <c r="M206" s="326">
        <v>23.648</v>
      </c>
      <c r="N206" s="326">
        <v>25.053000000000001</v>
      </c>
      <c r="O206" s="326">
        <v>27.779</v>
      </c>
      <c r="P206" s="326">
        <v>28.981999999999999</v>
      </c>
      <c r="Q206" s="326">
        <v>31.526</v>
      </c>
      <c r="R206" s="325">
        <v>9999</v>
      </c>
      <c r="T206" s="327"/>
    </row>
    <row r="207" spans="1:20">
      <c r="A207" s="322" t="s">
        <v>1020</v>
      </c>
      <c r="B207" s="323">
        <v>225</v>
      </c>
      <c r="C207" s="324">
        <v>-0.77380000000000004</v>
      </c>
      <c r="D207" s="325">
        <v>21.388400000000001</v>
      </c>
      <c r="E207" s="325">
        <v>0.14413999999999999</v>
      </c>
      <c r="F207" s="325">
        <v>-1</v>
      </c>
      <c r="G207" s="326">
        <v>15.875</v>
      </c>
      <c r="H207" s="326">
        <v>16.722000000000001</v>
      </c>
      <c r="I207" s="326">
        <v>17.204000000000001</v>
      </c>
      <c r="J207" s="326">
        <v>18.568999999999999</v>
      </c>
      <c r="K207" s="326">
        <v>19.475000000000001</v>
      </c>
      <c r="L207" s="326">
        <v>21.388000000000002</v>
      </c>
      <c r="M207" s="326">
        <v>23.663</v>
      </c>
      <c r="N207" s="326">
        <v>25.068000000000001</v>
      </c>
      <c r="O207" s="326">
        <v>27.792999999999999</v>
      </c>
      <c r="P207" s="326">
        <v>28.995000000000001</v>
      </c>
      <c r="Q207" s="326">
        <v>31.533000000000001</v>
      </c>
      <c r="R207" s="325">
        <v>9999</v>
      </c>
      <c r="T207" s="327"/>
    </row>
    <row r="208" spans="1:20">
      <c r="A208" s="322" t="s">
        <v>1021</v>
      </c>
      <c r="B208" s="323">
        <v>226</v>
      </c>
      <c r="C208" s="324">
        <v>-0.76580000000000004</v>
      </c>
      <c r="D208" s="325">
        <v>21.401399999999999</v>
      </c>
      <c r="E208" s="325">
        <v>0.14423</v>
      </c>
      <c r="F208" s="325">
        <v>-1</v>
      </c>
      <c r="G208" s="326">
        <v>15.875999999999999</v>
      </c>
      <c r="H208" s="326">
        <v>16.725999999999999</v>
      </c>
      <c r="I208" s="326">
        <v>17.21</v>
      </c>
      <c r="J208" s="326">
        <v>18.577000000000002</v>
      </c>
      <c r="K208" s="326">
        <v>19.484999999999999</v>
      </c>
      <c r="L208" s="326">
        <v>21.401</v>
      </c>
      <c r="M208" s="326">
        <v>23.678000000000001</v>
      </c>
      <c r="N208" s="326">
        <v>25.084</v>
      </c>
      <c r="O208" s="326">
        <v>27.806999999999999</v>
      </c>
      <c r="P208" s="326">
        <v>29.007000000000001</v>
      </c>
      <c r="Q208" s="326">
        <v>31.54</v>
      </c>
      <c r="R208" s="325">
        <v>9999</v>
      </c>
      <c r="T208" s="327"/>
    </row>
    <row r="209" spans="1:20">
      <c r="A209" s="322" t="s">
        <v>1022</v>
      </c>
      <c r="B209" s="323">
        <v>227</v>
      </c>
      <c r="C209" s="324">
        <v>-0.75770000000000004</v>
      </c>
      <c r="D209" s="325">
        <v>21.414300000000001</v>
      </c>
      <c r="E209" s="325">
        <v>0.14432</v>
      </c>
      <c r="F209" s="325">
        <v>-1</v>
      </c>
      <c r="G209" s="326">
        <v>15.878</v>
      </c>
      <c r="H209" s="326">
        <v>16.73</v>
      </c>
      <c r="I209" s="326">
        <v>17.215</v>
      </c>
      <c r="J209" s="326">
        <v>18.585000000000001</v>
      </c>
      <c r="K209" s="326">
        <v>19.495000000000001</v>
      </c>
      <c r="L209" s="326">
        <v>21.414000000000001</v>
      </c>
      <c r="M209" s="326">
        <v>23.693000000000001</v>
      </c>
      <c r="N209" s="326">
        <v>25.099</v>
      </c>
      <c r="O209" s="326">
        <v>27.82</v>
      </c>
      <c r="P209" s="326">
        <v>29.018999999999998</v>
      </c>
      <c r="Q209" s="326">
        <v>31.547000000000001</v>
      </c>
      <c r="R209" s="325">
        <v>9999</v>
      </c>
      <c r="T209" s="327"/>
    </row>
    <row r="210" spans="1:20">
      <c r="A210" s="322" t="s">
        <v>1023</v>
      </c>
      <c r="B210" s="323">
        <v>228</v>
      </c>
      <c r="C210" s="324">
        <v>-0.74960000000000004</v>
      </c>
      <c r="D210" s="325">
        <v>21.4269</v>
      </c>
      <c r="E210" s="325">
        <v>0.14441000000000001</v>
      </c>
      <c r="F210" s="325">
        <v>-1</v>
      </c>
      <c r="G210" s="326">
        <v>15.879</v>
      </c>
      <c r="H210" s="326">
        <v>16.734000000000002</v>
      </c>
      <c r="I210" s="326">
        <v>17.22</v>
      </c>
      <c r="J210" s="326">
        <v>18.593</v>
      </c>
      <c r="K210" s="326">
        <v>19.504000000000001</v>
      </c>
      <c r="L210" s="326">
        <v>21.427</v>
      </c>
      <c r="M210" s="326">
        <v>23.707000000000001</v>
      </c>
      <c r="N210" s="326">
        <v>25.113</v>
      </c>
      <c r="O210" s="326">
        <v>27.832999999999998</v>
      </c>
      <c r="P210" s="326">
        <v>29.03</v>
      </c>
      <c r="Q210" s="326">
        <v>31.553000000000001</v>
      </c>
      <c r="R210" s="325">
        <v>9999</v>
      </c>
      <c r="T210" s="327"/>
    </row>
  </sheetData>
  <pageMargins left="0.7" right="0.7" top="0.75" bottom="0.75" header="0.3" footer="0.3"/>
  <pageSetup paperSize="9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CDEB7-9C22-42E3-A277-6FF750CD57EE}">
  <sheetPr codeName="Folha6">
    <tabColor rgb="FFECB2D9"/>
  </sheetPr>
  <dimension ref="A1:AM912"/>
  <sheetViews>
    <sheetView showGridLines="0" zoomScaleNormal="100" workbookViewId="0">
      <pane ySplit="1" topLeftCell="A2" activePane="bottomLeft" state="frozen"/>
      <selection activeCell="D57" sqref="D57"/>
      <selection pane="bottomLeft" activeCell="E8" sqref="E8"/>
    </sheetView>
  </sheetViews>
  <sheetFormatPr baseColWidth="10" defaultColWidth="9.1640625" defaultRowHeight="11"/>
  <cols>
    <col min="1" max="1" width="11.83203125" style="308" customWidth="1"/>
    <col min="2" max="2" width="8.1640625" style="308" customWidth="1"/>
    <col min="3" max="3" width="28.6640625" style="308" customWidth="1"/>
    <col min="4" max="4" width="13.5" style="309" customWidth="1"/>
    <col min="5" max="5" width="13.5" style="308" customWidth="1"/>
    <col min="6" max="6" width="6.83203125" style="310" customWidth="1"/>
    <col min="7" max="7" width="9" style="311" customWidth="1"/>
    <col min="8" max="9" width="7.6640625" style="308" customWidth="1"/>
    <col min="10" max="10" width="5.5" style="308" customWidth="1"/>
    <col min="11" max="12" width="7.33203125" style="308" customWidth="1"/>
    <col min="13" max="13" width="10.6640625" style="312" customWidth="1"/>
    <col min="14" max="14" width="9.1640625" style="313" hidden="1" customWidth="1"/>
    <col min="15" max="15" width="6" style="313" hidden="1" customWidth="1"/>
    <col min="16" max="16" width="12.83203125" style="312" bestFit="1" customWidth="1"/>
    <col min="17" max="17" width="13.5" style="308" bestFit="1" customWidth="1"/>
    <col min="18" max="18" width="11.5" style="308" hidden="1" customWidth="1"/>
    <col min="19" max="19" width="12.6640625" style="308" hidden="1" customWidth="1"/>
    <col min="20" max="20" width="9.6640625" style="308" bestFit="1" customWidth="1"/>
    <col min="21" max="21" width="11.6640625" style="92" customWidth="1"/>
    <col min="22" max="22" width="13.5" style="92" hidden="1" customWidth="1"/>
    <col min="23" max="25" width="11.6640625" style="92" customWidth="1"/>
    <col min="26" max="26" width="3.33203125" style="314" customWidth="1"/>
    <col min="27" max="39" width="6.5" style="314" customWidth="1"/>
    <col min="40" max="16384" width="9.1640625" style="99"/>
  </cols>
  <sheetData>
    <row r="1" spans="1:39" s="280" customFormat="1" ht="24.75" customHeight="1" thickBot="1">
      <c r="A1" s="269" t="s">
        <v>779</v>
      </c>
      <c r="B1" s="270" t="s">
        <v>780</v>
      </c>
      <c r="C1" s="269" t="s">
        <v>781</v>
      </c>
      <c r="D1" s="271" t="s">
        <v>782</v>
      </c>
      <c r="E1" s="269" t="s">
        <v>783</v>
      </c>
      <c r="F1" s="272" t="s">
        <v>784</v>
      </c>
      <c r="G1" s="352" t="s">
        <v>1026</v>
      </c>
      <c r="H1" s="269" t="s">
        <v>776</v>
      </c>
      <c r="I1" s="269" t="s">
        <v>777</v>
      </c>
      <c r="J1" s="269" t="s">
        <v>15</v>
      </c>
      <c r="K1" s="269" t="s">
        <v>786</v>
      </c>
      <c r="L1" s="269" t="s">
        <v>787</v>
      </c>
      <c r="M1" s="274" t="s">
        <v>144</v>
      </c>
      <c r="N1" s="275" t="s">
        <v>788</v>
      </c>
      <c r="O1" s="275" t="s">
        <v>789</v>
      </c>
      <c r="P1" s="269" t="s">
        <v>790</v>
      </c>
      <c r="Q1" s="269" t="s">
        <v>791</v>
      </c>
      <c r="R1" s="275" t="s">
        <v>788</v>
      </c>
      <c r="S1" s="275" t="s">
        <v>789</v>
      </c>
      <c r="T1" s="276" t="s">
        <v>792</v>
      </c>
      <c r="U1" s="277" t="s">
        <v>793</v>
      </c>
      <c r="V1" s="277" t="s">
        <v>794</v>
      </c>
      <c r="W1" s="277" t="s">
        <v>795</v>
      </c>
      <c r="X1" s="277" t="s">
        <v>796</v>
      </c>
      <c r="Y1" s="277" t="s">
        <v>797</v>
      </c>
      <c r="Z1" s="278"/>
      <c r="AA1" s="278" t="s">
        <v>798</v>
      </c>
      <c r="AB1" s="278" t="s">
        <v>799</v>
      </c>
      <c r="AC1" s="278" t="s">
        <v>800</v>
      </c>
      <c r="AD1" s="278" t="s">
        <v>801</v>
      </c>
      <c r="AE1" s="278" t="s">
        <v>802</v>
      </c>
      <c r="AF1" s="278" t="s">
        <v>803</v>
      </c>
      <c r="AG1" s="278" t="s">
        <v>804</v>
      </c>
      <c r="AH1" s="278" t="s">
        <v>805</v>
      </c>
      <c r="AI1" s="278" t="s">
        <v>806</v>
      </c>
      <c r="AJ1" s="278" t="s">
        <v>807</v>
      </c>
      <c r="AK1" s="278" t="s">
        <v>808</v>
      </c>
      <c r="AL1" s="278" t="s">
        <v>809</v>
      </c>
      <c r="AM1" s="279" t="s">
        <v>810</v>
      </c>
    </row>
    <row r="2" spans="1:39" s="295" customFormat="1" ht="12" customHeight="1">
      <c r="A2" s="281"/>
      <c r="B2" s="281"/>
      <c r="C2" s="282"/>
      <c r="D2" s="283">
        <v>44717</v>
      </c>
      <c r="E2" s="283">
        <v>38797</v>
      </c>
      <c r="F2" s="284">
        <f>DATEDIF(E2,D2,"M")</f>
        <v>194</v>
      </c>
      <c r="G2" s="285">
        <f>YEARFRAC(D2,E2)</f>
        <v>16.205555555555556</v>
      </c>
      <c r="H2" s="281">
        <v>59</v>
      </c>
      <c r="I2" s="281">
        <v>1.75</v>
      </c>
      <c r="J2" s="281">
        <f t="shared" ref="J2:J5" si="0">I2*100</f>
        <v>175</v>
      </c>
      <c r="K2" s="281">
        <v>70</v>
      </c>
      <c r="L2" s="286">
        <f>K2/J2</f>
        <v>0.4</v>
      </c>
      <c r="M2" s="287">
        <f t="shared" ref="M2:M65" si="1">IF(H2&gt;0,IF(I2&gt;0,H2/I2^2,""),"")</f>
        <v>19.26530612244898</v>
      </c>
      <c r="N2" s="288">
        <f>MATCH(F2,[2]IMC!B:B,0)</f>
        <v>176</v>
      </c>
      <c r="O2" s="288">
        <f t="shared" ref="O2:O65" ca="1" si="2">MATCH(M2,INDIRECT("IMC!F" &amp; N2 &amp; ":R" &amp;N2),1)</f>
        <v>6</v>
      </c>
      <c r="P2" s="287" t="str">
        <f ca="1">CONCATENATE(INDEX(IMC!$F$1:$R$5,5,$O2) &amp; " e " &amp; INDEX(IMC!$F$1:$R$5,5,$O2+1))</f>
        <v>25th e 50th</v>
      </c>
      <c r="Q2" s="289"/>
      <c r="R2" s="290">
        <f>MATCH(F2,[3]PC!A:A,0)</f>
        <v>82</v>
      </c>
      <c r="S2" s="290" t="e">
        <f t="shared" ref="S2:S65" ca="1" si="3">MATCH(K2,INDIRECT("PC!E" &amp; R2 &amp; ":L" &amp;R2),1)</f>
        <v>#REF!</v>
      </c>
      <c r="T2" s="291" t="e">
        <f ca="1">CONCATENATE(INDEX([3]PC!$E$1:$M$2,1,$S2) &amp; " e " &amp; INDEX([3]PC!$E$1:$M$2,1,$S2+1))</f>
        <v>#REF!</v>
      </c>
      <c r="U2" s="292">
        <v>17</v>
      </c>
      <c r="V2" s="292">
        <f ca="1">MATCH(U2,INDIRECT("IMC!F" &amp; N2 &amp; ":R" &amp;N2),1)</f>
        <v>4</v>
      </c>
      <c r="W2" s="292" t="str">
        <f ca="1">CONCATENATE(INDEX([3]IMC!$F$1:$R$5,5,$V2) &amp; " e " &amp; INDEX([3]IMC!$F$1:$R$5,5,$V2+1))</f>
        <v>5th e 15th</v>
      </c>
      <c r="X2" s="293">
        <f t="shared" ref="X2:X65" si="4">U2*(I2*I2)</f>
        <v>52.0625</v>
      </c>
      <c r="Y2" s="293">
        <f t="shared" ref="Y2:Y65" si="5">H2-X2</f>
        <v>6.9375</v>
      </c>
      <c r="Z2" s="294"/>
      <c r="AA2" s="294">
        <f>VLOOKUP(F2,[3]IMC!$B$6:$R$210,5,FALSE)</f>
        <v>-1</v>
      </c>
      <c r="AB2" s="294">
        <f>VLOOKUP(F2,[3]IMC!$B$6:$R$210,6,FALSE)</f>
        <v>15.651</v>
      </c>
      <c r="AC2" s="294">
        <f>VLOOKUP(F2,[3]IMC!$B$6:$R$210,7,FALSE)</f>
        <v>16.423999999999999</v>
      </c>
      <c r="AD2" s="294">
        <f>VLOOKUP(F2,[3]IMC!$B$6:$R$210,8,FALSE)</f>
        <v>16.866</v>
      </c>
      <c r="AE2" s="294">
        <f>VLOOKUP(F2,[3]IMC!$B$6:$R$210,9,FALSE)</f>
        <v>18.123000000000001</v>
      </c>
      <c r="AF2" s="294">
        <f>VLOOKUP(F2,[3]IMC!$B$6:$R$210,10,FALSE)</f>
        <v>18.966000000000001</v>
      </c>
      <c r="AG2" s="294">
        <f>VLOOKUP(F2,[3]IMC!$B$6:$R$210,11,FALSE)</f>
        <v>20.766999999999999</v>
      </c>
      <c r="AH2" s="294">
        <f>VLOOKUP(F2,[3]IMC!$B$6:$R$210,12,FALSE)</f>
        <v>22.951000000000001</v>
      </c>
      <c r="AI2" s="294">
        <f>VLOOKUP(F2,[3]IMC!$B$6:$R$210,13,FALSE)</f>
        <v>24.326000000000001</v>
      </c>
      <c r="AJ2" s="294">
        <f>VLOOKUP(F2,[3]IMC!$B$6:$R$210,14,FALSE)</f>
        <v>27.056000000000001</v>
      </c>
      <c r="AK2" s="294">
        <f>VLOOKUP(F2,[3]IMC!$B$6:$R$210,15,FALSE)</f>
        <v>28.289000000000001</v>
      </c>
      <c r="AL2" s="294">
        <f>VLOOKUP(F2,[3]IMC!$B$6:$R$210,16,FALSE)</f>
        <v>30.957000000000001</v>
      </c>
      <c r="AM2" s="294">
        <f>VLOOKUP(F2,[3]IMC!$B$6:$R$210,17,FALSE)</f>
        <v>9999</v>
      </c>
    </row>
    <row r="3" spans="1:39" s="295" customFormat="1" ht="12" customHeight="1">
      <c r="A3" s="281"/>
      <c r="B3" s="281"/>
      <c r="C3" s="281"/>
      <c r="D3" s="283">
        <v>44717</v>
      </c>
      <c r="E3" s="283">
        <v>38797</v>
      </c>
      <c r="F3" s="284">
        <f>DATEDIF(E3,D3,"M")</f>
        <v>194</v>
      </c>
      <c r="G3" s="285">
        <f>YEARFRAC(D3,E3)</f>
        <v>16.205555555555556</v>
      </c>
      <c r="H3" s="281">
        <v>59</v>
      </c>
      <c r="I3" s="281">
        <v>1.75</v>
      </c>
      <c r="J3" s="281">
        <f t="shared" si="0"/>
        <v>175</v>
      </c>
      <c r="K3" s="281"/>
      <c r="L3" s="286">
        <f t="shared" ref="L3:L66" si="6">K3/J3</f>
        <v>0</v>
      </c>
      <c r="M3" s="287">
        <f t="shared" si="1"/>
        <v>19.26530612244898</v>
      </c>
      <c r="N3" s="288">
        <f>MATCH(F3,[2]IMC!B:B,0)</f>
        <v>176</v>
      </c>
      <c r="O3" s="288">
        <f t="shared" ca="1" si="2"/>
        <v>6</v>
      </c>
      <c r="P3" s="287" t="str">
        <f ca="1">CONCATENATE(INDEX(IMC!$F$1:$R$5,5,$O3) &amp; " e " &amp; INDEX(IMC!$F$1:$R$5,5,$O3+1))</f>
        <v>25th e 50th</v>
      </c>
      <c r="Q3" s="281"/>
      <c r="R3" s="288">
        <f>MATCH(F3,[3]PC!A:A,0)</f>
        <v>82</v>
      </c>
      <c r="S3" s="288" t="e">
        <f t="shared" ca="1" si="3"/>
        <v>#REF!</v>
      </c>
      <c r="T3" s="296" t="e">
        <f ca="1">CONCATENATE(INDEX([3]PC!$E$1:$M$2,1,$S3) &amp; " e " &amp; INDEX([3]PC!$E$1:$M$2,1,$S3+1))</f>
        <v>#REF!</v>
      </c>
      <c r="U3" s="292"/>
      <c r="V3" s="292"/>
      <c r="W3" s="292" t="e">
        <f>CONCATENATE(INDEX([3]IMC!$F$1:$R$5,5,$V3) &amp; " e " &amp; INDEX([3]IMC!$F$1:$R$5,5,$V3+1))</f>
        <v>#VALUE!</v>
      </c>
      <c r="X3" s="293">
        <f t="shared" si="4"/>
        <v>0</v>
      </c>
      <c r="Y3" s="293">
        <f t="shared" si="5"/>
        <v>59</v>
      </c>
      <c r="Z3" s="294"/>
      <c r="AA3" s="294"/>
      <c r="AB3" s="294"/>
      <c r="AC3" s="294"/>
      <c r="AD3" s="294"/>
      <c r="AE3" s="294"/>
      <c r="AF3" s="294"/>
      <c r="AG3" s="294"/>
      <c r="AH3" s="294"/>
      <c r="AI3" s="294"/>
      <c r="AJ3" s="294"/>
      <c r="AK3" s="294"/>
      <c r="AL3" s="294"/>
      <c r="AM3" s="294"/>
    </row>
    <row r="4" spans="1:39" s="295" customFormat="1" ht="12" customHeight="1">
      <c r="A4" s="281"/>
      <c r="B4" s="281"/>
      <c r="C4" s="281"/>
      <c r="D4" s="283"/>
      <c r="E4" s="283"/>
      <c r="F4" s="284">
        <f t="shared" ref="F4:F66" si="7">DATEDIF(E4,D4,"M")</f>
        <v>0</v>
      </c>
      <c r="G4" s="285">
        <f t="shared" ref="G4:G66" si="8">YEARFRAC(D4,E4)</f>
        <v>0</v>
      </c>
      <c r="H4" s="281"/>
      <c r="I4" s="281"/>
      <c r="J4" s="281">
        <f t="shared" si="0"/>
        <v>0</v>
      </c>
      <c r="K4" s="281"/>
      <c r="L4" s="286" t="e">
        <f t="shared" si="6"/>
        <v>#DIV/0!</v>
      </c>
      <c r="M4" s="287" t="str">
        <f t="shared" si="1"/>
        <v/>
      </c>
      <c r="N4" s="288" t="e">
        <f>MATCH(F4,[2]IMC!B:B,0)</f>
        <v>#N/A</v>
      </c>
      <c r="O4" s="288" t="e">
        <f t="shared" ca="1" si="2"/>
        <v>#N/A</v>
      </c>
      <c r="P4" s="287" t="e">
        <f ca="1">CONCATENATE(INDEX(IMC!$F$1:$R$5,5,$O4) &amp; " e " &amp; INDEX(IMC!$F$1:$R$5,5,$O4+1))</f>
        <v>#N/A</v>
      </c>
      <c r="Q4" s="281"/>
      <c r="R4" s="288" t="e">
        <f>MATCH(F4,[3]PC!A:A,0)</f>
        <v>#N/A</v>
      </c>
      <c r="S4" s="288" t="e">
        <f t="shared" ca="1" si="3"/>
        <v>#N/A</v>
      </c>
      <c r="T4" s="296" t="e">
        <f ca="1">CONCATENATE(INDEX([3]PC!$E$1:$M$2,1,$S4) &amp; " e " &amp; INDEX([3]PC!$E$1:$M$2,1,$S4+1))</f>
        <v>#N/A</v>
      </c>
      <c r="U4" s="292"/>
      <c r="V4" s="292"/>
      <c r="W4" s="292" t="e">
        <f>CONCATENATE(INDEX([3]IMC!$F$1:$R$5,5,$V4) &amp; " e " &amp; INDEX([3]IMC!$F$1:$R$5,5,$V4+1))</f>
        <v>#VALUE!</v>
      </c>
      <c r="X4" s="293">
        <f t="shared" si="4"/>
        <v>0</v>
      </c>
      <c r="Y4" s="293">
        <f t="shared" si="5"/>
        <v>0</v>
      </c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294"/>
      <c r="AM4" s="294"/>
    </row>
    <row r="5" spans="1:39" s="295" customFormat="1" ht="12">
      <c r="A5" s="281"/>
      <c r="B5" s="281"/>
      <c r="C5" s="281"/>
      <c r="D5" s="283"/>
      <c r="E5" s="283"/>
      <c r="F5" s="284">
        <f t="shared" si="7"/>
        <v>0</v>
      </c>
      <c r="G5" s="285">
        <f t="shared" si="8"/>
        <v>0</v>
      </c>
      <c r="H5" s="281"/>
      <c r="I5" s="281"/>
      <c r="J5" s="281">
        <f t="shared" si="0"/>
        <v>0</v>
      </c>
      <c r="K5" s="281"/>
      <c r="L5" s="286" t="e">
        <f t="shared" si="6"/>
        <v>#DIV/0!</v>
      </c>
      <c r="M5" s="287" t="str">
        <f t="shared" si="1"/>
        <v/>
      </c>
      <c r="N5" s="288" t="e">
        <f>MATCH(F5,[2]IMC!B:B,0)</f>
        <v>#N/A</v>
      </c>
      <c r="O5" s="288" t="e">
        <f t="shared" ca="1" si="2"/>
        <v>#N/A</v>
      </c>
      <c r="P5" s="287" t="e">
        <f ca="1">CONCATENATE(INDEX(IMC!$F$1:$R$5,5,$O5) &amp; " e " &amp; INDEX(IMC!$F$1:$R$5,5,$O5+1))</f>
        <v>#N/A</v>
      </c>
      <c r="Q5" s="281"/>
      <c r="R5" s="288" t="e">
        <f>MATCH(F5,[3]PC!A:A,0)</f>
        <v>#N/A</v>
      </c>
      <c r="S5" s="288" t="e">
        <f t="shared" ca="1" si="3"/>
        <v>#N/A</v>
      </c>
      <c r="T5" s="296" t="e">
        <f ca="1">CONCATENATE(INDEX([3]PC!$E$1:$M$2,1,$S5) &amp; " e " &amp; INDEX([3]PC!$E$1:$M$2,1,$S5+1))</f>
        <v>#N/A</v>
      </c>
      <c r="U5" s="292"/>
      <c r="V5" s="292"/>
      <c r="W5" s="292" t="e">
        <f>CONCATENATE(INDEX([3]IMC!$F$1:$R$5,5,$V5) &amp; " e " &amp; INDEX([3]IMC!$F$1:$R$5,5,$V5+1))</f>
        <v>#VALUE!</v>
      </c>
      <c r="X5" s="293">
        <f t="shared" si="4"/>
        <v>0</v>
      </c>
      <c r="Y5" s="293">
        <f t="shared" si="5"/>
        <v>0</v>
      </c>
      <c r="Z5" s="294"/>
      <c r="AA5" s="294"/>
      <c r="AB5" s="294"/>
      <c r="AC5" s="294"/>
      <c r="AD5" s="294"/>
      <c r="AE5" s="294"/>
      <c r="AF5" s="294"/>
      <c r="AG5" s="294"/>
      <c r="AH5" s="294"/>
      <c r="AI5" s="294"/>
      <c r="AJ5" s="294"/>
      <c r="AK5" s="294"/>
      <c r="AL5" s="294"/>
      <c r="AM5" s="294"/>
    </row>
    <row r="6" spans="1:39" s="295" customFormat="1" ht="12">
      <c r="A6" s="281"/>
      <c r="B6" s="281"/>
      <c r="C6" s="281"/>
      <c r="D6" s="283"/>
      <c r="E6" s="283"/>
      <c r="F6" s="284">
        <f t="shared" si="7"/>
        <v>0</v>
      </c>
      <c r="G6" s="285">
        <f t="shared" si="8"/>
        <v>0</v>
      </c>
      <c r="H6" s="281"/>
      <c r="I6" s="281"/>
      <c r="J6" s="281">
        <f t="shared" ref="J6:J66" si="9">I6*100</f>
        <v>0</v>
      </c>
      <c r="K6" s="281"/>
      <c r="L6" s="286" t="e">
        <f t="shared" si="6"/>
        <v>#DIV/0!</v>
      </c>
      <c r="M6" s="287" t="str">
        <f t="shared" si="1"/>
        <v/>
      </c>
      <c r="N6" s="288" t="e">
        <f>MATCH(F6,[2]IMC!B:B,0)</f>
        <v>#N/A</v>
      </c>
      <c r="O6" s="288" t="e">
        <f t="shared" ca="1" si="2"/>
        <v>#N/A</v>
      </c>
      <c r="P6" s="287" t="e">
        <f ca="1">CONCATENATE(INDEX(IMC!$F$1:$R$5,5,$O6) &amp; " e " &amp; INDEX(IMC!$F$1:$R$5,5,$O6+1))</f>
        <v>#N/A</v>
      </c>
      <c r="Q6" s="281"/>
      <c r="R6" s="288" t="e">
        <f>MATCH(F6,[3]PC!A:A,0)</f>
        <v>#N/A</v>
      </c>
      <c r="S6" s="288" t="e">
        <f t="shared" ca="1" si="3"/>
        <v>#N/A</v>
      </c>
      <c r="T6" s="296" t="e">
        <f ca="1">CONCATENATE(INDEX([3]PC!$E$1:$M$2,1,$S6) &amp; " e " &amp; INDEX([3]PC!$E$1:$M$2,1,$S6+1))</f>
        <v>#N/A</v>
      </c>
      <c r="U6" s="292"/>
      <c r="V6" s="292"/>
      <c r="W6" s="292" t="e">
        <f>CONCATENATE(INDEX([3]IMC!$F$1:$R$5,5,$V6) &amp; " e " &amp; INDEX([3]IMC!$F$1:$R$5,5,$V6+1))</f>
        <v>#VALUE!</v>
      </c>
      <c r="X6" s="293">
        <f t="shared" si="4"/>
        <v>0</v>
      </c>
      <c r="Y6" s="293">
        <f t="shared" si="5"/>
        <v>0</v>
      </c>
      <c r="Z6" s="294"/>
      <c r="AA6" s="294"/>
      <c r="AB6" s="294"/>
      <c r="AC6" s="294"/>
      <c r="AD6" s="294"/>
      <c r="AE6" s="294"/>
      <c r="AF6" s="294"/>
      <c r="AG6" s="294"/>
      <c r="AH6" s="294"/>
      <c r="AI6" s="294"/>
      <c r="AJ6" s="294"/>
      <c r="AK6" s="294"/>
      <c r="AL6" s="294"/>
      <c r="AM6" s="294"/>
    </row>
    <row r="7" spans="1:39" s="295" customFormat="1" ht="12">
      <c r="A7" s="281"/>
      <c r="B7" s="281"/>
      <c r="C7" s="281"/>
      <c r="D7" s="283"/>
      <c r="E7" s="283"/>
      <c r="F7" s="284">
        <f t="shared" si="7"/>
        <v>0</v>
      </c>
      <c r="G7" s="285">
        <f t="shared" si="8"/>
        <v>0</v>
      </c>
      <c r="H7" s="281"/>
      <c r="I7" s="281"/>
      <c r="J7" s="281">
        <f t="shared" si="9"/>
        <v>0</v>
      </c>
      <c r="K7" s="281"/>
      <c r="L7" s="286" t="e">
        <f t="shared" si="6"/>
        <v>#DIV/0!</v>
      </c>
      <c r="M7" s="287" t="str">
        <f t="shared" si="1"/>
        <v/>
      </c>
      <c r="N7" s="288" t="e">
        <f>MATCH(F7,[2]IMC!B:B,0)</f>
        <v>#N/A</v>
      </c>
      <c r="O7" s="288" t="e">
        <f t="shared" ca="1" si="2"/>
        <v>#N/A</v>
      </c>
      <c r="P7" s="287" t="e">
        <f ca="1">CONCATENATE(INDEX(IMC!$F$1:$R$5,5,$O7) &amp; " e " &amp; INDEX(IMC!$F$1:$R$5,5,$O7+1))</f>
        <v>#N/A</v>
      </c>
      <c r="Q7" s="281"/>
      <c r="R7" s="297" t="e">
        <f>MATCH(F7,[3]PC!A:A,0)</f>
        <v>#N/A</v>
      </c>
      <c r="S7" s="297" t="e">
        <f t="shared" ca="1" si="3"/>
        <v>#N/A</v>
      </c>
      <c r="T7" s="296" t="e">
        <f ca="1">CONCATENATE(INDEX([3]PC!$E$1:$M$2,1,$S7) &amp; " e " &amp; INDEX([3]PC!$E$1:$M$2,1,$S7+1))</f>
        <v>#N/A</v>
      </c>
      <c r="U7" s="292"/>
      <c r="V7" s="292"/>
      <c r="W7" s="292" t="e">
        <f>CONCATENATE(INDEX([3]IMC!$F$1:$R$5,5,$V7) &amp; " e " &amp; INDEX([3]IMC!$F$1:$R$5,5,$V7+1))</f>
        <v>#VALUE!</v>
      </c>
      <c r="X7" s="293">
        <f t="shared" si="4"/>
        <v>0</v>
      </c>
      <c r="Y7" s="293">
        <f t="shared" si="5"/>
        <v>0</v>
      </c>
      <c r="Z7" s="294"/>
      <c r="AA7" s="294"/>
      <c r="AB7" s="294"/>
      <c r="AC7" s="294"/>
      <c r="AD7" s="294"/>
      <c r="AE7" s="294"/>
      <c r="AF7" s="294"/>
      <c r="AG7" s="294"/>
      <c r="AH7" s="294"/>
      <c r="AI7" s="294"/>
      <c r="AJ7" s="294"/>
      <c r="AK7" s="294"/>
      <c r="AL7" s="294"/>
      <c r="AM7" s="294"/>
    </row>
    <row r="8" spans="1:39" s="295" customFormat="1" ht="12">
      <c r="A8" s="289"/>
      <c r="B8" s="289"/>
      <c r="C8" s="298"/>
      <c r="D8" s="283">
        <v>44570</v>
      </c>
      <c r="E8" s="299">
        <v>39714</v>
      </c>
      <c r="F8" s="284">
        <f t="shared" si="7"/>
        <v>159</v>
      </c>
      <c r="G8" s="285">
        <f t="shared" si="8"/>
        <v>13.294444444444444</v>
      </c>
      <c r="H8" s="281">
        <v>69.099999999999994</v>
      </c>
      <c r="I8" s="281">
        <v>1.72</v>
      </c>
      <c r="J8" s="281">
        <f t="shared" si="9"/>
        <v>172</v>
      </c>
      <c r="K8" s="281"/>
      <c r="L8" s="286">
        <f t="shared" si="6"/>
        <v>0</v>
      </c>
      <c r="M8" s="287">
        <f t="shared" si="1"/>
        <v>23.357220118983236</v>
      </c>
      <c r="N8" s="288">
        <f>MATCH(F8,[3]IMC!B:B,0)</f>
        <v>141</v>
      </c>
      <c r="O8" s="288">
        <f t="shared" ca="1" si="2"/>
        <v>9</v>
      </c>
      <c r="P8" s="287" t="str">
        <f ca="1">CONCATENATE(INDEX(IMC!$F$1:$R$5,5,$O8) &amp; " e " &amp; INDEX(IMC!$F$1:$R$5,5,$O8+1))</f>
        <v>85th e 95th</v>
      </c>
      <c r="Q8" s="281"/>
      <c r="R8" s="288">
        <f>MATCH(F8,[3]PC!A:A,0)</f>
        <v>47</v>
      </c>
      <c r="S8" s="288" t="e">
        <f t="shared" ca="1" si="3"/>
        <v>#REF!</v>
      </c>
      <c r="T8" s="296" t="e">
        <f ca="1">CONCATENATE(INDEX([3]PC!$E$1:$M$2,1,$S8) &amp; " e " &amp; INDEX([3]PC!$E$1:$M$2,1,$S8+1))</f>
        <v>#REF!</v>
      </c>
      <c r="U8" s="292"/>
      <c r="V8" s="292"/>
      <c r="W8" s="292" t="e">
        <f>CONCATENATE(INDEX([3]IMC!$F$1:$R$5,5,$V8) &amp; " e " &amp; INDEX([3]IMC!$F$1:$R$5,5,$V8+1))</f>
        <v>#VALUE!</v>
      </c>
      <c r="X8" s="293">
        <f t="shared" si="4"/>
        <v>0</v>
      </c>
      <c r="Y8" s="293">
        <f t="shared" si="5"/>
        <v>69.099999999999994</v>
      </c>
      <c r="Z8" s="294"/>
      <c r="AA8" s="294"/>
      <c r="AB8" s="294"/>
      <c r="AC8" s="294"/>
      <c r="AD8" s="294"/>
      <c r="AE8" s="294"/>
      <c r="AF8" s="294"/>
      <c r="AG8" s="294"/>
      <c r="AH8" s="294"/>
      <c r="AI8" s="294"/>
      <c r="AJ8" s="294"/>
      <c r="AK8" s="294"/>
      <c r="AL8" s="294"/>
      <c r="AM8" s="294"/>
    </row>
    <row r="9" spans="1:39" s="295" customFormat="1" ht="12">
      <c r="A9" s="289"/>
      <c r="B9" s="281"/>
      <c r="C9" s="282"/>
      <c r="D9" s="283"/>
      <c r="E9" s="283"/>
      <c r="F9" s="284">
        <f t="shared" si="7"/>
        <v>0</v>
      </c>
      <c r="G9" s="285">
        <f t="shared" si="8"/>
        <v>0</v>
      </c>
      <c r="H9" s="281"/>
      <c r="I9" s="281"/>
      <c r="J9" s="281">
        <f t="shared" si="9"/>
        <v>0</v>
      </c>
      <c r="K9" s="281"/>
      <c r="L9" s="286" t="e">
        <f t="shared" si="6"/>
        <v>#DIV/0!</v>
      </c>
      <c r="M9" s="287" t="str">
        <f t="shared" si="1"/>
        <v/>
      </c>
      <c r="N9" s="288" t="e">
        <f>MATCH(F9,[3]IMC!B:B,0)</f>
        <v>#N/A</v>
      </c>
      <c r="O9" s="288" t="e">
        <f t="shared" ca="1" si="2"/>
        <v>#N/A</v>
      </c>
      <c r="P9" s="287" t="e">
        <f ca="1">CONCATENATE(INDEX(IMC!$F$1:$R$5,5,$O9) &amp; " e " &amp; INDEX(IMC!$F$1:$R$5,5,$O9+1))</f>
        <v>#N/A</v>
      </c>
      <c r="Q9" s="281"/>
      <c r="R9" s="288" t="e">
        <f>MATCH(F9,[3]PC!A:A,0)</f>
        <v>#N/A</v>
      </c>
      <c r="S9" s="288" t="e">
        <f t="shared" ca="1" si="3"/>
        <v>#N/A</v>
      </c>
      <c r="T9" s="296" t="e">
        <f ca="1">CONCATENATE(INDEX([3]PC!$E$1:$M$2,1,$S9) &amp; " e " &amp; INDEX([3]PC!$E$1:$M$2,1,$S9+1))</f>
        <v>#N/A</v>
      </c>
      <c r="U9" s="292"/>
      <c r="V9" s="292"/>
      <c r="W9" s="292" t="e">
        <f>CONCATENATE(INDEX([3]IMC!$F$1:$R$5,5,$V9) &amp; " e " &amp; INDEX([3]IMC!$F$1:$R$5,5,$V9+1))</f>
        <v>#VALUE!</v>
      </c>
      <c r="X9" s="293">
        <f t="shared" si="4"/>
        <v>0</v>
      </c>
      <c r="Y9" s="293">
        <f t="shared" si="5"/>
        <v>0</v>
      </c>
      <c r="Z9" s="294"/>
      <c r="AA9" s="294"/>
      <c r="AB9" s="294"/>
      <c r="AC9" s="294"/>
      <c r="AD9" s="294"/>
      <c r="AE9" s="294"/>
      <c r="AF9" s="294"/>
      <c r="AG9" s="294"/>
      <c r="AH9" s="294"/>
      <c r="AI9" s="294"/>
      <c r="AJ9" s="294"/>
      <c r="AK9" s="294"/>
      <c r="AL9" s="294"/>
      <c r="AM9" s="294"/>
    </row>
    <row r="10" spans="1:39" s="295" customFormat="1" ht="12">
      <c r="A10" s="289"/>
      <c r="B10" s="281"/>
      <c r="C10" s="282"/>
      <c r="D10" s="283"/>
      <c r="E10" s="283"/>
      <c r="F10" s="284">
        <f t="shared" si="7"/>
        <v>0</v>
      </c>
      <c r="G10" s="285">
        <f t="shared" si="8"/>
        <v>0</v>
      </c>
      <c r="H10" s="281"/>
      <c r="I10" s="281"/>
      <c r="J10" s="281">
        <f t="shared" si="9"/>
        <v>0</v>
      </c>
      <c r="K10" s="281"/>
      <c r="L10" s="286" t="e">
        <f t="shared" si="6"/>
        <v>#DIV/0!</v>
      </c>
      <c r="M10" s="287" t="str">
        <f t="shared" si="1"/>
        <v/>
      </c>
      <c r="N10" s="288" t="e">
        <f>MATCH(F10,[3]IMC!B:B,0)</f>
        <v>#N/A</v>
      </c>
      <c r="O10" s="288" t="e">
        <f t="shared" ca="1" si="2"/>
        <v>#N/A</v>
      </c>
      <c r="P10" s="287" t="e">
        <f ca="1">CONCATENATE(INDEX(IMC!$F$1:$R$5,5,$O10) &amp; " e " &amp; INDEX(IMC!$F$1:$R$5,5,$O10+1))</f>
        <v>#N/A</v>
      </c>
      <c r="Q10" s="281"/>
      <c r="R10" s="288" t="e">
        <f>MATCH(F10,[3]PC!A:A,0)</f>
        <v>#N/A</v>
      </c>
      <c r="S10" s="288" t="e">
        <f t="shared" ca="1" si="3"/>
        <v>#N/A</v>
      </c>
      <c r="T10" s="296" t="e">
        <f ca="1">CONCATENATE(INDEX([3]PC!$E$1:$M$2,1,$S10) &amp; " e " &amp; INDEX([3]PC!$E$1:$M$2,1,$S10+1))</f>
        <v>#N/A</v>
      </c>
      <c r="U10" s="292"/>
      <c r="V10" s="292"/>
      <c r="W10" s="292" t="e">
        <f>CONCATENATE(INDEX([3]IMC!$F$1:$R$5,5,$V10) &amp; " e " &amp; INDEX([3]IMC!$F$1:$R$5,5,$V10+1))</f>
        <v>#VALUE!</v>
      </c>
      <c r="X10" s="293">
        <f t="shared" si="4"/>
        <v>0</v>
      </c>
      <c r="Y10" s="293">
        <f t="shared" si="5"/>
        <v>0</v>
      </c>
      <c r="Z10" s="294"/>
      <c r="AA10" s="294"/>
      <c r="AB10" s="294"/>
      <c r="AC10" s="294"/>
      <c r="AD10" s="294"/>
      <c r="AE10" s="294"/>
      <c r="AF10" s="294"/>
      <c r="AG10" s="294"/>
      <c r="AH10" s="294"/>
      <c r="AI10" s="294"/>
      <c r="AJ10" s="294"/>
      <c r="AK10" s="294"/>
      <c r="AL10" s="294"/>
      <c r="AM10" s="294"/>
    </row>
    <row r="11" spans="1:39" s="295" customFormat="1" ht="12">
      <c r="A11" s="289"/>
      <c r="B11" s="281"/>
      <c r="C11" s="282"/>
      <c r="D11" s="283"/>
      <c r="E11" s="283"/>
      <c r="F11" s="284">
        <f t="shared" si="7"/>
        <v>0</v>
      </c>
      <c r="G11" s="285">
        <f t="shared" si="8"/>
        <v>0</v>
      </c>
      <c r="H11" s="281"/>
      <c r="I11" s="281"/>
      <c r="J11" s="281">
        <f t="shared" si="9"/>
        <v>0</v>
      </c>
      <c r="K11" s="281"/>
      <c r="L11" s="286" t="e">
        <f t="shared" si="6"/>
        <v>#DIV/0!</v>
      </c>
      <c r="M11" s="287" t="str">
        <f t="shared" si="1"/>
        <v/>
      </c>
      <c r="N11" s="288" t="e">
        <f>MATCH(F11,[3]IMC!B:B,0)</f>
        <v>#N/A</v>
      </c>
      <c r="O11" s="288" t="e">
        <f t="shared" ca="1" si="2"/>
        <v>#N/A</v>
      </c>
      <c r="P11" s="287" t="e">
        <f ca="1">CONCATENATE(INDEX(IMC!$F$1:$R$5,5,$O11) &amp; " e " &amp; INDEX(IMC!$F$1:$R$5,5,$O11+1))</f>
        <v>#N/A</v>
      </c>
      <c r="Q11" s="281"/>
      <c r="R11" s="288" t="e">
        <f>MATCH(F11,[3]PC!A:A,0)</f>
        <v>#N/A</v>
      </c>
      <c r="S11" s="288" t="e">
        <f t="shared" ca="1" si="3"/>
        <v>#N/A</v>
      </c>
      <c r="T11" s="296" t="e">
        <f ca="1">CONCATENATE(INDEX([3]PC!$E$1:$M$2,1,$S11) &amp; " e " &amp; INDEX([3]PC!$E$1:$M$2,1,$S11+1))</f>
        <v>#N/A</v>
      </c>
      <c r="U11" s="292"/>
      <c r="V11" s="292"/>
      <c r="W11" s="292" t="e">
        <f>CONCATENATE(INDEX([3]IMC!$F$1:$R$5,5,$V11) &amp; " e " &amp; INDEX([3]IMC!$F$1:$R$5,5,$V11+1))</f>
        <v>#VALUE!</v>
      </c>
      <c r="X11" s="293">
        <f t="shared" si="4"/>
        <v>0</v>
      </c>
      <c r="Y11" s="293">
        <f t="shared" si="5"/>
        <v>0</v>
      </c>
      <c r="Z11" s="294"/>
      <c r="AA11" s="294"/>
      <c r="AB11" s="294"/>
      <c r="AC11" s="294"/>
      <c r="AD11" s="294"/>
      <c r="AE11" s="294"/>
      <c r="AF11" s="294"/>
      <c r="AG11" s="294"/>
      <c r="AH11" s="294"/>
      <c r="AI11" s="294"/>
      <c r="AJ11" s="294"/>
      <c r="AK11" s="294"/>
      <c r="AL11" s="294"/>
      <c r="AM11" s="294"/>
    </row>
    <row r="12" spans="1:39" s="295" customFormat="1" ht="12">
      <c r="A12" s="289"/>
      <c r="B12" s="281"/>
      <c r="C12" s="282"/>
      <c r="D12" s="283"/>
      <c r="E12" s="283"/>
      <c r="F12" s="284">
        <f t="shared" si="7"/>
        <v>0</v>
      </c>
      <c r="G12" s="285">
        <f t="shared" si="8"/>
        <v>0</v>
      </c>
      <c r="H12" s="281"/>
      <c r="I12" s="281"/>
      <c r="J12" s="281">
        <f t="shared" si="9"/>
        <v>0</v>
      </c>
      <c r="K12" s="281"/>
      <c r="L12" s="286" t="e">
        <f t="shared" si="6"/>
        <v>#DIV/0!</v>
      </c>
      <c r="M12" s="287" t="str">
        <f t="shared" si="1"/>
        <v/>
      </c>
      <c r="N12" s="288" t="e">
        <f>MATCH(F12,[3]IMC!B:B,0)</f>
        <v>#N/A</v>
      </c>
      <c r="O12" s="288" t="e">
        <f t="shared" ca="1" si="2"/>
        <v>#N/A</v>
      </c>
      <c r="P12" s="287" t="e">
        <f ca="1">CONCATENATE(INDEX(IMC!$F$1:$R$5,5,$O12) &amp; " e " &amp; INDEX(IMC!$F$1:$R$5,5,$O12+1))</f>
        <v>#N/A</v>
      </c>
      <c r="Q12" s="281"/>
      <c r="R12" s="288" t="e">
        <f>MATCH(F12,[3]PC!A:A,0)</f>
        <v>#N/A</v>
      </c>
      <c r="S12" s="288" t="e">
        <f t="shared" ca="1" si="3"/>
        <v>#N/A</v>
      </c>
      <c r="T12" s="296" t="e">
        <f ca="1">CONCATENATE(INDEX([3]PC!$E$1:$M$2,1,$S12) &amp; " e " &amp; INDEX([3]PC!$E$1:$M$2,1,$S12+1))</f>
        <v>#N/A</v>
      </c>
      <c r="U12" s="292"/>
      <c r="V12" s="292"/>
      <c r="W12" s="292" t="e">
        <f>CONCATENATE(INDEX([3]IMC!$F$1:$R$5,5,$V12) &amp; " e " &amp; INDEX([3]IMC!$F$1:$R$5,5,$V12+1))</f>
        <v>#VALUE!</v>
      </c>
      <c r="X12" s="293">
        <f t="shared" si="4"/>
        <v>0</v>
      </c>
      <c r="Y12" s="293">
        <f t="shared" si="5"/>
        <v>0</v>
      </c>
      <c r="Z12" s="294"/>
      <c r="AA12" s="294"/>
      <c r="AB12" s="294"/>
      <c r="AC12" s="294"/>
      <c r="AD12" s="294"/>
      <c r="AE12" s="294"/>
      <c r="AF12" s="294"/>
      <c r="AG12" s="294"/>
      <c r="AH12" s="294"/>
      <c r="AI12" s="294"/>
      <c r="AJ12" s="294"/>
      <c r="AK12" s="294"/>
      <c r="AL12" s="294"/>
      <c r="AM12" s="294"/>
    </row>
    <row r="13" spans="1:39" s="295" customFormat="1" ht="12">
      <c r="A13" s="289"/>
      <c r="B13" s="281"/>
      <c r="C13" s="282"/>
      <c r="D13" s="283"/>
      <c r="E13" s="283"/>
      <c r="F13" s="284">
        <f t="shared" si="7"/>
        <v>0</v>
      </c>
      <c r="G13" s="285">
        <f t="shared" si="8"/>
        <v>0</v>
      </c>
      <c r="H13" s="281"/>
      <c r="I13" s="281"/>
      <c r="J13" s="281">
        <f t="shared" si="9"/>
        <v>0</v>
      </c>
      <c r="K13" s="281"/>
      <c r="L13" s="286" t="e">
        <f t="shared" si="6"/>
        <v>#DIV/0!</v>
      </c>
      <c r="M13" s="287" t="str">
        <f t="shared" si="1"/>
        <v/>
      </c>
      <c r="N13" s="288" t="e">
        <f>MATCH(F13,[3]IMC!B:B,0)</f>
        <v>#N/A</v>
      </c>
      <c r="O13" s="288" t="e">
        <f t="shared" ca="1" si="2"/>
        <v>#N/A</v>
      </c>
      <c r="P13" s="287" t="e">
        <f ca="1">CONCATENATE(INDEX(IMC!$F$1:$R$5,5,$O13) &amp; " e " &amp; INDEX(IMC!$F$1:$R$5,5,$O13+1))</f>
        <v>#N/A</v>
      </c>
      <c r="Q13" s="281"/>
      <c r="R13" s="288" t="e">
        <f>MATCH(F13,[3]PC!A:A,0)</f>
        <v>#N/A</v>
      </c>
      <c r="S13" s="288" t="e">
        <f t="shared" ca="1" si="3"/>
        <v>#N/A</v>
      </c>
      <c r="T13" s="296" t="e">
        <f ca="1">CONCATENATE(INDEX([3]PC!$E$1:$M$2,1,$S13) &amp; " e " &amp; INDEX([3]PC!$E$1:$M$2,1,$S13+1))</f>
        <v>#N/A</v>
      </c>
      <c r="U13" s="292"/>
      <c r="V13" s="292"/>
      <c r="W13" s="292" t="e">
        <f>CONCATENATE(INDEX([3]IMC!$F$1:$R$5,5,$V13) &amp; " e " &amp; INDEX([3]IMC!$F$1:$R$5,5,$V13+1))</f>
        <v>#VALUE!</v>
      </c>
      <c r="X13" s="293">
        <f t="shared" si="4"/>
        <v>0</v>
      </c>
      <c r="Y13" s="293">
        <f t="shared" si="5"/>
        <v>0</v>
      </c>
      <c r="Z13" s="294"/>
      <c r="AA13" s="294"/>
      <c r="AB13" s="294"/>
      <c r="AC13" s="294"/>
      <c r="AD13" s="294"/>
      <c r="AE13" s="294"/>
      <c r="AF13" s="294"/>
      <c r="AG13" s="294"/>
      <c r="AH13" s="294"/>
      <c r="AI13" s="294"/>
      <c r="AJ13" s="294"/>
      <c r="AK13" s="294"/>
      <c r="AL13" s="294"/>
      <c r="AM13" s="294"/>
    </row>
    <row r="14" spans="1:39" s="295" customFormat="1" ht="12">
      <c r="A14" s="281"/>
      <c r="B14" s="281"/>
      <c r="C14" s="282"/>
      <c r="D14" s="283"/>
      <c r="E14" s="283"/>
      <c r="F14" s="284">
        <f t="shared" si="7"/>
        <v>0</v>
      </c>
      <c r="G14" s="285">
        <f t="shared" si="8"/>
        <v>0</v>
      </c>
      <c r="H14" s="281"/>
      <c r="I14" s="281"/>
      <c r="J14" s="281">
        <f t="shared" si="9"/>
        <v>0</v>
      </c>
      <c r="K14" s="281"/>
      <c r="L14" s="286" t="e">
        <f t="shared" si="6"/>
        <v>#DIV/0!</v>
      </c>
      <c r="M14" s="287" t="str">
        <f t="shared" si="1"/>
        <v/>
      </c>
      <c r="N14" s="288" t="e">
        <f>MATCH(F14,[3]IMC!B:B,0)</f>
        <v>#N/A</v>
      </c>
      <c r="O14" s="288" t="e">
        <f t="shared" ca="1" si="2"/>
        <v>#N/A</v>
      </c>
      <c r="P14" s="287" t="e">
        <f ca="1">CONCATENATE(INDEX(IMC!$F$1:$R$5,5,$O14) &amp; " e " &amp; INDEX(IMC!$F$1:$R$5,5,$O14+1))</f>
        <v>#N/A</v>
      </c>
      <c r="Q14" s="281"/>
      <c r="R14" s="288" t="e">
        <f>MATCH(F14,[3]PC!A:A,0)</f>
        <v>#N/A</v>
      </c>
      <c r="S14" s="288" t="e">
        <f t="shared" ca="1" si="3"/>
        <v>#N/A</v>
      </c>
      <c r="T14" s="296" t="e">
        <f ca="1">CONCATENATE(INDEX([3]PC!$E$1:$M$2,1,$S14) &amp; " e " &amp; INDEX([3]PC!$E$1:$M$2,1,$S14+1))</f>
        <v>#N/A</v>
      </c>
      <c r="U14" s="292"/>
      <c r="V14" s="292"/>
      <c r="W14" s="292" t="e">
        <f>CONCATENATE(INDEX([3]IMC!$F$1:$R$5,5,$V14) &amp; " e " &amp; INDEX([3]IMC!$F$1:$R$5,5,$V14+1))</f>
        <v>#VALUE!</v>
      </c>
      <c r="X14" s="293">
        <f t="shared" si="4"/>
        <v>0</v>
      </c>
      <c r="Y14" s="293">
        <f t="shared" si="5"/>
        <v>0</v>
      </c>
      <c r="Z14" s="294"/>
      <c r="AA14" s="294"/>
      <c r="AB14" s="294"/>
      <c r="AC14" s="294"/>
      <c r="AD14" s="294"/>
      <c r="AE14" s="294"/>
      <c r="AF14" s="294"/>
      <c r="AG14" s="294"/>
      <c r="AH14" s="294"/>
      <c r="AI14" s="294"/>
      <c r="AJ14" s="294"/>
      <c r="AK14" s="294"/>
      <c r="AL14" s="294"/>
      <c r="AM14" s="294"/>
    </row>
    <row r="15" spans="1:39" s="295" customFormat="1" ht="12">
      <c r="A15" s="281"/>
      <c r="B15" s="281"/>
      <c r="C15" s="282"/>
      <c r="D15" s="283"/>
      <c r="E15" s="283"/>
      <c r="F15" s="284">
        <f t="shared" si="7"/>
        <v>0</v>
      </c>
      <c r="G15" s="285">
        <f t="shared" si="8"/>
        <v>0</v>
      </c>
      <c r="H15" s="281"/>
      <c r="I15" s="281"/>
      <c r="J15" s="281">
        <f t="shared" si="9"/>
        <v>0</v>
      </c>
      <c r="K15" s="281"/>
      <c r="L15" s="286" t="e">
        <f t="shared" si="6"/>
        <v>#DIV/0!</v>
      </c>
      <c r="M15" s="287" t="str">
        <f t="shared" si="1"/>
        <v/>
      </c>
      <c r="N15" s="288" t="e">
        <f>MATCH(F15,[3]IMC!B:B,0)</f>
        <v>#N/A</v>
      </c>
      <c r="O15" s="288" t="e">
        <f t="shared" ca="1" si="2"/>
        <v>#N/A</v>
      </c>
      <c r="P15" s="287" t="e">
        <f ca="1">CONCATENATE(INDEX(IMC!$F$1:$R$5,5,$O15) &amp; " e " &amp; INDEX(IMC!$F$1:$R$5,5,$O15+1))</f>
        <v>#N/A</v>
      </c>
      <c r="Q15" s="281"/>
      <c r="R15" s="288" t="e">
        <f>MATCH(F15,[3]PC!A:A,0)</f>
        <v>#N/A</v>
      </c>
      <c r="S15" s="288" t="e">
        <f t="shared" ca="1" si="3"/>
        <v>#N/A</v>
      </c>
      <c r="T15" s="296" t="e">
        <f ca="1">CONCATENATE(INDEX([3]PC!$E$1:$M$2,1,$S15) &amp; " e " &amp; INDEX([3]PC!$E$1:$M$2,1,$S15+1))</f>
        <v>#N/A</v>
      </c>
      <c r="U15" s="292"/>
      <c r="V15" s="292"/>
      <c r="W15" s="292" t="e">
        <f>CONCATENATE(INDEX([3]IMC!$F$1:$R$5,5,$V15) &amp; " e " &amp; INDEX([3]IMC!$F$1:$R$5,5,$V15+1))</f>
        <v>#VALUE!</v>
      </c>
      <c r="X15" s="293">
        <f t="shared" si="4"/>
        <v>0</v>
      </c>
      <c r="Y15" s="293">
        <f t="shared" si="5"/>
        <v>0</v>
      </c>
      <c r="Z15" s="294"/>
      <c r="AA15" s="294"/>
      <c r="AB15" s="294"/>
      <c r="AC15" s="294"/>
      <c r="AD15" s="294"/>
      <c r="AE15" s="294"/>
      <c r="AF15" s="294"/>
      <c r="AG15" s="294"/>
      <c r="AH15" s="294"/>
      <c r="AI15" s="294"/>
      <c r="AJ15" s="294"/>
      <c r="AK15" s="294"/>
      <c r="AL15" s="294"/>
      <c r="AM15" s="294"/>
    </row>
    <row r="16" spans="1:39" s="295" customFormat="1" ht="12">
      <c r="A16" s="281"/>
      <c r="B16" s="281"/>
      <c r="C16" s="282"/>
      <c r="D16" s="283"/>
      <c r="E16" s="283"/>
      <c r="F16" s="284">
        <f t="shared" si="7"/>
        <v>0</v>
      </c>
      <c r="G16" s="285">
        <f t="shared" si="8"/>
        <v>0</v>
      </c>
      <c r="H16" s="281"/>
      <c r="I16" s="281"/>
      <c r="J16" s="281">
        <f t="shared" si="9"/>
        <v>0</v>
      </c>
      <c r="K16" s="281"/>
      <c r="L16" s="286" t="e">
        <f t="shared" si="6"/>
        <v>#DIV/0!</v>
      </c>
      <c r="M16" s="287" t="str">
        <f t="shared" si="1"/>
        <v/>
      </c>
      <c r="N16" s="288" t="e">
        <f>MATCH(F16,[3]IMC!B:B,0)</f>
        <v>#N/A</v>
      </c>
      <c r="O16" s="288" t="e">
        <f t="shared" ca="1" si="2"/>
        <v>#N/A</v>
      </c>
      <c r="P16" s="287" t="e">
        <f ca="1">CONCATENATE(INDEX(IMC!$F$1:$R$5,5,$O16) &amp; " e " &amp; INDEX(IMC!$F$1:$R$5,5,$O16+1))</f>
        <v>#N/A</v>
      </c>
      <c r="Q16" s="281"/>
      <c r="R16" s="288" t="e">
        <f>MATCH(F16,[3]PC!A:A,0)</f>
        <v>#N/A</v>
      </c>
      <c r="S16" s="288" t="e">
        <f t="shared" ca="1" si="3"/>
        <v>#N/A</v>
      </c>
      <c r="T16" s="296" t="e">
        <f ca="1">CONCATENATE(INDEX([3]PC!$E$1:$M$2,1,$S16) &amp; " e " &amp; INDEX([3]PC!$E$1:$M$2,1,$S16+1))</f>
        <v>#N/A</v>
      </c>
      <c r="U16" s="292"/>
      <c r="V16" s="292"/>
      <c r="W16" s="292" t="e">
        <f>CONCATENATE(INDEX([3]IMC!$F$1:$R$5,5,$V16) &amp; " e " &amp; INDEX([3]IMC!$F$1:$R$5,5,$V16+1))</f>
        <v>#VALUE!</v>
      </c>
      <c r="X16" s="293">
        <f t="shared" si="4"/>
        <v>0</v>
      </c>
      <c r="Y16" s="293">
        <f t="shared" si="5"/>
        <v>0</v>
      </c>
      <c r="Z16" s="294"/>
      <c r="AA16" s="294"/>
      <c r="AB16" s="294"/>
      <c r="AC16" s="294"/>
      <c r="AD16" s="294"/>
      <c r="AE16" s="294"/>
      <c r="AF16" s="294"/>
      <c r="AG16" s="294"/>
      <c r="AH16" s="294"/>
      <c r="AI16" s="294"/>
      <c r="AJ16" s="294"/>
      <c r="AK16" s="294"/>
      <c r="AL16" s="294"/>
      <c r="AM16" s="294"/>
    </row>
    <row r="17" spans="1:39" s="295" customFormat="1" ht="12">
      <c r="A17" s="281"/>
      <c r="B17" s="281"/>
      <c r="C17" s="282"/>
      <c r="D17" s="283"/>
      <c r="E17" s="283"/>
      <c r="F17" s="284">
        <f t="shared" si="7"/>
        <v>0</v>
      </c>
      <c r="G17" s="285">
        <f t="shared" si="8"/>
        <v>0</v>
      </c>
      <c r="H17" s="281"/>
      <c r="I17" s="281"/>
      <c r="J17" s="281">
        <f t="shared" si="9"/>
        <v>0</v>
      </c>
      <c r="K17" s="281"/>
      <c r="L17" s="286" t="e">
        <f t="shared" si="6"/>
        <v>#DIV/0!</v>
      </c>
      <c r="M17" s="287" t="str">
        <f t="shared" si="1"/>
        <v/>
      </c>
      <c r="N17" s="288" t="e">
        <f>MATCH(F17,[3]IMC!B:B,0)</f>
        <v>#N/A</v>
      </c>
      <c r="O17" s="288" t="e">
        <f t="shared" ca="1" si="2"/>
        <v>#N/A</v>
      </c>
      <c r="P17" s="287" t="e">
        <f ca="1">CONCATENATE(INDEX(IMC!$F$1:$R$5,5,$O17) &amp; " e " &amp; INDEX(IMC!$F$1:$R$5,5,$O17+1))</f>
        <v>#N/A</v>
      </c>
      <c r="Q17" s="281"/>
      <c r="R17" s="288" t="e">
        <f>MATCH(F17,[3]PC!A:A,0)</f>
        <v>#N/A</v>
      </c>
      <c r="S17" s="288" t="e">
        <f t="shared" ca="1" si="3"/>
        <v>#N/A</v>
      </c>
      <c r="T17" s="296" t="e">
        <f ca="1">CONCATENATE(INDEX([3]PC!$E$1:$M$2,1,$S17) &amp; " e " &amp; INDEX([3]PC!$E$1:$M$2,1,$S17+1))</f>
        <v>#N/A</v>
      </c>
      <c r="U17" s="292"/>
      <c r="V17" s="292"/>
      <c r="W17" s="292" t="e">
        <f>CONCATENATE(INDEX([3]IMC!$F$1:$R$5,5,$V17) &amp; " e " &amp; INDEX([3]IMC!$F$1:$R$5,5,$V17+1))</f>
        <v>#VALUE!</v>
      </c>
      <c r="X17" s="293">
        <f t="shared" si="4"/>
        <v>0</v>
      </c>
      <c r="Y17" s="293">
        <f t="shared" si="5"/>
        <v>0</v>
      </c>
      <c r="Z17" s="294"/>
      <c r="AA17" s="294"/>
      <c r="AB17" s="294"/>
      <c r="AC17" s="294"/>
      <c r="AD17" s="294"/>
      <c r="AE17" s="294"/>
      <c r="AF17" s="294"/>
      <c r="AG17" s="294"/>
      <c r="AH17" s="294"/>
      <c r="AI17" s="294"/>
      <c r="AJ17" s="294"/>
      <c r="AK17" s="294"/>
      <c r="AL17" s="294"/>
      <c r="AM17" s="294"/>
    </row>
    <row r="18" spans="1:39" s="295" customFormat="1" ht="12">
      <c r="A18" s="281"/>
      <c r="B18" s="281"/>
      <c r="C18" s="282"/>
      <c r="D18" s="283"/>
      <c r="E18" s="283"/>
      <c r="F18" s="284">
        <f t="shared" si="7"/>
        <v>0</v>
      </c>
      <c r="G18" s="285">
        <f t="shared" si="8"/>
        <v>0</v>
      </c>
      <c r="H18" s="281"/>
      <c r="I18" s="281"/>
      <c r="J18" s="281">
        <f t="shared" si="9"/>
        <v>0</v>
      </c>
      <c r="K18" s="281"/>
      <c r="L18" s="286" t="e">
        <f t="shared" si="6"/>
        <v>#DIV/0!</v>
      </c>
      <c r="M18" s="287" t="str">
        <f t="shared" si="1"/>
        <v/>
      </c>
      <c r="N18" s="288" t="e">
        <f>MATCH(F18,[3]IMC!B:B,0)</f>
        <v>#N/A</v>
      </c>
      <c r="O18" s="288" t="e">
        <f t="shared" ca="1" si="2"/>
        <v>#N/A</v>
      </c>
      <c r="P18" s="287" t="e">
        <f ca="1">CONCATENATE(INDEX(IMC!$F$1:$R$5,5,$O18) &amp; " e " &amp; INDEX(IMC!$F$1:$R$5,5,$O18+1))</f>
        <v>#N/A</v>
      </c>
      <c r="Q18" s="281"/>
      <c r="R18" s="288" t="e">
        <f>MATCH(F18,[3]PC!A:A,0)</f>
        <v>#N/A</v>
      </c>
      <c r="S18" s="288" t="e">
        <f t="shared" ca="1" si="3"/>
        <v>#N/A</v>
      </c>
      <c r="T18" s="296" t="e">
        <f ca="1">CONCATENATE(INDEX([3]PC!$E$1:$M$2,1,$S18) &amp; " e " &amp; INDEX([3]PC!$E$1:$M$2,1,$S18+1))</f>
        <v>#N/A</v>
      </c>
      <c r="U18" s="292"/>
      <c r="V18" s="292"/>
      <c r="W18" s="292" t="e">
        <f>CONCATENATE(INDEX([3]IMC!$F$1:$R$5,5,$V18) &amp; " e " &amp; INDEX([3]IMC!$F$1:$R$5,5,$V18+1))</f>
        <v>#VALUE!</v>
      </c>
      <c r="X18" s="293">
        <f t="shared" si="4"/>
        <v>0</v>
      </c>
      <c r="Y18" s="293">
        <f t="shared" si="5"/>
        <v>0</v>
      </c>
      <c r="Z18" s="294"/>
      <c r="AA18" s="294"/>
      <c r="AB18" s="294"/>
      <c r="AC18" s="294"/>
      <c r="AD18" s="294"/>
      <c r="AE18" s="294"/>
      <c r="AF18" s="294"/>
      <c r="AG18" s="294"/>
      <c r="AH18" s="294"/>
      <c r="AI18" s="294"/>
      <c r="AJ18" s="294"/>
      <c r="AK18" s="294"/>
      <c r="AL18" s="294"/>
      <c r="AM18" s="294"/>
    </row>
    <row r="19" spans="1:39" s="295" customFormat="1" ht="12">
      <c r="A19" s="281"/>
      <c r="B19" s="281"/>
      <c r="C19" s="282"/>
      <c r="D19" s="283"/>
      <c r="E19" s="283"/>
      <c r="F19" s="284">
        <f t="shared" si="7"/>
        <v>0</v>
      </c>
      <c r="G19" s="285">
        <f t="shared" si="8"/>
        <v>0</v>
      </c>
      <c r="H19" s="281"/>
      <c r="I19" s="281"/>
      <c r="J19" s="281">
        <f t="shared" si="9"/>
        <v>0</v>
      </c>
      <c r="K19" s="281"/>
      <c r="L19" s="286" t="e">
        <f t="shared" si="6"/>
        <v>#DIV/0!</v>
      </c>
      <c r="M19" s="287" t="str">
        <f t="shared" si="1"/>
        <v/>
      </c>
      <c r="N19" s="288" t="e">
        <f>MATCH(F19,[3]IMC!B:B,0)</f>
        <v>#N/A</v>
      </c>
      <c r="O19" s="288" t="e">
        <f t="shared" ca="1" si="2"/>
        <v>#N/A</v>
      </c>
      <c r="P19" s="287" t="e">
        <f ca="1">CONCATENATE(INDEX(IMC!$F$1:$R$5,5,$O19) &amp; " e " &amp; INDEX(IMC!$F$1:$R$5,5,$O19+1))</f>
        <v>#N/A</v>
      </c>
      <c r="Q19" s="281"/>
      <c r="R19" s="288" t="e">
        <f>MATCH(F19,[3]PC!A:A,0)</f>
        <v>#N/A</v>
      </c>
      <c r="S19" s="288" t="e">
        <f t="shared" ca="1" si="3"/>
        <v>#N/A</v>
      </c>
      <c r="T19" s="296" t="e">
        <f ca="1">CONCATENATE(INDEX([3]PC!$E$1:$M$2,1,$S19) &amp; " e " &amp; INDEX([3]PC!$E$1:$M$2,1,$S19+1))</f>
        <v>#N/A</v>
      </c>
      <c r="U19" s="292"/>
      <c r="V19" s="292"/>
      <c r="W19" s="292" t="e">
        <f>CONCATENATE(INDEX([3]IMC!$F$1:$R$5,5,$V19) &amp; " e " &amp; INDEX([3]IMC!$F$1:$R$5,5,$V19+1))</f>
        <v>#VALUE!</v>
      </c>
      <c r="X19" s="293">
        <f t="shared" si="4"/>
        <v>0</v>
      </c>
      <c r="Y19" s="293">
        <f t="shared" si="5"/>
        <v>0</v>
      </c>
      <c r="Z19" s="294"/>
      <c r="AA19" s="294"/>
      <c r="AB19" s="294"/>
      <c r="AC19" s="294"/>
      <c r="AD19" s="294"/>
      <c r="AE19" s="294"/>
      <c r="AF19" s="294"/>
      <c r="AG19" s="294"/>
      <c r="AH19" s="294"/>
      <c r="AI19" s="294"/>
      <c r="AJ19" s="294"/>
      <c r="AK19" s="294"/>
      <c r="AL19" s="294"/>
      <c r="AM19" s="294"/>
    </row>
    <row r="20" spans="1:39" s="295" customFormat="1" ht="12">
      <c r="A20" s="281"/>
      <c r="B20" s="281"/>
      <c r="C20" s="282"/>
      <c r="D20" s="283"/>
      <c r="E20" s="283"/>
      <c r="F20" s="284">
        <f t="shared" si="7"/>
        <v>0</v>
      </c>
      <c r="G20" s="285">
        <f t="shared" si="8"/>
        <v>0</v>
      </c>
      <c r="H20" s="281"/>
      <c r="I20" s="281"/>
      <c r="J20" s="281">
        <f t="shared" si="9"/>
        <v>0</v>
      </c>
      <c r="K20" s="281"/>
      <c r="L20" s="286" t="e">
        <f t="shared" si="6"/>
        <v>#DIV/0!</v>
      </c>
      <c r="M20" s="287" t="str">
        <f t="shared" si="1"/>
        <v/>
      </c>
      <c r="N20" s="288" t="e">
        <f>MATCH(F20,[3]IMC!B:B,0)</f>
        <v>#N/A</v>
      </c>
      <c r="O20" s="288" t="e">
        <f t="shared" ca="1" si="2"/>
        <v>#N/A</v>
      </c>
      <c r="P20" s="287" t="e">
        <f ca="1">CONCATENATE(INDEX(IMC!$F$1:$R$5,5,$O20) &amp; " e " &amp; INDEX(IMC!$F$1:$R$5,5,$O20+1))</f>
        <v>#N/A</v>
      </c>
      <c r="Q20" s="281"/>
      <c r="R20" s="288" t="e">
        <f>MATCH(F20,[3]PC!A:A,0)</f>
        <v>#N/A</v>
      </c>
      <c r="S20" s="288" t="e">
        <f t="shared" ca="1" si="3"/>
        <v>#N/A</v>
      </c>
      <c r="T20" s="296" t="e">
        <f ca="1">CONCATENATE(INDEX([3]PC!$E$1:$M$2,1,$S20) &amp; " e " &amp; INDEX([3]PC!$E$1:$M$2,1,$S20+1))</f>
        <v>#N/A</v>
      </c>
      <c r="U20" s="292"/>
      <c r="V20" s="292"/>
      <c r="W20" s="292" t="e">
        <f>CONCATENATE(INDEX([3]IMC!$F$1:$R$5,5,$V20) &amp; " e " &amp; INDEX([3]IMC!$F$1:$R$5,5,$V20+1))</f>
        <v>#VALUE!</v>
      </c>
      <c r="X20" s="293">
        <f t="shared" si="4"/>
        <v>0</v>
      </c>
      <c r="Y20" s="293">
        <f t="shared" si="5"/>
        <v>0</v>
      </c>
      <c r="Z20" s="294"/>
      <c r="AA20" s="294"/>
      <c r="AB20" s="294"/>
      <c r="AC20" s="294"/>
      <c r="AD20" s="294"/>
      <c r="AE20" s="294"/>
      <c r="AF20" s="294"/>
      <c r="AG20" s="294"/>
      <c r="AH20" s="294"/>
      <c r="AI20" s="294"/>
      <c r="AJ20" s="294"/>
      <c r="AK20" s="294"/>
      <c r="AL20" s="294"/>
      <c r="AM20" s="294"/>
    </row>
    <row r="21" spans="1:39" s="295" customFormat="1" ht="12">
      <c r="A21" s="281"/>
      <c r="B21" s="281"/>
      <c r="C21" s="282"/>
      <c r="D21" s="283"/>
      <c r="E21" s="283"/>
      <c r="F21" s="284">
        <f t="shared" si="7"/>
        <v>0</v>
      </c>
      <c r="G21" s="285">
        <f t="shared" si="8"/>
        <v>0</v>
      </c>
      <c r="H21" s="281"/>
      <c r="I21" s="281"/>
      <c r="J21" s="281">
        <f t="shared" si="9"/>
        <v>0</v>
      </c>
      <c r="K21" s="281"/>
      <c r="L21" s="286" t="e">
        <f t="shared" si="6"/>
        <v>#DIV/0!</v>
      </c>
      <c r="M21" s="287" t="str">
        <f t="shared" si="1"/>
        <v/>
      </c>
      <c r="N21" s="288" t="e">
        <f>MATCH(F21,[3]IMC!B:B,0)</f>
        <v>#N/A</v>
      </c>
      <c r="O21" s="288" t="e">
        <f t="shared" ca="1" si="2"/>
        <v>#N/A</v>
      </c>
      <c r="P21" s="287" t="e">
        <f ca="1">CONCATENATE(INDEX(IMC!$F$1:$R$5,5,$O21) &amp; " e " &amp; INDEX(IMC!$F$1:$R$5,5,$O21+1))</f>
        <v>#N/A</v>
      </c>
      <c r="Q21" s="281"/>
      <c r="R21" s="288" t="e">
        <f>MATCH(F21,[3]PC!A:A,0)</f>
        <v>#N/A</v>
      </c>
      <c r="S21" s="288" t="e">
        <f t="shared" ca="1" si="3"/>
        <v>#N/A</v>
      </c>
      <c r="T21" s="296" t="e">
        <f ca="1">CONCATENATE(INDEX([3]PC!$E$1:$M$2,1,$S21) &amp; " e " &amp; INDEX([3]PC!$E$1:$M$2,1,$S21+1))</f>
        <v>#N/A</v>
      </c>
      <c r="U21" s="292"/>
      <c r="V21" s="292"/>
      <c r="W21" s="292" t="e">
        <f>CONCATENATE(INDEX([3]IMC!$F$1:$R$5,5,$V21) &amp; " e " &amp; INDEX([3]IMC!$F$1:$R$5,5,$V21+1))</f>
        <v>#VALUE!</v>
      </c>
      <c r="X21" s="293">
        <f t="shared" si="4"/>
        <v>0</v>
      </c>
      <c r="Y21" s="293">
        <f t="shared" si="5"/>
        <v>0</v>
      </c>
      <c r="Z21" s="294"/>
      <c r="AA21" s="294"/>
      <c r="AB21" s="294"/>
      <c r="AC21" s="294"/>
      <c r="AD21" s="294"/>
      <c r="AE21" s="294"/>
      <c r="AF21" s="294"/>
      <c r="AG21" s="294"/>
      <c r="AH21" s="294"/>
      <c r="AI21" s="294"/>
      <c r="AJ21" s="294"/>
      <c r="AK21" s="294"/>
      <c r="AL21" s="294"/>
      <c r="AM21" s="294"/>
    </row>
    <row r="22" spans="1:39" s="295" customFormat="1" ht="12">
      <c r="A22" s="281"/>
      <c r="B22" s="281"/>
      <c r="C22" s="282"/>
      <c r="D22" s="283"/>
      <c r="E22" s="283"/>
      <c r="F22" s="284">
        <f t="shared" si="7"/>
        <v>0</v>
      </c>
      <c r="G22" s="285">
        <f t="shared" si="8"/>
        <v>0</v>
      </c>
      <c r="H22" s="281"/>
      <c r="I22" s="281"/>
      <c r="J22" s="281">
        <f t="shared" si="9"/>
        <v>0</v>
      </c>
      <c r="K22" s="281"/>
      <c r="L22" s="286" t="e">
        <f t="shared" si="6"/>
        <v>#DIV/0!</v>
      </c>
      <c r="M22" s="287" t="str">
        <f t="shared" si="1"/>
        <v/>
      </c>
      <c r="N22" s="288" t="e">
        <f>MATCH(F22,[3]IMC!B:B,0)</f>
        <v>#N/A</v>
      </c>
      <c r="O22" s="288" t="e">
        <f t="shared" ca="1" si="2"/>
        <v>#N/A</v>
      </c>
      <c r="P22" s="287" t="e">
        <f ca="1">CONCATENATE(INDEX(IMC!$F$1:$R$5,5,$O22) &amp; " e " &amp; INDEX(IMC!$F$1:$R$5,5,$O22+1))</f>
        <v>#N/A</v>
      </c>
      <c r="Q22" s="281"/>
      <c r="R22" s="288" t="e">
        <f>MATCH(F22,[3]PC!A:A,0)</f>
        <v>#N/A</v>
      </c>
      <c r="S22" s="288" t="e">
        <f t="shared" ca="1" si="3"/>
        <v>#N/A</v>
      </c>
      <c r="T22" s="296" t="e">
        <f ca="1">CONCATENATE(INDEX([3]PC!$E$1:$M$2,1,$S22) &amp; " e " &amp; INDEX([3]PC!$E$1:$M$2,1,$S22+1))</f>
        <v>#N/A</v>
      </c>
      <c r="U22" s="292"/>
      <c r="V22" s="292"/>
      <c r="W22" s="292" t="e">
        <f>CONCATENATE(INDEX([3]IMC!$F$1:$R$5,5,$V22) &amp; " e " &amp; INDEX([3]IMC!$F$1:$R$5,5,$V22+1))</f>
        <v>#VALUE!</v>
      </c>
      <c r="X22" s="293">
        <f t="shared" si="4"/>
        <v>0</v>
      </c>
      <c r="Y22" s="293">
        <f t="shared" si="5"/>
        <v>0</v>
      </c>
      <c r="Z22" s="294"/>
      <c r="AA22" s="294"/>
      <c r="AB22" s="294"/>
      <c r="AC22" s="294"/>
      <c r="AD22" s="294"/>
      <c r="AE22" s="294"/>
      <c r="AF22" s="294"/>
      <c r="AG22" s="294"/>
      <c r="AH22" s="294"/>
      <c r="AI22" s="294"/>
      <c r="AJ22" s="294"/>
      <c r="AK22" s="294"/>
      <c r="AL22" s="294"/>
      <c r="AM22" s="294"/>
    </row>
    <row r="23" spans="1:39" s="295" customFormat="1" ht="12">
      <c r="A23" s="281"/>
      <c r="B23" s="281"/>
      <c r="C23" s="282"/>
      <c r="D23" s="283"/>
      <c r="E23" s="283"/>
      <c r="F23" s="284">
        <f t="shared" si="7"/>
        <v>0</v>
      </c>
      <c r="G23" s="285">
        <f t="shared" si="8"/>
        <v>0</v>
      </c>
      <c r="H23" s="281"/>
      <c r="I23" s="281"/>
      <c r="J23" s="281">
        <f t="shared" si="9"/>
        <v>0</v>
      </c>
      <c r="K23" s="281"/>
      <c r="L23" s="286" t="e">
        <f t="shared" si="6"/>
        <v>#DIV/0!</v>
      </c>
      <c r="M23" s="287" t="str">
        <f t="shared" si="1"/>
        <v/>
      </c>
      <c r="N23" s="288" t="e">
        <f>MATCH(F23,[3]IMC!B:B,0)</f>
        <v>#N/A</v>
      </c>
      <c r="O23" s="288" t="e">
        <f t="shared" ca="1" si="2"/>
        <v>#N/A</v>
      </c>
      <c r="P23" s="287" t="e">
        <f ca="1">CONCATENATE(INDEX(IMC!$F$1:$R$5,5,$O23) &amp; " e " &amp; INDEX(IMC!$F$1:$R$5,5,$O23+1))</f>
        <v>#N/A</v>
      </c>
      <c r="Q23" s="281"/>
      <c r="R23" s="288" t="e">
        <f>MATCH(F23,[3]PC!A:A,0)</f>
        <v>#N/A</v>
      </c>
      <c r="S23" s="288" t="e">
        <f t="shared" ca="1" si="3"/>
        <v>#N/A</v>
      </c>
      <c r="T23" s="296" t="e">
        <f ca="1">CONCATENATE(INDEX([3]PC!$E$1:$M$2,1,$S23) &amp; " e " &amp; INDEX([3]PC!$E$1:$M$2,1,$S23+1))</f>
        <v>#N/A</v>
      </c>
      <c r="U23" s="292"/>
      <c r="V23" s="292"/>
      <c r="W23" s="292" t="e">
        <f>CONCATENATE(INDEX([3]IMC!$F$1:$R$5,5,$V23) &amp; " e " &amp; INDEX([3]IMC!$F$1:$R$5,5,$V23+1))</f>
        <v>#VALUE!</v>
      </c>
      <c r="X23" s="293">
        <f t="shared" si="4"/>
        <v>0</v>
      </c>
      <c r="Y23" s="293">
        <f t="shared" si="5"/>
        <v>0</v>
      </c>
      <c r="Z23" s="294"/>
      <c r="AA23" s="294"/>
      <c r="AB23" s="294"/>
      <c r="AC23" s="294"/>
      <c r="AD23" s="294"/>
      <c r="AE23" s="294"/>
      <c r="AF23" s="294"/>
      <c r="AG23" s="294"/>
      <c r="AH23" s="294"/>
      <c r="AI23" s="294"/>
      <c r="AJ23" s="294"/>
      <c r="AK23" s="294"/>
      <c r="AL23" s="294"/>
      <c r="AM23" s="294"/>
    </row>
    <row r="24" spans="1:39" s="295" customFormat="1" ht="12">
      <c r="A24" s="281"/>
      <c r="B24" s="281"/>
      <c r="C24" s="282"/>
      <c r="D24" s="283"/>
      <c r="E24" s="283"/>
      <c r="F24" s="284">
        <f t="shared" si="7"/>
        <v>0</v>
      </c>
      <c r="G24" s="285">
        <f t="shared" si="8"/>
        <v>0</v>
      </c>
      <c r="H24" s="281"/>
      <c r="I24" s="281"/>
      <c r="J24" s="281">
        <f t="shared" si="9"/>
        <v>0</v>
      </c>
      <c r="K24" s="281"/>
      <c r="L24" s="286" t="e">
        <f t="shared" si="6"/>
        <v>#DIV/0!</v>
      </c>
      <c r="M24" s="287" t="str">
        <f t="shared" si="1"/>
        <v/>
      </c>
      <c r="N24" s="288" t="e">
        <f>MATCH(F24,[3]IMC!B:B,0)</f>
        <v>#N/A</v>
      </c>
      <c r="O24" s="288" t="e">
        <f t="shared" ca="1" si="2"/>
        <v>#N/A</v>
      </c>
      <c r="P24" s="287" t="e">
        <f ca="1">CONCATENATE(INDEX(IMC!$F$1:$R$5,5,$O24) &amp; " e " &amp; INDEX(IMC!$F$1:$R$5,5,$O24+1))</f>
        <v>#N/A</v>
      </c>
      <c r="Q24" s="281"/>
      <c r="R24" s="288" t="e">
        <f>MATCH(F24,[3]PC!A:A,0)</f>
        <v>#N/A</v>
      </c>
      <c r="S24" s="288" t="e">
        <f t="shared" ca="1" si="3"/>
        <v>#N/A</v>
      </c>
      <c r="T24" s="296" t="e">
        <f ca="1">CONCATENATE(INDEX([3]PC!$E$1:$M$2,1,$S24) &amp; " e " &amp; INDEX([3]PC!$E$1:$M$2,1,$S24+1))</f>
        <v>#N/A</v>
      </c>
      <c r="U24" s="292"/>
      <c r="V24" s="292"/>
      <c r="W24" s="292" t="e">
        <f>CONCATENATE(INDEX([3]IMC!$F$1:$R$5,5,$V24) &amp; " e " &amp; INDEX([3]IMC!$F$1:$R$5,5,$V24+1))</f>
        <v>#VALUE!</v>
      </c>
      <c r="X24" s="293">
        <f t="shared" si="4"/>
        <v>0</v>
      </c>
      <c r="Y24" s="293">
        <f t="shared" si="5"/>
        <v>0</v>
      </c>
      <c r="Z24" s="294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4"/>
      <c r="AL24" s="294"/>
      <c r="AM24" s="294"/>
    </row>
    <row r="25" spans="1:39" s="295" customFormat="1" ht="12">
      <c r="A25" s="281"/>
      <c r="B25" s="281"/>
      <c r="C25" s="282"/>
      <c r="D25" s="283"/>
      <c r="E25" s="283"/>
      <c r="F25" s="284">
        <f t="shared" si="7"/>
        <v>0</v>
      </c>
      <c r="G25" s="285">
        <f t="shared" si="8"/>
        <v>0</v>
      </c>
      <c r="H25" s="281"/>
      <c r="I25" s="281"/>
      <c r="J25" s="281">
        <f t="shared" si="9"/>
        <v>0</v>
      </c>
      <c r="K25" s="281"/>
      <c r="L25" s="286" t="e">
        <f t="shared" si="6"/>
        <v>#DIV/0!</v>
      </c>
      <c r="M25" s="287" t="str">
        <f t="shared" si="1"/>
        <v/>
      </c>
      <c r="N25" s="288" t="e">
        <f>MATCH(F25,[3]IMC!B:B,0)</f>
        <v>#N/A</v>
      </c>
      <c r="O25" s="288" t="e">
        <f t="shared" ca="1" si="2"/>
        <v>#N/A</v>
      </c>
      <c r="P25" s="287" t="e">
        <f ca="1">CONCATENATE(INDEX(IMC!$F$1:$R$5,5,$O25) &amp; " e " &amp; INDEX(IMC!$F$1:$R$5,5,$O25+1))</f>
        <v>#N/A</v>
      </c>
      <c r="Q25" s="281"/>
      <c r="R25" s="288" t="e">
        <f>MATCH(F25,[3]PC!A:A,0)</f>
        <v>#N/A</v>
      </c>
      <c r="S25" s="288" t="e">
        <f t="shared" ca="1" si="3"/>
        <v>#N/A</v>
      </c>
      <c r="T25" s="296" t="e">
        <f ca="1">CONCATENATE(INDEX([3]PC!$E$1:$M$2,1,$S25) &amp; " e " &amp; INDEX([3]PC!$E$1:$M$2,1,$S25+1))</f>
        <v>#N/A</v>
      </c>
      <c r="U25" s="292"/>
      <c r="V25" s="292"/>
      <c r="W25" s="292" t="e">
        <f>CONCATENATE(INDEX([3]IMC!$F$1:$R$5,5,$V25) &amp; " e " &amp; INDEX([3]IMC!$F$1:$R$5,5,$V25+1))</f>
        <v>#VALUE!</v>
      </c>
      <c r="X25" s="293">
        <f t="shared" si="4"/>
        <v>0</v>
      </c>
      <c r="Y25" s="293">
        <f t="shared" si="5"/>
        <v>0</v>
      </c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</row>
    <row r="26" spans="1:39" s="295" customFormat="1" ht="12">
      <c r="A26" s="281"/>
      <c r="B26" s="281"/>
      <c r="C26" s="282"/>
      <c r="D26" s="283"/>
      <c r="E26" s="283"/>
      <c r="F26" s="284">
        <f t="shared" si="7"/>
        <v>0</v>
      </c>
      <c r="G26" s="285">
        <f t="shared" si="8"/>
        <v>0</v>
      </c>
      <c r="H26" s="281"/>
      <c r="I26" s="281"/>
      <c r="J26" s="281">
        <f t="shared" si="9"/>
        <v>0</v>
      </c>
      <c r="K26" s="281"/>
      <c r="L26" s="286" t="e">
        <f t="shared" si="6"/>
        <v>#DIV/0!</v>
      </c>
      <c r="M26" s="287" t="str">
        <f t="shared" si="1"/>
        <v/>
      </c>
      <c r="N26" s="288" t="e">
        <f>MATCH(F26,[3]IMC!B:B,0)</f>
        <v>#N/A</v>
      </c>
      <c r="O26" s="288" t="e">
        <f t="shared" ca="1" si="2"/>
        <v>#N/A</v>
      </c>
      <c r="P26" s="287" t="e">
        <f ca="1">CONCATENATE(INDEX(IMC!$F$1:$R$5,5,$O26) &amp; " e " &amp; INDEX(IMC!$F$1:$R$5,5,$O26+1))</f>
        <v>#N/A</v>
      </c>
      <c r="Q26" s="281"/>
      <c r="R26" s="288" t="e">
        <f>MATCH(F26,[3]PC!A:A,0)</f>
        <v>#N/A</v>
      </c>
      <c r="S26" s="288" t="e">
        <f t="shared" ca="1" si="3"/>
        <v>#N/A</v>
      </c>
      <c r="T26" s="296" t="e">
        <f ca="1">CONCATENATE(INDEX([3]PC!$E$1:$M$2,1,$S26) &amp; " e " &amp; INDEX([3]PC!$E$1:$M$2,1,$S26+1))</f>
        <v>#N/A</v>
      </c>
      <c r="U26" s="292"/>
      <c r="V26" s="292"/>
      <c r="W26" s="292" t="e">
        <f>CONCATENATE(INDEX([3]IMC!$F$1:$R$5,5,$V26) &amp; " e " &amp; INDEX([3]IMC!$F$1:$R$5,5,$V26+1))</f>
        <v>#VALUE!</v>
      </c>
      <c r="X26" s="293">
        <f t="shared" si="4"/>
        <v>0</v>
      </c>
      <c r="Y26" s="293">
        <f t="shared" si="5"/>
        <v>0</v>
      </c>
      <c r="Z26" s="294"/>
      <c r="AA26" s="294"/>
      <c r="AB26" s="294"/>
      <c r="AC26" s="294"/>
      <c r="AD26" s="294"/>
      <c r="AE26" s="294"/>
      <c r="AF26" s="294"/>
      <c r="AG26" s="294"/>
      <c r="AH26" s="294"/>
      <c r="AI26" s="294"/>
      <c r="AJ26" s="294"/>
      <c r="AK26" s="294"/>
      <c r="AL26" s="294"/>
      <c r="AM26" s="294"/>
    </row>
    <row r="27" spans="1:39" s="295" customFormat="1" ht="12">
      <c r="A27" s="281"/>
      <c r="B27" s="281"/>
      <c r="C27" s="282"/>
      <c r="D27" s="283"/>
      <c r="E27" s="283"/>
      <c r="F27" s="284">
        <f t="shared" si="7"/>
        <v>0</v>
      </c>
      <c r="G27" s="285">
        <f t="shared" si="8"/>
        <v>0</v>
      </c>
      <c r="H27" s="281"/>
      <c r="I27" s="281"/>
      <c r="J27" s="281">
        <f t="shared" si="9"/>
        <v>0</v>
      </c>
      <c r="K27" s="281"/>
      <c r="L27" s="286" t="e">
        <f t="shared" si="6"/>
        <v>#DIV/0!</v>
      </c>
      <c r="M27" s="287" t="str">
        <f t="shared" si="1"/>
        <v/>
      </c>
      <c r="N27" s="288" t="e">
        <f>MATCH(F27,[3]IMC!B:B,0)</f>
        <v>#N/A</v>
      </c>
      <c r="O27" s="288" t="e">
        <f t="shared" ca="1" si="2"/>
        <v>#N/A</v>
      </c>
      <c r="P27" s="287" t="e">
        <f ca="1">CONCATENATE(INDEX(IMC!$F$1:$R$5,5,$O27) &amp; " e " &amp; INDEX(IMC!$F$1:$R$5,5,$O27+1))</f>
        <v>#N/A</v>
      </c>
      <c r="Q27" s="281"/>
      <c r="R27" s="288" t="e">
        <f>MATCH(F27,[3]PC!A:A,0)</f>
        <v>#N/A</v>
      </c>
      <c r="S27" s="288" t="e">
        <f t="shared" ca="1" si="3"/>
        <v>#N/A</v>
      </c>
      <c r="T27" s="296" t="e">
        <f ca="1">CONCATENATE(INDEX([3]PC!$E$1:$M$2,1,$S27) &amp; " e " &amp; INDEX([3]PC!$E$1:$M$2,1,$S27+1))</f>
        <v>#N/A</v>
      </c>
      <c r="U27" s="292"/>
      <c r="V27" s="292"/>
      <c r="W27" s="292" t="e">
        <f>CONCATENATE(INDEX([3]IMC!$F$1:$R$5,5,$V27) &amp; " e " &amp; INDEX([3]IMC!$F$1:$R$5,5,$V27+1))</f>
        <v>#VALUE!</v>
      </c>
      <c r="X27" s="293">
        <f t="shared" si="4"/>
        <v>0</v>
      </c>
      <c r="Y27" s="293">
        <f t="shared" si="5"/>
        <v>0</v>
      </c>
      <c r="Z27" s="294"/>
      <c r="AA27" s="294"/>
      <c r="AB27" s="294"/>
      <c r="AC27" s="294"/>
      <c r="AD27" s="294"/>
      <c r="AE27" s="294"/>
      <c r="AF27" s="294"/>
      <c r="AG27" s="294"/>
      <c r="AH27" s="294"/>
      <c r="AI27" s="294"/>
      <c r="AJ27" s="294"/>
      <c r="AK27" s="294"/>
      <c r="AL27" s="294"/>
      <c r="AM27" s="294"/>
    </row>
    <row r="28" spans="1:39" s="295" customFormat="1" ht="12">
      <c r="A28" s="281"/>
      <c r="B28" s="281"/>
      <c r="C28" s="282"/>
      <c r="D28" s="283"/>
      <c r="E28" s="283"/>
      <c r="F28" s="284">
        <f t="shared" si="7"/>
        <v>0</v>
      </c>
      <c r="G28" s="285">
        <f t="shared" si="8"/>
        <v>0</v>
      </c>
      <c r="H28" s="281"/>
      <c r="I28" s="281"/>
      <c r="J28" s="281">
        <f t="shared" si="9"/>
        <v>0</v>
      </c>
      <c r="K28" s="281"/>
      <c r="L28" s="286" t="e">
        <f t="shared" si="6"/>
        <v>#DIV/0!</v>
      </c>
      <c r="M28" s="287" t="str">
        <f t="shared" si="1"/>
        <v/>
      </c>
      <c r="N28" s="288" t="e">
        <f>MATCH(F28,[3]IMC!B:B,0)</f>
        <v>#N/A</v>
      </c>
      <c r="O28" s="288" t="e">
        <f t="shared" ca="1" si="2"/>
        <v>#N/A</v>
      </c>
      <c r="P28" s="287" t="e">
        <f ca="1">CONCATENATE(INDEX(IMC!$F$1:$R$5,5,$O28) &amp; " e " &amp; INDEX(IMC!$F$1:$R$5,5,$O28+1))</f>
        <v>#N/A</v>
      </c>
      <c r="Q28" s="281"/>
      <c r="R28" s="288" t="e">
        <f>MATCH(F28,[3]PC!A:A,0)</f>
        <v>#N/A</v>
      </c>
      <c r="S28" s="288" t="e">
        <f t="shared" ca="1" si="3"/>
        <v>#N/A</v>
      </c>
      <c r="T28" s="296" t="e">
        <f ca="1">CONCATENATE(INDEX([3]PC!$E$1:$M$2,1,$S28) &amp; " e " &amp; INDEX([3]PC!$E$1:$M$2,1,$S28+1))</f>
        <v>#N/A</v>
      </c>
      <c r="U28" s="292"/>
      <c r="V28" s="292"/>
      <c r="W28" s="292" t="e">
        <f>CONCATENATE(INDEX([3]IMC!$F$1:$R$5,5,$V28) &amp; " e " &amp; INDEX([3]IMC!$F$1:$R$5,5,$V28+1))</f>
        <v>#VALUE!</v>
      </c>
      <c r="X28" s="293">
        <f t="shared" si="4"/>
        <v>0</v>
      </c>
      <c r="Y28" s="293">
        <f t="shared" si="5"/>
        <v>0</v>
      </c>
      <c r="Z28" s="294"/>
      <c r="AA28" s="294"/>
      <c r="AB28" s="294"/>
      <c r="AC28" s="294"/>
      <c r="AD28" s="294"/>
      <c r="AE28" s="294"/>
      <c r="AF28" s="294"/>
      <c r="AG28" s="294"/>
      <c r="AH28" s="294"/>
      <c r="AI28" s="294"/>
      <c r="AJ28" s="294"/>
      <c r="AK28" s="294"/>
      <c r="AL28" s="294"/>
      <c r="AM28" s="294"/>
    </row>
    <row r="29" spans="1:39" s="295" customFormat="1" ht="12">
      <c r="A29" s="281"/>
      <c r="B29" s="281"/>
      <c r="C29" s="282"/>
      <c r="D29" s="283"/>
      <c r="E29" s="283"/>
      <c r="F29" s="284">
        <f t="shared" si="7"/>
        <v>0</v>
      </c>
      <c r="G29" s="285">
        <f t="shared" si="8"/>
        <v>0</v>
      </c>
      <c r="H29" s="281"/>
      <c r="I29" s="300"/>
      <c r="J29" s="281">
        <f t="shared" si="9"/>
        <v>0</v>
      </c>
      <c r="K29" s="281"/>
      <c r="L29" s="286" t="e">
        <f t="shared" si="6"/>
        <v>#DIV/0!</v>
      </c>
      <c r="M29" s="287" t="str">
        <f t="shared" si="1"/>
        <v/>
      </c>
      <c r="N29" s="288" t="e">
        <f>MATCH(F29,[3]IMC!B:B,0)</f>
        <v>#N/A</v>
      </c>
      <c r="O29" s="288" t="e">
        <f t="shared" ca="1" si="2"/>
        <v>#N/A</v>
      </c>
      <c r="P29" s="287" t="e">
        <f ca="1">CONCATENATE(INDEX(IMC!$F$1:$R$5,5,$O29) &amp; " e " &amp; INDEX(IMC!$F$1:$R$5,5,$O29+1))</f>
        <v>#N/A</v>
      </c>
      <c r="Q29" s="281"/>
      <c r="R29" s="288" t="e">
        <f>MATCH(F29,[3]PC!A:A,0)</f>
        <v>#N/A</v>
      </c>
      <c r="S29" s="288" t="e">
        <f t="shared" ca="1" si="3"/>
        <v>#N/A</v>
      </c>
      <c r="T29" s="296" t="e">
        <f ca="1">CONCATENATE(INDEX([3]PC!$E$1:$M$2,1,$S29) &amp; " e " &amp; INDEX([3]PC!$E$1:$M$2,1,$S29+1))</f>
        <v>#N/A</v>
      </c>
      <c r="U29" s="292"/>
      <c r="V29" s="292"/>
      <c r="W29" s="292" t="e">
        <f>CONCATENATE(INDEX([3]IMC!$F$1:$R$5,5,$V29) &amp; " e " &amp; INDEX([3]IMC!$F$1:$R$5,5,$V29+1))</f>
        <v>#VALUE!</v>
      </c>
      <c r="X29" s="293">
        <f t="shared" si="4"/>
        <v>0</v>
      </c>
      <c r="Y29" s="293">
        <f t="shared" si="5"/>
        <v>0</v>
      </c>
      <c r="Z29" s="294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</row>
    <row r="30" spans="1:39" s="295" customFormat="1" ht="12">
      <c r="A30" s="281"/>
      <c r="B30" s="281"/>
      <c r="C30" s="282"/>
      <c r="D30" s="283"/>
      <c r="E30" s="283"/>
      <c r="F30" s="284">
        <f t="shared" si="7"/>
        <v>0</v>
      </c>
      <c r="G30" s="285">
        <f t="shared" si="8"/>
        <v>0</v>
      </c>
      <c r="H30" s="281"/>
      <c r="I30" s="300"/>
      <c r="J30" s="281">
        <f t="shared" si="9"/>
        <v>0</v>
      </c>
      <c r="K30" s="281"/>
      <c r="L30" s="286" t="e">
        <f t="shared" si="6"/>
        <v>#DIV/0!</v>
      </c>
      <c r="M30" s="287" t="str">
        <f t="shared" si="1"/>
        <v/>
      </c>
      <c r="N30" s="288" t="e">
        <f>MATCH(F30,[3]IMC!B:B,0)</f>
        <v>#N/A</v>
      </c>
      <c r="O30" s="288" t="e">
        <f t="shared" ca="1" si="2"/>
        <v>#N/A</v>
      </c>
      <c r="P30" s="287" t="e">
        <f ca="1">CONCATENATE(INDEX(IMC!$F$1:$R$5,5,$O30) &amp; " e " &amp; INDEX(IMC!$F$1:$R$5,5,$O30+1))</f>
        <v>#N/A</v>
      </c>
      <c r="Q30" s="281"/>
      <c r="R30" s="288" t="e">
        <f>MATCH(F30,[3]PC!A:A,0)</f>
        <v>#N/A</v>
      </c>
      <c r="S30" s="288" t="e">
        <f t="shared" ca="1" si="3"/>
        <v>#N/A</v>
      </c>
      <c r="T30" s="296" t="e">
        <f ca="1">CONCATENATE(INDEX([3]PC!$E$1:$M$2,1,$S30) &amp; " e " &amp; INDEX([3]PC!$E$1:$M$2,1,$S30+1))</f>
        <v>#N/A</v>
      </c>
      <c r="U30" s="292"/>
      <c r="V30" s="292"/>
      <c r="W30" s="292" t="e">
        <f>CONCATENATE(INDEX([3]IMC!$F$1:$R$5,5,$V30) &amp; " e " &amp; INDEX([3]IMC!$F$1:$R$5,5,$V30+1))</f>
        <v>#VALUE!</v>
      </c>
      <c r="X30" s="293">
        <f t="shared" si="4"/>
        <v>0</v>
      </c>
      <c r="Y30" s="293">
        <f t="shared" si="5"/>
        <v>0</v>
      </c>
      <c r="Z30" s="294"/>
      <c r="AA30" s="294"/>
      <c r="AB30" s="294"/>
      <c r="AC30" s="294"/>
      <c r="AD30" s="294"/>
      <c r="AE30" s="294"/>
      <c r="AF30" s="294"/>
      <c r="AG30" s="294"/>
      <c r="AH30" s="294"/>
      <c r="AI30" s="294"/>
      <c r="AJ30" s="294"/>
      <c r="AK30" s="294"/>
      <c r="AL30" s="294"/>
      <c r="AM30" s="294"/>
    </row>
    <row r="31" spans="1:39" s="295" customFormat="1" ht="12">
      <c r="A31" s="281"/>
      <c r="B31" s="281"/>
      <c r="C31" s="282"/>
      <c r="D31" s="283"/>
      <c r="E31" s="283"/>
      <c r="F31" s="284">
        <f t="shared" si="7"/>
        <v>0</v>
      </c>
      <c r="G31" s="285">
        <f t="shared" si="8"/>
        <v>0</v>
      </c>
      <c r="H31" s="281"/>
      <c r="I31" s="300"/>
      <c r="J31" s="281">
        <f t="shared" si="9"/>
        <v>0</v>
      </c>
      <c r="K31" s="281"/>
      <c r="L31" s="286" t="e">
        <f t="shared" si="6"/>
        <v>#DIV/0!</v>
      </c>
      <c r="M31" s="287" t="str">
        <f t="shared" si="1"/>
        <v/>
      </c>
      <c r="N31" s="288" t="e">
        <f>MATCH(F31,[3]IMC!B:B,0)</f>
        <v>#N/A</v>
      </c>
      <c r="O31" s="288" t="e">
        <f t="shared" ca="1" si="2"/>
        <v>#N/A</v>
      </c>
      <c r="P31" s="287" t="e">
        <f ca="1">CONCATENATE(INDEX(IMC!$F$1:$R$5,5,$O31) &amp; " e " &amp; INDEX(IMC!$F$1:$R$5,5,$O31+1))</f>
        <v>#N/A</v>
      </c>
      <c r="Q31" s="281"/>
      <c r="R31" s="288" t="e">
        <f>MATCH(F31,[3]PC!A:A,0)</f>
        <v>#N/A</v>
      </c>
      <c r="S31" s="288" t="e">
        <f t="shared" ca="1" si="3"/>
        <v>#N/A</v>
      </c>
      <c r="T31" s="296" t="e">
        <f ca="1">CONCATENATE(INDEX([3]PC!$E$1:$M$2,1,$S31) &amp; " e " &amp; INDEX([3]PC!$E$1:$M$2,1,$S31+1))</f>
        <v>#N/A</v>
      </c>
      <c r="U31" s="292"/>
      <c r="V31" s="292"/>
      <c r="W31" s="292" t="e">
        <f>CONCATENATE(INDEX([3]IMC!$F$1:$R$5,5,$V31) &amp; " e " &amp; INDEX([3]IMC!$F$1:$R$5,5,$V31+1))</f>
        <v>#VALUE!</v>
      </c>
      <c r="X31" s="293">
        <f t="shared" si="4"/>
        <v>0</v>
      </c>
      <c r="Y31" s="293">
        <f t="shared" si="5"/>
        <v>0</v>
      </c>
      <c r="Z31" s="294"/>
      <c r="AA31" s="294"/>
      <c r="AB31" s="294"/>
      <c r="AC31" s="294"/>
      <c r="AD31" s="294"/>
      <c r="AE31" s="294"/>
      <c r="AF31" s="294"/>
      <c r="AG31" s="294"/>
      <c r="AH31" s="294"/>
      <c r="AI31" s="294"/>
      <c r="AJ31" s="294"/>
      <c r="AK31" s="294"/>
      <c r="AL31" s="294"/>
      <c r="AM31" s="294"/>
    </row>
    <row r="32" spans="1:39" s="295" customFormat="1" ht="12">
      <c r="A32" s="281"/>
      <c r="B32" s="281"/>
      <c r="C32" s="282"/>
      <c r="D32" s="283"/>
      <c r="E32" s="283"/>
      <c r="F32" s="284">
        <f t="shared" si="7"/>
        <v>0</v>
      </c>
      <c r="G32" s="285">
        <f t="shared" si="8"/>
        <v>0</v>
      </c>
      <c r="H32" s="281"/>
      <c r="I32" s="281"/>
      <c r="J32" s="281">
        <f t="shared" si="9"/>
        <v>0</v>
      </c>
      <c r="K32" s="281"/>
      <c r="L32" s="286" t="e">
        <f t="shared" si="6"/>
        <v>#DIV/0!</v>
      </c>
      <c r="M32" s="287" t="str">
        <f t="shared" si="1"/>
        <v/>
      </c>
      <c r="N32" s="288" t="e">
        <f>MATCH(F32,[3]IMC!B:B,0)</f>
        <v>#N/A</v>
      </c>
      <c r="O32" s="288" t="e">
        <f t="shared" ca="1" si="2"/>
        <v>#N/A</v>
      </c>
      <c r="P32" s="287" t="e">
        <f ca="1">CONCATENATE(INDEX(IMC!$F$1:$R$5,5,$O32) &amp; " e " &amp; INDEX(IMC!$F$1:$R$5,5,$O32+1))</f>
        <v>#N/A</v>
      </c>
      <c r="Q32" s="281"/>
      <c r="R32" s="288" t="e">
        <f>MATCH(F32,[3]PC!A:A,0)</f>
        <v>#N/A</v>
      </c>
      <c r="S32" s="288" t="e">
        <f t="shared" ca="1" si="3"/>
        <v>#N/A</v>
      </c>
      <c r="T32" s="296" t="e">
        <f ca="1">CONCATENATE(INDEX([3]PC!$E$1:$M$2,1,$S32) &amp; " e " &amp; INDEX([3]PC!$E$1:$M$2,1,$S32+1))</f>
        <v>#N/A</v>
      </c>
      <c r="U32" s="292"/>
      <c r="V32" s="292"/>
      <c r="W32" s="292" t="e">
        <f>CONCATENATE(INDEX([3]IMC!$F$1:$R$5,5,$V32) &amp; " e " &amp; INDEX([3]IMC!$F$1:$R$5,5,$V32+1))</f>
        <v>#VALUE!</v>
      </c>
      <c r="X32" s="293">
        <f t="shared" si="4"/>
        <v>0</v>
      </c>
      <c r="Y32" s="293">
        <f t="shared" si="5"/>
        <v>0</v>
      </c>
      <c r="Z32" s="294"/>
      <c r="AA32" s="294"/>
      <c r="AB32" s="294"/>
      <c r="AC32" s="294"/>
      <c r="AD32" s="294"/>
      <c r="AE32" s="294"/>
      <c r="AF32" s="294"/>
      <c r="AG32" s="294"/>
      <c r="AH32" s="294"/>
      <c r="AI32" s="294"/>
      <c r="AJ32" s="294"/>
      <c r="AK32" s="294"/>
      <c r="AL32" s="294"/>
      <c r="AM32" s="294"/>
    </row>
    <row r="33" spans="1:39" s="295" customFormat="1" ht="12">
      <c r="A33" s="281"/>
      <c r="B33" s="281"/>
      <c r="C33" s="282"/>
      <c r="D33" s="283"/>
      <c r="E33" s="283"/>
      <c r="F33" s="284">
        <f t="shared" si="7"/>
        <v>0</v>
      </c>
      <c r="G33" s="285">
        <f t="shared" si="8"/>
        <v>0</v>
      </c>
      <c r="H33" s="281"/>
      <c r="I33" s="281"/>
      <c r="J33" s="281">
        <f t="shared" si="9"/>
        <v>0</v>
      </c>
      <c r="K33" s="281"/>
      <c r="L33" s="286" t="e">
        <f t="shared" si="6"/>
        <v>#DIV/0!</v>
      </c>
      <c r="M33" s="287" t="str">
        <f t="shared" si="1"/>
        <v/>
      </c>
      <c r="N33" s="288" t="e">
        <f>MATCH(F33,[3]IMC!B:B,0)</f>
        <v>#N/A</v>
      </c>
      <c r="O33" s="288" t="e">
        <f t="shared" ca="1" si="2"/>
        <v>#N/A</v>
      </c>
      <c r="P33" s="287" t="e">
        <f ca="1">CONCATENATE(INDEX(IMC!$F$1:$R$5,5,$O33) &amp; " e " &amp; INDEX(IMC!$F$1:$R$5,5,$O33+1))</f>
        <v>#N/A</v>
      </c>
      <c r="Q33" s="281"/>
      <c r="R33" s="288" t="e">
        <f>MATCH(F33,[3]PC!A:A,0)</f>
        <v>#N/A</v>
      </c>
      <c r="S33" s="288" t="e">
        <f t="shared" ca="1" si="3"/>
        <v>#N/A</v>
      </c>
      <c r="T33" s="296" t="e">
        <f ca="1">CONCATENATE(INDEX([3]PC!$E$1:$M$2,1,$S33) &amp; " e " &amp; INDEX([3]PC!$E$1:$M$2,1,$S33+1))</f>
        <v>#N/A</v>
      </c>
      <c r="U33" s="292"/>
      <c r="V33" s="292"/>
      <c r="W33" s="292" t="e">
        <f>CONCATENATE(INDEX([3]IMC!$F$1:$R$5,5,$V33) &amp; " e " &amp; INDEX([3]IMC!$F$1:$R$5,5,$V33+1))</f>
        <v>#VALUE!</v>
      </c>
      <c r="X33" s="293">
        <f t="shared" si="4"/>
        <v>0</v>
      </c>
      <c r="Y33" s="293">
        <f t="shared" si="5"/>
        <v>0</v>
      </c>
      <c r="Z33" s="294"/>
      <c r="AA33" s="294"/>
      <c r="AB33" s="294"/>
      <c r="AC33" s="294"/>
      <c r="AD33" s="294"/>
      <c r="AE33" s="294"/>
      <c r="AF33" s="294"/>
      <c r="AG33" s="294"/>
      <c r="AH33" s="294"/>
      <c r="AI33" s="294"/>
      <c r="AJ33" s="294"/>
      <c r="AK33" s="294"/>
      <c r="AL33" s="294"/>
      <c r="AM33" s="294"/>
    </row>
    <row r="34" spans="1:39" s="295" customFormat="1" ht="12">
      <c r="A34" s="281"/>
      <c r="B34" s="281"/>
      <c r="C34" s="282"/>
      <c r="D34" s="283"/>
      <c r="E34" s="283"/>
      <c r="F34" s="284">
        <f t="shared" si="7"/>
        <v>0</v>
      </c>
      <c r="G34" s="285">
        <f t="shared" si="8"/>
        <v>0</v>
      </c>
      <c r="H34" s="281"/>
      <c r="I34" s="281"/>
      <c r="J34" s="281">
        <f t="shared" si="9"/>
        <v>0</v>
      </c>
      <c r="K34" s="281"/>
      <c r="L34" s="286" t="e">
        <f t="shared" si="6"/>
        <v>#DIV/0!</v>
      </c>
      <c r="M34" s="287" t="str">
        <f t="shared" si="1"/>
        <v/>
      </c>
      <c r="N34" s="288" t="e">
        <f>MATCH(F34,[3]IMC!B:B,0)</f>
        <v>#N/A</v>
      </c>
      <c r="O34" s="288" t="e">
        <f t="shared" ca="1" si="2"/>
        <v>#N/A</v>
      </c>
      <c r="P34" s="287" t="e">
        <f ca="1">CONCATENATE(INDEX(IMC!$F$1:$R$5,5,$O34) &amp; " e " &amp; INDEX(IMC!$F$1:$R$5,5,$O34+1))</f>
        <v>#N/A</v>
      </c>
      <c r="Q34" s="281"/>
      <c r="R34" s="288" t="e">
        <f>MATCH(F34,[3]PC!A:A,0)</f>
        <v>#N/A</v>
      </c>
      <c r="S34" s="288" t="e">
        <f t="shared" ca="1" si="3"/>
        <v>#N/A</v>
      </c>
      <c r="T34" s="296" t="e">
        <f ca="1">CONCATENATE(INDEX([3]PC!$E$1:$M$2,1,$S34) &amp; " e " &amp; INDEX([3]PC!$E$1:$M$2,1,$S34+1))</f>
        <v>#N/A</v>
      </c>
      <c r="U34" s="292"/>
      <c r="V34" s="292"/>
      <c r="W34" s="292" t="e">
        <f>CONCATENATE(INDEX([3]IMC!$F$1:$R$5,5,$V34) &amp; " e " &amp; INDEX([3]IMC!$F$1:$R$5,5,$V34+1))</f>
        <v>#VALUE!</v>
      </c>
      <c r="X34" s="293">
        <f t="shared" si="4"/>
        <v>0</v>
      </c>
      <c r="Y34" s="293">
        <f t="shared" si="5"/>
        <v>0</v>
      </c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294"/>
      <c r="AK34" s="294"/>
      <c r="AL34" s="294"/>
      <c r="AM34" s="294"/>
    </row>
    <row r="35" spans="1:39" s="295" customFormat="1" ht="12">
      <c r="A35" s="281"/>
      <c r="B35" s="281"/>
      <c r="C35" s="282"/>
      <c r="D35" s="283"/>
      <c r="E35" s="283"/>
      <c r="F35" s="284">
        <f t="shared" si="7"/>
        <v>0</v>
      </c>
      <c r="G35" s="285">
        <f t="shared" si="8"/>
        <v>0</v>
      </c>
      <c r="H35" s="281"/>
      <c r="I35" s="300"/>
      <c r="J35" s="281">
        <f t="shared" si="9"/>
        <v>0</v>
      </c>
      <c r="K35" s="281"/>
      <c r="L35" s="286" t="e">
        <f t="shared" si="6"/>
        <v>#DIV/0!</v>
      </c>
      <c r="M35" s="287" t="str">
        <f t="shared" si="1"/>
        <v/>
      </c>
      <c r="N35" s="288" t="e">
        <f>MATCH(F35,[3]IMC!B:B,0)</f>
        <v>#N/A</v>
      </c>
      <c r="O35" s="288" t="e">
        <f t="shared" ca="1" si="2"/>
        <v>#N/A</v>
      </c>
      <c r="P35" s="287" t="e">
        <f ca="1">CONCATENATE(INDEX(IMC!$F$1:$R$5,5,$O35) &amp; " e " &amp; INDEX(IMC!$F$1:$R$5,5,$O35+1))</f>
        <v>#N/A</v>
      </c>
      <c r="Q35" s="281"/>
      <c r="R35" s="288" t="e">
        <f>MATCH(F35,[3]PC!A:A,0)</f>
        <v>#N/A</v>
      </c>
      <c r="S35" s="288" t="e">
        <f t="shared" ca="1" si="3"/>
        <v>#N/A</v>
      </c>
      <c r="T35" s="296" t="e">
        <f ca="1">CONCATENATE(INDEX([3]PC!$E$1:$M$2,1,$S35) &amp; " e " &amp; INDEX([3]PC!$E$1:$M$2,1,$S35+1))</f>
        <v>#N/A</v>
      </c>
      <c r="U35" s="292"/>
      <c r="V35" s="292"/>
      <c r="W35" s="292" t="e">
        <f>CONCATENATE(INDEX([3]IMC!$F$1:$R$5,5,$V35) &amp; " e " &amp; INDEX([3]IMC!$F$1:$R$5,5,$V35+1))</f>
        <v>#VALUE!</v>
      </c>
      <c r="X35" s="293">
        <f t="shared" si="4"/>
        <v>0</v>
      </c>
      <c r="Y35" s="293">
        <f t="shared" si="5"/>
        <v>0</v>
      </c>
      <c r="Z35" s="294"/>
      <c r="AA35" s="294"/>
      <c r="AB35" s="294"/>
      <c r="AC35" s="294"/>
      <c r="AD35" s="294"/>
      <c r="AE35" s="294"/>
      <c r="AF35" s="294"/>
      <c r="AG35" s="294"/>
      <c r="AH35" s="294"/>
      <c r="AI35" s="294"/>
      <c r="AJ35" s="294"/>
      <c r="AK35" s="294"/>
      <c r="AL35" s="294"/>
      <c r="AM35" s="294"/>
    </row>
    <row r="36" spans="1:39" s="295" customFormat="1" ht="12">
      <c r="A36" s="281"/>
      <c r="B36" s="281"/>
      <c r="C36" s="282"/>
      <c r="D36" s="283"/>
      <c r="E36" s="283"/>
      <c r="F36" s="284">
        <f t="shared" si="7"/>
        <v>0</v>
      </c>
      <c r="G36" s="285">
        <f t="shared" si="8"/>
        <v>0</v>
      </c>
      <c r="H36" s="281"/>
      <c r="I36" s="281"/>
      <c r="J36" s="281">
        <f t="shared" si="9"/>
        <v>0</v>
      </c>
      <c r="K36" s="281"/>
      <c r="L36" s="286" t="e">
        <f t="shared" si="6"/>
        <v>#DIV/0!</v>
      </c>
      <c r="M36" s="287" t="str">
        <f t="shared" si="1"/>
        <v/>
      </c>
      <c r="N36" s="288" t="e">
        <f>MATCH(F36,[3]IMC!B:B,0)</f>
        <v>#N/A</v>
      </c>
      <c r="O36" s="288" t="e">
        <f t="shared" ca="1" si="2"/>
        <v>#N/A</v>
      </c>
      <c r="P36" s="287" t="e">
        <f ca="1">CONCATENATE(INDEX(IMC!$F$1:$R$5,5,$O36) &amp; " e " &amp; INDEX(IMC!$F$1:$R$5,5,$O36+1))</f>
        <v>#N/A</v>
      </c>
      <c r="Q36" s="281"/>
      <c r="R36" s="288" t="e">
        <f>MATCH(F36,[3]PC!A:A,0)</f>
        <v>#N/A</v>
      </c>
      <c r="S36" s="288" t="e">
        <f t="shared" ca="1" si="3"/>
        <v>#N/A</v>
      </c>
      <c r="T36" s="296" t="e">
        <f ca="1">CONCATENATE(INDEX([3]PC!$E$1:$M$2,1,$S36) &amp; " e " &amp; INDEX([3]PC!$E$1:$M$2,1,$S36+1))</f>
        <v>#N/A</v>
      </c>
      <c r="U36" s="292"/>
      <c r="V36" s="292"/>
      <c r="W36" s="292" t="e">
        <f>CONCATENATE(INDEX([3]IMC!$F$1:$R$5,5,$V36) &amp; " e " &amp; INDEX([3]IMC!$F$1:$R$5,5,$V36+1))</f>
        <v>#VALUE!</v>
      </c>
      <c r="X36" s="293">
        <f t="shared" si="4"/>
        <v>0</v>
      </c>
      <c r="Y36" s="293">
        <f t="shared" si="5"/>
        <v>0</v>
      </c>
      <c r="Z36" s="294"/>
      <c r="AA36" s="294"/>
      <c r="AB36" s="294"/>
      <c r="AC36" s="294"/>
      <c r="AD36" s="294"/>
      <c r="AE36" s="294"/>
      <c r="AF36" s="294"/>
      <c r="AG36" s="294"/>
      <c r="AH36" s="294"/>
      <c r="AI36" s="294"/>
      <c r="AJ36" s="294"/>
      <c r="AK36" s="294"/>
      <c r="AL36" s="294"/>
      <c r="AM36" s="294"/>
    </row>
    <row r="37" spans="1:39" s="295" customFormat="1" ht="12">
      <c r="A37" s="281"/>
      <c r="B37" s="281"/>
      <c r="C37" s="282"/>
      <c r="D37" s="283"/>
      <c r="E37" s="283"/>
      <c r="F37" s="284">
        <f t="shared" si="7"/>
        <v>0</v>
      </c>
      <c r="G37" s="285">
        <f t="shared" si="8"/>
        <v>0</v>
      </c>
      <c r="H37" s="281"/>
      <c r="I37" s="281"/>
      <c r="J37" s="281">
        <f t="shared" si="9"/>
        <v>0</v>
      </c>
      <c r="K37" s="281"/>
      <c r="L37" s="286" t="e">
        <f t="shared" si="6"/>
        <v>#DIV/0!</v>
      </c>
      <c r="M37" s="287" t="str">
        <f t="shared" si="1"/>
        <v/>
      </c>
      <c r="N37" s="288" t="e">
        <f>MATCH(F37,[3]IMC!B:B,0)</f>
        <v>#N/A</v>
      </c>
      <c r="O37" s="288" t="e">
        <f t="shared" ca="1" si="2"/>
        <v>#N/A</v>
      </c>
      <c r="P37" s="287" t="e">
        <f ca="1">CONCATENATE(INDEX(IMC!$F$1:$R$5,5,$O37) &amp; " e " &amp; INDEX(IMC!$F$1:$R$5,5,$O37+1))</f>
        <v>#N/A</v>
      </c>
      <c r="Q37" s="281"/>
      <c r="R37" s="288" t="e">
        <f>MATCH(F37,[3]PC!A:A,0)</f>
        <v>#N/A</v>
      </c>
      <c r="S37" s="288" t="e">
        <f t="shared" ca="1" si="3"/>
        <v>#N/A</v>
      </c>
      <c r="T37" s="296" t="e">
        <f ca="1">CONCATENATE(INDEX([3]PC!$E$1:$M$2,1,$S37) &amp; " e " &amp; INDEX([3]PC!$E$1:$M$2,1,$S37+1))</f>
        <v>#N/A</v>
      </c>
      <c r="U37" s="292"/>
      <c r="V37" s="292"/>
      <c r="W37" s="292" t="e">
        <f>CONCATENATE(INDEX([3]IMC!$F$1:$R$5,5,$V37) &amp; " e " &amp; INDEX([3]IMC!$F$1:$R$5,5,$V37+1))</f>
        <v>#VALUE!</v>
      </c>
      <c r="X37" s="293">
        <f t="shared" si="4"/>
        <v>0</v>
      </c>
      <c r="Y37" s="293">
        <f t="shared" si="5"/>
        <v>0</v>
      </c>
      <c r="Z37" s="294"/>
      <c r="AA37" s="294"/>
      <c r="AB37" s="294"/>
      <c r="AC37" s="294"/>
      <c r="AD37" s="294"/>
      <c r="AE37" s="294"/>
      <c r="AF37" s="294"/>
      <c r="AG37" s="294"/>
      <c r="AH37" s="294"/>
      <c r="AI37" s="294"/>
      <c r="AJ37" s="294"/>
      <c r="AK37" s="294"/>
      <c r="AL37" s="294"/>
      <c r="AM37" s="294"/>
    </row>
    <row r="38" spans="1:39" s="295" customFormat="1" ht="12">
      <c r="A38" s="281"/>
      <c r="B38" s="281"/>
      <c r="C38" s="282"/>
      <c r="D38" s="283"/>
      <c r="E38" s="283"/>
      <c r="F38" s="284">
        <f t="shared" si="7"/>
        <v>0</v>
      </c>
      <c r="G38" s="285">
        <f t="shared" si="8"/>
        <v>0</v>
      </c>
      <c r="H38" s="281"/>
      <c r="I38" s="281"/>
      <c r="J38" s="281">
        <f t="shared" si="9"/>
        <v>0</v>
      </c>
      <c r="K38" s="281"/>
      <c r="L38" s="286" t="e">
        <f t="shared" si="6"/>
        <v>#DIV/0!</v>
      </c>
      <c r="M38" s="287" t="str">
        <f t="shared" si="1"/>
        <v/>
      </c>
      <c r="N38" s="288" t="e">
        <f>MATCH(F38,[3]IMC!B:B,0)</f>
        <v>#N/A</v>
      </c>
      <c r="O38" s="288" t="e">
        <f t="shared" ca="1" si="2"/>
        <v>#N/A</v>
      </c>
      <c r="P38" s="287" t="e">
        <f ca="1">CONCATENATE(INDEX(IMC!$F$1:$R$5,5,$O38) &amp; " e " &amp; INDEX(IMC!$F$1:$R$5,5,$O38+1))</f>
        <v>#N/A</v>
      </c>
      <c r="Q38" s="281"/>
      <c r="R38" s="288" t="e">
        <f>MATCH(F38,[3]PC!A:A,0)</f>
        <v>#N/A</v>
      </c>
      <c r="S38" s="288" t="e">
        <f t="shared" ca="1" si="3"/>
        <v>#N/A</v>
      </c>
      <c r="T38" s="296" t="e">
        <f ca="1">CONCATENATE(INDEX([3]PC!$E$1:$M$2,1,$S38) &amp; " e " &amp; INDEX([3]PC!$E$1:$M$2,1,$S38+1))</f>
        <v>#N/A</v>
      </c>
      <c r="U38" s="292"/>
      <c r="V38" s="292"/>
      <c r="W38" s="292" t="e">
        <f>CONCATENATE(INDEX([3]IMC!$F$1:$R$5,5,$V38) &amp; " e " &amp; INDEX([3]IMC!$F$1:$R$5,5,$V38+1))</f>
        <v>#VALUE!</v>
      </c>
      <c r="X38" s="293">
        <f t="shared" si="4"/>
        <v>0</v>
      </c>
      <c r="Y38" s="293">
        <f t="shared" si="5"/>
        <v>0</v>
      </c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294"/>
      <c r="AK38" s="294"/>
      <c r="AL38" s="294"/>
      <c r="AM38" s="294"/>
    </row>
    <row r="39" spans="1:39" s="295" customFormat="1" ht="12">
      <c r="A39" s="281"/>
      <c r="B39" s="281"/>
      <c r="C39" s="282"/>
      <c r="D39" s="283"/>
      <c r="E39" s="283"/>
      <c r="F39" s="284">
        <f t="shared" si="7"/>
        <v>0</v>
      </c>
      <c r="G39" s="285">
        <f t="shared" si="8"/>
        <v>0</v>
      </c>
      <c r="H39" s="281"/>
      <c r="I39" s="281"/>
      <c r="J39" s="281">
        <f t="shared" si="9"/>
        <v>0</v>
      </c>
      <c r="K39" s="281"/>
      <c r="L39" s="286" t="e">
        <f t="shared" si="6"/>
        <v>#DIV/0!</v>
      </c>
      <c r="M39" s="287" t="str">
        <f t="shared" si="1"/>
        <v/>
      </c>
      <c r="N39" s="288" t="e">
        <f>MATCH(F39,[3]IMC!B:B,0)</f>
        <v>#N/A</v>
      </c>
      <c r="O39" s="288" t="e">
        <f t="shared" ca="1" si="2"/>
        <v>#N/A</v>
      </c>
      <c r="P39" s="287" t="e">
        <f ca="1">CONCATENATE(INDEX(IMC!$F$1:$R$5,5,$O39) &amp; " e " &amp; INDEX(IMC!$F$1:$R$5,5,$O39+1))</f>
        <v>#N/A</v>
      </c>
      <c r="Q39" s="281"/>
      <c r="R39" s="288" t="e">
        <f>MATCH(F39,[3]PC!A:A,0)</f>
        <v>#N/A</v>
      </c>
      <c r="S39" s="288" t="e">
        <f t="shared" ca="1" si="3"/>
        <v>#N/A</v>
      </c>
      <c r="T39" s="296" t="e">
        <f ca="1">CONCATENATE(INDEX([3]PC!$E$1:$M$2,1,$S39) &amp; " e " &amp; INDEX([3]PC!$E$1:$M$2,1,$S39+1))</f>
        <v>#N/A</v>
      </c>
      <c r="U39" s="292"/>
      <c r="V39" s="292"/>
      <c r="W39" s="292" t="e">
        <f>CONCATENATE(INDEX([3]IMC!$F$1:$R$5,5,$V39) &amp; " e " &amp; INDEX([3]IMC!$F$1:$R$5,5,$V39+1))</f>
        <v>#VALUE!</v>
      </c>
      <c r="X39" s="293">
        <f t="shared" si="4"/>
        <v>0</v>
      </c>
      <c r="Y39" s="293">
        <f t="shared" si="5"/>
        <v>0</v>
      </c>
      <c r="Z39" s="294"/>
      <c r="AA39" s="294"/>
      <c r="AB39" s="294"/>
      <c r="AC39" s="294"/>
      <c r="AD39" s="294"/>
      <c r="AE39" s="294"/>
      <c r="AF39" s="294"/>
      <c r="AG39" s="294"/>
      <c r="AH39" s="294"/>
      <c r="AI39" s="294"/>
      <c r="AJ39" s="294"/>
      <c r="AK39" s="294"/>
      <c r="AL39" s="294"/>
      <c r="AM39" s="294"/>
    </row>
    <row r="40" spans="1:39" s="295" customFormat="1" ht="12">
      <c r="A40" s="281"/>
      <c r="B40" s="281"/>
      <c r="C40" s="282"/>
      <c r="D40" s="283"/>
      <c r="E40" s="283"/>
      <c r="F40" s="284">
        <f t="shared" si="7"/>
        <v>0</v>
      </c>
      <c r="G40" s="285">
        <f t="shared" si="8"/>
        <v>0</v>
      </c>
      <c r="H40" s="281"/>
      <c r="I40" s="281"/>
      <c r="J40" s="281">
        <f t="shared" si="9"/>
        <v>0</v>
      </c>
      <c r="K40" s="281"/>
      <c r="L40" s="286" t="e">
        <f t="shared" si="6"/>
        <v>#DIV/0!</v>
      </c>
      <c r="M40" s="287" t="str">
        <f t="shared" si="1"/>
        <v/>
      </c>
      <c r="N40" s="288" t="e">
        <f>MATCH(F40,[3]IMC!B:B,0)</f>
        <v>#N/A</v>
      </c>
      <c r="O40" s="288" t="e">
        <f t="shared" ca="1" si="2"/>
        <v>#N/A</v>
      </c>
      <c r="P40" s="287" t="e">
        <f ca="1">CONCATENATE(INDEX(IMC!$F$1:$R$5,5,$O40) &amp; " e " &amp; INDEX(IMC!$F$1:$R$5,5,$O40+1))</f>
        <v>#N/A</v>
      </c>
      <c r="Q40" s="281"/>
      <c r="R40" s="288" t="e">
        <f>MATCH(F40,[3]PC!A:A,0)</f>
        <v>#N/A</v>
      </c>
      <c r="S40" s="288" t="e">
        <f t="shared" ca="1" si="3"/>
        <v>#N/A</v>
      </c>
      <c r="T40" s="296" t="e">
        <f ca="1">CONCATENATE(INDEX([3]PC!$E$1:$M$2,1,$S40) &amp; " e " &amp; INDEX([3]PC!$E$1:$M$2,1,$S40+1))</f>
        <v>#N/A</v>
      </c>
      <c r="U40" s="292"/>
      <c r="V40" s="292"/>
      <c r="W40" s="292" t="e">
        <f>CONCATENATE(INDEX([3]IMC!$F$1:$R$5,5,$V40) &amp; " e " &amp; INDEX([3]IMC!$F$1:$R$5,5,$V40+1))</f>
        <v>#VALUE!</v>
      </c>
      <c r="X40" s="293">
        <f t="shared" si="4"/>
        <v>0</v>
      </c>
      <c r="Y40" s="293">
        <f t="shared" si="5"/>
        <v>0</v>
      </c>
      <c r="Z40" s="294"/>
      <c r="AA40" s="294"/>
      <c r="AB40" s="294"/>
      <c r="AC40" s="294"/>
      <c r="AD40" s="294"/>
      <c r="AE40" s="294"/>
      <c r="AF40" s="294"/>
      <c r="AG40" s="294"/>
      <c r="AH40" s="294"/>
      <c r="AI40" s="294"/>
      <c r="AJ40" s="294"/>
      <c r="AK40" s="294"/>
      <c r="AL40" s="294"/>
      <c r="AM40" s="294"/>
    </row>
    <row r="41" spans="1:39" s="295" customFormat="1" ht="12">
      <c r="A41" s="281"/>
      <c r="B41" s="281"/>
      <c r="C41" s="282"/>
      <c r="D41" s="283"/>
      <c r="E41" s="283"/>
      <c r="F41" s="284">
        <f t="shared" si="7"/>
        <v>0</v>
      </c>
      <c r="G41" s="285">
        <f t="shared" si="8"/>
        <v>0</v>
      </c>
      <c r="H41" s="281"/>
      <c r="I41" s="281"/>
      <c r="J41" s="281">
        <f t="shared" si="9"/>
        <v>0</v>
      </c>
      <c r="K41" s="281"/>
      <c r="L41" s="286" t="e">
        <f t="shared" si="6"/>
        <v>#DIV/0!</v>
      </c>
      <c r="M41" s="287" t="str">
        <f t="shared" si="1"/>
        <v/>
      </c>
      <c r="N41" s="288" t="e">
        <f>MATCH(F41,[3]IMC!B:B,0)</f>
        <v>#N/A</v>
      </c>
      <c r="O41" s="288" t="e">
        <f t="shared" ca="1" si="2"/>
        <v>#N/A</v>
      </c>
      <c r="P41" s="287" t="e">
        <f ca="1">CONCATENATE(INDEX(IMC!$F$1:$R$5,5,$O41) &amp; " e " &amp; INDEX(IMC!$F$1:$R$5,5,$O41+1))</f>
        <v>#N/A</v>
      </c>
      <c r="Q41" s="281"/>
      <c r="R41" s="288" t="e">
        <f>MATCH(F41,[3]PC!A:A,0)</f>
        <v>#N/A</v>
      </c>
      <c r="S41" s="288" t="e">
        <f t="shared" ca="1" si="3"/>
        <v>#N/A</v>
      </c>
      <c r="T41" s="296" t="e">
        <f ca="1">CONCATENATE(INDEX([3]PC!$E$1:$M$2,1,$S41) &amp; " e " &amp; INDEX([3]PC!$E$1:$M$2,1,$S41+1))</f>
        <v>#N/A</v>
      </c>
      <c r="U41" s="292"/>
      <c r="V41" s="292"/>
      <c r="W41" s="292" t="e">
        <f>CONCATENATE(INDEX([3]IMC!$F$1:$R$5,5,$V41) &amp; " e " &amp; INDEX([3]IMC!$F$1:$R$5,5,$V41+1))</f>
        <v>#VALUE!</v>
      </c>
      <c r="X41" s="293">
        <f t="shared" si="4"/>
        <v>0</v>
      </c>
      <c r="Y41" s="293">
        <f t="shared" si="5"/>
        <v>0</v>
      </c>
      <c r="Z41" s="294"/>
      <c r="AA41" s="294"/>
      <c r="AB41" s="294"/>
      <c r="AC41" s="294"/>
      <c r="AD41" s="294"/>
      <c r="AE41" s="294"/>
      <c r="AF41" s="294"/>
      <c r="AG41" s="294"/>
      <c r="AH41" s="294"/>
      <c r="AI41" s="294"/>
      <c r="AJ41" s="294"/>
      <c r="AK41" s="294"/>
      <c r="AL41" s="294"/>
      <c r="AM41" s="294"/>
    </row>
    <row r="42" spans="1:39" s="295" customFormat="1" ht="12">
      <c r="A42" s="281"/>
      <c r="B42" s="281"/>
      <c r="C42" s="282"/>
      <c r="D42" s="283"/>
      <c r="E42" s="283"/>
      <c r="F42" s="284">
        <f t="shared" si="7"/>
        <v>0</v>
      </c>
      <c r="G42" s="285">
        <f t="shared" si="8"/>
        <v>0</v>
      </c>
      <c r="H42" s="281"/>
      <c r="I42" s="281"/>
      <c r="J42" s="281">
        <f t="shared" si="9"/>
        <v>0</v>
      </c>
      <c r="K42" s="281"/>
      <c r="L42" s="286" t="e">
        <f t="shared" si="6"/>
        <v>#DIV/0!</v>
      </c>
      <c r="M42" s="287" t="str">
        <f t="shared" si="1"/>
        <v/>
      </c>
      <c r="N42" s="288" t="e">
        <f>MATCH(F42,[3]IMC!B:B,0)</f>
        <v>#N/A</v>
      </c>
      <c r="O42" s="288" t="e">
        <f t="shared" ca="1" si="2"/>
        <v>#N/A</v>
      </c>
      <c r="P42" s="287" t="e">
        <f ca="1">CONCATENATE(INDEX(IMC!$F$1:$R$5,5,$O42) &amp; " e " &amp; INDEX(IMC!$F$1:$R$5,5,$O42+1))</f>
        <v>#N/A</v>
      </c>
      <c r="Q42" s="281"/>
      <c r="R42" s="288" t="e">
        <f>MATCH(F42,[3]PC!A:A,0)</f>
        <v>#N/A</v>
      </c>
      <c r="S42" s="288" t="e">
        <f t="shared" ca="1" si="3"/>
        <v>#N/A</v>
      </c>
      <c r="T42" s="296" t="e">
        <f ca="1">CONCATENATE(INDEX([3]PC!$E$1:$M$2,1,$S42) &amp; " e " &amp; INDEX([3]PC!$E$1:$M$2,1,$S42+1))</f>
        <v>#N/A</v>
      </c>
      <c r="U42" s="292"/>
      <c r="V42" s="292"/>
      <c r="W42" s="292" t="e">
        <f>CONCATENATE(INDEX([3]IMC!$F$1:$R$5,5,$V42) &amp; " e " &amp; INDEX([3]IMC!$F$1:$R$5,5,$V42+1))</f>
        <v>#VALUE!</v>
      </c>
      <c r="X42" s="293">
        <f t="shared" si="4"/>
        <v>0</v>
      </c>
      <c r="Y42" s="293">
        <f t="shared" si="5"/>
        <v>0</v>
      </c>
      <c r="Z42" s="294"/>
      <c r="AA42" s="294"/>
      <c r="AB42" s="294"/>
      <c r="AC42" s="294"/>
      <c r="AD42" s="294"/>
      <c r="AE42" s="294"/>
      <c r="AF42" s="294"/>
      <c r="AG42" s="294"/>
      <c r="AH42" s="294"/>
      <c r="AI42" s="294"/>
      <c r="AJ42" s="294"/>
      <c r="AK42" s="294"/>
      <c r="AL42" s="294"/>
      <c r="AM42" s="294"/>
    </row>
    <row r="43" spans="1:39" s="295" customFormat="1" ht="12">
      <c r="A43" s="281"/>
      <c r="B43" s="281"/>
      <c r="C43" s="282"/>
      <c r="D43" s="283"/>
      <c r="E43" s="283"/>
      <c r="F43" s="284">
        <f t="shared" si="7"/>
        <v>0</v>
      </c>
      <c r="G43" s="285">
        <f t="shared" si="8"/>
        <v>0</v>
      </c>
      <c r="H43" s="281"/>
      <c r="I43" s="281"/>
      <c r="J43" s="281">
        <f t="shared" si="9"/>
        <v>0</v>
      </c>
      <c r="K43" s="281"/>
      <c r="L43" s="286" t="e">
        <f t="shared" si="6"/>
        <v>#DIV/0!</v>
      </c>
      <c r="M43" s="287" t="str">
        <f t="shared" si="1"/>
        <v/>
      </c>
      <c r="N43" s="288" t="e">
        <f>MATCH(F43,[3]IMC!B:B,0)</f>
        <v>#N/A</v>
      </c>
      <c r="O43" s="288" t="e">
        <f t="shared" ca="1" si="2"/>
        <v>#N/A</v>
      </c>
      <c r="P43" s="287" t="e">
        <f ca="1">CONCATENATE(INDEX(IMC!$F$1:$R$5,5,$O43) &amp; " e " &amp; INDEX(IMC!$F$1:$R$5,5,$O43+1))</f>
        <v>#N/A</v>
      </c>
      <c r="Q43" s="281"/>
      <c r="R43" s="288" t="e">
        <f>MATCH(F43,[3]PC!A:A,0)</f>
        <v>#N/A</v>
      </c>
      <c r="S43" s="288" t="e">
        <f t="shared" ca="1" si="3"/>
        <v>#N/A</v>
      </c>
      <c r="T43" s="296" t="e">
        <f ca="1">CONCATENATE(INDEX([3]PC!$E$1:$M$2,1,$S43) &amp; " e " &amp; INDEX([3]PC!$E$1:$M$2,1,$S43+1))</f>
        <v>#N/A</v>
      </c>
      <c r="U43" s="292"/>
      <c r="V43" s="292"/>
      <c r="W43" s="292" t="e">
        <f>CONCATENATE(INDEX([3]IMC!$F$1:$R$5,5,$V43) &amp; " e " &amp; INDEX([3]IMC!$F$1:$R$5,5,$V43+1))</f>
        <v>#VALUE!</v>
      </c>
      <c r="X43" s="293">
        <f t="shared" si="4"/>
        <v>0</v>
      </c>
      <c r="Y43" s="293">
        <f t="shared" si="5"/>
        <v>0</v>
      </c>
      <c r="Z43" s="294"/>
      <c r="AA43" s="294"/>
      <c r="AB43" s="294"/>
      <c r="AC43" s="294"/>
      <c r="AD43" s="294"/>
      <c r="AE43" s="294"/>
      <c r="AF43" s="294"/>
      <c r="AG43" s="294"/>
      <c r="AH43" s="294"/>
      <c r="AI43" s="294"/>
      <c r="AJ43" s="294"/>
      <c r="AK43" s="294"/>
      <c r="AL43" s="294"/>
      <c r="AM43" s="294"/>
    </row>
    <row r="44" spans="1:39" s="295" customFormat="1" ht="12">
      <c r="A44" s="281"/>
      <c r="B44" s="281"/>
      <c r="C44" s="282"/>
      <c r="D44" s="283"/>
      <c r="E44" s="283"/>
      <c r="F44" s="284">
        <f t="shared" si="7"/>
        <v>0</v>
      </c>
      <c r="G44" s="285">
        <f t="shared" si="8"/>
        <v>0</v>
      </c>
      <c r="H44" s="281"/>
      <c r="I44" s="281"/>
      <c r="J44" s="281">
        <f t="shared" si="9"/>
        <v>0</v>
      </c>
      <c r="K44" s="281"/>
      <c r="L44" s="286" t="e">
        <f t="shared" si="6"/>
        <v>#DIV/0!</v>
      </c>
      <c r="M44" s="287" t="str">
        <f t="shared" si="1"/>
        <v/>
      </c>
      <c r="N44" s="288" t="e">
        <f>MATCH(F44,[3]IMC!B:B,0)</f>
        <v>#N/A</v>
      </c>
      <c r="O44" s="288" t="e">
        <f t="shared" ca="1" si="2"/>
        <v>#N/A</v>
      </c>
      <c r="P44" s="287" t="e">
        <f ca="1">CONCATENATE(INDEX(IMC!$F$1:$R$5,5,$O44) &amp; " e " &amp; INDEX(IMC!$F$1:$R$5,5,$O44+1))</f>
        <v>#N/A</v>
      </c>
      <c r="Q44" s="281"/>
      <c r="R44" s="288" t="e">
        <f>MATCH(F44,[3]PC!A:A,0)</f>
        <v>#N/A</v>
      </c>
      <c r="S44" s="288" t="e">
        <f t="shared" ca="1" si="3"/>
        <v>#N/A</v>
      </c>
      <c r="T44" s="296" t="e">
        <f ca="1">CONCATENATE(INDEX([3]PC!$E$1:$M$2,1,$S44) &amp; " e " &amp; INDEX([3]PC!$E$1:$M$2,1,$S44+1))</f>
        <v>#N/A</v>
      </c>
      <c r="U44" s="292"/>
      <c r="V44" s="292"/>
      <c r="W44" s="292" t="e">
        <f>CONCATENATE(INDEX([3]IMC!$F$1:$R$5,5,$V44) &amp; " e " &amp; INDEX([3]IMC!$F$1:$R$5,5,$V44+1))</f>
        <v>#VALUE!</v>
      </c>
      <c r="X44" s="293">
        <f t="shared" si="4"/>
        <v>0</v>
      </c>
      <c r="Y44" s="293">
        <f t="shared" si="5"/>
        <v>0</v>
      </c>
      <c r="Z44" s="294"/>
      <c r="AA44" s="294"/>
      <c r="AB44" s="294"/>
      <c r="AC44" s="294"/>
      <c r="AD44" s="294"/>
      <c r="AE44" s="294"/>
      <c r="AF44" s="294"/>
      <c r="AG44" s="294"/>
      <c r="AH44" s="294"/>
      <c r="AI44" s="294"/>
      <c r="AJ44" s="294"/>
      <c r="AK44" s="294"/>
      <c r="AL44" s="294"/>
      <c r="AM44" s="294"/>
    </row>
    <row r="45" spans="1:39" s="295" customFormat="1" ht="12">
      <c r="A45" s="281"/>
      <c r="B45" s="281"/>
      <c r="C45" s="282"/>
      <c r="D45" s="283"/>
      <c r="E45" s="283"/>
      <c r="F45" s="284">
        <f t="shared" si="7"/>
        <v>0</v>
      </c>
      <c r="G45" s="285">
        <f t="shared" si="8"/>
        <v>0</v>
      </c>
      <c r="H45" s="281"/>
      <c r="I45" s="281"/>
      <c r="J45" s="281">
        <f t="shared" si="9"/>
        <v>0</v>
      </c>
      <c r="K45" s="281"/>
      <c r="L45" s="286" t="e">
        <f t="shared" si="6"/>
        <v>#DIV/0!</v>
      </c>
      <c r="M45" s="287" t="str">
        <f t="shared" si="1"/>
        <v/>
      </c>
      <c r="N45" s="288" t="e">
        <f>MATCH(F45,[3]IMC!B:B,0)</f>
        <v>#N/A</v>
      </c>
      <c r="O45" s="288" t="e">
        <f t="shared" ca="1" si="2"/>
        <v>#N/A</v>
      </c>
      <c r="P45" s="287" t="e">
        <f ca="1">CONCATENATE(INDEX(IMC!$F$1:$R$5,5,$O45) &amp; " e " &amp; INDEX(IMC!$F$1:$R$5,5,$O45+1))</f>
        <v>#N/A</v>
      </c>
      <c r="Q45" s="281"/>
      <c r="R45" s="288" t="e">
        <f>MATCH(F45,[3]PC!A:A,0)</f>
        <v>#N/A</v>
      </c>
      <c r="S45" s="288" t="e">
        <f t="shared" ca="1" si="3"/>
        <v>#N/A</v>
      </c>
      <c r="T45" s="296" t="e">
        <f ca="1">CONCATENATE(INDEX([3]PC!$E$1:$M$2,1,$S45) &amp; " e " &amp; INDEX([3]PC!$E$1:$M$2,1,$S45+1))</f>
        <v>#N/A</v>
      </c>
      <c r="U45" s="292"/>
      <c r="V45" s="292"/>
      <c r="W45" s="292" t="e">
        <f>CONCATENATE(INDEX([3]IMC!$F$1:$R$5,5,$V45) &amp; " e " &amp; INDEX([3]IMC!$F$1:$R$5,5,$V45+1))</f>
        <v>#VALUE!</v>
      </c>
      <c r="X45" s="293">
        <f t="shared" si="4"/>
        <v>0</v>
      </c>
      <c r="Y45" s="293">
        <f t="shared" si="5"/>
        <v>0</v>
      </c>
      <c r="Z45" s="294"/>
      <c r="AA45" s="294"/>
      <c r="AB45" s="294"/>
      <c r="AC45" s="294"/>
      <c r="AD45" s="294"/>
      <c r="AE45" s="294"/>
      <c r="AF45" s="294"/>
      <c r="AG45" s="294"/>
      <c r="AH45" s="294"/>
      <c r="AI45" s="294"/>
      <c r="AJ45" s="294"/>
      <c r="AK45" s="294"/>
      <c r="AL45" s="294"/>
      <c r="AM45" s="294"/>
    </row>
    <row r="46" spans="1:39" s="295" customFormat="1" ht="12">
      <c r="A46" s="281"/>
      <c r="B46" s="281"/>
      <c r="C46" s="282"/>
      <c r="D46" s="283"/>
      <c r="E46" s="283"/>
      <c r="F46" s="284">
        <f t="shared" si="7"/>
        <v>0</v>
      </c>
      <c r="G46" s="285">
        <f t="shared" si="8"/>
        <v>0</v>
      </c>
      <c r="H46" s="281"/>
      <c r="I46" s="281"/>
      <c r="J46" s="281">
        <f t="shared" si="9"/>
        <v>0</v>
      </c>
      <c r="K46" s="281"/>
      <c r="L46" s="286" t="e">
        <f t="shared" si="6"/>
        <v>#DIV/0!</v>
      </c>
      <c r="M46" s="287" t="str">
        <f t="shared" si="1"/>
        <v/>
      </c>
      <c r="N46" s="288" t="e">
        <f>MATCH(F46,[3]IMC!B:B,0)</f>
        <v>#N/A</v>
      </c>
      <c r="O46" s="288" t="e">
        <f t="shared" ca="1" si="2"/>
        <v>#N/A</v>
      </c>
      <c r="P46" s="287" t="e">
        <f ca="1">CONCATENATE(INDEX(IMC!$F$1:$R$5,5,$O46) &amp; " e " &amp; INDEX(IMC!$F$1:$R$5,5,$O46+1))</f>
        <v>#N/A</v>
      </c>
      <c r="Q46" s="281"/>
      <c r="R46" s="288" t="e">
        <f>MATCH(F46,[3]PC!A:A,0)</f>
        <v>#N/A</v>
      </c>
      <c r="S46" s="288" t="e">
        <f t="shared" ca="1" si="3"/>
        <v>#N/A</v>
      </c>
      <c r="T46" s="296" t="e">
        <f ca="1">CONCATENATE(INDEX([3]PC!$E$1:$M$2,1,$S46) &amp; " e " &amp; INDEX([3]PC!$E$1:$M$2,1,$S46+1))</f>
        <v>#N/A</v>
      </c>
      <c r="U46" s="292"/>
      <c r="V46" s="292"/>
      <c r="W46" s="292" t="e">
        <f>CONCATENATE(INDEX([3]IMC!$F$1:$R$5,5,$V46) &amp; " e " &amp; INDEX([3]IMC!$F$1:$R$5,5,$V46+1))</f>
        <v>#VALUE!</v>
      </c>
      <c r="X46" s="293">
        <f t="shared" si="4"/>
        <v>0</v>
      </c>
      <c r="Y46" s="293">
        <f t="shared" si="5"/>
        <v>0</v>
      </c>
      <c r="Z46" s="294"/>
      <c r="AA46" s="294"/>
      <c r="AB46" s="294"/>
      <c r="AC46" s="294"/>
      <c r="AD46" s="294"/>
      <c r="AE46" s="294"/>
      <c r="AF46" s="294"/>
      <c r="AG46" s="294"/>
      <c r="AH46" s="294"/>
      <c r="AI46" s="294"/>
      <c r="AJ46" s="294"/>
      <c r="AK46" s="294"/>
      <c r="AL46" s="294"/>
      <c r="AM46" s="294"/>
    </row>
    <row r="47" spans="1:39" s="295" customFormat="1" ht="12">
      <c r="A47" s="281"/>
      <c r="B47" s="281"/>
      <c r="C47" s="282"/>
      <c r="D47" s="283"/>
      <c r="E47" s="283"/>
      <c r="F47" s="284">
        <f t="shared" si="7"/>
        <v>0</v>
      </c>
      <c r="G47" s="285">
        <f t="shared" si="8"/>
        <v>0</v>
      </c>
      <c r="H47" s="281"/>
      <c r="I47" s="281"/>
      <c r="J47" s="281">
        <f t="shared" si="9"/>
        <v>0</v>
      </c>
      <c r="K47" s="281"/>
      <c r="L47" s="286" t="e">
        <f t="shared" si="6"/>
        <v>#DIV/0!</v>
      </c>
      <c r="M47" s="287" t="str">
        <f t="shared" si="1"/>
        <v/>
      </c>
      <c r="N47" s="288" t="e">
        <f>MATCH(F47,[3]IMC!B:B,0)</f>
        <v>#N/A</v>
      </c>
      <c r="O47" s="288" t="e">
        <f t="shared" ca="1" si="2"/>
        <v>#N/A</v>
      </c>
      <c r="P47" s="287" t="e">
        <f ca="1">CONCATENATE(INDEX(IMC!$F$1:$R$5,5,$O47) &amp; " e " &amp; INDEX(IMC!$F$1:$R$5,5,$O47+1))</f>
        <v>#N/A</v>
      </c>
      <c r="Q47" s="281"/>
      <c r="R47" s="288" t="e">
        <f>MATCH(F47,[3]PC!A:A,0)</f>
        <v>#N/A</v>
      </c>
      <c r="S47" s="288" t="e">
        <f t="shared" ca="1" si="3"/>
        <v>#N/A</v>
      </c>
      <c r="T47" s="296" t="e">
        <f ca="1">CONCATENATE(INDEX([3]PC!$E$1:$M$2,1,$S47) &amp; " e " &amp; INDEX([3]PC!$E$1:$M$2,1,$S47+1))</f>
        <v>#N/A</v>
      </c>
      <c r="U47" s="292"/>
      <c r="V47" s="292"/>
      <c r="W47" s="292" t="e">
        <f>CONCATENATE(INDEX([3]IMC!$F$1:$R$5,5,$V47) &amp; " e " &amp; INDEX([3]IMC!$F$1:$R$5,5,$V47+1))</f>
        <v>#VALUE!</v>
      </c>
      <c r="X47" s="293">
        <f t="shared" si="4"/>
        <v>0</v>
      </c>
      <c r="Y47" s="293">
        <f t="shared" si="5"/>
        <v>0</v>
      </c>
      <c r="Z47" s="294"/>
      <c r="AA47" s="294"/>
      <c r="AB47" s="294"/>
      <c r="AC47" s="294"/>
      <c r="AD47" s="294"/>
      <c r="AE47" s="294"/>
      <c r="AF47" s="294"/>
      <c r="AG47" s="294"/>
      <c r="AH47" s="294"/>
      <c r="AI47" s="294"/>
      <c r="AJ47" s="294"/>
      <c r="AK47" s="294"/>
      <c r="AL47" s="294"/>
      <c r="AM47" s="294"/>
    </row>
    <row r="48" spans="1:39" s="295" customFormat="1" ht="12">
      <c r="A48" s="281"/>
      <c r="B48" s="281"/>
      <c r="C48" s="282"/>
      <c r="D48" s="283"/>
      <c r="E48" s="283"/>
      <c r="F48" s="284">
        <f t="shared" si="7"/>
        <v>0</v>
      </c>
      <c r="G48" s="285">
        <f t="shared" si="8"/>
        <v>0</v>
      </c>
      <c r="H48" s="281"/>
      <c r="I48" s="281"/>
      <c r="J48" s="281">
        <f t="shared" si="9"/>
        <v>0</v>
      </c>
      <c r="K48" s="281"/>
      <c r="L48" s="286" t="e">
        <f t="shared" si="6"/>
        <v>#DIV/0!</v>
      </c>
      <c r="M48" s="287" t="str">
        <f t="shared" si="1"/>
        <v/>
      </c>
      <c r="N48" s="288" t="e">
        <f>MATCH(F48,[3]IMC!B:B,0)</f>
        <v>#N/A</v>
      </c>
      <c r="O48" s="288" t="e">
        <f t="shared" ca="1" si="2"/>
        <v>#N/A</v>
      </c>
      <c r="P48" s="287" t="e">
        <f ca="1">CONCATENATE(INDEX(IMC!$F$1:$R$5,5,$O48) &amp; " e " &amp; INDEX(IMC!$F$1:$R$5,5,$O48+1))</f>
        <v>#N/A</v>
      </c>
      <c r="Q48" s="281"/>
      <c r="R48" s="288" t="e">
        <f>MATCH(F48,[3]PC!A:A,0)</f>
        <v>#N/A</v>
      </c>
      <c r="S48" s="288" t="e">
        <f t="shared" ca="1" si="3"/>
        <v>#N/A</v>
      </c>
      <c r="T48" s="296" t="e">
        <f ca="1">CONCATENATE(INDEX([3]PC!$E$1:$M$2,1,$S48) &amp; " e " &amp; INDEX([3]PC!$E$1:$M$2,1,$S48+1))</f>
        <v>#N/A</v>
      </c>
      <c r="U48" s="292"/>
      <c r="V48" s="292"/>
      <c r="W48" s="292" t="e">
        <f>CONCATENATE(INDEX([3]IMC!$F$1:$R$5,5,$V48) &amp; " e " &amp; INDEX([3]IMC!$F$1:$R$5,5,$V48+1))</f>
        <v>#VALUE!</v>
      </c>
      <c r="X48" s="293">
        <f t="shared" si="4"/>
        <v>0</v>
      </c>
      <c r="Y48" s="293">
        <f t="shared" si="5"/>
        <v>0</v>
      </c>
      <c r="Z48" s="294"/>
      <c r="AA48" s="294"/>
      <c r="AB48" s="294"/>
      <c r="AC48" s="294"/>
      <c r="AD48" s="294"/>
      <c r="AE48" s="294"/>
      <c r="AF48" s="294"/>
      <c r="AG48" s="294"/>
      <c r="AH48" s="294"/>
      <c r="AI48" s="294"/>
      <c r="AJ48" s="294"/>
      <c r="AK48" s="294"/>
      <c r="AL48" s="294"/>
      <c r="AM48" s="294"/>
    </row>
    <row r="49" spans="1:39" s="295" customFormat="1" ht="12">
      <c r="A49" s="281"/>
      <c r="B49" s="281"/>
      <c r="C49" s="282"/>
      <c r="D49" s="283"/>
      <c r="E49" s="283"/>
      <c r="F49" s="284">
        <f t="shared" si="7"/>
        <v>0</v>
      </c>
      <c r="G49" s="285">
        <f t="shared" si="8"/>
        <v>0</v>
      </c>
      <c r="H49" s="281"/>
      <c r="I49" s="300"/>
      <c r="J49" s="281">
        <f t="shared" si="9"/>
        <v>0</v>
      </c>
      <c r="K49" s="281"/>
      <c r="L49" s="286" t="e">
        <f t="shared" si="6"/>
        <v>#DIV/0!</v>
      </c>
      <c r="M49" s="287" t="str">
        <f t="shared" si="1"/>
        <v/>
      </c>
      <c r="N49" s="288" t="e">
        <f>MATCH(F49,[3]IMC!B:B,0)</f>
        <v>#N/A</v>
      </c>
      <c r="O49" s="288" t="e">
        <f t="shared" ca="1" si="2"/>
        <v>#N/A</v>
      </c>
      <c r="P49" s="287" t="e">
        <f ca="1">CONCATENATE(INDEX(IMC!$F$1:$R$5,5,$O49) &amp; " e " &amp; INDEX(IMC!$F$1:$R$5,5,$O49+1))</f>
        <v>#N/A</v>
      </c>
      <c r="Q49" s="281"/>
      <c r="R49" s="288" t="e">
        <f>MATCH(F49,[3]PC!A:A,0)</f>
        <v>#N/A</v>
      </c>
      <c r="S49" s="288" t="e">
        <f t="shared" ca="1" si="3"/>
        <v>#N/A</v>
      </c>
      <c r="T49" s="296" t="e">
        <f ca="1">CONCATENATE(INDEX([3]PC!$E$1:$M$2,1,$S49) &amp; " e " &amp; INDEX([3]PC!$E$1:$M$2,1,$S49+1))</f>
        <v>#N/A</v>
      </c>
      <c r="U49" s="292"/>
      <c r="V49" s="292"/>
      <c r="W49" s="292" t="e">
        <f>CONCATENATE(INDEX([3]IMC!$F$1:$R$5,5,$V49) &amp; " e " &amp; INDEX([3]IMC!$F$1:$R$5,5,$V49+1))</f>
        <v>#VALUE!</v>
      </c>
      <c r="X49" s="293">
        <f t="shared" si="4"/>
        <v>0</v>
      </c>
      <c r="Y49" s="293">
        <f t="shared" si="5"/>
        <v>0</v>
      </c>
      <c r="Z49" s="294"/>
      <c r="AA49" s="294"/>
      <c r="AB49" s="294"/>
      <c r="AC49" s="294"/>
      <c r="AD49" s="294"/>
      <c r="AE49" s="294"/>
      <c r="AF49" s="294"/>
      <c r="AG49" s="294"/>
      <c r="AH49" s="294"/>
      <c r="AI49" s="294"/>
      <c r="AJ49" s="294"/>
      <c r="AK49" s="294"/>
      <c r="AL49" s="294"/>
      <c r="AM49" s="294"/>
    </row>
    <row r="50" spans="1:39" s="295" customFormat="1" ht="12">
      <c r="A50" s="281"/>
      <c r="B50" s="281"/>
      <c r="C50" s="282"/>
      <c r="D50" s="283"/>
      <c r="E50" s="283"/>
      <c r="F50" s="284">
        <f t="shared" si="7"/>
        <v>0</v>
      </c>
      <c r="G50" s="285">
        <f t="shared" si="8"/>
        <v>0</v>
      </c>
      <c r="H50" s="281"/>
      <c r="I50" s="281"/>
      <c r="J50" s="281">
        <f t="shared" si="9"/>
        <v>0</v>
      </c>
      <c r="K50" s="281"/>
      <c r="L50" s="286" t="e">
        <f t="shared" si="6"/>
        <v>#DIV/0!</v>
      </c>
      <c r="M50" s="287" t="str">
        <f t="shared" si="1"/>
        <v/>
      </c>
      <c r="N50" s="288" t="e">
        <f>MATCH(F50,[3]IMC!B:B,0)</f>
        <v>#N/A</v>
      </c>
      <c r="O50" s="288" t="e">
        <f t="shared" ca="1" si="2"/>
        <v>#N/A</v>
      </c>
      <c r="P50" s="287" t="e">
        <f ca="1">CONCATENATE(INDEX(IMC!$F$1:$R$5,5,$O50) &amp; " e " &amp; INDEX(IMC!$F$1:$R$5,5,$O50+1))</f>
        <v>#N/A</v>
      </c>
      <c r="Q50" s="281"/>
      <c r="R50" s="288" t="e">
        <f>MATCH(F50,[3]PC!A:A,0)</f>
        <v>#N/A</v>
      </c>
      <c r="S50" s="288" t="e">
        <f t="shared" ca="1" si="3"/>
        <v>#N/A</v>
      </c>
      <c r="T50" s="296" t="e">
        <f ca="1">CONCATENATE(INDEX([3]PC!$E$1:$M$2,1,$S50) &amp; " e " &amp; INDEX([3]PC!$E$1:$M$2,1,$S50+1))</f>
        <v>#N/A</v>
      </c>
      <c r="U50" s="292"/>
      <c r="V50" s="292"/>
      <c r="W50" s="292" t="e">
        <f>CONCATENATE(INDEX([3]IMC!$F$1:$R$5,5,$V50) &amp; " e " &amp; INDEX([3]IMC!$F$1:$R$5,5,$V50+1))</f>
        <v>#VALUE!</v>
      </c>
      <c r="X50" s="293">
        <f t="shared" si="4"/>
        <v>0</v>
      </c>
      <c r="Y50" s="293">
        <f t="shared" si="5"/>
        <v>0</v>
      </c>
      <c r="Z50" s="294"/>
      <c r="AA50" s="294"/>
      <c r="AB50" s="294"/>
      <c r="AC50" s="294"/>
      <c r="AD50" s="294"/>
      <c r="AE50" s="294"/>
      <c r="AF50" s="294"/>
      <c r="AG50" s="294"/>
      <c r="AH50" s="294"/>
      <c r="AI50" s="294"/>
      <c r="AJ50" s="294"/>
      <c r="AK50" s="294"/>
      <c r="AL50" s="294"/>
      <c r="AM50" s="294"/>
    </row>
    <row r="51" spans="1:39" s="295" customFormat="1" ht="12">
      <c r="A51" s="281"/>
      <c r="B51" s="281"/>
      <c r="C51" s="282"/>
      <c r="D51" s="283"/>
      <c r="E51" s="283"/>
      <c r="F51" s="284">
        <f t="shared" si="7"/>
        <v>0</v>
      </c>
      <c r="G51" s="285">
        <f t="shared" si="8"/>
        <v>0</v>
      </c>
      <c r="H51" s="281"/>
      <c r="I51" s="281"/>
      <c r="J51" s="281">
        <f t="shared" si="9"/>
        <v>0</v>
      </c>
      <c r="K51" s="281"/>
      <c r="L51" s="286" t="e">
        <f t="shared" si="6"/>
        <v>#DIV/0!</v>
      </c>
      <c r="M51" s="287" t="str">
        <f t="shared" si="1"/>
        <v/>
      </c>
      <c r="N51" s="288" t="e">
        <f>MATCH(F51,[3]IMC!B:B,0)</f>
        <v>#N/A</v>
      </c>
      <c r="O51" s="288" t="e">
        <f t="shared" ca="1" si="2"/>
        <v>#N/A</v>
      </c>
      <c r="P51" s="287" t="e">
        <f ca="1">CONCATENATE(INDEX(IMC!$F$1:$R$5,5,$O51) &amp; " e " &amp; INDEX(IMC!$F$1:$R$5,5,$O51+1))</f>
        <v>#N/A</v>
      </c>
      <c r="Q51" s="281"/>
      <c r="R51" s="288" t="e">
        <f>MATCH(F51,[3]PC!A:A,0)</f>
        <v>#N/A</v>
      </c>
      <c r="S51" s="288" t="e">
        <f t="shared" ca="1" si="3"/>
        <v>#N/A</v>
      </c>
      <c r="T51" s="296" t="e">
        <f ca="1">CONCATENATE(INDEX([3]PC!$E$1:$M$2,1,$S51) &amp; " e " &amp; INDEX([3]PC!$E$1:$M$2,1,$S51+1))</f>
        <v>#N/A</v>
      </c>
      <c r="U51" s="292"/>
      <c r="V51" s="292"/>
      <c r="W51" s="292" t="e">
        <f>CONCATENATE(INDEX([3]IMC!$F$1:$R$5,5,$V51) &amp; " e " &amp; INDEX([3]IMC!$F$1:$R$5,5,$V51+1))</f>
        <v>#VALUE!</v>
      </c>
      <c r="X51" s="293">
        <f t="shared" si="4"/>
        <v>0</v>
      </c>
      <c r="Y51" s="293">
        <f t="shared" si="5"/>
        <v>0</v>
      </c>
      <c r="Z51" s="294"/>
      <c r="AA51" s="294"/>
      <c r="AB51" s="294"/>
      <c r="AC51" s="294"/>
      <c r="AD51" s="294"/>
      <c r="AE51" s="294"/>
      <c r="AF51" s="294"/>
      <c r="AG51" s="294"/>
      <c r="AH51" s="294"/>
      <c r="AI51" s="294"/>
      <c r="AJ51" s="294"/>
      <c r="AK51" s="294"/>
      <c r="AL51" s="294"/>
      <c r="AM51" s="294"/>
    </row>
    <row r="52" spans="1:39" s="295" customFormat="1" ht="12">
      <c r="A52" s="281"/>
      <c r="B52" s="281"/>
      <c r="C52" s="282"/>
      <c r="D52" s="283"/>
      <c r="E52" s="283"/>
      <c r="F52" s="284">
        <f t="shared" si="7"/>
        <v>0</v>
      </c>
      <c r="G52" s="285">
        <f t="shared" si="8"/>
        <v>0</v>
      </c>
      <c r="H52" s="281"/>
      <c r="I52" s="281"/>
      <c r="J52" s="281">
        <f t="shared" si="9"/>
        <v>0</v>
      </c>
      <c r="K52" s="281"/>
      <c r="L52" s="286" t="e">
        <f t="shared" si="6"/>
        <v>#DIV/0!</v>
      </c>
      <c r="M52" s="287" t="str">
        <f t="shared" si="1"/>
        <v/>
      </c>
      <c r="N52" s="288" t="e">
        <f>MATCH(F52,[3]IMC!B:B,0)</f>
        <v>#N/A</v>
      </c>
      <c r="O52" s="288" t="e">
        <f t="shared" ca="1" si="2"/>
        <v>#N/A</v>
      </c>
      <c r="P52" s="287" t="e">
        <f ca="1">CONCATENATE(INDEX(IMC!$F$1:$R$5,5,$O52) &amp; " e " &amp; INDEX(IMC!$F$1:$R$5,5,$O52+1))</f>
        <v>#N/A</v>
      </c>
      <c r="Q52" s="281"/>
      <c r="R52" s="288" t="e">
        <f>MATCH(F52,[3]PC!A:A,0)</f>
        <v>#N/A</v>
      </c>
      <c r="S52" s="288" t="e">
        <f t="shared" ca="1" si="3"/>
        <v>#N/A</v>
      </c>
      <c r="T52" s="296" t="e">
        <f ca="1">CONCATENATE(INDEX([3]PC!$E$1:$M$2,1,$S52) &amp; " e " &amp; INDEX([3]PC!$E$1:$M$2,1,$S52+1))</f>
        <v>#N/A</v>
      </c>
      <c r="U52" s="292"/>
      <c r="V52" s="292"/>
      <c r="W52" s="292" t="e">
        <f>CONCATENATE(INDEX([3]IMC!$F$1:$R$5,5,$V52) &amp; " e " &amp; INDEX([3]IMC!$F$1:$R$5,5,$V52+1))</f>
        <v>#VALUE!</v>
      </c>
      <c r="X52" s="293">
        <f t="shared" si="4"/>
        <v>0</v>
      </c>
      <c r="Y52" s="293">
        <f t="shared" si="5"/>
        <v>0</v>
      </c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</row>
    <row r="53" spans="1:39" s="295" customFormat="1" ht="12">
      <c r="A53" s="281"/>
      <c r="B53" s="281"/>
      <c r="C53" s="282"/>
      <c r="D53" s="283"/>
      <c r="E53" s="283"/>
      <c r="F53" s="284">
        <f t="shared" si="7"/>
        <v>0</v>
      </c>
      <c r="G53" s="285">
        <f t="shared" si="8"/>
        <v>0</v>
      </c>
      <c r="H53" s="281"/>
      <c r="I53" s="281"/>
      <c r="J53" s="281">
        <f t="shared" si="9"/>
        <v>0</v>
      </c>
      <c r="K53" s="281"/>
      <c r="L53" s="286" t="e">
        <f t="shared" si="6"/>
        <v>#DIV/0!</v>
      </c>
      <c r="M53" s="287" t="str">
        <f t="shared" si="1"/>
        <v/>
      </c>
      <c r="N53" s="288" t="e">
        <f>MATCH(F53,[3]IMC!B:B,0)</f>
        <v>#N/A</v>
      </c>
      <c r="O53" s="288" t="e">
        <f t="shared" ca="1" si="2"/>
        <v>#N/A</v>
      </c>
      <c r="P53" s="287" t="e">
        <f ca="1">CONCATENATE(INDEX(IMC!$F$1:$R$5,5,$O53) &amp; " e " &amp; INDEX(IMC!$F$1:$R$5,5,$O53+1))</f>
        <v>#N/A</v>
      </c>
      <c r="Q53" s="281"/>
      <c r="R53" s="288" t="e">
        <f>MATCH(F53,[3]PC!A:A,0)</f>
        <v>#N/A</v>
      </c>
      <c r="S53" s="288" t="e">
        <f t="shared" ca="1" si="3"/>
        <v>#N/A</v>
      </c>
      <c r="T53" s="296" t="e">
        <f ca="1">CONCATENATE(INDEX([3]PC!$E$1:$M$2,1,$S53) &amp; " e " &amp; INDEX([3]PC!$E$1:$M$2,1,$S53+1))</f>
        <v>#N/A</v>
      </c>
      <c r="U53" s="292"/>
      <c r="V53" s="292"/>
      <c r="W53" s="292" t="e">
        <f>CONCATENATE(INDEX([3]IMC!$F$1:$R$5,5,$V53) &amp; " e " &amp; INDEX([3]IMC!$F$1:$R$5,5,$V53+1))</f>
        <v>#VALUE!</v>
      </c>
      <c r="X53" s="293">
        <f t="shared" si="4"/>
        <v>0</v>
      </c>
      <c r="Y53" s="293">
        <f t="shared" si="5"/>
        <v>0</v>
      </c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</row>
    <row r="54" spans="1:39" s="295" customFormat="1" ht="12">
      <c r="A54" s="281"/>
      <c r="B54" s="281"/>
      <c r="C54" s="282"/>
      <c r="D54" s="283"/>
      <c r="E54" s="283"/>
      <c r="F54" s="284">
        <f t="shared" si="7"/>
        <v>0</v>
      </c>
      <c r="G54" s="285">
        <f t="shared" si="8"/>
        <v>0</v>
      </c>
      <c r="H54" s="281"/>
      <c r="I54" s="300"/>
      <c r="J54" s="281">
        <f t="shared" si="9"/>
        <v>0</v>
      </c>
      <c r="K54" s="281"/>
      <c r="L54" s="286" t="e">
        <f t="shared" si="6"/>
        <v>#DIV/0!</v>
      </c>
      <c r="M54" s="287" t="str">
        <f t="shared" si="1"/>
        <v/>
      </c>
      <c r="N54" s="288" t="e">
        <f>MATCH(F54,[3]IMC!B:B,0)</f>
        <v>#N/A</v>
      </c>
      <c r="O54" s="288" t="e">
        <f t="shared" ca="1" si="2"/>
        <v>#N/A</v>
      </c>
      <c r="P54" s="287" t="e">
        <f ca="1">CONCATENATE(INDEX(IMC!$F$1:$R$5,5,$O54) &amp; " e " &amp; INDEX(IMC!$F$1:$R$5,5,$O54+1))</f>
        <v>#N/A</v>
      </c>
      <c r="Q54" s="281"/>
      <c r="R54" s="288" t="e">
        <f>MATCH(F54,[3]PC!A:A,0)</f>
        <v>#N/A</v>
      </c>
      <c r="S54" s="288" t="e">
        <f t="shared" ca="1" si="3"/>
        <v>#N/A</v>
      </c>
      <c r="T54" s="296" t="e">
        <f ca="1">CONCATENATE(INDEX([3]PC!$E$1:$M$2,1,$S54) &amp; " e " &amp; INDEX([3]PC!$E$1:$M$2,1,$S54+1))</f>
        <v>#N/A</v>
      </c>
      <c r="U54" s="292"/>
      <c r="V54" s="292"/>
      <c r="W54" s="292" t="e">
        <f>CONCATENATE(INDEX([3]IMC!$F$1:$R$5,5,$V54) &amp; " e " &amp; INDEX([3]IMC!$F$1:$R$5,5,$V54+1))</f>
        <v>#VALUE!</v>
      </c>
      <c r="X54" s="293">
        <f t="shared" si="4"/>
        <v>0</v>
      </c>
      <c r="Y54" s="293">
        <f t="shared" si="5"/>
        <v>0</v>
      </c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</row>
    <row r="55" spans="1:39" s="295" customFormat="1" ht="12">
      <c r="A55" s="281"/>
      <c r="B55" s="281"/>
      <c r="C55" s="282"/>
      <c r="D55" s="283"/>
      <c r="E55" s="283"/>
      <c r="F55" s="284">
        <f t="shared" si="7"/>
        <v>0</v>
      </c>
      <c r="G55" s="285">
        <f t="shared" si="8"/>
        <v>0</v>
      </c>
      <c r="H55" s="281"/>
      <c r="I55" s="281"/>
      <c r="J55" s="281">
        <f t="shared" si="9"/>
        <v>0</v>
      </c>
      <c r="K55" s="281"/>
      <c r="L55" s="286" t="e">
        <f t="shared" si="6"/>
        <v>#DIV/0!</v>
      </c>
      <c r="M55" s="287" t="str">
        <f t="shared" si="1"/>
        <v/>
      </c>
      <c r="N55" s="288" t="e">
        <f>MATCH(F55,[3]IMC!B:B,0)</f>
        <v>#N/A</v>
      </c>
      <c r="O55" s="288" t="e">
        <f t="shared" ca="1" si="2"/>
        <v>#N/A</v>
      </c>
      <c r="P55" s="287" t="e">
        <f ca="1">CONCATENATE(INDEX(IMC!$F$1:$R$5,5,$O55) &amp; " e " &amp; INDEX(IMC!$F$1:$R$5,5,$O55+1))</f>
        <v>#N/A</v>
      </c>
      <c r="Q55" s="281"/>
      <c r="R55" s="288" t="e">
        <f>MATCH(F55,[3]PC!A:A,0)</f>
        <v>#N/A</v>
      </c>
      <c r="S55" s="288" t="e">
        <f t="shared" ca="1" si="3"/>
        <v>#N/A</v>
      </c>
      <c r="T55" s="296" t="e">
        <f ca="1">CONCATENATE(INDEX([3]PC!$E$1:$M$2,1,$S55) &amp; " e " &amp; INDEX([3]PC!$E$1:$M$2,1,$S55+1))</f>
        <v>#N/A</v>
      </c>
      <c r="U55" s="292"/>
      <c r="V55" s="292"/>
      <c r="W55" s="292" t="e">
        <f>CONCATENATE(INDEX([3]IMC!$F$1:$R$5,5,$V55) &amp; " e " &amp; INDEX([3]IMC!$F$1:$R$5,5,$V55+1))</f>
        <v>#VALUE!</v>
      </c>
      <c r="X55" s="293">
        <f t="shared" si="4"/>
        <v>0</v>
      </c>
      <c r="Y55" s="293">
        <f t="shared" si="5"/>
        <v>0</v>
      </c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4"/>
      <c r="AL55" s="294"/>
      <c r="AM55" s="294"/>
    </row>
    <row r="56" spans="1:39" s="295" customFormat="1" ht="12">
      <c r="A56" s="281"/>
      <c r="B56" s="281"/>
      <c r="C56" s="282"/>
      <c r="D56" s="283"/>
      <c r="E56" s="283"/>
      <c r="F56" s="284">
        <f t="shared" si="7"/>
        <v>0</v>
      </c>
      <c r="G56" s="285">
        <f t="shared" si="8"/>
        <v>0</v>
      </c>
      <c r="H56" s="281"/>
      <c r="I56" s="281"/>
      <c r="J56" s="281">
        <f t="shared" si="9"/>
        <v>0</v>
      </c>
      <c r="K56" s="281"/>
      <c r="L56" s="286" t="e">
        <f t="shared" si="6"/>
        <v>#DIV/0!</v>
      </c>
      <c r="M56" s="287" t="str">
        <f t="shared" si="1"/>
        <v/>
      </c>
      <c r="N56" s="288" t="e">
        <f>MATCH(F56,[3]IMC!B:B,0)</f>
        <v>#N/A</v>
      </c>
      <c r="O56" s="288" t="e">
        <f t="shared" ca="1" si="2"/>
        <v>#N/A</v>
      </c>
      <c r="P56" s="287" t="e">
        <f ca="1">CONCATENATE(INDEX(IMC!$F$1:$R$5,5,$O56) &amp; " e " &amp; INDEX(IMC!$F$1:$R$5,5,$O56+1))</f>
        <v>#N/A</v>
      </c>
      <c r="Q56" s="281"/>
      <c r="R56" s="288" t="e">
        <f>MATCH(F56,[3]PC!A:A,0)</f>
        <v>#N/A</v>
      </c>
      <c r="S56" s="288" t="e">
        <f t="shared" ca="1" si="3"/>
        <v>#N/A</v>
      </c>
      <c r="T56" s="296" t="e">
        <f ca="1">CONCATENATE(INDEX([3]PC!$E$1:$M$2,1,$S56) &amp; " e " &amp; INDEX([3]PC!$E$1:$M$2,1,$S56+1))</f>
        <v>#N/A</v>
      </c>
      <c r="U56" s="292"/>
      <c r="V56" s="292"/>
      <c r="W56" s="292" t="e">
        <f>CONCATENATE(INDEX([3]IMC!$F$1:$R$5,5,$V56) &amp; " e " &amp; INDEX([3]IMC!$F$1:$R$5,5,$V56+1))</f>
        <v>#VALUE!</v>
      </c>
      <c r="X56" s="293">
        <f t="shared" si="4"/>
        <v>0</v>
      </c>
      <c r="Y56" s="293">
        <f t="shared" si="5"/>
        <v>0</v>
      </c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4"/>
      <c r="AL56" s="294"/>
      <c r="AM56" s="294"/>
    </row>
    <row r="57" spans="1:39" s="295" customFormat="1" ht="12">
      <c r="A57" s="281"/>
      <c r="B57" s="281"/>
      <c r="C57" s="282"/>
      <c r="D57" s="283"/>
      <c r="E57" s="283"/>
      <c r="F57" s="284">
        <f t="shared" si="7"/>
        <v>0</v>
      </c>
      <c r="G57" s="285">
        <f t="shared" si="8"/>
        <v>0</v>
      </c>
      <c r="H57" s="281"/>
      <c r="I57" s="281"/>
      <c r="J57" s="281">
        <f t="shared" si="9"/>
        <v>0</v>
      </c>
      <c r="K57" s="281"/>
      <c r="L57" s="286" t="e">
        <f t="shared" si="6"/>
        <v>#DIV/0!</v>
      </c>
      <c r="M57" s="287" t="str">
        <f t="shared" si="1"/>
        <v/>
      </c>
      <c r="N57" s="288" t="e">
        <f>MATCH(F57,[3]IMC!B:B,0)</f>
        <v>#N/A</v>
      </c>
      <c r="O57" s="288" t="e">
        <f t="shared" ca="1" si="2"/>
        <v>#N/A</v>
      </c>
      <c r="P57" s="287" t="e">
        <f ca="1">CONCATENATE(INDEX(IMC!$F$1:$R$5,5,$O57) &amp; " e " &amp; INDEX(IMC!$F$1:$R$5,5,$O57+1))</f>
        <v>#N/A</v>
      </c>
      <c r="Q57" s="281"/>
      <c r="R57" s="288" t="e">
        <f>MATCH(F57,[3]PC!A:A,0)</f>
        <v>#N/A</v>
      </c>
      <c r="S57" s="288" t="e">
        <f t="shared" ca="1" si="3"/>
        <v>#N/A</v>
      </c>
      <c r="T57" s="296" t="e">
        <f ca="1">CONCATENATE(INDEX([3]PC!$E$1:$M$2,1,$S57) &amp; " e " &amp; INDEX([3]PC!$E$1:$M$2,1,$S57+1))</f>
        <v>#N/A</v>
      </c>
      <c r="U57" s="292"/>
      <c r="V57" s="292"/>
      <c r="W57" s="292" t="e">
        <f>CONCATENATE(INDEX([3]IMC!$F$1:$R$5,5,$V57) &amp; " e " &amp; INDEX([3]IMC!$F$1:$R$5,5,$V57+1))</f>
        <v>#VALUE!</v>
      </c>
      <c r="X57" s="293">
        <f t="shared" si="4"/>
        <v>0</v>
      </c>
      <c r="Y57" s="293">
        <f t="shared" si="5"/>
        <v>0</v>
      </c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</row>
    <row r="58" spans="1:39" s="295" customFormat="1" ht="12">
      <c r="A58" s="281"/>
      <c r="B58" s="281"/>
      <c r="C58" s="282"/>
      <c r="D58" s="283"/>
      <c r="E58" s="283"/>
      <c r="F58" s="284">
        <f t="shared" si="7"/>
        <v>0</v>
      </c>
      <c r="G58" s="285">
        <f t="shared" si="8"/>
        <v>0</v>
      </c>
      <c r="H58" s="281"/>
      <c r="I58" s="281"/>
      <c r="J58" s="281">
        <f t="shared" si="9"/>
        <v>0</v>
      </c>
      <c r="K58" s="281"/>
      <c r="L58" s="286" t="e">
        <f t="shared" si="6"/>
        <v>#DIV/0!</v>
      </c>
      <c r="M58" s="287" t="str">
        <f t="shared" si="1"/>
        <v/>
      </c>
      <c r="N58" s="288" t="e">
        <f>MATCH(F58,[3]IMC!B:B,0)</f>
        <v>#N/A</v>
      </c>
      <c r="O58" s="288" t="e">
        <f t="shared" ca="1" si="2"/>
        <v>#N/A</v>
      </c>
      <c r="P58" s="287" t="e">
        <f ca="1">CONCATENATE(INDEX(IMC!$F$1:$R$5,5,$O58) &amp; " e " &amp; INDEX(IMC!$F$1:$R$5,5,$O58+1))</f>
        <v>#N/A</v>
      </c>
      <c r="Q58" s="281"/>
      <c r="R58" s="288" t="e">
        <f>MATCH(F58,[3]PC!A:A,0)</f>
        <v>#N/A</v>
      </c>
      <c r="S58" s="288" t="e">
        <f t="shared" ca="1" si="3"/>
        <v>#N/A</v>
      </c>
      <c r="T58" s="296" t="e">
        <f ca="1">CONCATENATE(INDEX([3]PC!$E$1:$M$2,1,$S58) &amp; " e " &amp; INDEX([3]PC!$E$1:$M$2,1,$S58+1))</f>
        <v>#N/A</v>
      </c>
      <c r="U58" s="292"/>
      <c r="V58" s="292"/>
      <c r="W58" s="292" t="e">
        <f>CONCATENATE(INDEX([3]IMC!$F$1:$R$5,5,$V58) &amp; " e " &amp; INDEX([3]IMC!$F$1:$R$5,5,$V58+1))</f>
        <v>#VALUE!</v>
      </c>
      <c r="X58" s="293">
        <f t="shared" si="4"/>
        <v>0</v>
      </c>
      <c r="Y58" s="293">
        <f t="shared" si="5"/>
        <v>0</v>
      </c>
      <c r="Z58" s="294"/>
      <c r="AA58" s="294"/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</row>
    <row r="59" spans="1:39" s="295" customFormat="1" ht="12">
      <c r="A59" s="281"/>
      <c r="B59" s="281"/>
      <c r="C59" s="282"/>
      <c r="D59" s="283"/>
      <c r="E59" s="283"/>
      <c r="F59" s="284">
        <f t="shared" si="7"/>
        <v>0</v>
      </c>
      <c r="G59" s="285">
        <f t="shared" si="8"/>
        <v>0</v>
      </c>
      <c r="H59" s="281"/>
      <c r="I59" s="281"/>
      <c r="J59" s="281">
        <f t="shared" si="9"/>
        <v>0</v>
      </c>
      <c r="K59" s="281"/>
      <c r="L59" s="286" t="e">
        <f t="shared" si="6"/>
        <v>#DIV/0!</v>
      </c>
      <c r="M59" s="287" t="str">
        <f t="shared" si="1"/>
        <v/>
      </c>
      <c r="N59" s="288" t="e">
        <f>MATCH(F59,[3]IMC!B:B,0)</f>
        <v>#N/A</v>
      </c>
      <c r="O59" s="288" t="e">
        <f t="shared" ca="1" si="2"/>
        <v>#N/A</v>
      </c>
      <c r="P59" s="287" t="e">
        <f ca="1">CONCATENATE(INDEX(IMC!$F$1:$R$5,5,$O59) &amp; " e " &amp; INDEX(IMC!$F$1:$R$5,5,$O59+1))</f>
        <v>#N/A</v>
      </c>
      <c r="Q59" s="281"/>
      <c r="R59" s="288" t="e">
        <f>MATCH(F59,[3]PC!A:A,0)</f>
        <v>#N/A</v>
      </c>
      <c r="S59" s="288" t="e">
        <f t="shared" ca="1" si="3"/>
        <v>#N/A</v>
      </c>
      <c r="T59" s="296" t="e">
        <f ca="1">CONCATENATE(INDEX([3]PC!$E$1:$M$2,1,$S59) &amp; " e " &amp; INDEX([3]PC!$E$1:$M$2,1,$S59+1))</f>
        <v>#N/A</v>
      </c>
      <c r="U59" s="292"/>
      <c r="V59" s="292"/>
      <c r="W59" s="292" t="e">
        <f>CONCATENATE(INDEX([3]IMC!$F$1:$R$5,5,$V59) &amp; " e " &amp; INDEX([3]IMC!$F$1:$R$5,5,$V59+1))</f>
        <v>#VALUE!</v>
      </c>
      <c r="X59" s="293">
        <f t="shared" si="4"/>
        <v>0</v>
      </c>
      <c r="Y59" s="293">
        <f t="shared" si="5"/>
        <v>0</v>
      </c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</row>
    <row r="60" spans="1:39" s="295" customFormat="1" ht="12">
      <c r="A60" s="281"/>
      <c r="B60" s="281"/>
      <c r="C60" s="282"/>
      <c r="D60" s="283"/>
      <c r="E60" s="283"/>
      <c r="F60" s="284">
        <f t="shared" si="7"/>
        <v>0</v>
      </c>
      <c r="G60" s="285">
        <f t="shared" si="8"/>
        <v>0</v>
      </c>
      <c r="H60" s="281"/>
      <c r="I60" s="281"/>
      <c r="J60" s="281">
        <f t="shared" si="9"/>
        <v>0</v>
      </c>
      <c r="K60" s="281"/>
      <c r="L60" s="286" t="e">
        <f t="shared" si="6"/>
        <v>#DIV/0!</v>
      </c>
      <c r="M60" s="287" t="str">
        <f t="shared" si="1"/>
        <v/>
      </c>
      <c r="N60" s="288" t="e">
        <f>MATCH(F60,[3]IMC!B:B,0)</f>
        <v>#N/A</v>
      </c>
      <c r="O60" s="288" t="e">
        <f t="shared" ca="1" si="2"/>
        <v>#N/A</v>
      </c>
      <c r="P60" s="287" t="e">
        <f ca="1">CONCATENATE(INDEX(IMC!$F$1:$R$5,5,$O60) &amp; " e " &amp; INDEX(IMC!$F$1:$R$5,5,$O60+1))</f>
        <v>#N/A</v>
      </c>
      <c r="Q60" s="281"/>
      <c r="R60" s="288" t="e">
        <f>MATCH(F60,[3]PC!A:A,0)</f>
        <v>#N/A</v>
      </c>
      <c r="S60" s="288" t="e">
        <f t="shared" ca="1" si="3"/>
        <v>#N/A</v>
      </c>
      <c r="T60" s="296" t="e">
        <f ca="1">CONCATENATE(INDEX([3]PC!$E$1:$M$2,1,$S60) &amp; " e " &amp; INDEX([3]PC!$E$1:$M$2,1,$S60+1))</f>
        <v>#N/A</v>
      </c>
      <c r="U60" s="292"/>
      <c r="V60" s="292"/>
      <c r="W60" s="292" t="e">
        <f>CONCATENATE(INDEX([3]IMC!$F$1:$R$5,5,$V60) &amp; " e " &amp; INDEX([3]IMC!$F$1:$R$5,5,$V60+1))</f>
        <v>#VALUE!</v>
      </c>
      <c r="X60" s="293">
        <f t="shared" si="4"/>
        <v>0</v>
      </c>
      <c r="Y60" s="293">
        <f t="shared" si="5"/>
        <v>0</v>
      </c>
      <c r="Z60" s="294"/>
      <c r="AA60" s="294"/>
      <c r="AB60" s="294"/>
      <c r="AC60" s="294"/>
      <c r="AD60" s="294"/>
      <c r="AE60" s="294"/>
      <c r="AF60" s="294"/>
      <c r="AG60" s="294"/>
      <c r="AH60" s="294"/>
      <c r="AI60" s="294"/>
      <c r="AJ60" s="294"/>
      <c r="AK60" s="294"/>
      <c r="AL60" s="294"/>
      <c r="AM60" s="294"/>
    </row>
    <row r="61" spans="1:39" s="295" customFormat="1" ht="12">
      <c r="A61" s="281"/>
      <c r="B61" s="281"/>
      <c r="C61" s="282"/>
      <c r="D61" s="283"/>
      <c r="E61" s="283"/>
      <c r="F61" s="284">
        <f t="shared" si="7"/>
        <v>0</v>
      </c>
      <c r="G61" s="285">
        <f t="shared" si="8"/>
        <v>0</v>
      </c>
      <c r="H61" s="281"/>
      <c r="I61" s="281"/>
      <c r="J61" s="281">
        <f t="shared" si="9"/>
        <v>0</v>
      </c>
      <c r="K61" s="281"/>
      <c r="L61" s="286" t="e">
        <f t="shared" si="6"/>
        <v>#DIV/0!</v>
      </c>
      <c r="M61" s="287" t="str">
        <f t="shared" si="1"/>
        <v/>
      </c>
      <c r="N61" s="288" t="e">
        <f>MATCH(F61,[3]IMC!B:B,0)</f>
        <v>#N/A</v>
      </c>
      <c r="O61" s="288" t="e">
        <f t="shared" ca="1" si="2"/>
        <v>#N/A</v>
      </c>
      <c r="P61" s="287" t="e">
        <f ca="1">CONCATENATE(INDEX(IMC!$F$1:$R$5,5,$O61) &amp; " e " &amp; INDEX(IMC!$F$1:$R$5,5,$O61+1))</f>
        <v>#N/A</v>
      </c>
      <c r="Q61" s="281"/>
      <c r="R61" s="288" t="e">
        <f>MATCH(F61,[3]PC!A:A,0)</f>
        <v>#N/A</v>
      </c>
      <c r="S61" s="288" t="e">
        <f t="shared" ca="1" si="3"/>
        <v>#N/A</v>
      </c>
      <c r="T61" s="296" t="e">
        <f ca="1">CONCATENATE(INDEX([3]PC!$E$1:$M$2,1,$S61) &amp; " e " &amp; INDEX([3]PC!$E$1:$M$2,1,$S61+1))</f>
        <v>#N/A</v>
      </c>
      <c r="U61" s="292"/>
      <c r="V61" s="292"/>
      <c r="W61" s="292" t="e">
        <f>CONCATENATE(INDEX([3]IMC!$F$1:$R$5,5,$V61) &amp; " e " &amp; INDEX([3]IMC!$F$1:$R$5,5,$V61+1))</f>
        <v>#VALUE!</v>
      </c>
      <c r="X61" s="293">
        <f t="shared" si="4"/>
        <v>0</v>
      </c>
      <c r="Y61" s="293">
        <f t="shared" si="5"/>
        <v>0</v>
      </c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</row>
    <row r="62" spans="1:39" s="295" customFormat="1" ht="12">
      <c r="A62" s="281"/>
      <c r="B62" s="281"/>
      <c r="C62" s="282"/>
      <c r="D62" s="283"/>
      <c r="E62" s="283"/>
      <c r="F62" s="284">
        <f t="shared" si="7"/>
        <v>0</v>
      </c>
      <c r="G62" s="285">
        <f t="shared" si="8"/>
        <v>0</v>
      </c>
      <c r="H62" s="281"/>
      <c r="I62" s="281"/>
      <c r="J62" s="281">
        <f t="shared" si="9"/>
        <v>0</v>
      </c>
      <c r="K62" s="281"/>
      <c r="L62" s="286" t="e">
        <f t="shared" si="6"/>
        <v>#DIV/0!</v>
      </c>
      <c r="M62" s="287" t="str">
        <f t="shared" si="1"/>
        <v/>
      </c>
      <c r="N62" s="288" t="e">
        <f>MATCH(F62,[3]IMC!B:B,0)</f>
        <v>#N/A</v>
      </c>
      <c r="O62" s="288" t="e">
        <f t="shared" ca="1" si="2"/>
        <v>#N/A</v>
      </c>
      <c r="P62" s="287" t="e">
        <f ca="1">CONCATENATE(INDEX(IMC!$F$1:$R$5,5,$O62) &amp; " e " &amp; INDEX(IMC!$F$1:$R$5,5,$O62+1))</f>
        <v>#N/A</v>
      </c>
      <c r="Q62" s="281"/>
      <c r="R62" s="288" t="e">
        <f>MATCH(F62,[3]PC!A:A,0)</f>
        <v>#N/A</v>
      </c>
      <c r="S62" s="288" t="e">
        <f t="shared" ca="1" si="3"/>
        <v>#N/A</v>
      </c>
      <c r="T62" s="296" t="e">
        <f ca="1">CONCATENATE(INDEX([3]PC!$E$1:$M$2,1,$S62) &amp; " e " &amp; INDEX([3]PC!$E$1:$M$2,1,$S62+1))</f>
        <v>#N/A</v>
      </c>
      <c r="U62" s="292"/>
      <c r="V62" s="292"/>
      <c r="W62" s="292" t="e">
        <f>CONCATENATE(INDEX([3]IMC!$F$1:$R$5,5,$V62) &amp; " e " &amp; INDEX([3]IMC!$F$1:$R$5,5,$V62+1))</f>
        <v>#VALUE!</v>
      </c>
      <c r="X62" s="293">
        <f t="shared" si="4"/>
        <v>0</v>
      </c>
      <c r="Y62" s="293">
        <f t="shared" si="5"/>
        <v>0</v>
      </c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</row>
    <row r="63" spans="1:39" s="295" customFormat="1" ht="12">
      <c r="A63" s="281"/>
      <c r="B63" s="281"/>
      <c r="C63" s="282"/>
      <c r="D63" s="283"/>
      <c r="E63" s="283"/>
      <c r="F63" s="284">
        <f t="shared" si="7"/>
        <v>0</v>
      </c>
      <c r="G63" s="285">
        <f t="shared" si="8"/>
        <v>0</v>
      </c>
      <c r="H63" s="281"/>
      <c r="I63" s="281"/>
      <c r="J63" s="281">
        <f t="shared" si="9"/>
        <v>0</v>
      </c>
      <c r="K63" s="281"/>
      <c r="L63" s="286" t="e">
        <f t="shared" si="6"/>
        <v>#DIV/0!</v>
      </c>
      <c r="M63" s="287" t="str">
        <f t="shared" si="1"/>
        <v/>
      </c>
      <c r="N63" s="288" t="e">
        <f>MATCH(F63,[3]IMC!B:B,0)</f>
        <v>#N/A</v>
      </c>
      <c r="O63" s="288" t="e">
        <f t="shared" ca="1" si="2"/>
        <v>#N/A</v>
      </c>
      <c r="P63" s="287" t="e">
        <f ca="1">CONCATENATE(INDEX(IMC!$F$1:$R$5,5,$O63) &amp; " e " &amp; INDEX(IMC!$F$1:$R$5,5,$O63+1))</f>
        <v>#N/A</v>
      </c>
      <c r="Q63" s="281"/>
      <c r="R63" s="288" t="e">
        <f>MATCH(F63,[3]PC!A:A,0)</f>
        <v>#N/A</v>
      </c>
      <c r="S63" s="288" t="e">
        <f t="shared" ca="1" si="3"/>
        <v>#N/A</v>
      </c>
      <c r="T63" s="296" t="e">
        <f ca="1">CONCATENATE(INDEX([3]PC!$E$1:$M$2,1,$S63) &amp; " e " &amp; INDEX([3]PC!$E$1:$M$2,1,$S63+1))</f>
        <v>#N/A</v>
      </c>
      <c r="U63" s="292"/>
      <c r="V63" s="292"/>
      <c r="W63" s="292" t="e">
        <f>CONCATENATE(INDEX([3]IMC!$F$1:$R$5,5,$V63) &amp; " e " &amp; INDEX([3]IMC!$F$1:$R$5,5,$V63+1))</f>
        <v>#VALUE!</v>
      </c>
      <c r="X63" s="293">
        <f t="shared" si="4"/>
        <v>0</v>
      </c>
      <c r="Y63" s="293">
        <f t="shared" si="5"/>
        <v>0</v>
      </c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</row>
    <row r="64" spans="1:39" s="295" customFormat="1" ht="12">
      <c r="A64" s="281"/>
      <c r="B64" s="281"/>
      <c r="C64" s="282"/>
      <c r="D64" s="283"/>
      <c r="E64" s="283"/>
      <c r="F64" s="284">
        <f t="shared" si="7"/>
        <v>0</v>
      </c>
      <c r="G64" s="285">
        <f t="shared" si="8"/>
        <v>0</v>
      </c>
      <c r="H64" s="281"/>
      <c r="I64" s="281"/>
      <c r="J64" s="281">
        <f t="shared" si="9"/>
        <v>0</v>
      </c>
      <c r="K64" s="281"/>
      <c r="L64" s="286" t="e">
        <f t="shared" si="6"/>
        <v>#DIV/0!</v>
      </c>
      <c r="M64" s="287" t="str">
        <f t="shared" si="1"/>
        <v/>
      </c>
      <c r="N64" s="288" t="e">
        <f>MATCH(F64,[3]IMC!B:B,0)</f>
        <v>#N/A</v>
      </c>
      <c r="O64" s="288" t="e">
        <f t="shared" ca="1" si="2"/>
        <v>#N/A</v>
      </c>
      <c r="P64" s="287" t="e">
        <f ca="1">CONCATENATE(INDEX(IMC!$F$1:$R$5,5,$O64) &amp; " e " &amp; INDEX(IMC!$F$1:$R$5,5,$O64+1))</f>
        <v>#N/A</v>
      </c>
      <c r="Q64" s="281"/>
      <c r="R64" s="288" t="e">
        <f>MATCH(F64,[3]PC!A:A,0)</f>
        <v>#N/A</v>
      </c>
      <c r="S64" s="288" t="e">
        <f t="shared" ca="1" si="3"/>
        <v>#N/A</v>
      </c>
      <c r="T64" s="296" t="e">
        <f ca="1">CONCATENATE(INDEX([3]PC!$E$1:$M$2,1,$S64) &amp; " e " &amp; INDEX([3]PC!$E$1:$M$2,1,$S64+1))</f>
        <v>#N/A</v>
      </c>
      <c r="U64" s="292"/>
      <c r="V64" s="292"/>
      <c r="W64" s="292" t="e">
        <f>CONCATENATE(INDEX([3]IMC!$F$1:$R$5,5,$V64) &amp; " e " &amp; INDEX([3]IMC!$F$1:$R$5,5,$V64+1))</f>
        <v>#VALUE!</v>
      </c>
      <c r="X64" s="293">
        <f t="shared" si="4"/>
        <v>0</v>
      </c>
      <c r="Y64" s="293">
        <f t="shared" si="5"/>
        <v>0</v>
      </c>
      <c r="Z64" s="294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4"/>
      <c r="AL64" s="294"/>
      <c r="AM64" s="294"/>
    </row>
    <row r="65" spans="1:39" s="295" customFormat="1" ht="12">
      <c r="A65" s="281"/>
      <c r="B65" s="281"/>
      <c r="C65" s="282"/>
      <c r="D65" s="283"/>
      <c r="E65" s="283"/>
      <c r="F65" s="284">
        <f t="shared" si="7"/>
        <v>0</v>
      </c>
      <c r="G65" s="285">
        <f t="shared" si="8"/>
        <v>0</v>
      </c>
      <c r="H65" s="281"/>
      <c r="I65" s="281"/>
      <c r="J65" s="281">
        <f t="shared" si="9"/>
        <v>0</v>
      </c>
      <c r="K65" s="281"/>
      <c r="L65" s="286" t="e">
        <f t="shared" si="6"/>
        <v>#DIV/0!</v>
      </c>
      <c r="M65" s="287" t="str">
        <f t="shared" si="1"/>
        <v/>
      </c>
      <c r="N65" s="288" t="e">
        <f>MATCH(F65,[3]IMC!B:B,0)</f>
        <v>#N/A</v>
      </c>
      <c r="O65" s="288" t="e">
        <f t="shared" ca="1" si="2"/>
        <v>#N/A</v>
      </c>
      <c r="P65" s="287" t="e">
        <f ca="1">CONCATENATE(INDEX(IMC!$F$1:$R$5,5,$O65) &amp; " e " &amp; INDEX(IMC!$F$1:$R$5,5,$O65+1))</f>
        <v>#N/A</v>
      </c>
      <c r="Q65" s="281"/>
      <c r="R65" s="288" t="e">
        <f>MATCH(F65,[3]PC!A:A,0)</f>
        <v>#N/A</v>
      </c>
      <c r="S65" s="288" t="e">
        <f t="shared" ca="1" si="3"/>
        <v>#N/A</v>
      </c>
      <c r="T65" s="296" t="e">
        <f ca="1">CONCATENATE(INDEX([3]PC!$E$1:$M$2,1,$S65) &amp; " e " &amp; INDEX([3]PC!$E$1:$M$2,1,$S65+1))</f>
        <v>#N/A</v>
      </c>
      <c r="U65" s="292"/>
      <c r="V65" s="292"/>
      <c r="W65" s="292" t="e">
        <f>CONCATENATE(INDEX([3]IMC!$F$1:$R$5,5,$V65) &amp; " e " &amp; INDEX([3]IMC!$F$1:$R$5,5,$V65+1))</f>
        <v>#VALUE!</v>
      </c>
      <c r="X65" s="293">
        <f t="shared" si="4"/>
        <v>0</v>
      </c>
      <c r="Y65" s="293">
        <f t="shared" si="5"/>
        <v>0</v>
      </c>
      <c r="Z65" s="294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94"/>
    </row>
    <row r="66" spans="1:39" s="295" customFormat="1" ht="12">
      <c r="A66" s="281"/>
      <c r="B66" s="281"/>
      <c r="C66" s="282"/>
      <c r="D66" s="283"/>
      <c r="E66" s="283"/>
      <c r="F66" s="284">
        <f t="shared" si="7"/>
        <v>0</v>
      </c>
      <c r="G66" s="285">
        <f t="shared" si="8"/>
        <v>0</v>
      </c>
      <c r="H66" s="281"/>
      <c r="I66" s="281"/>
      <c r="J66" s="281">
        <f t="shared" si="9"/>
        <v>0</v>
      </c>
      <c r="K66" s="281"/>
      <c r="L66" s="286" t="e">
        <f t="shared" si="6"/>
        <v>#DIV/0!</v>
      </c>
      <c r="M66" s="287" t="str">
        <f t="shared" ref="M66:M129" si="10">IF(H66&gt;0,IF(I66&gt;0,H66/I66^2,""),"")</f>
        <v/>
      </c>
      <c r="N66" s="288" t="e">
        <f>MATCH(F66,[3]IMC!B:B,0)</f>
        <v>#N/A</v>
      </c>
      <c r="O66" s="288" t="e">
        <f t="shared" ref="O66:O101" ca="1" si="11">MATCH(M66,INDIRECT("IMC!F" &amp; N66 &amp; ":R" &amp;N66),1)</f>
        <v>#N/A</v>
      </c>
      <c r="P66" s="287" t="e">
        <f ca="1">CONCATENATE(INDEX(IMC!$F$1:$R$5,5,$O66) &amp; " e " &amp; INDEX(IMC!$F$1:$R$5,5,$O66+1))</f>
        <v>#N/A</v>
      </c>
      <c r="Q66" s="281"/>
      <c r="R66" s="288" t="e">
        <f>MATCH(F66,[3]PC!A:A,0)</f>
        <v>#N/A</v>
      </c>
      <c r="S66" s="288" t="e">
        <f t="shared" ref="S66:S129" ca="1" si="12">MATCH(K66,INDIRECT("PC!E" &amp; R66 &amp; ":L" &amp;R66),1)</f>
        <v>#N/A</v>
      </c>
      <c r="T66" s="296" t="e">
        <f ca="1">CONCATENATE(INDEX([3]PC!$E$1:$M$2,1,$S66) &amp; " e " &amp; INDEX([3]PC!$E$1:$M$2,1,$S66+1))</f>
        <v>#N/A</v>
      </c>
      <c r="U66" s="292"/>
      <c r="V66" s="292"/>
      <c r="W66" s="292" t="e">
        <f>CONCATENATE(INDEX([3]IMC!$F$1:$R$5,5,$V66) &amp; " e " &amp; INDEX([3]IMC!$F$1:$R$5,5,$V66+1))</f>
        <v>#VALUE!</v>
      </c>
      <c r="X66" s="293">
        <f t="shared" ref="X66:X129" si="13">U66*(I66*I66)</f>
        <v>0</v>
      </c>
      <c r="Y66" s="293">
        <f t="shared" ref="Y66:Y129" si="14">H66-X66</f>
        <v>0</v>
      </c>
      <c r="Z66" s="294"/>
      <c r="AA66" s="294"/>
      <c r="AB66" s="294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</row>
    <row r="67" spans="1:39" s="295" customFormat="1" ht="12">
      <c r="A67" s="281"/>
      <c r="B67" s="281"/>
      <c r="C67" s="282"/>
      <c r="D67" s="283"/>
      <c r="E67" s="283"/>
      <c r="F67" s="284">
        <f t="shared" ref="F67:F118" si="15">DATEDIF(E67,D67,"M")</f>
        <v>0</v>
      </c>
      <c r="G67" s="285">
        <f t="shared" ref="G67:G130" si="16">YEARFRAC(D67,E67)</f>
        <v>0</v>
      </c>
      <c r="H67" s="281"/>
      <c r="I67" s="281"/>
      <c r="J67" s="281">
        <f t="shared" ref="J67:J130" si="17">I67*100</f>
        <v>0</v>
      </c>
      <c r="K67" s="281"/>
      <c r="L67" s="286" t="e">
        <f t="shared" ref="L67:L117" si="18">K67/J67</f>
        <v>#DIV/0!</v>
      </c>
      <c r="M67" s="287" t="str">
        <f t="shared" si="10"/>
        <v/>
      </c>
      <c r="N67" s="288" t="e">
        <f>MATCH(F67,[3]IMC!B:B,0)</f>
        <v>#N/A</v>
      </c>
      <c r="O67" s="288" t="e">
        <f t="shared" ca="1" si="11"/>
        <v>#N/A</v>
      </c>
      <c r="P67" s="287" t="e">
        <f ca="1">CONCATENATE(INDEX(IMC!$F$1:$R$5,5,$O67) &amp; " e " &amp; INDEX(IMC!$F$1:$R$5,5,$O67+1))</f>
        <v>#N/A</v>
      </c>
      <c r="Q67" s="281"/>
      <c r="R67" s="288" t="e">
        <f>MATCH(F67,[3]PC!A:A,0)</f>
        <v>#N/A</v>
      </c>
      <c r="S67" s="288" t="e">
        <f t="shared" ca="1" si="12"/>
        <v>#N/A</v>
      </c>
      <c r="T67" s="296" t="e">
        <f ca="1">CONCATENATE(INDEX([3]PC!$E$1:$M$2,1,$S67) &amp; " e " &amp; INDEX([3]PC!$E$1:$M$2,1,$S67+1))</f>
        <v>#N/A</v>
      </c>
      <c r="U67" s="292"/>
      <c r="V67" s="292"/>
      <c r="W67" s="292" t="e">
        <f>CONCATENATE(INDEX([3]IMC!$F$1:$R$5,5,$V67) &amp; " e " &amp; INDEX([3]IMC!$F$1:$R$5,5,$V67+1))</f>
        <v>#VALUE!</v>
      </c>
      <c r="X67" s="293">
        <f t="shared" si="13"/>
        <v>0</v>
      </c>
      <c r="Y67" s="293">
        <f t="shared" si="14"/>
        <v>0</v>
      </c>
      <c r="Z67" s="294"/>
      <c r="AA67" s="294"/>
      <c r="AB67" s="294"/>
      <c r="AC67" s="294"/>
      <c r="AD67" s="294"/>
      <c r="AE67" s="294"/>
      <c r="AF67" s="294"/>
      <c r="AG67" s="294"/>
      <c r="AH67" s="294"/>
      <c r="AI67" s="294"/>
      <c r="AJ67" s="294"/>
      <c r="AK67" s="294"/>
      <c r="AL67" s="294"/>
      <c r="AM67" s="294"/>
    </row>
    <row r="68" spans="1:39" s="295" customFormat="1" ht="12">
      <c r="A68" s="281"/>
      <c r="B68" s="281"/>
      <c r="C68" s="282"/>
      <c r="D68" s="283"/>
      <c r="E68" s="283"/>
      <c r="F68" s="284">
        <f t="shared" si="15"/>
        <v>0</v>
      </c>
      <c r="G68" s="285">
        <f t="shared" si="16"/>
        <v>0</v>
      </c>
      <c r="H68" s="281"/>
      <c r="I68" s="281"/>
      <c r="J68" s="281">
        <f t="shared" si="17"/>
        <v>0</v>
      </c>
      <c r="K68" s="281"/>
      <c r="L68" s="286" t="e">
        <f t="shared" si="18"/>
        <v>#DIV/0!</v>
      </c>
      <c r="M68" s="287" t="str">
        <f t="shared" si="10"/>
        <v/>
      </c>
      <c r="N68" s="288" t="e">
        <f>MATCH(F68,[3]IMC!B:B,0)</f>
        <v>#N/A</v>
      </c>
      <c r="O68" s="288" t="e">
        <f t="shared" ca="1" si="11"/>
        <v>#N/A</v>
      </c>
      <c r="P68" s="287" t="e">
        <f ca="1">CONCATENATE(INDEX(IMC!$F$1:$R$5,5,$O68) &amp; " e " &amp; INDEX(IMC!$F$1:$R$5,5,$O68+1))</f>
        <v>#N/A</v>
      </c>
      <c r="Q68" s="281"/>
      <c r="R68" s="288" t="e">
        <f>MATCH(F68,[3]PC!A:A,0)</f>
        <v>#N/A</v>
      </c>
      <c r="S68" s="288" t="e">
        <f t="shared" ca="1" si="12"/>
        <v>#N/A</v>
      </c>
      <c r="T68" s="296" t="e">
        <f ca="1">CONCATENATE(INDEX([3]PC!$E$1:$M$2,1,$S68) &amp; " e " &amp; INDEX([3]PC!$E$1:$M$2,1,$S68+1))</f>
        <v>#N/A</v>
      </c>
      <c r="U68" s="292"/>
      <c r="V68" s="292"/>
      <c r="W68" s="292" t="e">
        <f>CONCATENATE(INDEX([3]IMC!$F$1:$R$5,5,$V68) &amp; " e " &amp; INDEX([3]IMC!$F$1:$R$5,5,$V68+1))</f>
        <v>#VALUE!</v>
      </c>
      <c r="X68" s="293">
        <f t="shared" si="13"/>
        <v>0</v>
      </c>
      <c r="Y68" s="293">
        <f t="shared" si="14"/>
        <v>0</v>
      </c>
      <c r="Z68" s="294"/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4"/>
      <c r="AL68" s="294"/>
      <c r="AM68" s="294"/>
    </row>
    <row r="69" spans="1:39" s="295" customFormat="1" ht="12">
      <c r="A69" s="281"/>
      <c r="B69" s="281"/>
      <c r="C69" s="282"/>
      <c r="D69" s="283"/>
      <c r="E69" s="283"/>
      <c r="F69" s="284">
        <f t="shared" si="15"/>
        <v>0</v>
      </c>
      <c r="G69" s="285">
        <f t="shared" si="16"/>
        <v>0</v>
      </c>
      <c r="H69" s="281"/>
      <c r="I69" s="281"/>
      <c r="J69" s="281">
        <f t="shared" si="17"/>
        <v>0</v>
      </c>
      <c r="K69" s="281"/>
      <c r="L69" s="286" t="e">
        <f t="shared" si="18"/>
        <v>#DIV/0!</v>
      </c>
      <c r="M69" s="287" t="str">
        <f t="shared" si="10"/>
        <v/>
      </c>
      <c r="N69" s="288" t="e">
        <f>MATCH(F69,[3]IMC!B:B,0)</f>
        <v>#N/A</v>
      </c>
      <c r="O69" s="288" t="e">
        <f t="shared" ca="1" si="11"/>
        <v>#N/A</v>
      </c>
      <c r="P69" s="287" t="e">
        <f ca="1">CONCATENATE(INDEX(IMC!$F$1:$R$5,5,$O69) &amp; " e " &amp; INDEX(IMC!$F$1:$R$5,5,$O69+1))</f>
        <v>#N/A</v>
      </c>
      <c r="Q69" s="281"/>
      <c r="R69" s="288" t="e">
        <f>MATCH(F69,[3]PC!A:A,0)</f>
        <v>#N/A</v>
      </c>
      <c r="S69" s="288" t="e">
        <f t="shared" ca="1" si="12"/>
        <v>#N/A</v>
      </c>
      <c r="T69" s="296" t="e">
        <f ca="1">CONCATENATE(INDEX([3]PC!$E$1:$M$2,1,$S69) &amp; " e " &amp; INDEX([3]PC!$E$1:$M$2,1,$S69+1))</f>
        <v>#N/A</v>
      </c>
      <c r="U69" s="292"/>
      <c r="V69" s="292"/>
      <c r="W69" s="292" t="e">
        <f>CONCATENATE(INDEX([3]IMC!$F$1:$R$5,5,$V69) &amp; " e " &amp; INDEX([3]IMC!$F$1:$R$5,5,$V69+1))</f>
        <v>#VALUE!</v>
      </c>
      <c r="X69" s="293">
        <f t="shared" si="13"/>
        <v>0</v>
      </c>
      <c r="Y69" s="293">
        <f t="shared" si="14"/>
        <v>0</v>
      </c>
      <c r="Z69" s="294"/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4"/>
      <c r="AL69" s="294"/>
      <c r="AM69" s="294"/>
    </row>
    <row r="70" spans="1:39" s="295" customFormat="1" ht="12">
      <c r="A70" s="281"/>
      <c r="B70" s="281"/>
      <c r="C70" s="282"/>
      <c r="D70" s="283"/>
      <c r="E70" s="283"/>
      <c r="F70" s="284">
        <f t="shared" si="15"/>
        <v>0</v>
      </c>
      <c r="G70" s="285">
        <f t="shared" si="16"/>
        <v>0</v>
      </c>
      <c r="H70" s="281"/>
      <c r="I70" s="281"/>
      <c r="J70" s="281">
        <f t="shared" si="17"/>
        <v>0</v>
      </c>
      <c r="K70" s="281"/>
      <c r="L70" s="286" t="e">
        <f t="shared" si="18"/>
        <v>#DIV/0!</v>
      </c>
      <c r="M70" s="287" t="str">
        <f t="shared" si="10"/>
        <v/>
      </c>
      <c r="N70" s="288" t="e">
        <f>MATCH(F70,[3]IMC!B:B,0)</f>
        <v>#N/A</v>
      </c>
      <c r="O70" s="288" t="e">
        <f t="shared" ca="1" si="11"/>
        <v>#N/A</v>
      </c>
      <c r="P70" s="287" t="e">
        <f ca="1">CONCATENATE(INDEX(IMC!$F$1:$R$5,5,$O70) &amp; " e " &amp; INDEX(IMC!$F$1:$R$5,5,$O70+1))</f>
        <v>#N/A</v>
      </c>
      <c r="Q70" s="281"/>
      <c r="R70" s="288" t="e">
        <f>MATCH(F70,[3]PC!A:A,0)</f>
        <v>#N/A</v>
      </c>
      <c r="S70" s="288" t="e">
        <f t="shared" ca="1" si="12"/>
        <v>#N/A</v>
      </c>
      <c r="T70" s="296" t="e">
        <f ca="1">CONCATENATE(INDEX([3]PC!$E$1:$M$2,1,$S70) &amp; " e " &amp; INDEX([3]PC!$E$1:$M$2,1,$S70+1))</f>
        <v>#N/A</v>
      </c>
      <c r="U70" s="292"/>
      <c r="V70" s="292"/>
      <c r="W70" s="292" t="e">
        <f>CONCATENATE(INDEX([3]IMC!$F$1:$R$5,5,$V70) &amp; " e " &amp; INDEX([3]IMC!$F$1:$R$5,5,$V70+1))</f>
        <v>#VALUE!</v>
      </c>
      <c r="X70" s="293">
        <f t="shared" si="13"/>
        <v>0</v>
      </c>
      <c r="Y70" s="293">
        <f t="shared" si="14"/>
        <v>0</v>
      </c>
      <c r="Z70" s="294"/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294"/>
      <c r="AL70" s="294"/>
      <c r="AM70" s="294"/>
    </row>
    <row r="71" spans="1:39" s="295" customFormat="1" ht="12">
      <c r="A71" s="281"/>
      <c r="B71" s="281"/>
      <c r="C71" s="282"/>
      <c r="D71" s="283"/>
      <c r="E71" s="283"/>
      <c r="F71" s="284">
        <f t="shared" si="15"/>
        <v>0</v>
      </c>
      <c r="G71" s="285">
        <f t="shared" si="16"/>
        <v>0</v>
      </c>
      <c r="H71" s="281"/>
      <c r="I71" s="281"/>
      <c r="J71" s="281">
        <f t="shared" si="17"/>
        <v>0</v>
      </c>
      <c r="K71" s="281"/>
      <c r="L71" s="286" t="e">
        <f t="shared" si="18"/>
        <v>#DIV/0!</v>
      </c>
      <c r="M71" s="287" t="str">
        <f t="shared" si="10"/>
        <v/>
      </c>
      <c r="N71" s="288" t="e">
        <f>MATCH(F71,[3]IMC!B:B,0)</f>
        <v>#N/A</v>
      </c>
      <c r="O71" s="288" t="e">
        <f t="shared" ca="1" si="11"/>
        <v>#N/A</v>
      </c>
      <c r="P71" s="287" t="e">
        <f ca="1">CONCATENATE(INDEX(IMC!$F$1:$R$5,5,$O71) &amp; " e " &amp; INDEX(IMC!$F$1:$R$5,5,$O71+1))</f>
        <v>#N/A</v>
      </c>
      <c r="Q71" s="281"/>
      <c r="R71" s="288" t="e">
        <f>MATCH(F71,[3]PC!A:A,0)</f>
        <v>#N/A</v>
      </c>
      <c r="S71" s="288" t="e">
        <f t="shared" ca="1" si="12"/>
        <v>#N/A</v>
      </c>
      <c r="T71" s="296" t="e">
        <f ca="1">CONCATENATE(INDEX([3]PC!$E$1:$M$2,1,$S71) &amp; " e " &amp; INDEX([3]PC!$E$1:$M$2,1,$S71+1))</f>
        <v>#N/A</v>
      </c>
      <c r="U71" s="292"/>
      <c r="V71" s="292"/>
      <c r="W71" s="292" t="e">
        <f>CONCATENATE(INDEX([3]IMC!$F$1:$R$5,5,$V71) &amp; " e " &amp; INDEX([3]IMC!$F$1:$R$5,5,$V71+1))</f>
        <v>#VALUE!</v>
      </c>
      <c r="X71" s="293">
        <f t="shared" si="13"/>
        <v>0</v>
      </c>
      <c r="Y71" s="293">
        <f t="shared" si="14"/>
        <v>0</v>
      </c>
      <c r="Z71" s="294"/>
      <c r="AA71" s="294"/>
      <c r="AB71" s="294"/>
      <c r="AC71" s="294"/>
      <c r="AD71" s="294"/>
      <c r="AE71" s="294"/>
      <c r="AF71" s="294"/>
      <c r="AG71" s="294"/>
      <c r="AH71" s="294"/>
      <c r="AI71" s="294"/>
      <c r="AJ71" s="294"/>
      <c r="AK71" s="294"/>
      <c r="AL71" s="294"/>
      <c r="AM71" s="294"/>
    </row>
    <row r="72" spans="1:39" s="295" customFormat="1" ht="12">
      <c r="A72" s="281"/>
      <c r="B72" s="281"/>
      <c r="C72" s="282"/>
      <c r="D72" s="283"/>
      <c r="E72" s="283"/>
      <c r="F72" s="284">
        <f t="shared" si="15"/>
        <v>0</v>
      </c>
      <c r="G72" s="285">
        <f t="shared" si="16"/>
        <v>0</v>
      </c>
      <c r="H72" s="281"/>
      <c r="I72" s="281"/>
      <c r="J72" s="281">
        <f t="shared" si="17"/>
        <v>0</v>
      </c>
      <c r="K72" s="281"/>
      <c r="L72" s="286" t="e">
        <f t="shared" si="18"/>
        <v>#DIV/0!</v>
      </c>
      <c r="M72" s="287" t="str">
        <f t="shared" si="10"/>
        <v/>
      </c>
      <c r="N72" s="288" t="e">
        <f>MATCH(F72,[3]IMC!B:B,0)</f>
        <v>#N/A</v>
      </c>
      <c r="O72" s="288" t="e">
        <f t="shared" ca="1" si="11"/>
        <v>#N/A</v>
      </c>
      <c r="P72" s="287" t="e">
        <f ca="1">CONCATENATE(INDEX(IMC!$F$1:$R$5,5,$O72) &amp; " e " &amp; INDEX(IMC!$F$1:$R$5,5,$O72+1))</f>
        <v>#N/A</v>
      </c>
      <c r="Q72" s="281"/>
      <c r="R72" s="288" t="e">
        <f>MATCH(F72,[3]PC!A:A,0)</f>
        <v>#N/A</v>
      </c>
      <c r="S72" s="288" t="e">
        <f t="shared" ca="1" si="12"/>
        <v>#N/A</v>
      </c>
      <c r="T72" s="296" t="e">
        <f ca="1">CONCATENATE(INDEX([3]PC!$E$1:$M$2,1,$S72) &amp; " e " &amp; INDEX([3]PC!$E$1:$M$2,1,$S72+1))</f>
        <v>#N/A</v>
      </c>
      <c r="U72" s="292"/>
      <c r="V72" s="292"/>
      <c r="W72" s="292" t="e">
        <f>CONCATENATE(INDEX([3]IMC!$F$1:$R$5,5,$V72) &amp; " e " &amp; INDEX([3]IMC!$F$1:$R$5,5,$V72+1))</f>
        <v>#VALUE!</v>
      </c>
      <c r="X72" s="293">
        <f t="shared" si="13"/>
        <v>0</v>
      </c>
      <c r="Y72" s="293">
        <f t="shared" si="14"/>
        <v>0</v>
      </c>
      <c r="Z72" s="294"/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4"/>
      <c r="AL72" s="294"/>
      <c r="AM72" s="294"/>
    </row>
    <row r="73" spans="1:39" s="295" customFormat="1" ht="12">
      <c r="A73" s="281"/>
      <c r="B73" s="281"/>
      <c r="C73" s="282"/>
      <c r="D73" s="283"/>
      <c r="E73" s="283"/>
      <c r="F73" s="284">
        <f t="shared" si="15"/>
        <v>0</v>
      </c>
      <c r="G73" s="285">
        <f t="shared" si="16"/>
        <v>0</v>
      </c>
      <c r="H73" s="281"/>
      <c r="I73" s="281"/>
      <c r="J73" s="281">
        <f t="shared" si="17"/>
        <v>0</v>
      </c>
      <c r="K73" s="281"/>
      <c r="L73" s="286" t="e">
        <f t="shared" si="18"/>
        <v>#DIV/0!</v>
      </c>
      <c r="M73" s="287" t="str">
        <f t="shared" si="10"/>
        <v/>
      </c>
      <c r="N73" s="288" t="e">
        <f>MATCH(F73,[3]IMC!B:B,0)</f>
        <v>#N/A</v>
      </c>
      <c r="O73" s="288" t="e">
        <f t="shared" ca="1" si="11"/>
        <v>#N/A</v>
      </c>
      <c r="P73" s="287" t="e">
        <f ca="1">CONCATENATE(INDEX(IMC!$F$1:$R$5,5,$O73) &amp; " e " &amp; INDEX(IMC!$F$1:$R$5,5,$O73+1))</f>
        <v>#N/A</v>
      </c>
      <c r="Q73" s="281"/>
      <c r="R73" s="288" t="e">
        <f>MATCH(F73,[3]PC!A:A,0)</f>
        <v>#N/A</v>
      </c>
      <c r="S73" s="288" t="e">
        <f t="shared" ca="1" si="12"/>
        <v>#N/A</v>
      </c>
      <c r="T73" s="296" t="e">
        <f ca="1">CONCATENATE(INDEX([3]PC!$E$1:$M$2,1,$S73) &amp; " e " &amp; INDEX([3]PC!$E$1:$M$2,1,$S73+1))</f>
        <v>#N/A</v>
      </c>
      <c r="U73" s="292"/>
      <c r="V73" s="292"/>
      <c r="W73" s="292" t="e">
        <f>CONCATENATE(INDEX([3]IMC!$F$1:$R$5,5,$V73) &amp; " e " &amp; INDEX([3]IMC!$F$1:$R$5,5,$V73+1))</f>
        <v>#VALUE!</v>
      </c>
      <c r="X73" s="293">
        <f t="shared" si="13"/>
        <v>0</v>
      </c>
      <c r="Y73" s="293">
        <f t="shared" si="14"/>
        <v>0</v>
      </c>
      <c r="Z73" s="294"/>
      <c r="AA73" s="294"/>
      <c r="AB73" s="294"/>
      <c r="AC73" s="294"/>
      <c r="AD73" s="294"/>
      <c r="AE73" s="294"/>
      <c r="AF73" s="294"/>
      <c r="AG73" s="294"/>
      <c r="AH73" s="294"/>
      <c r="AI73" s="294"/>
      <c r="AJ73" s="294"/>
      <c r="AK73" s="294"/>
      <c r="AL73" s="294"/>
      <c r="AM73" s="294"/>
    </row>
    <row r="74" spans="1:39" s="295" customFormat="1" ht="12">
      <c r="A74" s="281"/>
      <c r="B74" s="281"/>
      <c r="C74" s="282"/>
      <c r="D74" s="283"/>
      <c r="E74" s="283"/>
      <c r="F74" s="284">
        <f t="shared" si="15"/>
        <v>0</v>
      </c>
      <c r="G74" s="285">
        <f t="shared" si="16"/>
        <v>0</v>
      </c>
      <c r="H74" s="281"/>
      <c r="I74" s="281"/>
      <c r="J74" s="281">
        <f t="shared" si="17"/>
        <v>0</v>
      </c>
      <c r="K74" s="281"/>
      <c r="L74" s="286" t="e">
        <f t="shared" si="18"/>
        <v>#DIV/0!</v>
      </c>
      <c r="M74" s="287" t="str">
        <f t="shared" si="10"/>
        <v/>
      </c>
      <c r="N74" s="288" t="e">
        <f>MATCH(F74,[3]IMC!B:B,0)</f>
        <v>#N/A</v>
      </c>
      <c r="O74" s="288" t="e">
        <f t="shared" ca="1" si="11"/>
        <v>#N/A</v>
      </c>
      <c r="P74" s="287" t="e">
        <f ca="1">CONCATENATE(INDEX(IMC!$F$1:$R$5,5,$O74) &amp; " e " &amp; INDEX(IMC!$F$1:$R$5,5,$O74+1))</f>
        <v>#N/A</v>
      </c>
      <c r="Q74" s="281"/>
      <c r="R74" s="288" t="e">
        <f>MATCH(F74,[3]PC!A:A,0)</f>
        <v>#N/A</v>
      </c>
      <c r="S74" s="288" t="e">
        <f t="shared" ca="1" si="12"/>
        <v>#N/A</v>
      </c>
      <c r="T74" s="296" t="e">
        <f ca="1">CONCATENATE(INDEX([3]PC!$E$1:$M$2,1,$S74) &amp; " e " &amp; INDEX([3]PC!$E$1:$M$2,1,$S74+1))</f>
        <v>#N/A</v>
      </c>
      <c r="U74" s="292"/>
      <c r="V74" s="292"/>
      <c r="W74" s="292" t="e">
        <f>CONCATENATE(INDEX([3]IMC!$F$1:$R$5,5,$V74) &amp; " e " &amp; INDEX([3]IMC!$F$1:$R$5,5,$V74+1))</f>
        <v>#VALUE!</v>
      </c>
      <c r="X74" s="293">
        <f t="shared" si="13"/>
        <v>0</v>
      </c>
      <c r="Y74" s="293">
        <f t="shared" si="14"/>
        <v>0</v>
      </c>
      <c r="Z74" s="294"/>
      <c r="AA74" s="294"/>
      <c r="AB74" s="294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</row>
    <row r="75" spans="1:39" s="295" customFormat="1" ht="12">
      <c r="A75" s="281"/>
      <c r="B75" s="281"/>
      <c r="C75" s="282"/>
      <c r="D75" s="283"/>
      <c r="E75" s="283"/>
      <c r="F75" s="284">
        <f t="shared" si="15"/>
        <v>0</v>
      </c>
      <c r="G75" s="285">
        <f t="shared" si="16"/>
        <v>0</v>
      </c>
      <c r="H75" s="281"/>
      <c r="I75" s="281"/>
      <c r="J75" s="281">
        <f t="shared" si="17"/>
        <v>0</v>
      </c>
      <c r="K75" s="281"/>
      <c r="L75" s="286" t="e">
        <f t="shared" si="18"/>
        <v>#DIV/0!</v>
      </c>
      <c r="M75" s="287" t="str">
        <f t="shared" si="10"/>
        <v/>
      </c>
      <c r="N75" s="288" t="e">
        <f>MATCH(F75,[3]IMC!B:B,0)</f>
        <v>#N/A</v>
      </c>
      <c r="O75" s="288" t="e">
        <f t="shared" ca="1" si="11"/>
        <v>#N/A</v>
      </c>
      <c r="P75" s="287" t="e">
        <f ca="1">CONCATENATE(INDEX(IMC!$F$1:$R$5,5,$O75) &amp; " e " &amp; INDEX(IMC!$F$1:$R$5,5,$O75+1))</f>
        <v>#N/A</v>
      </c>
      <c r="Q75" s="281"/>
      <c r="R75" s="288" t="e">
        <f>MATCH(F75,[3]PC!A:A,0)</f>
        <v>#N/A</v>
      </c>
      <c r="S75" s="288" t="e">
        <f t="shared" ca="1" si="12"/>
        <v>#N/A</v>
      </c>
      <c r="T75" s="296" t="e">
        <f ca="1">CONCATENATE(INDEX([3]PC!$E$1:$M$2,1,$S75) &amp; " e " &amp; INDEX([3]PC!$E$1:$M$2,1,$S75+1))</f>
        <v>#N/A</v>
      </c>
      <c r="U75" s="292"/>
      <c r="V75" s="292"/>
      <c r="W75" s="292" t="e">
        <f>CONCATENATE(INDEX([3]IMC!$F$1:$R$5,5,$V75) &amp; " e " &amp; INDEX([3]IMC!$F$1:$R$5,5,$V75+1))</f>
        <v>#VALUE!</v>
      </c>
      <c r="X75" s="293">
        <f t="shared" si="13"/>
        <v>0</v>
      </c>
      <c r="Y75" s="293">
        <f t="shared" si="14"/>
        <v>0</v>
      </c>
      <c r="Z75" s="294"/>
      <c r="AA75" s="294"/>
      <c r="AB75" s="294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</row>
    <row r="76" spans="1:39" s="295" customFormat="1" ht="12">
      <c r="A76" s="281"/>
      <c r="B76" s="281"/>
      <c r="C76" s="282"/>
      <c r="D76" s="283"/>
      <c r="E76" s="283"/>
      <c r="F76" s="284">
        <f t="shared" si="15"/>
        <v>0</v>
      </c>
      <c r="G76" s="285">
        <f t="shared" si="16"/>
        <v>0</v>
      </c>
      <c r="H76" s="281"/>
      <c r="I76" s="281"/>
      <c r="J76" s="281">
        <f t="shared" si="17"/>
        <v>0</v>
      </c>
      <c r="K76" s="281"/>
      <c r="L76" s="286" t="e">
        <f t="shared" si="18"/>
        <v>#DIV/0!</v>
      </c>
      <c r="M76" s="287" t="str">
        <f t="shared" si="10"/>
        <v/>
      </c>
      <c r="N76" s="288" t="e">
        <f>MATCH(F76,[3]IMC!B:B,0)</f>
        <v>#N/A</v>
      </c>
      <c r="O76" s="288" t="e">
        <f t="shared" ca="1" si="11"/>
        <v>#N/A</v>
      </c>
      <c r="P76" s="287" t="e">
        <f ca="1">CONCATENATE(INDEX(IMC!$F$1:$R$5,5,$O76) &amp; " e " &amp; INDEX(IMC!$F$1:$R$5,5,$O76+1))</f>
        <v>#N/A</v>
      </c>
      <c r="Q76" s="281"/>
      <c r="R76" s="288" t="e">
        <f>MATCH(F76,[3]PC!A:A,0)</f>
        <v>#N/A</v>
      </c>
      <c r="S76" s="288" t="e">
        <f t="shared" ca="1" si="12"/>
        <v>#N/A</v>
      </c>
      <c r="T76" s="296" t="e">
        <f ca="1">CONCATENATE(INDEX([3]PC!$E$1:$M$2,1,$S76) &amp; " e " &amp; INDEX([3]PC!$E$1:$M$2,1,$S76+1))</f>
        <v>#N/A</v>
      </c>
      <c r="U76" s="292"/>
      <c r="V76" s="292"/>
      <c r="W76" s="292" t="e">
        <f>CONCATENATE(INDEX([3]IMC!$F$1:$R$5,5,$V76) &amp; " e " &amp; INDEX([3]IMC!$F$1:$R$5,5,$V76+1))</f>
        <v>#VALUE!</v>
      </c>
      <c r="X76" s="293">
        <f t="shared" si="13"/>
        <v>0</v>
      </c>
      <c r="Y76" s="293">
        <f t="shared" si="14"/>
        <v>0</v>
      </c>
      <c r="Z76" s="294"/>
      <c r="AA76" s="294"/>
      <c r="AB76" s="294"/>
      <c r="AC76" s="294"/>
      <c r="AD76" s="294"/>
      <c r="AE76" s="294"/>
      <c r="AF76" s="294"/>
      <c r="AG76" s="294"/>
      <c r="AH76" s="294"/>
      <c r="AI76" s="294"/>
      <c r="AJ76" s="294"/>
      <c r="AK76" s="294"/>
      <c r="AL76" s="294"/>
      <c r="AM76" s="294"/>
    </row>
    <row r="77" spans="1:39" s="295" customFormat="1" ht="12">
      <c r="A77" s="281"/>
      <c r="B77" s="281"/>
      <c r="C77" s="282"/>
      <c r="D77" s="283"/>
      <c r="E77" s="283"/>
      <c r="F77" s="284">
        <f t="shared" si="15"/>
        <v>0</v>
      </c>
      <c r="G77" s="285">
        <f t="shared" si="16"/>
        <v>0</v>
      </c>
      <c r="H77" s="281"/>
      <c r="I77" s="281"/>
      <c r="J77" s="281">
        <f t="shared" si="17"/>
        <v>0</v>
      </c>
      <c r="K77" s="281"/>
      <c r="L77" s="286" t="e">
        <f t="shared" si="18"/>
        <v>#DIV/0!</v>
      </c>
      <c r="M77" s="287" t="str">
        <f t="shared" si="10"/>
        <v/>
      </c>
      <c r="N77" s="288" t="e">
        <f>MATCH(F77,[3]IMC!B:B,0)</f>
        <v>#N/A</v>
      </c>
      <c r="O77" s="288" t="e">
        <f t="shared" ca="1" si="11"/>
        <v>#N/A</v>
      </c>
      <c r="P77" s="287" t="e">
        <f ca="1">CONCATENATE(INDEX(IMC!$F$1:$R$5,5,$O77) &amp; " e " &amp; INDEX(IMC!$F$1:$R$5,5,$O77+1))</f>
        <v>#N/A</v>
      </c>
      <c r="Q77" s="281"/>
      <c r="R77" s="288" t="e">
        <f>MATCH(F77,[3]PC!A:A,0)</f>
        <v>#N/A</v>
      </c>
      <c r="S77" s="288" t="e">
        <f t="shared" ca="1" si="12"/>
        <v>#N/A</v>
      </c>
      <c r="T77" s="296" t="e">
        <f ca="1">CONCATENATE(INDEX([3]PC!$E$1:$M$2,1,$S77) &amp; " e " &amp; INDEX([3]PC!$E$1:$M$2,1,$S77+1))</f>
        <v>#N/A</v>
      </c>
      <c r="U77" s="292"/>
      <c r="V77" s="292"/>
      <c r="W77" s="292" t="e">
        <f>CONCATENATE(INDEX([3]IMC!$F$1:$R$5,5,$V77) &amp; " e " &amp; INDEX([3]IMC!$F$1:$R$5,5,$V77+1))</f>
        <v>#VALUE!</v>
      </c>
      <c r="X77" s="293">
        <f t="shared" si="13"/>
        <v>0</v>
      </c>
      <c r="Y77" s="293">
        <f t="shared" si="14"/>
        <v>0</v>
      </c>
      <c r="Z77" s="294"/>
      <c r="AA77" s="294"/>
      <c r="AB77" s="294"/>
      <c r="AC77" s="294"/>
      <c r="AD77" s="294"/>
      <c r="AE77" s="294"/>
      <c r="AF77" s="294"/>
      <c r="AG77" s="294"/>
      <c r="AH77" s="294"/>
      <c r="AI77" s="294"/>
      <c r="AJ77" s="294"/>
      <c r="AK77" s="294"/>
      <c r="AL77" s="294"/>
      <c r="AM77" s="294"/>
    </row>
    <row r="78" spans="1:39" s="295" customFormat="1" ht="12">
      <c r="A78" s="281"/>
      <c r="B78" s="281"/>
      <c r="C78" s="282"/>
      <c r="D78" s="283"/>
      <c r="E78" s="283"/>
      <c r="F78" s="284">
        <f t="shared" si="15"/>
        <v>0</v>
      </c>
      <c r="G78" s="285">
        <f t="shared" si="16"/>
        <v>0</v>
      </c>
      <c r="H78" s="281"/>
      <c r="I78" s="281"/>
      <c r="J78" s="281">
        <f t="shared" si="17"/>
        <v>0</v>
      </c>
      <c r="K78" s="281"/>
      <c r="L78" s="286" t="e">
        <f t="shared" si="18"/>
        <v>#DIV/0!</v>
      </c>
      <c r="M78" s="287" t="str">
        <f t="shared" si="10"/>
        <v/>
      </c>
      <c r="N78" s="288" t="e">
        <f>MATCH(F78,[3]IMC!B:B,0)</f>
        <v>#N/A</v>
      </c>
      <c r="O78" s="288" t="e">
        <f t="shared" ca="1" si="11"/>
        <v>#N/A</v>
      </c>
      <c r="P78" s="287" t="e">
        <f ca="1">CONCATENATE(INDEX(IMC!$F$1:$R$5,5,$O78) &amp; " e " &amp; INDEX(IMC!$F$1:$R$5,5,$O78+1))</f>
        <v>#N/A</v>
      </c>
      <c r="Q78" s="281"/>
      <c r="R78" s="288" t="e">
        <f>MATCH(F78,[3]PC!A:A,0)</f>
        <v>#N/A</v>
      </c>
      <c r="S78" s="288" t="e">
        <f t="shared" ca="1" si="12"/>
        <v>#N/A</v>
      </c>
      <c r="T78" s="296" t="e">
        <f ca="1">CONCATENATE(INDEX([3]PC!$E$1:$M$2,1,$S78) &amp; " e " &amp; INDEX([3]PC!$E$1:$M$2,1,$S78+1))</f>
        <v>#N/A</v>
      </c>
      <c r="U78" s="292"/>
      <c r="V78" s="292"/>
      <c r="W78" s="292" t="e">
        <f>CONCATENATE(INDEX([3]IMC!$F$1:$R$5,5,$V78) &amp; " e " &amp; INDEX([3]IMC!$F$1:$R$5,5,$V78+1))</f>
        <v>#VALUE!</v>
      </c>
      <c r="X78" s="293">
        <f t="shared" si="13"/>
        <v>0</v>
      </c>
      <c r="Y78" s="293">
        <f t="shared" si="14"/>
        <v>0</v>
      </c>
      <c r="Z78" s="294"/>
      <c r="AA78" s="294"/>
      <c r="AB78" s="294"/>
      <c r="AC78" s="294"/>
      <c r="AD78" s="294"/>
      <c r="AE78" s="294"/>
      <c r="AF78" s="294"/>
      <c r="AG78" s="294"/>
      <c r="AH78" s="294"/>
      <c r="AI78" s="294"/>
      <c r="AJ78" s="294"/>
      <c r="AK78" s="294"/>
      <c r="AL78" s="294"/>
      <c r="AM78" s="294"/>
    </row>
    <row r="79" spans="1:39" s="295" customFormat="1" ht="12">
      <c r="A79" s="281"/>
      <c r="B79" s="281"/>
      <c r="C79" s="282"/>
      <c r="D79" s="283"/>
      <c r="E79" s="283"/>
      <c r="F79" s="284">
        <f t="shared" si="15"/>
        <v>0</v>
      </c>
      <c r="G79" s="285">
        <f t="shared" si="16"/>
        <v>0</v>
      </c>
      <c r="H79" s="281"/>
      <c r="I79" s="281"/>
      <c r="J79" s="281">
        <f t="shared" si="17"/>
        <v>0</v>
      </c>
      <c r="K79" s="281"/>
      <c r="L79" s="286" t="e">
        <f t="shared" si="18"/>
        <v>#DIV/0!</v>
      </c>
      <c r="M79" s="287" t="str">
        <f t="shared" si="10"/>
        <v/>
      </c>
      <c r="N79" s="288" t="e">
        <f>MATCH(F79,[3]IMC!B:B,0)</f>
        <v>#N/A</v>
      </c>
      <c r="O79" s="288" t="e">
        <f t="shared" ca="1" si="11"/>
        <v>#N/A</v>
      </c>
      <c r="P79" s="287" t="e">
        <f ca="1">CONCATENATE(INDEX(IMC!$F$1:$R$5,5,$O79) &amp; " e " &amp; INDEX(IMC!$F$1:$R$5,5,$O79+1))</f>
        <v>#N/A</v>
      </c>
      <c r="Q79" s="281"/>
      <c r="R79" s="288" t="e">
        <f>MATCH(F79,[3]PC!A:A,0)</f>
        <v>#N/A</v>
      </c>
      <c r="S79" s="288" t="e">
        <f t="shared" ca="1" si="12"/>
        <v>#N/A</v>
      </c>
      <c r="T79" s="296" t="e">
        <f ca="1">CONCATENATE(INDEX([3]PC!$E$1:$M$2,1,$S79) &amp; " e " &amp; INDEX([3]PC!$E$1:$M$2,1,$S79+1))</f>
        <v>#N/A</v>
      </c>
      <c r="U79" s="292"/>
      <c r="V79" s="292"/>
      <c r="W79" s="292" t="e">
        <f>CONCATENATE(INDEX([3]IMC!$F$1:$R$5,5,$V79) &amp; " e " &amp; INDEX([3]IMC!$F$1:$R$5,5,$V79+1))</f>
        <v>#VALUE!</v>
      </c>
      <c r="X79" s="293">
        <f t="shared" si="13"/>
        <v>0</v>
      </c>
      <c r="Y79" s="293">
        <f t="shared" si="14"/>
        <v>0</v>
      </c>
      <c r="Z79" s="294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294"/>
    </row>
    <row r="80" spans="1:39" s="295" customFormat="1" ht="12">
      <c r="A80" s="281"/>
      <c r="B80" s="281"/>
      <c r="C80" s="282"/>
      <c r="D80" s="283"/>
      <c r="E80" s="283"/>
      <c r="F80" s="284">
        <f t="shared" si="15"/>
        <v>0</v>
      </c>
      <c r="G80" s="285">
        <f t="shared" si="16"/>
        <v>0</v>
      </c>
      <c r="H80" s="281"/>
      <c r="I80" s="281"/>
      <c r="J80" s="281">
        <f t="shared" si="17"/>
        <v>0</v>
      </c>
      <c r="K80" s="281"/>
      <c r="L80" s="286" t="e">
        <f t="shared" si="18"/>
        <v>#DIV/0!</v>
      </c>
      <c r="M80" s="287" t="str">
        <f t="shared" si="10"/>
        <v/>
      </c>
      <c r="N80" s="288" t="e">
        <f>MATCH(F80,[3]IMC!B:B,0)</f>
        <v>#N/A</v>
      </c>
      <c r="O80" s="288" t="e">
        <f t="shared" ca="1" si="11"/>
        <v>#N/A</v>
      </c>
      <c r="P80" s="287" t="e">
        <f ca="1">CONCATENATE(INDEX(IMC!$F$1:$R$5,5,$O80) &amp; " e " &amp; INDEX(IMC!$F$1:$R$5,5,$O80+1))</f>
        <v>#N/A</v>
      </c>
      <c r="Q80" s="281"/>
      <c r="R80" s="288" t="e">
        <f>MATCH(F80,[3]PC!A:A,0)</f>
        <v>#N/A</v>
      </c>
      <c r="S80" s="288" t="e">
        <f t="shared" ca="1" si="12"/>
        <v>#N/A</v>
      </c>
      <c r="T80" s="296" t="e">
        <f ca="1">CONCATENATE(INDEX([3]PC!$E$1:$M$2,1,$S80) &amp; " e " &amp; INDEX([3]PC!$E$1:$M$2,1,$S80+1))</f>
        <v>#N/A</v>
      </c>
      <c r="U80" s="292"/>
      <c r="V80" s="292"/>
      <c r="W80" s="292" t="e">
        <f>CONCATENATE(INDEX([3]IMC!$F$1:$R$5,5,$V80) &amp; " e " &amp; INDEX([3]IMC!$F$1:$R$5,5,$V80+1))</f>
        <v>#VALUE!</v>
      </c>
      <c r="X80" s="293">
        <f t="shared" si="13"/>
        <v>0</v>
      </c>
      <c r="Y80" s="293">
        <f t="shared" si="14"/>
        <v>0</v>
      </c>
      <c r="Z80" s="294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</row>
    <row r="81" spans="1:39" s="295" customFormat="1" ht="12">
      <c r="A81" s="281"/>
      <c r="B81" s="281"/>
      <c r="C81" s="282"/>
      <c r="D81" s="283"/>
      <c r="E81" s="283"/>
      <c r="F81" s="284">
        <f t="shared" si="15"/>
        <v>0</v>
      </c>
      <c r="G81" s="285">
        <f t="shared" si="16"/>
        <v>0</v>
      </c>
      <c r="H81" s="281"/>
      <c r="I81" s="281"/>
      <c r="J81" s="281">
        <f t="shared" si="17"/>
        <v>0</v>
      </c>
      <c r="K81" s="281"/>
      <c r="L81" s="286" t="e">
        <f t="shared" si="18"/>
        <v>#DIV/0!</v>
      </c>
      <c r="M81" s="287" t="str">
        <f t="shared" si="10"/>
        <v/>
      </c>
      <c r="N81" s="288" t="e">
        <f>MATCH(F81,[3]IMC!B:B,0)</f>
        <v>#N/A</v>
      </c>
      <c r="O81" s="288" t="e">
        <f t="shared" ca="1" si="11"/>
        <v>#N/A</v>
      </c>
      <c r="P81" s="287" t="e">
        <f ca="1">CONCATENATE(INDEX(IMC!$F$1:$R$5,5,$O81) &amp; " e " &amp; INDEX(IMC!$F$1:$R$5,5,$O81+1))</f>
        <v>#N/A</v>
      </c>
      <c r="Q81" s="281"/>
      <c r="R81" s="288" t="e">
        <f>MATCH(F81,[3]PC!A:A,0)</f>
        <v>#N/A</v>
      </c>
      <c r="S81" s="288" t="e">
        <f t="shared" ca="1" si="12"/>
        <v>#N/A</v>
      </c>
      <c r="T81" s="296" t="e">
        <f ca="1">CONCATENATE(INDEX([3]PC!$E$1:$M$2,1,$S81) &amp; " e " &amp; INDEX([3]PC!$E$1:$M$2,1,$S81+1))</f>
        <v>#N/A</v>
      </c>
      <c r="U81" s="292"/>
      <c r="V81" s="292"/>
      <c r="W81" s="292" t="e">
        <f>CONCATENATE(INDEX([3]IMC!$F$1:$R$5,5,$V81) &amp; " e " &amp; INDEX([3]IMC!$F$1:$R$5,5,$V81+1))</f>
        <v>#VALUE!</v>
      </c>
      <c r="X81" s="293">
        <f t="shared" si="13"/>
        <v>0</v>
      </c>
      <c r="Y81" s="293">
        <f t="shared" si="14"/>
        <v>0</v>
      </c>
      <c r="Z81" s="294"/>
      <c r="AA81" s="294"/>
      <c r="AB81" s="294"/>
      <c r="AC81" s="294"/>
      <c r="AD81" s="294"/>
      <c r="AE81" s="294"/>
      <c r="AF81" s="294"/>
      <c r="AG81" s="294"/>
      <c r="AH81" s="294"/>
      <c r="AI81" s="294"/>
      <c r="AJ81" s="294"/>
      <c r="AK81" s="294"/>
      <c r="AL81" s="294"/>
      <c r="AM81" s="294"/>
    </row>
    <row r="82" spans="1:39" s="295" customFormat="1" ht="12">
      <c r="A82" s="281"/>
      <c r="B82" s="281"/>
      <c r="C82" s="282"/>
      <c r="D82" s="283"/>
      <c r="E82" s="283"/>
      <c r="F82" s="284">
        <f t="shared" si="15"/>
        <v>0</v>
      </c>
      <c r="G82" s="285">
        <f t="shared" si="16"/>
        <v>0</v>
      </c>
      <c r="H82" s="281"/>
      <c r="I82" s="281"/>
      <c r="J82" s="281">
        <f t="shared" si="17"/>
        <v>0</v>
      </c>
      <c r="K82" s="281"/>
      <c r="L82" s="286" t="e">
        <f t="shared" si="18"/>
        <v>#DIV/0!</v>
      </c>
      <c r="M82" s="287" t="str">
        <f t="shared" si="10"/>
        <v/>
      </c>
      <c r="N82" s="288" t="e">
        <f>MATCH(F82,[3]IMC!B:B,0)</f>
        <v>#N/A</v>
      </c>
      <c r="O82" s="288" t="e">
        <f t="shared" ca="1" si="11"/>
        <v>#N/A</v>
      </c>
      <c r="P82" s="287" t="e">
        <f ca="1">CONCATENATE(INDEX(IMC!$F$1:$R$5,5,$O82) &amp; " e " &amp; INDEX(IMC!$F$1:$R$5,5,$O82+1))</f>
        <v>#N/A</v>
      </c>
      <c r="Q82" s="281"/>
      <c r="R82" s="288" t="e">
        <f>MATCH(F82,[3]PC!A:A,0)</f>
        <v>#N/A</v>
      </c>
      <c r="S82" s="288" t="e">
        <f t="shared" ca="1" si="12"/>
        <v>#N/A</v>
      </c>
      <c r="T82" s="296" t="e">
        <f ca="1">CONCATENATE(INDEX([3]PC!$E$1:$M$2,1,$S82) &amp; " e " &amp; INDEX([3]PC!$E$1:$M$2,1,$S82+1))</f>
        <v>#N/A</v>
      </c>
      <c r="U82" s="292"/>
      <c r="V82" s="292"/>
      <c r="W82" s="292" t="e">
        <f>CONCATENATE(INDEX([3]IMC!$F$1:$R$5,5,$V82) &amp; " e " &amp; INDEX([3]IMC!$F$1:$R$5,5,$V82+1))</f>
        <v>#VALUE!</v>
      </c>
      <c r="X82" s="293">
        <f t="shared" si="13"/>
        <v>0</v>
      </c>
      <c r="Y82" s="293">
        <f t="shared" si="14"/>
        <v>0</v>
      </c>
      <c r="Z82" s="294"/>
      <c r="AA82" s="294"/>
      <c r="AB82" s="294"/>
      <c r="AC82" s="294"/>
      <c r="AD82" s="294"/>
      <c r="AE82" s="294"/>
      <c r="AF82" s="294"/>
      <c r="AG82" s="294"/>
      <c r="AH82" s="294"/>
      <c r="AI82" s="294"/>
      <c r="AJ82" s="294"/>
      <c r="AK82" s="294"/>
      <c r="AL82" s="294"/>
      <c r="AM82" s="294"/>
    </row>
    <row r="83" spans="1:39" s="295" customFormat="1" ht="12">
      <c r="A83" s="281"/>
      <c r="B83" s="281"/>
      <c r="C83" s="282"/>
      <c r="D83" s="283"/>
      <c r="E83" s="283"/>
      <c r="F83" s="284">
        <f t="shared" si="15"/>
        <v>0</v>
      </c>
      <c r="G83" s="285">
        <f t="shared" si="16"/>
        <v>0</v>
      </c>
      <c r="H83" s="281"/>
      <c r="I83" s="281"/>
      <c r="J83" s="281">
        <f t="shared" si="17"/>
        <v>0</v>
      </c>
      <c r="K83" s="281"/>
      <c r="L83" s="286" t="e">
        <f t="shared" si="18"/>
        <v>#DIV/0!</v>
      </c>
      <c r="M83" s="287" t="str">
        <f t="shared" si="10"/>
        <v/>
      </c>
      <c r="N83" s="288" t="e">
        <f>MATCH(F83,[3]IMC!B:B,0)</f>
        <v>#N/A</v>
      </c>
      <c r="O83" s="288" t="e">
        <f t="shared" ca="1" si="11"/>
        <v>#N/A</v>
      </c>
      <c r="P83" s="287" t="e">
        <f ca="1">CONCATENATE(INDEX(IMC!$F$1:$R$5,5,$O83) &amp; " e " &amp; INDEX(IMC!$F$1:$R$5,5,$O83+1))</f>
        <v>#N/A</v>
      </c>
      <c r="Q83" s="281"/>
      <c r="R83" s="288" t="e">
        <f>MATCH(F83,[3]PC!A:A,0)</f>
        <v>#N/A</v>
      </c>
      <c r="S83" s="288" t="e">
        <f t="shared" ca="1" si="12"/>
        <v>#N/A</v>
      </c>
      <c r="T83" s="296" t="e">
        <f ca="1">CONCATENATE(INDEX([3]PC!$E$1:$M$2,1,$S83) &amp; " e " &amp; INDEX([3]PC!$E$1:$M$2,1,$S83+1))</f>
        <v>#N/A</v>
      </c>
      <c r="U83" s="292"/>
      <c r="V83" s="292"/>
      <c r="W83" s="292" t="e">
        <f>CONCATENATE(INDEX([3]IMC!$F$1:$R$5,5,$V83) &amp; " e " &amp; INDEX([3]IMC!$F$1:$R$5,5,$V83+1))</f>
        <v>#VALUE!</v>
      </c>
      <c r="X83" s="293">
        <f t="shared" si="13"/>
        <v>0</v>
      </c>
      <c r="Y83" s="293">
        <f t="shared" si="14"/>
        <v>0</v>
      </c>
      <c r="Z83" s="294"/>
      <c r="AA83" s="294"/>
      <c r="AB83" s="294"/>
      <c r="AC83" s="294"/>
      <c r="AD83" s="294"/>
      <c r="AE83" s="294"/>
      <c r="AF83" s="294"/>
      <c r="AG83" s="294"/>
      <c r="AH83" s="294"/>
      <c r="AI83" s="294"/>
      <c r="AJ83" s="294"/>
      <c r="AK83" s="294"/>
      <c r="AL83" s="294"/>
      <c r="AM83" s="294"/>
    </row>
    <row r="84" spans="1:39" s="295" customFormat="1" ht="14">
      <c r="A84" s="281"/>
      <c r="B84" s="281"/>
      <c r="C84" s="301"/>
      <c r="D84" s="283"/>
      <c r="E84" s="302"/>
      <c r="F84" s="284">
        <f t="shared" si="15"/>
        <v>0</v>
      </c>
      <c r="G84" s="285">
        <f t="shared" si="16"/>
        <v>0</v>
      </c>
      <c r="H84" s="281"/>
      <c r="I84" s="281"/>
      <c r="J84" s="281">
        <f t="shared" si="17"/>
        <v>0</v>
      </c>
      <c r="K84" s="281"/>
      <c r="L84" s="286" t="e">
        <f t="shared" si="18"/>
        <v>#DIV/0!</v>
      </c>
      <c r="M84" s="287" t="str">
        <f t="shared" si="10"/>
        <v/>
      </c>
      <c r="N84" s="288" t="e">
        <f>MATCH(F84,[3]IMC!B:B,0)</f>
        <v>#N/A</v>
      </c>
      <c r="O84" s="288" t="e">
        <f t="shared" ca="1" si="11"/>
        <v>#N/A</v>
      </c>
      <c r="P84" s="287" t="e">
        <f ca="1">CONCATENATE(INDEX(IMC!$F$1:$R$5,5,$O84) &amp; " e " &amp; INDEX(IMC!$F$1:$R$5,5,$O84+1))</f>
        <v>#N/A</v>
      </c>
      <c r="Q84" s="281"/>
      <c r="R84" s="288" t="e">
        <f>MATCH(F84,[3]PC!A:A,0)</f>
        <v>#N/A</v>
      </c>
      <c r="S84" s="288" t="e">
        <f t="shared" ca="1" si="12"/>
        <v>#N/A</v>
      </c>
      <c r="T84" s="296" t="e">
        <f ca="1">CONCATENATE(INDEX([3]PC!$E$1:$M$2,1,$S84) &amp; " e " &amp; INDEX([3]PC!$E$1:$M$2,1,$S84+1))</f>
        <v>#N/A</v>
      </c>
      <c r="U84" s="292"/>
      <c r="V84" s="292"/>
      <c r="W84" s="292" t="e">
        <f>CONCATENATE(INDEX([3]IMC!$F$1:$R$5,5,$V84) &amp; " e " &amp; INDEX([3]IMC!$F$1:$R$5,5,$V84+1))</f>
        <v>#VALUE!</v>
      </c>
      <c r="X84" s="293">
        <f t="shared" si="13"/>
        <v>0</v>
      </c>
      <c r="Y84" s="293">
        <f t="shared" si="14"/>
        <v>0</v>
      </c>
      <c r="Z84" s="294"/>
      <c r="AA84" s="294"/>
      <c r="AB84" s="294"/>
      <c r="AC84" s="294"/>
      <c r="AD84" s="294"/>
      <c r="AE84" s="294"/>
      <c r="AF84" s="294"/>
      <c r="AG84" s="294"/>
      <c r="AH84" s="294"/>
      <c r="AI84" s="294"/>
      <c r="AJ84" s="294"/>
      <c r="AK84" s="294"/>
      <c r="AL84" s="294"/>
      <c r="AM84" s="294"/>
    </row>
    <row r="85" spans="1:39" s="295" customFormat="1" ht="14">
      <c r="A85" s="281"/>
      <c r="B85" s="281"/>
      <c r="C85" s="301"/>
      <c r="D85" s="283"/>
      <c r="E85" s="302"/>
      <c r="F85" s="284">
        <f t="shared" si="15"/>
        <v>0</v>
      </c>
      <c r="G85" s="285">
        <f t="shared" si="16"/>
        <v>0</v>
      </c>
      <c r="H85" s="281"/>
      <c r="I85" s="281"/>
      <c r="J85" s="281">
        <f t="shared" si="17"/>
        <v>0</v>
      </c>
      <c r="K85" s="281"/>
      <c r="L85" s="286" t="e">
        <f t="shared" si="18"/>
        <v>#DIV/0!</v>
      </c>
      <c r="M85" s="287" t="str">
        <f t="shared" si="10"/>
        <v/>
      </c>
      <c r="N85" s="288" t="e">
        <f>MATCH(F85,[3]IMC!B:B,0)</f>
        <v>#N/A</v>
      </c>
      <c r="O85" s="288" t="e">
        <f t="shared" ca="1" si="11"/>
        <v>#N/A</v>
      </c>
      <c r="P85" s="287" t="e">
        <f ca="1">CONCATENATE(INDEX(IMC!$F$1:$R$5,5,$O85) &amp; " e " &amp; INDEX(IMC!$F$1:$R$5,5,$O85+1))</f>
        <v>#N/A</v>
      </c>
      <c r="Q85" s="281"/>
      <c r="R85" s="288" t="e">
        <f>MATCH(F85,[3]PC!A:A,0)</f>
        <v>#N/A</v>
      </c>
      <c r="S85" s="288" t="e">
        <f t="shared" ca="1" si="12"/>
        <v>#N/A</v>
      </c>
      <c r="T85" s="296" t="e">
        <f ca="1">CONCATENATE(INDEX([3]PC!$E$1:$M$2,1,$S85) &amp; " e " &amp; INDEX([3]PC!$E$1:$M$2,1,$S85+1))</f>
        <v>#N/A</v>
      </c>
      <c r="U85" s="292"/>
      <c r="V85" s="292"/>
      <c r="W85" s="292" t="e">
        <f>CONCATENATE(INDEX([3]IMC!$F$1:$R$5,5,$V85) &amp; " e " &amp; INDEX([3]IMC!$F$1:$R$5,5,$V85+1))</f>
        <v>#VALUE!</v>
      </c>
      <c r="X85" s="293">
        <f t="shared" si="13"/>
        <v>0</v>
      </c>
      <c r="Y85" s="293">
        <f t="shared" si="14"/>
        <v>0</v>
      </c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4"/>
      <c r="AL85" s="294"/>
      <c r="AM85" s="294"/>
    </row>
    <row r="86" spans="1:39" s="295" customFormat="1" ht="14">
      <c r="A86" s="281"/>
      <c r="B86" s="281"/>
      <c r="C86" s="301"/>
      <c r="D86" s="283"/>
      <c r="E86" s="302"/>
      <c r="F86" s="284">
        <f t="shared" si="15"/>
        <v>0</v>
      </c>
      <c r="G86" s="285">
        <f t="shared" si="16"/>
        <v>0</v>
      </c>
      <c r="H86" s="281"/>
      <c r="I86" s="281"/>
      <c r="J86" s="281">
        <f t="shared" si="17"/>
        <v>0</v>
      </c>
      <c r="K86" s="281"/>
      <c r="L86" s="286" t="e">
        <f t="shared" si="18"/>
        <v>#DIV/0!</v>
      </c>
      <c r="M86" s="287" t="str">
        <f t="shared" si="10"/>
        <v/>
      </c>
      <c r="N86" s="288" t="e">
        <f>MATCH(F86,[3]IMC!B:B,0)</f>
        <v>#N/A</v>
      </c>
      <c r="O86" s="288" t="e">
        <f t="shared" ca="1" si="11"/>
        <v>#N/A</v>
      </c>
      <c r="P86" s="287" t="e">
        <f ca="1">CONCATENATE(INDEX(IMC!$F$1:$R$5,5,$O86) &amp; " e " &amp; INDEX(IMC!$F$1:$R$5,5,$O86+1))</f>
        <v>#N/A</v>
      </c>
      <c r="Q86" s="281"/>
      <c r="R86" s="288" t="e">
        <f>MATCH(F86,[3]PC!A:A,0)</f>
        <v>#N/A</v>
      </c>
      <c r="S86" s="288" t="e">
        <f t="shared" ca="1" si="12"/>
        <v>#N/A</v>
      </c>
      <c r="T86" s="296" t="e">
        <f ca="1">CONCATENATE(INDEX([3]PC!$E$1:$M$2,1,$S86) &amp; " e " &amp; INDEX([3]PC!$E$1:$M$2,1,$S86+1))</f>
        <v>#N/A</v>
      </c>
      <c r="U86" s="292"/>
      <c r="V86" s="292"/>
      <c r="W86" s="292" t="e">
        <f>CONCATENATE(INDEX([3]IMC!$F$1:$R$5,5,$V86) &amp; " e " &amp; INDEX([3]IMC!$F$1:$R$5,5,$V86+1))</f>
        <v>#VALUE!</v>
      </c>
      <c r="X86" s="293">
        <f t="shared" si="13"/>
        <v>0</v>
      </c>
      <c r="Y86" s="293">
        <f t="shared" si="14"/>
        <v>0</v>
      </c>
      <c r="Z86" s="294"/>
      <c r="AA86" s="294"/>
      <c r="AB86" s="294"/>
      <c r="AC86" s="294"/>
      <c r="AD86" s="294"/>
      <c r="AE86" s="294"/>
      <c r="AF86" s="294"/>
      <c r="AG86" s="294"/>
      <c r="AH86" s="294"/>
      <c r="AI86" s="294"/>
      <c r="AJ86" s="294"/>
      <c r="AK86" s="294"/>
      <c r="AL86" s="294"/>
      <c r="AM86" s="294"/>
    </row>
    <row r="87" spans="1:39" s="295" customFormat="1" ht="14">
      <c r="A87" s="281"/>
      <c r="B87" s="281"/>
      <c r="C87" s="301"/>
      <c r="D87" s="283"/>
      <c r="E87" s="302"/>
      <c r="F87" s="284">
        <f t="shared" si="15"/>
        <v>0</v>
      </c>
      <c r="G87" s="285">
        <f t="shared" si="16"/>
        <v>0</v>
      </c>
      <c r="H87" s="281"/>
      <c r="I87" s="281"/>
      <c r="J87" s="281">
        <f t="shared" si="17"/>
        <v>0</v>
      </c>
      <c r="K87" s="281"/>
      <c r="L87" s="286" t="e">
        <f t="shared" si="18"/>
        <v>#DIV/0!</v>
      </c>
      <c r="M87" s="287" t="str">
        <f t="shared" si="10"/>
        <v/>
      </c>
      <c r="N87" s="288" t="e">
        <f>MATCH(F87,[3]IMC!B:B,0)</f>
        <v>#N/A</v>
      </c>
      <c r="O87" s="288" t="e">
        <f t="shared" ca="1" si="11"/>
        <v>#N/A</v>
      </c>
      <c r="P87" s="287" t="e">
        <f ca="1">CONCATENATE(INDEX(IMC!$F$1:$R$5,5,$O87) &amp; " e " &amp; INDEX(IMC!$F$1:$R$5,5,$O87+1))</f>
        <v>#N/A</v>
      </c>
      <c r="Q87" s="281"/>
      <c r="R87" s="288" t="e">
        <f>MATCH(F87,[3]PC!A:A,0)</f>
        <v>#N/A</v>
      </c>
      <c r="S87" s="288" t="e">
        <f t="shared" ca="1" si="12"/>
        <v>#N/A</v>
      </c>
      <c r="T87" s="296" t="e">
        <f ca="1">CONCATENATE(INDEX([3]PC!$E$1:$M$2,1,$S87) &amp; " e " &amp; INDEX([3]PC!$E$1:$M$2,1,$S87+1))</f>
        <v>#N/A</v>
      </c>
      <c r="U87" s="292"/>
      <c r="V87" s="292"/>
      <c r="W87" s="292" t="e">
        <f>CONCATENATE(INDEX([3]IMC!$F$1:$R$5,5,$V87) &amp; " e " &amp; INDEX([3]IMC!$F$1:$R$5,5,$V87+1))</f>
        <v>#VALUE!</v>
      </c>
      <c r="X87" s="293">
        <f t="shared" si="13"/>
        <v>0</v>
      </c>
      <c r="Y87" s="293">
        <f t="shared" si="14"/>
        <v>0</v>
      </c>
      <c r="Z87" s="294"/>
      <c r="AA87" s="294"/>
      <c r="AB87" s="294"/>
      <c r="AC87" s="294"/>
      <c r="AD87" s="294"/>
      <c r="AE87" s="294"/>
      <c r="AF87" s="294"/>
      <c r="AG87" s="294"/>
      <c r="AH87" s="294"/>
      <c r="AI87" s="294"/>
      <c r="AJ87" s="294"/>
      <c r="AK87" s="294"/>
      <c r="AL87" s="294"/>
      <c r="AM87" s="294"/>
    </row>
    <row r="88" spans="1:39" s="295" customFormat="1" ht="14">
      <c r="A88" s="281"/>
      <c r="B88" s="281"/>
      <c r="C88" s="301"/>
      <c r="D88" s="283"/>
      <c r="E88" s="302"/>
      <c r="F88" s="284">
        <f t="shared" si="15"/>
        <v>0</v>
      </c>
      <c r="G88" s="285">
        <f t="shared" si="16"/>
        <v>0</v>
      </c>
      <c r="H88" s="281"/>
      <c r="I88" s="281"/>
      <c r="J88" s="281">
        <f t="shared" si="17"/>
        <v>0</v>
      </c>
      <c r="K88" s="281"/>
      <c r="L88" s="286" t="e">
        <f t="shared" si="18"/>
        <v>#DIV/0!</v>
      </c>
      <c r="M88" s="287" t="str">
        <f t="shared" si="10"/>
        <v/>
      </c>
      <c r="N88" s="288" t="e">
        <f>MATCH(F88,[3]IMC!B:B,0)</f>
        <v>#N/A</v>
      </c>
      <c r="O88" s="288" t="e">
        <f t="shared" ca="1" si="11"/>
        <v>#N/A</v>
      </c>
      <c r="P88" s="287" t="e">
        <f ca="1">CONCATENATE(INDEX(IMC!$F$1:$R$5,5,$O88) &amp; " e " &amp; INDEX(IMC!$F$1:$R$5,5,$O88+1))</f>
        <v>#N/A</v>
      </c>
      <c r="Q88" s="281"/>
      <c r="R88" s="288" t="e">
        <f>MATCH(F88,[3]PC!A:A,0)</f>
        <v>#N/A</v>
      </c>
      <c r="S88" s="288" t="e">
        <f t="shared" ca="1" si="12"/>
        <v>#N/A</v>
      </c>
      <c r="T88" s="296" t="e">
        <f ca="1">CONCATENATE(INDEX([3]PC!$E$1:$M$2,1,$S88) &amp; " e " &amp; INDEX([3]PC!$E$1:$M$2,1,$S88+1))</f>
        <v>#N/A</v>
      </c>
      <c r="U88" s="292"/>
      <c r="V88" s="292"/>
      <c r="W88" s="292" t="e">
        <f>CONCATENATE(INDEX([3]IMC!$F$1:$R$5,5,$V88) &amp; " e " &amp; INDEX([3]IMC!$F$1:$R$5,5,$V88+1))</f>
        <v>#VALUE!</v>
      </c>
      <c r="X88" s="293">
        <f t="shared" si="13"/>
        <v>0</v>
      </c>
      <c r="Y88" s="293">
        <f t="shared" si="14"/>
        <v>0</v>
      </c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4"/>
      <c r="AL88" s="294"/>
      <c r="AM88" s="294"/>
    </row>
    <row r="89" spans="1:39" s="295" customFormat="1" ht="14">
      <c r="A89" s="281"/>
      <c r="B89" s="281"/>
      <c r="C89" s="301"/>
      <c r="D89" s="283"/>
      <c r="E89" s="302"/>
      <c r="F89" s="284">
        <f t="shared" si="15"/>
        <v>0</v>
      </c>
      <c r="G89" s="285">
        <f t="shared" si="16"/>
        <v>0</v>
      </c>
      <c r="H89" s="281"/>
      <c r="I89" s="281"/>
      <c r="J89" s="281">
        <f t="shared" si="17"/>
        <v>0</v>
      </c>
      <c r="K89" s="281"/>
      <c r="L89" s="286" t="e">
        <f t="shared" si="18"/>
        <v>#DIV/0!</v>
      </c>
      <c r="M89" s="287" t="str">
        <f t="shared" si="10"/>
        <v/>
      </c>
      <c r="N89" s="288" t="e">
        <f>MATCH(F89,[3]IMC!B:B,0)</f>
        <v>#N/A</v>
      </c>
      <c r="O89" s="288" t="e">
        <f t="shared" ca="1" si="11"/>
        <v>#N/A</v>
      </c>
      <c r="P89" s="287" t="e">
        <f ca="1">CONCATENATE(INDEX(IMC!$F$1:$R$5,5,$O89) &amp; " e " &amp; INDEX(IMC!$F$1:$R$5,5,$O89+1))</f>
        <v>#N/A</v>
      </c>
      <c r="Q89" s="281"/>
      <c r="R89" s="288" t="e">
        <f>MATCH(F89,[3]PC!A:A,0)</f>
        <v>#N/A</v>
      </c>
      <c r="S89" s="288" t="e">
        <f t="shared" ca="1" si="12"/>
        <v>#N/A</v>
      </c>
      <c r="T89" s="296" t="e">
        <f ca="1">CONCATENATE(INDEX([3]PC!$E$1:$M$2,1,$S89) &amp; " e " &amp; INDEX([3]PC!$E$1:$M$2,1,$S89+1))</f>
        <v>#N/A</v>
      </c>
      <c r="U89" s="292"/>
      <c r="V89" s="292"/>
      <c r="W89" s="292" t="e">
        <f>CONCATENATE(INDEX([3]IMC!$F$1:$R$5,5,$V89) &amp; " e " &amp; INDEX([3]IMC!$F$1:$R$5,5,$V89+1))</f>
        <v>#VALUE!</v>
      </c>
      <c r="X89" s="293">
        <f t="shared" si="13"/>
        <v>0</v>
      </c>
      <c r="Y89" s="293">
        <f t="shared" si="14"/>
        <v>0</v>
      </c>
      <c r="Z89" s="294"/>
      <c r="AA89" s="294"/>
      <c r="AB89" s="294"/>
      <c r="AC89" s="294"/>
      <c r="AD89" s="294"/>
      <c r="AE89" s="294"/>
      <c r="AF89" s="294"/>
      <c r="AG89" s="294"/>
      <c r="AH89" s="294"/>
      <c r="AI89" s="294"/>
      <c r="AJ89" s="294"/>
      <c r="AK89" s="294"/>
      <c r="AL89" s="294"/>
      <c r="AM89" s="294"/>
    </row>
    <row r="90" spans="1:39" s="295" customFormat="1" ht="14">
      <c r="A90" s="281"/>
      <c r="B90" s="281"/>
      <c r="C90" s="301"/>
      <c r="D90" s="283"/>
      <c r="E90" s="302"/>
      <c r="F90" s="284">
        <f t="shared" si="15"/>
        <v>0</v>
      </c>
      <c r="G90" s="285">
        <f t="shared" si="16"/>
        <v>0</v>
      </c>
      <c r="H90" s="281"/>
      <c r="I90" s="281"/>
      <c r="J90" s="281">
        <f t="shared" si="17"/>
        <v>0</v>
      </c>
      <c r="K90" s="281"/>
      <c r="L90" s="286" t="e">
        <f t="shared" si="18"/>
        <v>#DIV/0!</v>
      </c>
      <c r="M90" s="287" t="str">
        <f t="shared" si="10"/>
        <v/>
      </c>
      <c r="N90" s="288" t="e">
        <f>MATCH(F90,[3]IMC!B:B,0)</f>
        <v>#N/A</v>
      </c>
      <c r="O90" s="288" t="e">
        <f t="shared" ca="1" si="11"/>
        <v>#N/A</v>
      </c>
      <c r="P90" s="287" t="e">
        <f ca="1">CONCATENATE(INDEX(IMC!$F$1:$R$5,5,$O90) &amp; " e " &amp; INDEX(IMC!$F$1:$R$5,5,$O90+1))</f>
        <v>#N/A</v>
      </c>
      <c r="Q90" s="281"/>
      <c r="R90" s="288" t="e">
        <f>MATCH(F90,[3]PC!A:A,0)</f>
        <v>#N/A</v>
      </c>
      <c r="S90" s="288" t="e">
        <f t="shared" ca="1" si="12"/>
        <v>#N/A</v>
      </c>
      <c r="T90" s="296" t="e">
        <f ca="1">CONCATENATE(INDEX([3]PC!$E$1:$M$2,1,$S90) &amp; " e " &amp; INDEX([3]PC!$E$1:$M$2,1,$S90+1))</f>
        <v>#N/A</v>
      </c>
      <c r="U90" s="292"/>
      <c r="V90" s="292"/>
      <c r="W90" s="292" t="e">
        <f>CONCATENATE(INDEX([3]IMC!$F$1:$R$5,5,$V90) &amp; " e " &amp; INDEX([3]IMC!$F$1:$R$5,5,$V90+1))</f>
        <v>#VALUE!</v>
      </c>
      <c r="X90" s="293">
        <f t="shared" si="13"/>
        <v>0</v>
      </c>
      <c r="Y90" s="293">
        <f t="shared" si="14"/>
        <v>0</v>
      </c>
      <c r="Z90" s="294"/>
      <c r="AA90" s="294"/>
      <c r="AB90" s="294"/>
      <c r="AC90" s="294"/>
      <c r="AD90" s="294"/>
      <c r="AE90" s="294"/>
      <c r="AF90" s="294"/>
      <c r="AG90" s="294"/>
      <c r="AH90" s="294"/>
      <c r="AI90" s="294"/>
      <c r="AJ90" s="294"/>
      <c r="AK90" s="294"/>
      <c r="AL90" s="294"/>
      <c r="AM90" s="294"/>
    </row>
    <row r="91" spans="1:39" s="295" customFormat="1" ht="14">
      <c r="A91" s="281"/>
      <c r="B91" s="281"/>
      <c r="C91" s="301"/>
      <c r="D91" s="283"/>
      <c r="E91" s="302"/>
      <c r="F91" s="284">
        <f t="shared" si="15"/>
        <v>0</v>
      </c>
      <c r="G91" s="285">
        <f t="shared" si="16"/>
        <v>0</v>
      </c>
      <c r="H91" s="281"/>
      <c r="I91" s="281"/>
      <c r="J91" s="281">
        <f t="shared" si="17"/>
        <v>0</v>
      </c>
      <c r="K91" s="281"/>
      <c r="L91" s="286" t="e">
        <f t="shared" si="18"/>
        <v>#DIV/0!</v>
      </c>
      <c r="M91" s="287" t="str">
        <f t="shared" si="10"/>
        <v/>
      </c>
      <c r="N91" s="288" t="e">
        <f>MATCH(F91,[3]IMC!B:B,0)</f>
        <v>#N/A</v>
      </c>
      <c r="O91" s="288" t="e">
        <f t="shared" ca="1" si="11"/>
        <v>#N/A</v>
      </c>
      <c r="P91" s="287" t="e">
        <f ca="1">CONCATENATE(INDEX(IMC!$F$1:$R$5,5,$O91) &amp; " e " &amp; INDEX(IMC!$F$1:$R$5,5,$O91+1))</f>
        <v>#N/A</v>
      </c>
      <c r="Q91" s="281"/>
      <c r="R91" s="288" t="e">
        <f>MATCH(F91,[3]PC!A:A,0)</f>
        <v>#N/A</v>
      </c>
      <c r="S91" s="288" t="e">
        <f t="shared" ca="1" si="12"/>
        <v>#N/A</v>
      </c>
      <c r="T91" s="296" t="e">
        <f ca="1">CONCATENATE(INDEX([3]PC!$E$1:$M$2,1,$S91) &amp; " e " &amp; INDEX([3]PC!$E$1:$M$2,1,$S91+1))</f>
        <v>#N/A</v>
      </c>
      <c r="U91" s="292"/>
      <c r="V91" s="292"/>
      <c r="W91" s="292" t="e">
        <f>CONCATENATE(INDEX([3]IMC!$F$1:$R$5,5,$V91) &amp; " e " &amp; INDEX([3]IMC!$F$1:$R$5,5,$V91+1))</f>
        <v>#VALUE!</v>
      </c>
      <c r="X91" s="293">
        <f t="shared" si="13"/>
        <v>0</v>
      </c>
      <c r="Y91" s="293">
        <f t="shared" si="14"/>
        <v>0</v>
      </c>
      <c r="Z91" s="294"/>
      <c r="AA91" s="294"/>
      <c r="AB91" s="294"/>
      <c r="AC91" s="294"/>
      <c r="AD91" s="294"/>
      <c r="AE91" s="294"/>
      <c r="AF91" s="294"/>
      <c r="AG91" s="294"/>
      <c r="AH91" s="294"/>
      <c r="AI91" s="294"/>
      <c r="AJ91" s="294"/>
      <c r="AK91" s="294"/>
      <c r="AL91" s="294"/>
      <c r="AM91" s="294"/>
    </row>
    <row r="92" spans="1:39" s="295" customFormat="1" ht="14">
      <c r="A92" s="281"/>
      <c r="B92" s="281"/>
      <c r="C92" s="301"/>
      <c r="D92" s="283"/>
      <c r="E92" s="302"/>
      <c r="F92" s="284">
        <f t="shared" si="15"/>
        <v>0</v>
      </c>
      <c r="G92" s="285">
        <f t="shared" si="16"/>
        <v>0</v>
      </c>
      <c r="H92" s="281"/>
      <c r="I92" s="281"/>
      <c r="J92" s="281">
        <f t="shared" si="17"/>
        <v>0</v>
      </c>
      <c r="K92" s="281"/>
      <c r="L92" s="286" t="e">
        <f t="shared" si="18"/>
        <v>#DIV/0!</v>
      </c>
      <c r="M92" s="287" t="str">
        <f t="shared" si="10"/>
        <v/>
      </c>
      <c r="N92" s="288" t="e">
        <f>MATCH(F92,[3]IMC!B:B,0)</f>
        <v>#N/A</v>
      </c>
      <c r="O92" s="288" t="e">
        <f t="shared" ca="1" si="11"/>
        <v>#N/A</v>
      </c>
      <c r="P92" s="287" t="e">
        <f ca="1">CONCATENATE(INDEX(IMC!$F$1:$R$5,5,$O92) &amp; " e " &amp; INDEX(IMC!$F$1:$R$5,5,$O92+1))</f>
        <v>#N/A</v>
      </c>
      <c r="Q92" s="281"/>
      <c r="R92" s="288" t="e">
        <f>MATCH(F92,[3]PC!A:A,0)</f>
        <v>#N/A</v>
      </c>
      <c r="S92" s="288" t="e">
        <f t="shared" ca="1" si="12"/>
        <v>#N/A</v>
      </c>
      <c r="T92" s="296" t="e">
        <f ca="1">CONCATENATE(INDEX([3]PC!$E$1:$M$2,1,$S92) &amp; " e " &amp; INDEX([3]PC!$E$1:$M$2,1,$S92+1))</f>
        <v>#N/A</v>
      </c>
      <c r="U92" s="292"/>
      <c r="V92" s="292"/>
      <c r="W92" s="292" t="e">
        <f>CONCATENATE(INDEX([3]IMC!$F$1:$R$5,5,$V92) &amp; " e " &amp; INDEX([3]IMC!$F$1:$R$5,5,$V92+1))</f>
        <v>#VALUE!</v>
      </c>
      <c r="X92" s="293">
        <f t="shared" si="13"/>
        <v>0</v>
      </c>
      <c r="Y92" s="293">
        <f t="shared" si="14"/>
        <v>0</v>
      </c>
      <c r="Z92" s="294"/>
      <c r="AA92" s="294"/>
      <c r="AB92" s="294"/>
      <c r="AC92" s="294"/>
      <c r="AD92" s="294"/>
      <c r="AE92" s="294"/>
      <c r="AF92" s="294"/>
      <c r="AG92" s="294"/>
      <c r="AH92" s="294"/>
      <c r="AI92" s="294"/>
      <c r="AJ92" s="294"/>
      <c r="AK92" s="294"/>
      <c r="AL92" s="294"/>
      <c r="AM92" s="294"/>
    </row>
    <row r="93" spans="1:39" s="295" customFormat="1" ht="14">
      <c r="A93" s="281"/>
      <c r="B93" s="281"/>
      <c r="C93" s="301"/>
      <c r="D93" s="283"/>
      <c r="E93" s="302"/>
      <c r="F93" s="284">
        <f t="shared" si="15"/>
        <v>0</v>
      </c>
      <c r="G93" s="285">
        <f t="shared" si="16"/>
        <v>0</v>
      </c>
      <c r="H93" s="281"/>
      <c r="I93" s="281"/>
      <c r="J93" s="281">
        <f t="shared" si="17"/>
        <v>0</v>
      </c>
      <c r="K93" s="281"/>
      <c r="L93" s="286" t="e">
        <f t="shared" si="18"/>
        <v>#DIV/0!</v>
      </c>
      <c r="M93" s="287" t="str">
        <f t="shared" si="10"/>
        <v/>
      </c>
      <c r="N93" s="288" t="e">
        <f>MATCH(F93,[3]IMC!B:B,0)</f>
        <v>#N/A</v>
      </c>
      <c r="O93" s="288" t="e">
        <f t="shared" ca="1" si="11"/>
        <v>#N/A</v>
      </c>
      <c r="P93" s="287" t="e">
        <f ca="1">CONCATENATE(INDEX([3]IMC!$F$1:$R$5,5,$O93) &amp; " e " &amp; INDEX([3]IMC!$F$1:$R$5,5,$O93+1))</f>
        <v>#N/A</v>
      </c>
      <c r="Q93" s="281"/>
      <c r="R93" s="288" t="e">
        <f>MATCH(F93,[3]PC!A:A,0)</f>
        <v>#N/A</v>
      </c>
      <c r="S93" s="288" t="e">
        <f t="shared" ca="1" si="12"/>
        <v>#N/A</v>
      </c>
      <c r="T93" s="296" t="e">
        <f ca="1">CONCATENATE(INDEX([3]PC!$E$1:$M$2,1,$S93) &amp; " e " &amp; INDEX([3]PC!$E$1:$M$2,1,$S93+1))</f>
        <v>#N/A</v>
      </c>
      <c r="U93" s="292"/>
      <c r="V93" s="292"/>
      <c r="W93" s="292" t="e">
        <f>CONCATENATE(INDEX([3]IMC!$F$1:$R$5,5,$V93) &amp; " e " &amp; INDEX([3]IMC!$F$1:$R$5,5,$V93+1))</f>
        <v>#VALUE!</v>
      </c>
      <c r="X93" s="293">
        <f t="shared" si="13"/>
        <v>0</v>
      </c>
      <c r="Y93" s="293">
        <f t="shared" si="14"/>
        <v>0</v>
      </c>
      <c r="Z93" s="294"/>
      <c r="AA93" s="294"/>
      <c r="AB93" s="294"/>
      <c r="AC93" s="294"/>
      <c r="AD93" s="294"/>
      <c r="AE93" s="294"/>
      <c r="AF93" s="294"/>
      <c r="AG93" s="294"/>
      <c r="AH93" s="294"/>
      <c r="AI93" s="294"/>
      <c r="AJ93" s="294"/>
      <c r="AK93" s="294"/>
      <c r="AL93" s="294"/>
      <c r="AM93" s="294"/>
    </row>
    <row r="94" spans="1:39" s="295" customFormat="1" ht="14">
      <c r="A94" s="281"/>
      <c r="B94" s="281"/>
      <c r="C94" s="301"/>
      <c r="D94" s="283"/>
      <c r="E94" s="302"/>
      <c r="F94" s="284">
        <f t="shared" si="15"/>
        <v>0</v>
      </c>
      <c r="G94" s="285">
        <f t="shared" si="16"/>
        <v>0</v>
      </c>
      <c r="H94" s="281"/>
      <c r="I94" s="281"/>
      <c r="J94" s="281">
        <f t="shared" si="17"/>
        <v>0</v>
      </c>
      <c r="K94" s="281"/>
      <c r="L94" s="286" t="e">
        <f t="shared" si="18"/>
        <v>#DIV/0!</v>
      </c>
      <c r="M94" s="287" t="str">
        <f t="shared" si="10"/>
        <v/>
      </c>
      <c r="N94" s="288" t="e">
        <f>MATCH(F94,[3]IMC!B:B,0)</f>
        <v>#N/A</v>
      </c>
      <c r="O94" s="288" t="e">
        <f t="shared" ca="1" si="11"/>
        <v>#N/A</v>
      </c>
      <c r="P94" s="287" t="e">
        <f ca="1">CONCATENATE(INDEX([3]IMC!$F$1:$R$5,5,$O94) &amp; " e " &amp; INDEX([3]IMC!$F$1:$R$5,5,$O94+1))</f>
        <v>#N/A</v>
      </c>
      <c r="Q94" s="281"/>
      <c r="R94" s="288" t="e">
        <f>MATCH(F94,[3]PC!A:A,0)</f>
        <v>#N/A</v>
      </c>
      <c r="S94" s="288" t="e">
        <f t="shared" ca="1" si="12"/>
        <v>#N/A</v>
      </c>
      <c r="T94" s="296" t="e">
        <f ca="1">CONCATENATE(INDEX([3]PC!$E$1:$M$2,1,$S94) &amp; " e " &amp; INDEX([3]PC!$E$1:$M$2,1,$S94+1))</f>
        <v>#N/A</v>
      </c>
      <c r="U94" s="292"/>
      <c r="V94" s="292"/>
      <c r="W94" s="292" t="e">
        <f>CONCATENATE(INDEX([3]IMC!$F$1:$R$5,5,$V94) &amp; " e " &amp; INDEX([3]IMC!$F$1:$R$5,5,$V94+1))</f>
        <v>#VALUE!</v>
      </c>
      <c r="X94" s="293">
        <f t="shared" si="13"/>
        <v>0</v>
      </c>
      <c r="Y94" s="293">
        <f t="shared" si="14"/>
        <v>0</v>
      </c>
      <c r="Z94" s="294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4"/>
      <c r="AL94" s="294"/>
      <c r="AM94" s="294"/>
    </row>
    <row r="95" spans="1:39" s="295" customFormat="1" ht="14">
      <c r="A95" s="281"/>
      <c r="B95" s="281"/>
      <c r="C95" s="301"/>
      <c r="D95" s="283"/>
      <c r="E95" s="302"/>
      <c r="F95" s="284">
        <f t="shared" si="15"/>
        <v>0</v>
      </c>
      <c r="G95" s="285">
        <f t="shared" si="16"/>
        <v>0</v>
      </c>
      <c r="H95" s="281"/>
      <c r="I95" s="281"/>
      <c r="J95" s="281">
        <f t="shared" si="17"/>
        <v>0</v>
      </c>
      <c r="K95" s="281"/>
      <c r="L95" s="286" t="e">
        <f t="shared" si="18"/>
        <v>#DIV/0!</v>
      </c>
      <c r="M95" s="287" t="str">
        <f t="shared" si="10"/>
        <v/>
      </c>
      <c r="N95" s="288" t="e">
        <f>MATCH(F95,[3]IMC!B:B,0)</f>
        <v>#N/A</v>
      </c>
      <c r="O95" s="288" t="e">
        <f t="shared" ca="1" si="11"/>
        <v>#N/A</v>
      </c>
      <c r="P95" s="287" t="e">
        <f ca="1">CONCATENATE(INDEX([3]IMC!$F$1:$R$5,5,$O95) &amp; " e " &amp; INDEX([3]IMC!$F$1:$R$5,5,$O95+1))</f>
        <v>#N/A</v>
      </c>
      <c r="Q95" s="281"/>
      <c r="R95" s="288" t="e">
        <f>MATCH(F95,[3]PC!A:A,0)</f>
        <v>#N/A</v>
      </c>
      <c r="S95" s="288" t="e">
        <f t="shared" ca="1" si="12"/>
        <v>#N/A</v>
      </c>
      <c r="T95" s="296" t="e">
        <f ca="1">CONCATENATE(INDEX([3]PC!$E$1:$M$2,1,$S95) &amp; " e " &amp; INDEX([3]PC!$E$1:$M$2,1,$S95+1))</f>
        <v>#N/A</v>
      </c>
      <c r="U95" s="292"/>
      <c r="V95" s="292"/>
      <c r="W95" s="292" t="e">
        <f>CONCATENATE(INDEX([3]IMC!$F$1:$R$5,5,$V95) &amp; " e " &amp; INDEX([3]IMC!$F$1:$R$5,5,$V95+1))</f>
        <v>#VALUE!</v>
      </c>
      <c r="X95" s="293">
        <f t="shared" si="13"/>
        <v>0</v>
      </c>
      <c r="Y95" s="293">
        <f t="shared" si="14"/>
        <v>0</v>
      </c>
      <c r="Z95" s="294"/>
      <c r="AA95" s="294"/>
      <c r="AB95" s="294"/>
      <c r="AC95" s="294"/>
      <c r="AD95" s="294"/>
      <c r="AE95" s="294"/>
      <c r="AF95" s="294"/>
      <c r="AG95" s="294"/>
      <c r="AH95" s="294"/>
      <c r="AI95" s="294"/>
      <c r="AJ95" s="294"/>
      <c r="AK95" s="294"/>
      <c r="AL95" s="294"/>
      <c r="AM95" s="294"/>
    </row>
    <row r="96" spans="1:39" s="295" customFormat="1" ht="14">
      <c r="A96" s="281"/>
      <c r="B96" s="281"/>
      <c r="C96" s="301"/>
      <c r="D96" s="283"/>
      <c r="E96" s="302"/>
      <c r="F96" s="284">
        <f t="shared" si="15"/>
        <v>0</v>
      </c>
      <c r="G96" s="285">
        <f t="shared" si="16"/>
        <v>0</v>
      </c>
      <c r="H96" s="281"/>
      <c r="I96" s="281"/>
      <c r="J96" s="281">
        <f t="shared" si="17"/>
        <v>0</v>
      </c>
      <c r="K96" s="281"/>
      <c r="L96" s="286" t="e">
        <f t="shared" si="18"/>
        <v>#DIV/0!</v>
      </c>
      <c r="M96" s="287" t="str">
        <f t="shared" si="10"/>
        <v/>
      </c>
      <c r="N96" s="288" t="e">
        <f>MATCH(F96,[3]IMC!B:B,0)</f>
        <v>#N/A</v>
      </c>
      <c r="O96" s="288" t="e">
        <f t="shared" ca="1" si="11"/>
        <v>#N/A</v>
      </c>
      <c r="P96" s="287" t="e">
        <f ca="1">CONCATENATE(INDEX([3]IMC!$F$1:$R$5,5,$O96) &amp; " e " &amp; INDEX([3]IMC!$F$1:$R$5,5,$O96+1))</f>
        <v>#N/A</v>
      </c>
      <c r="Q96" s="281"/>
      <c r="R96" s="288" t="e">
        <f>MATCH(F96,[3]PC!A:A,0)</f>
        <v>#N/A</v>
      </c>
      <c r="S96" s="288" t="e">
        <f t="shared" ca="1" si="12"/>
        <v>#N/A</v>
      </c>
      <c r="T96" s="296" t="e">
        <f ca="1">CONCATENATE(INDEX([3]PC!$E$1:$M$2,1,$S96) &amp; " e " &amp; INDEX([3]PC!$E$1:$M$2,1,$S96+1))</f>
        <v>#N/A</v>
      </c>
      <c r="U96" s="292"/>
      <c r="V96" s="292"/>
      <c r="W96" s="292" t="e">
        <f>CONCATENATE(INDEX([3]IMC!$F$1:$R$5,5,$V96) &amp; " e " &amp; INDEX([3]IMC!$F$1:$R$5,5,$V96+1))</f>
        <v>#VALUE!</v>
      </c>
      <c r="X96" s="293">
        <f t="shared" si="13"/>
        <v>0</v>
      </c>
      <c r="Y96" s="293">
        <f t="shared" si="14"/>
        <v>0</v>
      </c>
      <c r="Z96" s="294"/>
      <c r="AA96" s="294"/>
      <c r="AB96" s="294"/>
      <c r="AC96" s="294"/>
      <c r="AD96" s="294"/>
      <c r="AE96" s="294"/>
      <c r="AF96" s="294"/>
      <c r="AG96" s="294"/>
      <c r="AH96" s="294"/>
      <c r="AI96" s="294"/>
      <c r="AJ96" s="294"/>
      <c r="AK96" s="294"/>
      <c r="AL96" s="294"/>
      <c r="AM96" s="294"/>
    </row>
    <row r="97" spans="1:39" s="295" customFormat="1" ht="14">
      <c r="A97" s="281"/>
      <c r="B97" s="281"/>
      <c r="C97" s="301"/>
      <c r="D97" s="283"/>
      <c r="E97" s="302"/>
      <c r="F97" s="284">
        <f t="shared" si="15"/>
        <v>0</v>
      </c>
      <c r="G97" s="285">
        <f t="shared" si="16"/>
        <v>0</v>
      </c>
      <c r="H97" s="281"/>
      <c r="I97" s="281"/>
      <c r="J97" s="281">
        <f t="shared" si="17"/>
        <v>0</v>
      </c>
      <c r="K97" s="281"/>
      <c r="L97" s="286" t="e">
        <f t="shared" si="18"/>
        <v>#DIV/0!</v>
      </c>
      <c r="M97" s="287" t="str">
        <f t="shared" si="10"/>
        <v/>
      </c>
      <c r="N97" s="288" t="e">
        <f>MATCH(F97,[3]IMC!B:B,0)</f>
        <v>#N/A</v>
      </c>
      <c r="O97" s="288" t="e">
        <f t="shared" ca="1" si="11"/>
        <v>#N/A</v>
      </c>
      <c r="P97" s="287" t="e">
        <f ca="1">CONCATENATE(INDEX([3]IMC!$F$1:$R$5,5,$O97) &amp; " e " &amp; INDEX([3]IMC!$F$1:$R$5,5,$O97+1))</f>
        <v>#N/A</v>
      </c>
      <c r="Q97" s="281"/>
      <c r="R97" s="288" t="e">
        <f>MATCH(F97,[3]PC!A:A,0)</f>
        <v>#N/A</v>
      </c>
      <c r="S97" s="288" t="e">
        <f t="shared" ca="1" si="12"/>
        <v>#N/A</v>
      </c>
      <c r="T97" s="296" t="e">
        <f ca="1">CONCATENATE(INDEX([3]PC!$E$1:$M$2,1,$S97) &amp; " e " &amp; INDEX([3]PC!$E$1:$M$2,1,$S97+1))</f>
        <v>#N/A</v>
      </c>
      <c r="U97" s="292"/>
      <c r="V97" s="292"/>
      <c r="W97" s="292" t="e">
        <f>CONCATENATE(INDEX([3]IMC!$F$1:$R$5,5,$V97) &amp; " e " &amp; INDEX([3]IMC!$F$1:$R$5,5,$V97+1))</f>
        <v>#VALUE!</v>
      </c>
      <c r="X97" s="293">
        <f t="shared" si="13"/>
        <v>0</v>
      </c>
      <c r="Y97" s="293">
        <f t="shared" si="14"/>
        <v>0</v>
      </c>
      <c r="Z97" s="294"/>
      <c r="AA97" s="294"/>
      <c r="AB97" s="294"/>
      <c r="AC97" s="294"/>
      <c r="AD97" s="294"/>
      <c r="AE97" s="294"/>
      <c r="AF97" s="294"/>
      <c r="AG97" s="294"/>
      <c r="AH97" s="294"/>
      <c r="AI97" s="294"/>
      <c r="AJ97" s="294"/>
      <c r="AK97" s="294"/>
      <c r="AL97" s="294"/>
      <c r="AM97" s="294"/>
    </row>
    <row r="98" spans="1:39" s="295" customFormat="1" ht="14">
      <c r="A98" s="281"/>
      <c r="B98" s="281"/>
      <c r="C98" s="301"/>
      <c r="D98" s="283"/>
      <c r="E98" s="302"/>
      <c r="F98" s="284">
        <f t="shared" si="15"/>
        <v>0</v>
      </c>
      <c r="G98" s="285">
        <f t="shared" si="16"/>
        <v>0</v>
      </c>
      <c r="H98" s="281"/>
      <c r="I98" s="281"/>
      <c r="J98" s="281">
        <f t="shared" si="17"/>
        <v>0</v>
      </c>
      <c r="K98" s="281"/>
      <c r="L98" s="286" t="e">
        <f t="shared" si="18"/>
        <v>#DIV/0!</v>
      </c>
      <c r="M98" s="287" t="str">
        <f t="shared" si="10"/>
        <v/>
      </c>
      <c r="N98" s="288" t="e">
        <f>MATCH(F98,[3]IMC!B:B,0)</f>
        <v>#N/A</v>
      </c>
      <c r="O98" s="288" t="e">
        <f t="shared" ca="1" si="11"/>
        <v>#N/A</v>
      </c>
      <c r="P98" s="287" t="e">
        <f ca="1">CONCATENATE(INDEX([3]IMC!$F$1:$R$5,5,$O98) &amp; " e " &amp; INDEX([3]IMC!$F$1:$R$5,5,$O98+1))</f>
        <v>#N/A</v>
      </c>
      <c r="Q98" s="281"/>
      <c r="R98" s="288" t="e">
        <f>MATCH(F98,[3]PC!A:A,0)</f>
        <v>#N/A</v>
      </c>
      <c r="S98" s="288" t="e">
        <f t="shared" ca="1" si="12"/>
        <v>#N/A</v>
      </c>
      <c r="T98" s="296" t="e">
        <f ca="1">CONCATENATE(INDEX([3]PC!$E$1:$M$2,1,$S98) &amp; " e " &amp; INDEX([3]PC!$E$1:$M$2,1,$S98+1))</f>
        <v>#N/A</v>
      </c>
      <c r="U98" s="292"/>
      <c r="V98" s="292"/>
      <c r="W98" s="292" t="e">
        <f>CONCATENATE(INDEX([3]IMC!$F$1:$R$5,5,$V98) &amp; " e " &amp; INDEX([3]IMC!$F$1:$R$5,5,$V98+1))</f>
        <v>#VALUE!</v>
      </c>
      <c r="X98" s="293">
        <f t="shared" si="13"/>
        <v>0</v>
      </c>
      <c r="Y98" s="293">
        <f t="shared" si="14"/>
        <v>0</v>
      </c>
      <c r="Z98" s="294"/>
      <c r="AA98" s="294"/>
      <c r="AB98" s="294"/>
      <c r="AC98" s="294"/>
      <c r="AD98" s="294"/>
      <c r="AE98" s="294"/>
      <c r="AF98" s="294"/>
      <c r="AG98" s="294"/>
      <c r="AH98" s="294"/>
      <c r="AI98" s="294"/>
      <c r="AJ98" s="294"/>
      <c r="AK98" s="294"/>
      <c r="AL98" s="294"/>
      <c r="AM98" s="294"/>
    </row>
    <row r="99" spans="1:39" s="295" customFormat="1" ht="14">
      <c r="A99" s="281"/>
      <c r="B99" s="281"/>
      <c r="C99" s="301"/>
      <c r="D99" s="283"/>
      <c r="E99" s="302"/>
      <c r="F99" s="284">
        <f t="shared" si="15"/>
        <v>0</v>
      </c>
      <c r="G99" s="285">
        <f t="shared" si="16"/>
        <v>0</v>
      </c>
      <c r="H99" s="281"/>
      <c r="I99" s="281"/>
      <c r="J99" s="281">
        <f t="shared" si="17"/>
        <v>0</v>
      </c>
      <c r="K99" s="281"/>
      <c r="L99" s="286" t="e">
        <f t="shared" si="18"/>
        <v>#DIV/0!</v>
      </c>
      <c r="M99" s="287" t="str">
        <f t="shared" si="10"/>
        <v/>
      </c>
      <c r="N99" s="288" t="e">
        <f>MATCH(F99,[3]IMC!B:B,0)</f>
        <v>#N/A</v>
      </c>
      <c r="O99" s="288" t="e">
        <f t="shared" ca="1" si="11"/>
        <v>#N/A</v>
      </c>
      <c r="P99" s="287" t="e">
        <f ca="1">CONCATENATE(INDEX([3]IMC!$F$1:$R$5,5,$O99) &amp; " e " &amp; INDEX([3]IMC!$F$1:$R$5,5,$O99+1))</f>
        <v>#N/A</v>
      </c>
      <c r="Q99" s="281"/>
      <c r="R99" s="288" t="e">
        <f>MATCH(F99,[3]PC!A:A,0)</f>
        <v>#N/A</v>
      </c>
      <c r="S99" s="288" t="e">
        <f t="shared" ca="1" si="12"/>
        <v>#N/A</v>
      </c>
      <c r="T99" s="296" t="e">
        <f ca="1">CONCATENATE(INDEX([3]PC!$E$1:$M$2,1,$S99) &amp; " e " &amp; INDEX([3]PC!$E$1:$M$2,1,$S99+1))</f>
        <v>#N/A</v>
      </c>
      <c r="U99" s="292"/>
      <c r="V99" s="292"/>
      <c r="W99" s="292" t="e">
        <f>CONCATENATE(INDEX([3]IMC!$F$1:$R$5,5,$V99) &amp; " e " &amp; INDEX([3]IMC!$F$1:$R$5,5,$V99+1))</f>
        <v>#VALUE!</v>
      </c>
      <c r="X99" s="293">
        <f t="shared" si="13"/>
        <v>0</v>
      </c>
      <c r="Y99" s="293">
        <f t="shared" si="14"/>
        <v>0</v>
      </c>
      <c r="Z99" s="294"/>
      <c r="AA99" s="294"/>
      <c r="AB99" s="294"/>
      <c r="AC99" s="294"/>
      <c r="AD99" s="294"/>
      <c r="AE99" s="294"/>
      <c r="AF99" s="294"/>
      <c r="AG99" s="294"/>
      <c r="AH99" s="294"/>
      <c r="AI99" s="294"/>
      <c r="AJ99" s="294"/>
      <c r="AK99" s="294"/>
      <c r="AL99" s="294"/>
      <c r="AM99" s="294"/>
    </row>
    <row r="100" spans="1:39" s="295" customFormat="1" ht="14">
      <c r="A100" s="281" t="s">
        <v>618</v>
      </c>
      <c r="B100" s="281"/>
      <c r="C100" s="281">
        <f>COUNTIF(Q2:Q1000,"Baixo Peso")</f>
        <v>0</v>
      </c>
      <c r="D100" s="283"/>
      <c r="E100" s="302"/>
      <c r="F100" s="284">
        <f t="shared" si="15"/>
        <v>0</v>
      </c>
      <c r="G100" s="285">
        <f t="shared" si="16"/>
        <v>0</v>
      </c>
      <c r="H100" s="281"/>
      <c r="I100" s="281"/>
      <c r="J100" s="281">
        <f t="shared" si="17"/>
        <v>0</v>
      </c>
      <c r="K100" s="281"/>
      <c r="L100" s="286" t="e">
        <f t="shared" si="18"/>
        <v>#DIV/0!</v>
      </c>
      <c r="M100" s="287" t="str">
        <f t="shared" si="10"/>
        <v/>
      </c>
      <c r="N100" s="288" t="e">
        <f>MATCH(F100,[3]IMC!B:B,0)</f>
        <v>#N/A</v>
      </c>
      <c r="O100" s="288" t="e">
        <f t="shared" ca="1" si="11"/>
        <v>#N/A</v>
      </c>
      <c r="P100" s="287" t="e">
        <f ca="1">CONCATENATE(INDEX([3]IMC!$F$1:$R$5,5,$O100) &amp; " e " &amp; INDEX([3]IMC!$F$1:$R$5,5,$O100+1))</f>
        <v>#N/A</v>
      </c>
      <c r="Q100" s="281"/>
      <c r="R100" s="288" t="e">
        <f>MATCH(F100,[3]PC!A:A,0)</f>
        <v>#N/A</v>
      </c>
      <c r="S100" s="288" t="e">
        <f t="shared" ca="1" si="12"/>
        <v>#N/A</v>
      </c>
      <c r="T100" s="296" t="e">
        <f ca="1">CONCATENATE(INDEX([3]PC!$E$1:$M$2,1,$S100) &amp; " e " &amp; INDEX([3]PC!$E$1:$M$2,1,$S100+1))</f>
        <v>#N/A</v>
      </c>
      <c r="U100" s="292"/>
      <c r="V100" s="292"/>
      <c r="W100" s="292" t="e">
        <f>CONCATENATE(INDEX([3]IMC!$F$1:$R$5,5,$V100) &amp; " e " &amp; INDEX([3]IMC!$F$1:$R$5,5,$V100+1))</f>
        <v>#VALUE!</v>
      </c>
      <c r="X100" s="293">
        <f t="shared" si="13"/>
        <v>0</v>
      </c>
      <c r="Y100" s="293">
        <f t="shared" si="14"/>
        <v>0</v>
      </c>
      <c r="Z100" s="294"/>
      <c r="AA100" s="294"/>
      <c r="AB100" s="294"/>
      <c r="AC100" s="294"/>
      <c r="AD100" s="294"/>
      <c r="AE100" s="294"/>
      <c r="AF100" s="294"/>
      <c r="AG100" s="294"/>
      <c r="AH100" s="294"/>
      <c r="AI100" s="294"/>
      <c r="AJ100" s="294"/>
      <c r="AK100" s="294"/>
      <c r="AL100" s="294"/>
      <c r="AM100" s="294"/>
    </row>
    <row r="101" spans="1:39" s="295" customFormat="1" ht="14">
      <c r="A101" s="281" t="s">
        <v>619</v>
      </c>
      <c r="B101" s="281"/>
      <c r="C101" s="281">
        <f>COUNTIF(Q2:Q1000,"Normoponderal")</f>
        <v>0</v>
      </c>
      <c r="D101" s="283"/>
      <c r="E101" s="302"/>
      <c r="F101" s="284">
        <f t="shared" si="15"/>
        <v>0</v>
      </c>
      <c r="G101" s="285">
        <f t="shared" si="16"/>
        <v>0</v>
      </c>
      <c r="H101" s="281"/>
      <c r="I101" s="281"/>
      <c r="J101" s="281">
        <f t="shared" si="17"/>
        <v>0</v>
      </c>
      <c r="K101" s="281"/>
      <c r="L101" s="286" t="e">
        <f t="shared" si="18"/>
        <v>#DIV/0!</v>
      </c>
      <c r="M101" s="287" t="str">
        <f t="shared" si="10"/>
        <v/>
      </c>
      <c r="N101" s="288" t="e">
        <f>MATCH(F101,[3]IMC!B:B,0)</f>
        <v>#N/A</v>
      </c>
      <c r="O101" s="288" t="e">
        <f t="shared" ca="1" si="11"/>
        <v>#N/A</v>
      </c>
      <c r="P101" s="287" t="e">
        <f ca="1">CONCATENATE(INDEX([3]IMC!$F$1:$R$5,5,$O101) &amp; " e " &amp; INDEX([3]IMC!$F$1:$R$5,5,$O101+1))</f>
        <v>#N/A</v>
      </c>
      <c r="Q101" s="281"/>
      <c r="R101" s="288" t="e">
        <f>MATCH(F101,[3]PC!A:A,0)</f>
        <v>#N/A</v>
      </c>
      <c r="S101" s="288" t="e">
        <f t="shared" ca="1" si="12"/>
        <v>#N/A</v>
      </c>
      <c r="T101" s="296" t="e">
        <f ca="1">CONCATENATE(INDEX([3]PC!$E$1:$M$2,1,$S101) &amp; " e " &amp; INDEX([3]PC!$E$1:$M$2,1,$S101+1))</f>
        <v>#N/A</v>
      </c>
      <c r="U101" s="292"/>
      <c r="V101" s="292"/>
      <c r="W101" s="292" t="e">
        <f>CONCATENATE(INDEX([3]IMC!$F$1:$R$5,5,$V101) &amp; " e " &amp; INDEX([3]IMC!$F$1:$R$5,5,$V101+1))</f>
        <v>#VALUE!</v>
      </c>
      <c r="X101" s="293">
        <f t="shared" si="13"/>
        <v>0</v>
      </c>
      <c r="Y101" s="293">
        <f t="shared" si="14"/>
        <v>0</v>
      </c>
      <c r="Z101" s="294"/>
      <c r="AA101" s="294"/>
      <c r="AB101" s="294"/>
      <c r="AC101" s="294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</row>
    <row r="102" spans="1:39" s="295" customFormat="1" ht="14">
      <c r="A102" s="281" t="s">
        <v>620</v>
      </c>
      <c r="B102" s="281"/>
      <c r="C102" s="281">
        <f>COUNTIF(Q2:Q1000,"Excesso de Peso")</f>
        <v>0</v>
      </c>
      <c r="D102" s="283"/>
      <c r="E102" s="302"/>
      <c r="F102" s="284">
        <f t="shared" si="15"/>
        <v>0</v>
      </c>
      <c r="G102" s="285">
        <f t="shared" si="16"/>
        <v>0</v>
      </c>
      <c r="H102" s="281"/>
      <c r="I102" s="281"/>
      <c r="J102" s="281">
        <f t="shared" si="17"/>
        <v>0</v>
      </c>
      <c r="K102" s="281"/>
      <c r="L102" s="286" t="e">
        <f t="shared" si="18"/>
        <v>#DIV/0!</v>
      </c>
      <c r="M102" s="287" t="str">
        <f t="shared" si="10"/>
        <v/>
      </c>
      <c r="N102" s="288" t="e">
        <f>MATCH(F102,[3]IMC!B:B,0)</f>
        <v>#N/A</v>
      </c>
      <c r="O102" s="288" t="e">
        <f ca="1">MATCH(M102,INDIRECT("IMC!F" &amp; N102 &amp; ":R" &amp;N102),1)</f>
        <v>#N/A</v>
      </c>
      <c r="P102" s="287" t="e">
        <f ca="1">CONCATENATE(INDEX([3]IMC!$F$1:$R$5,5,$O102) &amp; " e " &amp; INDEX([3]IMC!$F$1:$R$5,5,$O102+1))</f>
        <v>#N/A</v>
      </c>
      <c r="Q102" s="281"/>
      <c r="R102" s="288" t="e">
        <f>MATCH(F102,[3]PC!A:A,0)</f>
        <v>#N/A</v>
      </c>
      <c r="S102" s="288" t="e">
        <f t="shared" ca="1" si="12"/>
        <v>#N/A</v>
      </c>
      <c r="T102" s="296" t="e">
        <f ca="1">CONCATENATE(INDEX([3]PC!$E$1:$M$2,1,$S102) &amp; " e " &amp; INDEX([3]PC!$E$1:$M$2,1,$S102+1))</f>
        <v>#N/A</v>
      </c>
      <c r="U102" s="292"/>
      <c r="V102" s="292"/>
      <c r="W102" s="292" t="e">
        <f>CONCATENATE(INDEX([3]IMC!$F$1:$R$5,5,$V102) &amp; " e " &amp; INDEX([3]IMC!$F$1:$R$5,5,$V102+1))</f>
        <v>#VALUE!</v>
      </c>
      <c r="X102" s="293">
        <f t="shared" si="13"/>
        <v>0</v>
      </c>
      <c r="Y102" s="293">
        <f t="shared" si="14"/>
        <v>0</v>
      </c>
      <c r="Z102" s="294"/>
      <c r="AA102" s="294"/>
      <c r="AB102" s="294"/>
      <c r="AC102" s="294"/>
      <c r="AD102" s="294"/>
      <c r="AE102" s="294"/>
      <c r="AF102" s="294"/>
      <c r="AG102" s="294"/>
      <c r="AH102" s="294"/>
      <c r="AI102" s="294"/>
      <c r="AJ102" s="294"/>
      <c r="AK102" s="294"/>
      <c r="AL102" s="294"/>
      <c r="AM102" s="294"/>
    </row>
    <row r="103" spans="1:39" s="295" customFormat="1" ht="14">
      <c r="A103" s="281" t="s">
        <v>621</v>
      </c>
      <c r="B103" s="281"/>
      <c r="C103" s="281">
        <f>COUNTIF(Q2:Q1000,"Obesidade")</f>
        <v>0</v>
      </c>
      <c r="D103" s="283"/>
      <c r="E103" s="302"/>
      <c r="F103" s="284">
        <f t="shared" si="15"/>
        <v>0</v>
      </c>
      <c r="G103" s="285">
        <f t="shared" si="16"/>
        <v>0</v>
      </c>
      <c r="H103" s="281"/>
      <c r="I103" s="281"/>
      <c r="J103" s="281">
        <f t="shared" si="17"/>
        <v>0</v>
      </c>
      <c r="K103" s="281"/>
      <c r="L103" s="286" t="e">
        <f t="shared" si="18"/>
        <v>#DIV/0!</v>
      </c>
      <c r="M103" s="287" t="str">
        <f t="shared" si="10"/>
        <v/>
      </c>
      <c r="N103" s="288" t="e">
        <f>MATCH(F103,[3]IMC!B:B,0)</f>
        <v>#N/A</v>
      </c>
      <c r="O103" s="288" t="e">
        <f t="shared" ref="O103:O166" ca="1" si="19">MATCH(M103,INDIRECT("IMC!F" &amp; N103 &amp; ":R" &amp;N103),1)</f>
        <v>#N/A</v>
      </c>
      <c r="P103" s="287" t="e">
        <f ca="1">CONCATENATE(INDEX([3]IMC!$F$1:$R$5,5,$O103) &amp; " e " &amp; INDEX([3]IMC!$F$1:$R$5,5,$O103+1))</f>
        <v>#N/A</v>
      </c>
      <c r="Q103" s="281"/>
      <c r="R103" s="288" t="e">
        <f>MATCH(F103,[3]PC!A:A,0)</f>
        <v>#N/A</v>
      </c>
      <c r="S103" s="288" t="e">
        <f t="shared" ca="1" si="12"/>
        <v>#N/A</v>
      </c>
      <c r="T103" s="296" t="e">
        <f ca="1">CONCATENATE(INDEX([3]PC!$E$1:$M$2,1,$S103) &amp; " e " &amp; INDEX([3]PC!$E$1:$M$2,1,$S103+1))</f>
        <v>#N/A</v>
      </c>
      <c r="U103" s="292"/>
      <c r="V103" s="292"/>
      <c r="W103" s="292" t="e">
        <f>CONCATENATE(INDEX([3]IMC!$F$1:$R$5,5,$V103) &amp; " e " &amp; INDEX([3]IMC!$F$1:$R$5,5,$V103+1))</f>
        <v>#VALUE!</v>
      </c>
      <c r="X103" s="293">
        <f t="shared" si="13"/>
        <v>0</v>
      </c>
      <c r="Y103" s="293">
        <f t="shared" si="14"/>
        <v>0</v>
      </c>
      <c r="Z103" s="294"/>
      <c r="AA103" s="294"/>
      <c r="AB103" s="294"/>
      <c r="AC103" s="294"/>
      <c r="AD103" s="294"/>
      <c r="AE103" s="294"/>
      <c r="AF103" s="294"/>
      <c r="AG103" s="294"/>
      <c r="AH103" s="294"/>
      <c r="AI103" s="294"/>
      <c r="AJ103" s="294"/>
      <c r="AK103" s="294"/>
      <c r="AL103" s="294"/>
      <c r="AM103" s="294"/>
    </row>
    <row r="104" spans="1:39" s="295" customFormat="1" ht="14">
      <c r="A104" s="281"/>
      <c r="B104" s="281"/>
      <c r="C104" s="281">
        <f>SUM(C100:C103)</f>
        <v>0</v>
      </c>
      <c r="D104" s="283"/>
      <c r="E104" s="302"/>
      <c r="F104" s="284">
        <f t="shared" si="15"/>
        <v>0</v>
      </c>
      <c r="G104" s="285">
        <f t="shared" si="16"/>
        <v>0</v>
      </c>
      <c r="H104" s="281"/>
      <c r="I104" s="281"/>
      <c r="J104" s="281">
        <f t="shared" si="17"/>
        <v>0</v>
      </c>
      <c r="K104" s="281"/>
      <c r="L104" s="286" t="e">
        <f t="shared" si="18"/>
        <v>#DIV/0!</v>
      </c>
      <c r="M104" s="287" t="str">
        <f t="shared" si="10"/>
        <v/>
      </c>
      <c r="N104" s="288" t="e">
        <f>MATCH(F104,[3]IMC!B:B,0)</f>
        <v>#N/A</v>
      </c>
      <c r="O104" s="288" t="e">
        <f t="shared" ca="1" si="19"/>
        <v>#N/A</v>
      </c>
      <c r="P104" s="287" t="e">
        <f ca="1">CONCATENATE(INDEX([3]IMC!$F$1:$R$5,5,$O104) &amp; " e " &amp; INDEX([3]IMC!$F$1:$R$5,5,$O104+1))</f>
        <v>#N/A</v>
      </c>
      <c r="Q104" s="281"/>
      <c r="R104" s="288" t="e">
        <f>MATCH(F104,[3]PC!A:A,0)</f>
        <v>#N/A</v>
      </c>
      <c r="S104" s="288" t="e">
        <f t="shared" ca="1" si="12"/>
        <v>#N/A</v>
      </c>
      <c r="T104" s="296" t="e">
        <f ca="1">CONCATENATE(INDEX([3]PC!$E$1:$M$2,1,$S104) &amp; " e " &amp; INDEX([3]PC!$E$1:$M$2,1,$S104+1))</f>
        <v>#N/A</v>
      </c>
      <c r="U104" s="292"/>
      <c r="V104" s="292"/>
      <c r="W104" s="292" t="e">
        <f>CONCATENATE(INDEX([3]IMC!$F$1:$R$5,5,$V104) &amp; " e " &amp; INDEX([3]IMC!$F$1:$R$5,5,$V104+1))</f>
        <v>#VALUE!</v>
      </c>
      <c r="X104" s="293">
        <f t="shared" si="13"/>
        <v>0</v>
      </c>
      <c r="Y104" s="293">
        <f t="shared" si="14"/>
        <v>0</v>
      </c>
      <c r="Z104" s="294"/>
      <c r="AA104" s="294"/>
      <c r="AB104" s="294"/>
      <c r="AC104" s="294"/>
      <c r="AD104" s="294"/>
      <c r="AE104" s="294"/>
      <c r="AF104" s="294"/>
      <c r="AG104" s="294"/>
      <c r="AH104" s="294"/>
      <c r="AI104" s="294"/>
      <c r="AJ104" s="294"/>
      <c r="AK104" s="294"/>
      <c r="AL104" s="294"/>
      <c r="AM104" s="294"/>
    </row>
    <row r="105" spans="1:39" s="295" customFormat="1" ht="14">
      <c r="A105" s="281"/>
      <c r="B105" s="281"/>
      <c r="C105" s="301"/>
      <c r="D105" s="283"/>
      <c r="E105" s="302"/>
      <c r="F105" s="284">
        <f t="shared" si="15"/>
        <v>0</v>
      </c>
      <c r="G105" s="285">
        <f t="shared" si="16"/>
        <v>0</v>
      </c>
      <c r="H105" s="281"/>
      <c r="I105" s="281"/>
      <c r="J105" s="281">
        <f t="shared" si="17"/>
        <v>0</v>
      </c>
      <c r="K105" s="281"/>
      <c r="L105" s="286" t="e">
        <f t="shared" si="18"/>
        <v>#DIV/0!</v>
      </c>
      <c r="M105" s="287" t="str">
        <f t="shared" si="10"/>
        <v/>
      </c>
      <c r="N105" s="288" t="e">
        <f>MATCH(F105,[3]IMC!B:B,0)</f>
        <v>#N/A</v>
      </c>
      <c r="O105" s="288" t="e">
        <f t="shared" ca="1" si="19"/>
        <v>#N/A</v>
      </c>
      <c r="P105" s="287" t="e">
        <f ca="1">CONCATENATE(INDEX([3]IMC!$F$1:$R$5,5,$O105) &amp; " e " &amp; INDEX([3]IMC!$F$1:$R$5,5,$O105+1))</f>
        <v>#N/A</v>
      </c>
      <c r="Q105" s="281"/>
      <c r="R105" s="288" t="e">
        <f>MATCH(F105,[3]PC!A:A,0)</f>
        <v>#N/A</v>
      </c>
      <c r="S105" s="288" t="e">
        <f t="shared" ca="1" si="12"/>
        <v>#N/A</v>
      </c>
      <c r="T105" s="296" t="e">
        <f ca="1">CONCATENATE(INDEX([3]PC!$E$1:$M$2,1,$S105) &amp; " e " &amp; INDEX([3]PC!$E$1:$M$2,1,$S105+1))</f>
        <v>#N/A</v>
      </c>
      <c r="U105" s="292"/>
      <c r="V105" s="292"/>
      <c r="W105" s="292" t="e">
        <f>CONCATENATE(INDEX([3]IMC!$F$1:$R$5,5,$V105) &amp; " e " &amp; INDEX([3]IMC!$F$1:$R$5,5,$V105+1))</f>
        <v>#VALUE!</v>
      </c>
      <c r="X105" s="293">
        <f t="shared" si="13"/>
        <v>0</v>
      </c>
      <c r="Y105" s="293">
        <f t="shared" si="14"/>
        <v>0</v>
      </c>
      <c r="Z105" s="294"/>
      <c r="AA105" s="294"/>
      <c r="AB105" s="294"/>
      <c r="AC105" s="294"/>
      <c r="AD105" s="294"/>
      <c r="AE105" s="294"/>
      <c r="AF105" s="294"/>
      <c r="AG105" s="294"/>
      <c r="AH105" s="294"/>
      <c r="AI105" s="294"/>
      <c r="AJ105" s="294"/>
      <c r="AK105" s="294"/>
      <c r="AL105" s="294"/>
      <c r="AM105" s="294"/>
    </row>
    <row r="106" spans="1:39" s="295" customFormat="1" ht="14">
      <c r="A106" s="281"/>
      <c r="B106" s="281"/>
      <c r="C106" s="301"/>
      <c r="D106" s="283"/>
      <c r="E106" s="302"/>
      <c r="F106" s="284">
        <f t="shared" si="15"/>
        <v>0</v>
      </c>
      <c r="G106" s="285">
        <f t="shared" si="16"/>
        <v>0</v>
      </c>
      <c r="H106" s="281"/>
      <c r="I106" s="281"/>
      <c r="J106" s="281">
        <f t="shared" si="17"/>
        <v>0</v>
      </c>
      <c r="K106" s="281"/>
      <c r="L106" s="286" t="e">
        <f t="shared" si="18"/>
        <v>#DIV/0!</v>
      </c>
      <c r="M106" s="287" t="str">
        <f t="shared" si="10"/>
        <v/>
      </c>
      <c r="N106" s="288" t="e">
        <f>MATCH(F106,[3]IMC!B:B,0)</f>
        <v>#N/A</v>
      </c>
      <c r="O106" s="288" t="e">
        <f t="shared" ca="1" si="19"/>
        <v>#N/A</v>
      </c>
      <c r="P106" s="287" t="e">
        <f ca="1">CONCATENATE(INDEX([3]IMC!$F$1:$R$5,5,$O106) &amp; " e " &amp; INDEX([3]IMC!$F$1:$R$5,5,$O106+1))</f>
        <v>#N/A</v>
      </c>
      <c r="Q106" s="281"/>
      <c r="R106" s="288" t="e">
        <f>MATCH(F106,[3]PC!A:A,0)</f>
        <v>#N/A</v>
      </c>
      <c r="S106" s="288" t="e">
        <f t="shared" ca="1" si="12"/>
        <v>#N/A</v>
      </c>
      <c r="T106" s="296" t="e">
        <f ca="1">CONCATENATE(INDEX([3]PC!$E$1:$M$2,1,$S106) &amp; " e " &amp; INDEX([3]PC!$E$1:$M$2,1,$S106+1))</f>
        <v>#N/A</v>
      </c>
      <c r="U106" s="292"/>
      <c r="V106" s="292"/>
      <c r="W106" s="292" t="e">
        <f>CONCATENATE(INDEX([3]IMC!$F$1:$R$5,5,$V106) &amp; " e " &amp; INDEX([3]IMC!$F$1:$R$5,5,$V106+1))</f>
        <v>#VALUE!</v>
      </c>
      <c r="X106" s="293">
        <f t="shared" si="13"/>
        <v>0</v>
      </c>
      <c r="Y106" s="293">
        <f t="shared" si="14"/>
        <v>0</v>
      </c>
      <c r="Z106" s="294"/>
      <c r="AA106" s="294"/>
      <c r="AB106" s="294"/>
      <c r="AC106" s="294"/>
      <c r="AD106" s="294"/>
      <c r="AE106" s="294"/>
      <c r="AF106" s="294"/>
      <c r="AG106" s="294"/>
      <c r="AH106" s="294"/>
      <c r="AI106" s="294"/>
      <c r="AJ106" s="294"/>
      <c r="AK106" s="294"/>
      <c r="AL106" s="294"/>
      <c r="AM106" s="294"/>
    </row>
    <row r="107" spans="1:39" s="295" customFormat="1" ht="14">
      <c r="A107" s="281"/>
      <c r="B107" s="281"/>
      <c r="C107" s="301"/>
      <c r="D107" s="283"/>
      <c r="E107" s="302"/>
      <c r="F107" s="284">
        <f t="shared" si="15"/>
        <v>0</v>
      </c>
      <c r="G107" s="285">
        <f t="shared" si="16"/>
        <v>0</v>
      </c>
      <c r="H107" s="281"/>
      <c r="I107" s="300"/>
      <c r="J107" s="281">
        <f t="shared" si="17"/>
        <v>0</v>
      </c>
      <c r="K107" s="281"/>
      <c r="L107" s="286" t="e">
        <f t="shared" si="18"/>
        <v>#DIV/0!</v>
      </c>
      <c r="M107" s="287" t="str">
        <f t="shared" si="10"/>
        <v/>
      </c>
      <c r="N107" s="288" t="e">
        <f>MATCH(F107,[3]IMC!B:B,0)</f>
        <v>#N/A</v>
      </c>
      <c r="O107" s="288" t="e">
        <f t="shared" ca="1" si="19"/>
        <v>#N/A</v>
      </c>
      <c r="P107" s="287" t="e">
        <f ca="1">CONCATENATE(INDEX([3]IMC!$F$1:$R$5,5,$O107) &amp; " e " &amp; INDEX([3]IMC!$F$1:$R$5,5,$O107+1))</f>
        <v>#N/A</v>
      </c>
      <c r="Q107" s="281"/>
      <c r="R107" s="288" t="e">
        <f>MATCH(F107,[3]PC!A:A,0)</f>
        <v>#N/A</v>
      </c>
      <c r="S107" s="288" t="e">
        <f t="shared" ca="1" si="12"/>
        <v>#N/A</v>
      </c>
      <c r="T107" s="296" t="e">
        <f ca="1">CONCATENATE(INDEX([3]PC!$E$1:$M$2,1,$S107) &amp; " e " &amp; INDEX([3]PC!$E$1:$M$2,1,$S107+1))</f>
        <v>#N/A</v>
      </c>
      <c r="U107" s="292"/>
      <c r="V107" s="292"/>
      <c r="W107" s="292" t="e">
        <f>CONCATENATE(INDEX([3]IMC!$F$1:$R$5,5,$V107) &amp; " e " &amp; INDEX([3]IMC!$F$1:$R$5,5,$V107+1))</f>
        <v>#VALUE!</v>
      </c>
      <c r="X107" s="293">
        <f t="shared" si="13"/>
        <v>0</v>
      </c>
      <c r="Y107" s="293">
        <f t="shared" si="14"/>
        <v>0</v>
      </c>
      <c r="Z107" s="294"/>
      <c r="AA107" s="294"/>
      <c r="AB107" s="294"/>
      <c r="AC107" s="294"/>
      <c r="AD107" s="294"/>
      <c r="AE107" s="294"/>
      <c r="AF107" s="294"/>
      <c r="AG107" s="294"/>
      <c r="AH107" s="294"/>
      <c r="AI107" s="294"/>
      <c r="AJ107" s="294"/>
      <c r="AK107" s="294"/>
      <c r="AL107" s="294"/>
      <c r="AM107" s="294"/>
    </row>
    <row r="108" spans="1:39" s="295" customFormat="1" ht="14">
      <c r="A108" s="281"/>
      <c r="B108" s="281"/>
      <c r="C108" s="301"/>
      <c r="D108" s="283"/>
      <c r="E108" s="302"/>
      <c r="F108" s="284">
        <f t="shared" si="15"/>
        <v>0</v>
      </c>
      <c r="G108" s="285">
        <f t="shared" si="16"/>
        <v>0</v>
      </c>
      <c r="H108" s="281"/>
      <c r="I108" s="281"/>
      <c r="J108" s="281">
        <f t="shared" si="17"/>
        <v>0</v>
      </c>
      <c r="K108" s="281"/>
      <c r="L108" s="286" t="e">
        <f t="shared" si="18"/>
        <v>#DIV/0!</v>
      </c>
      <c r="M108" s="287" t="str">
        <f t="shared" si="10"/>
        <v/>
      </c>
      <c r="N108" s="288" t="e">
        <f>MATCH(F108,[3]IMC!B:B,0)</f>
        <v>#N/A</v>
      </c>
      <c r="O108" s="288" t="e">
        <f t="shared" ca="1" si="19"/>
        <v>#N/A</v>
      </c>
      <c r="P108" s="287" t="e">
        <f ca="1">CONCATENATE(INDEX([3]IMC!$F$1:$R$5,5,$O108) &amp; " e " &amp; INDEX([3]IMC!$F$1:$R$5,5,$O108+1))</f>
        <v>#N/A</v>
      </c>
      <c r="Q108" s="281"/>
      <c r="R108" s="288" t="e">
        <f>MATCH(F108,[3]PC!A:A,0)</f>
        <v>#N/A</v>
      </c>
      <c r="S108" s="288" t="e">
        <f t="shared" ca="1" si="12"/>
        <v>#N/A</v>
      </c>
      <c r="T108" s="296" t="e">
        <f ca="1">CONCATENATE(INDEX([3]PC!$E$1:$M$2,1,$S108) &amp; " e " &amp; INDEX([3]PC!$E$1:$M$2,1,$S108+1))</f>
        <v>#N/A</v>
      </c>
      <c r="U108" s="292"/>
      <c r="V108" s="292"/>
      <c r="W108" s="292" t="e">
        <f>CONCATENATE(INDEX([3]IMC!$F$1:$R$5,5,$V108) &amp; " e " &amp; INDEX([3]IMC!$F$1:$R$5,5,$V108+1))</f>
        <v>#VALUE!</v>
      </c>
      <c r="X108" s="293">
        <f t="shared" si="13"/>
        <v>0</v>
      </c>
      <c r="Y108" s="293">
        <f t="shared" si="14"/>
        <v>0</v>
      </c>
      <c r="Z108" s="294"/>
      <c r="AA108" s="294"/>
      <c r="AB108" s="294"/>
      <c r="AC108" s="294"/>
      <c r="AD108" s="294"/>
      <c r="AE108" s="294"/>
      <c r="AF108" s="294"/>
      <c r="AG108" s="294"/>
      <c r="AH108" s="294"/>
      <c r="AI108" s="294"/>
      <c r="AJ108" s="294"/>
      <c r="AK108" s="294"/>
      <c r="AL108" s="294"/>
      <c r="AM108" s="294"/>
    </row>
    <row r="109" spans="1:39" s="295" customFormat="1" ht="14">
      <c r="A109" s="281"/>
      <c r="B109" s="281"/>
      <c r="C109" s="301"/>
      <c r="D109" s="283"/>
      <c r="E109" s="302"/>
      <c r="F109" s="284">
        <f t="shared" si="15"/>
        <v>0</v>
      </c>
      <c r="G109" s="285">
        <f t="shared" si="16"/>
        <v>0</v>
      </c>
      <c r="H109" s="281"/>
      <c r="I109" s="281"/>
      <c r="J109" s="281">
        <f t="shared" si="17"/>
        <v>0</v>
      </c>
      <c r="K109" s="281"/>
      <c r="L109" s="286" t="e">
        <f t="shared" si="18"/>
        <v>#DIV/0!</v>
      </c>
      <c r="M109" s="287" t="str">
        <f t="shared" si="10"/>
        <v/>
      </c>
      <c r="N109" s="288" t="e">
        <f>MATCH(F109,[3]IMC!B:B,0)</f>
        <v>#N/A</v>
      </c>
      <c r="O109" s="288" t="e">
        <f t="shared" ca="1" si="19"/>
        <v>#N/A</v>
      </c>
      <c r="P109" s="287" t="e">
        <f ca="1">CONCATENATE(INDEX([3]IMC!$F$1:$R$5,5,$O109) &amp; " e " &amp; INDEX([3]IMC!$F$1:$R$5,5,$O109+1))</f>
        <v>#N/A</v>
      </c>
      <c r="Q109" s="281"/>
      <c r="R109" s="288" t="e">
        <f>MATCH(F109,[3]PC!A:A,0)</f>
        <v>#N/A</v>
      </c>
      <c r="S109" s="288" t="e">
        <f t="shared" ca="1" si="12"/>
        <v>#N/A</v>
      </c>
      <c r="T109" s="296" t="e">
        <f ca="1">CONCATENATE(INDEX([3]PC!$E$1:$M$2,1,$S109) &amp; " e " &amp; INDEX([3]PC!$E$1:$M$2,1,$S109+1))</f>
        <v>#N/A</v>
      </c>
      <c r="U109" s="292"/>
      <c r="V109" s="292"/>
      <c r="W109" s="292" t="e">
        <f>CONCATENATE(INDEX([3]IMC!$F$1:$R$5,5,$V109) &amp; " e " &amp; INDEX([3]IMC!$F$1:$R$5,5,$V109+1))</f>
        <v>#VALUE!</v>
      </c>
      <c r="X109" s="293">
        <f t="shared" si="13"/>
        <v>0</v>
      </c>
      <c r="Y109" s="293">
        <f t="shared" si="14"/>
        <v>0</v>
      </c>
      <c r="Z109" s="294"/>
      <c r="AA109" s="294"/>
      <c r="AB109" s="294"/>
      <c r="AC109" s="294"/>
      <c r="AD109" s="294"/>
      <c r="AE109" s="294"/>
      <c r="AF109" s="294"/>
      <c r="AG109" s="294"/>
      <c r="AH109" s="294"/>
      <c r="AI109" s="294"/>
      <c r="AJ109" s="294"/>
      <c r="AK109" s="294"/>
      <c r="AL109" s="294"/>
      <c r="AM109" s="294"/>
    </row>
    <row r="110" spans="1:39" s="295" customFormat="1" ht="14">
      <c r="A110" s="281"/>
      <c r="B110" s="281"/>
      <c r="C110" s="301"/>
      <c r="D110" s="283"/>
      <c r="E110" s="302"/>
      <c r="F110" s="284">
        <f t="shared" si="15"/>
        <v>0</v>
      </c>
      <c r="G110" s="285">
        <f t="shared" si="16"/>
        <v>0</v>
      </c>
      <c r="H110" s="281"/>
      <c r="I110" s="281"/>
      <c r="J110" s="281">
        <f t="shared" si="17"/>
        <v>0</v>
      </c>
      <c r="K110" s="281"/>
      <c r="L110" s="286" t="e">
        <f t="shared" si="18"/>
        <v>#DIV/0!</v>
      </c>
      <c r="M110" s="287" t="str">
        <f t="shared" si="10"/>
        <v/>
      </c>
      <c r="N110" s="288" t="e">
        <f>MATCH(F110,[3]IMC!B:B,0)</f>
        <v>#N/A</v>
      </c>
      <c r="O110" s="288" t="e">
        <f t="shared" ca="1" si="19"/>
        <v>#N/A</v>
      </c>
      <c r="P110" s="287" t="e">
        <f ca="1">CONCATENATE(INDEX([3]IMC!$F$1:$R$5,5,$O110) &amp; " e " &amp; INDEX([3]IMC!$F$1:$R$5,5,$O110+1))</f>
        <v>#N/A</v>
      </c>
      <c r="Q110" s="281"/>
      <c r="R110" s="288" t="e">
        <f>MATCH(F110,[3]PC!A:A,0)</f>
        <v>#N/A</v>
      </c>
      <c r="S110" s="288" t="e">
        <f t="shared" ca="1" si="12"/>
        <v>#N/A</v>
      </c>
      <c r="T110" s="296" t="e">
        <f ca="1">CONCATENATE(INDEX([3]PC!$E$1:$M$2,1,$S110) &amp; " e " &amp; INDEX([3]PC!$E$1:$M$2,1,$S110+1))</f>
        <v>#N/A</v>
      </c>
      <c r="U110" s="292"/>
      <c r="V110" s="292"/>
      <c r="W110" s="292" t="e">
        <f>CONCATENATE(INDEX([3]IMC!$F$1:$R$5,5,$V110) &amp; " e " &amp; INDEX([3]IMC!$F$1:$R$5,5,$V110+1))</f>
        <v>#VALUE!</v>
      </c>
      <c r="X110" s="293">
        <f t="shared" si="13"/>
        <v>0</v>
      </c>
      <c r="Y110" s="293">
        <f t="shared" si="14"/>
        <v>0</v>
      </c>
      <c r="Z110" s="294"/>
      <c r="AA110" s="294"/>
      <c r="AB110" s="294"/>
      <c r="AC110" s="294"/>
      <c r="AD110" s="294"/>
      <c r="AE110" s="294"/>
      <c r="AF110" s="294"/>
      <c r="AG110" s="294"/>
      <c r="AH110" s="294"/>
      <c r="AI110" s="294"/>
      <c r="AJ110" s="294"/>
      <c r="AK110" s="294"/>
      <c r="AL110" s="294"/>
      <c r="AM110" s="294"/>
    </row>
    <row r="111" spans="1:39" s="295" customFormat="1" ht="14">
      <c r="A111" s="281"/>
      <c r="B111" s="281"/>
      <c r="C111" s="301"/>
      <c r="D111" s="283"/>
      <c r="E111" s="302"/>
      <c r="F111" s="284">
        <f t="shared" si="15"/>
        <v>0</v>
      </c>
      <c r="G111" s="285">
        <f t="shared" si="16"/>
        <v>0</v>
      </c>
      <c r="H111" s="281"/>
      <c r="I111" s="300"/>
      <c r="J111" s="281">
        <f t="shared" si="17"/>
        <v>0</v>
      </c>
      <c r="K111" s="281"/>
      <c r="L111" s="286" t="e">
        <f t="shared" si="18"/>
        <v>#DIV/0!</v>
      </c>
      <c r="M111" s="287" t="str">
        <f t="shared" si="10"/>
        <v/>
      </c>
      <c r="N111" s="288" t="e">
        <f>MATCH(F111,[3]IMC!B:B,0)</f>
        <v>#N/A</v>
      </c>
      <c r="O111" s="288" t="e">
        <f t="shared" ca="1" si="19"/>
        <v>#N/A</v>
      </c>
      <c r="P111" s="287" t="e">
        <f ca="1">CONCATENATE(INDEX([3]IMC!$F$1:$R$5,5,$O111) &amp; " e " &amp; INDEX([3]IMC!$F$1:$R$5,5,$O111+1))</f>
        <v>#N/A</v>
      </c>
      <c r="Q111" s="281"/>
      <c r="R111" s="288" t="e">
        <f>MATCH(F111,[3]PC!A:A,0)</f>
        <v>#N/A</v>
      </c>
      <c r="S111" s="288" t="e">
        <f t="shared" ca="1" si="12"/>
        <v>#N/A</v>
      </c>
      <c r="T111" s="296" t="e">
        <f ca="1">CONCATENATE(INDEX([3]PC!$E$1:$M$2,1,$S111) &amp; " e " &amp; INDEX([3]PC!$E$1:$M$2,1,$S111+1))</f>
        <v>#N/A</v>
      </c>
      <c r="U111" s="292"/>
      <c r="V111" s="292"/>
      <c r="W111" s="292" t="e">
        <f>CONCATENATE(INDEX([3]IMC!$F$1:$R$5,5,$V111) &amp; " e " &amp; INDEX([3]IMC!$F$1:$R$5,5,$V111+1))</f>
        <v>#VALUE!</v>
      </c>
      <c r="X111" s="293">
        <f t="shared" si="13"/>
        <v>0</v>
      </c>
      <c r="Y111" s="293">
        <f t="shared" si="14"/>
        <v>0</v>
      </c>
      <c r="Z111" s="294"/>
      <c r="AA111" s="294"/>
      <c r="AB111" s="294"/>
      <c r="AC111" s="294"/>
      <c r="AD111" s="294"/>
      <c r="AE111" s="294"/>
      <c r="AF111" s="294"/>
      <c r="AG111" s="294"/>
      <c r="AH111" s="294"/>
      <c r="AI111" s="294"/>
      <c r="AJ111" s="294"/>
      <c r="AK111" s="294"/>
      <c r="AL111" s="294"/>
      <c r="AM111" s="294"/>
    </row>
    <row r="112" spans="1:39" s="295" customFormat="1" ht="14">
      <c r="A112" s="281"/>
      <c r="B112" s="281"/>
      <c r="C112" s="301"/>
      <c r="D112" s="283"/>
      <c r="E112" s="302"/>
      <c r="F112" s="284">
        <f t="shared" si="15"/>
        <v>0</v>
      </c>
      <c r="G112" s="285">
        <f t="shared" si="16"/>
        <v>0</v>
      </c>
      <c r="H112" s="281"/>
      <c r="I112" s="281"/>
      <c r="J112" s="281">
        <f t="shared" si="17"/>
        <v>0</v>
      </c>
      <c r="K112" s="281"/>
      <c r="L112" s="286" t="e">
        <f t="shared" si="18"/>
        <v>#DIV/0!</v>
      </c>
      <c r="M112" s="287" t="str">
        <f t="shared" si="10"/>
        <v/>
      </c>
      <c r="N112" s="288" t="e">
        <f>MATCH(F112,[3]IMC!B:B,0)</f>
        <v>#N/A</v>
      </c>
      <c r="O112" s="288" t="e">
        <f t="shared" ca="1" si="19"/>
        <v>#N/A</v>
      </c>
      <c r="P112" s="287" t="e">
        <f ca="1">CONCATENATE(INDEX([3]IMC!$F$1:$R$5,5,$O112) &amp; " e " &amp; INDEX([3]IMC!$F$1:$R$5,5,$O112+1))</f>
        <v>#N/A</v>
      </c>
      <c r="Q112" s="281"/>
      <c r="R112" s="288" t="e">
        <f>MATCH(F112,[3]PC!A:A,0)</f>
        <v>#N/A</v>
      </c>
      <c r="S112" s="288" t="e">
        <f t="shared" ca="1" si="12"/>
        <v>#N/A</v>
      </c>
      <c r="T112" s="296" t="e">
        <f ca="1">CONCATENATE(INDEX([3]PC!$E$1:$M$2,1,$S112) &amp; " e " &amp; INDEX([3]PC!$E$1:$M$2,1,$S112+1))</f>
        <v>#N/A</v>
      </c>
      <c r="U112" s="292"/>
      <c r="V112" s="292"/>
      <c r="W112" s="292" t="e">
        <f>CONCATENATE(INDEX([3]IMC!$F$1:$R$5,5,$V112) &amp; " e " &amp; INDEX([3]IMC!$F$1:$R$5,5,$V112+1))</f>
        <v>#VALUE!</v>
      </c>
      <c r="X112" s="293">
        <f t="shared" si="13"/>
        <v>0</v>
      </c>
      <c r="Y112" s="293">
        <f t="shared" si="14"/>
        <v>0</v>
      </c>
      <c r="Z112" s="294"/>
      <c r="AA112" s="294"/>
      <c r="AB112" s="294"/>
      <c r="AC112" s="294"/>
      <c r="AD112" s="294"/>
      <c r="AE112" s="294"/>
      <c r="AF112" s="294"/>
      <c r="AG112" s="294"/>
      <c r="AH112" s="294"/>
      <c r="AI112" s="294"/>
      <c r="AJ112" s="294"/>
      <c r="AK112" s="294"/>
      <c r="AL112" s="294"/>
      <c r="AM112" s="294"/>
    </row>
    <row r="113" spans="1:39" s="295" customFormat="1" ht="14">
      <c r="A113" s="281"/>
      <c r="B113" s="281"/>
      <c r="C113" s="301"/>
      <c r="D113" s="283"/>
      <c r="E113" s="302"/>
      <c r="F113" s="284">
        <f t="shared" si="15"/>
        <v>0</v>
      </c>
      <c r="G113" s="285">
        <f t="shared" si="16"/>
        <v>0</v>
      </c>
      <c r="H113" s="281"/>
      <c r="I113" s="300"/>
      <c r="J113" s="281">
        <f t="shared" si="17"/>
        <v>0</v>
      </c>
      <c r="K113" s="281"/>
      <c r="L113" s="286" t="e">
        <f t="shared" si="18"/>
        <v>#DIV/0!</v>
      </c>
      <c r="M113" s="287" t="str">
        <f t="shared" si="10"/>
        <v/>
      </c>
      <c r="N113" s="288" t="e">
        <f>MATCH(F113,[3]IMC!B:B,0)</f>
        <v>#N/A</v>
      </c>
      <c r="O113" s="288" t="e">
        <f t="shared" ca="1" si="19"/>
        <v>#N/A</v>
      </c>
      <c r="P113" s="287" t="e">
        <f ca="1">CONCATENATE(INDEX([3]IMC!$F$1:$R$5,5,$O113) &amp; " e " &amp; INDEX([3]IMC!$F$1:$R$5,5,$O113+1))</f>
        <v>#N/A</v>
      </c>
      <c r="Q113" s="281"/>
      <c r="R113" s="288" t="e">
        <f>MATCH(F113,[3]PC!A:A,0)</f>
        <v>#N/A</v>
      </c>
      <c r="S113" s="288" t="e">
        <f t="shared" ca="1" si="12"/>
        <v>#N/A</v>
      </c>
      <c r="T113" s="296" t="e">
        <f ca="1">CONCATENATE(INDEX([3]PC!$E$1:$M$2,1,$S113) &amp; " e " &amp; INDEX([3]PC!$E$1:$M$2,1,$S113+1))</f>
        <v>#N/A</v>
      </c>
      <c r="U113" s="292"/>
      <c r="V113" s="292"/>
      <c r="W113" s="292" t="e">
        <f>CONCATENATE(INDEX([3]IMC!$F$1:$R$5,5,$V113) &amp; " e " &amp; INDEX([3]IMC!$F$1:$R$5,5,$V113+1))</f>
        <v>#VALUE!</v>
      </c>
      <c r="X113" s="293">
        <f t="shared" si="13"/>
        <v>0</v>
      </c>
      <c r="Y113" s="293">
        <f t="shared" si="14"/>
        <v>0</v>
      </c>
      <c r="Z113" s="294"/>
      <c r="AA113" s="294"/>
      <c r="AB113" s="294"/>
      <c r="AC113" s="294"/>
      <c r="AD113" s="294"/>
      <c r="AE113" s="294"/>
      <c r="AF113" s="294"/>
      <c r="AG113" s="294"/>
      <c r="AH113" s="294"/>
      <c r="AI113" s="294"/>
      <c r="AJ113" s="294"/>
      <c r="AK113" s="294"/>
      <c r="AL113" s="294"/>
      <c r="AM113" s="294"/>
    </row>
    <row r="114" spans="1:39" s="295" customFormat="1" ht="14">
      <c r="A114" s="281"/>
      <c r="B114" s="281"/>
      <c r="C114" s="301"/>
      <c r="D114" s="283"/>
      <c r="E114" s="302"/>
      <c r="F114" s="284">
        <f t="shared" si="15"/>
        <v>0</v>
      </c>
      <c r="G114" s="285">
        <f t="shared" si="16"/>
        <v>0</v>
      </c>
      <c r="H114" s="281"/>
      <c r="I114" s="281"/>
      <c r="J114" s="281">
        <f t="shared" si="17"/>
        <v>0</v>
      </c>
      <c r="K114" s="281"/>
      <c r="L114" s="286" t="e">
        <f t="shared" si="18"/>
        <v>#DIV/0!</v>
      </c>
      <c r="M114" s="287" t="str">
        <f t="shared" si="10"/>
        <v/>
      </c>
      <c r="N114" s="288" t="e">
        <f>MATCH(F114,[3]IMC!B:B,0)</f>
        <v>#N/A</v>
      </c>
      <c r="O114" s="288" t="e">
        <f t="shared" ca="1" si="19"/>
        <v>#N/A</v>
      </c>
      <c r="P114" s="287" t="e">
        <f ca="1">CONCATENATE(INDEX([3]IMC!$F$1:$R$5,5,$O114) &amp; " e " &amp; INDEX([3]IMC!$F$1:$R$5,5,$O114+1))</f>
        <v>#N/A</v>
      </c>
      <c r="Q114" s="281"/>
      <c r="R114" s="288" t="e">
        <f>MATCH(F114,[3]PC!A:A,0)</f>
        <v>#N/A</v>
      </c>
      <c r="S114" s="288" t="e">
        <f t="shared" ca="1" si="12"/>
        <v>#N/A</v>
      </c>
      <c r="T114" s="296" t="e">
        <f ca="1">CONCATENATE(INDEX([3]PC!$E$1:$M$2,1,$S114) &amp; " e " &amp; INDEX([3]PC!$E$1:$M$2,1,$S114+1))</f>
        <v>#N/A</v>
      </c>
      <c r="U114" s="292"/>
      <c r="V114" s="292"/>
      <c r="W114" s="292" t="e">
        <f>CONCATENATE(INDEX([3]IMC!$F$1:$R$5,5,$V114) &amp; " e " &amp; INDEX([3]IMC!$F$1:$R$5,5,$V114+1))</f>
        <v>#VALUE!</v>
      </c>
      <c r="X114" s="293">
        <f t="shared" si="13"/>
        <v>0</v>
      </c>
      <c r="Y114" s="293">
        <f t="shared" si="14"/>
        <v>0</v>
      </c>
      <c r="Z114" s="294"/>
      <c r="AA114" s="294"/>
      <c r="AB114" s="294"/>
      <c r="AC114" s="294"/>
      <c r="AD114" s="294"/>
      <c r="AE114" s="294"/>
      <c r="AF114" s="294"/>
      <c r="AG114" s="294"/>
      <c r="AH114" s="294"/>
      <c r="AI114" s="294"/>
      <c r="AJ114" s="294"/>
      <c r="AK114" s="294"/>
      <c r="AL114" s="294"/>
      <c r="AM114" s="294"/>
    </row>
    <row r="115" spans="1:39" s="304" customFormat="1" ht="14">
      <c r="A115" s="281"/>
      <c r="B115" s="281"/>
      <c r="C115" s="301"/>
      <c r="D115" s="283"/>
      <c r="E115" s="302"/>
      <c r="F115" s="284">
        <f t="shared" si="15"/>
        <v>0</v>
      </c>
      <c r="G115" s="285">
        <f t="shared" si="16"/>
        <v>0</v>
      </c>
      <c r="H115" s="281"/>
      <c r="I115" s="300"/>
      <c r="J115" s="281">
        <f t="shared" si="17"/>
        <v>0</v>
      </c>
      <c r="K115" s="281"/>
      <c r="L115" s="286" t="e">
        <f t="shared" si="18"/>
        <v>#DIV/0!</v>
      </c>
      <c r="M115" s="287" t="str">
        <f t="shared" si="10"/>
        <v/>
      </c>
      <c r="N115" s="288" t="e">
        <f>MATCH(F115,[3]IMC!B:B,0)</f>
        <v>#N/A</v>
      </c>
      <c r="O115" s="288" t="e">
        <f t="shared" ca="1" si="19"/>
        <v>#N/A</v>
      </c>
      <c r="P115" s="287" t="e">
        <f ca="1">CONCATENATE(INDEX([3]IMC!$F$1:$R$5,5,$O115) &amp; " e " &amp; INDEX([3]IMC!$F$1:$R$5,5,$O115+1))</f>
        <v>#N/A</v>
      </c>
      <c r="Q115" s="281"/>
      <c r="R115" s="288" t="e">
        <f>MATCH(F115,[3]PC!A:A,0)</f>
        <v>#N/A</v>
      </c>
      <c r="S115" s="288" t="e">
        <f t="shared" ca="1" si="12"/>
        <v>#N/A</v>
      </c>
      <c r="T115" s="296" t="e">
        <f ca="1">CONCATENATE(INDEX([3]PC!$E$1:$M$2,1,$S115) &amp; " e " &amp; INDEX([3]PC!$E$1:$M$2,1,$S115+1))</f>
        <v>#N/A</v>
      </c>
      <c r="U115" s="303"/>
      <c r="V115" s="303"/>
      <c r="W115" s="292" t="e">
        <f>CONCATENATE(INDEX([3]IMC!$F$1:$R$5,5,$V115) &amp; " e " &amp; INDEX([3]IMC!$F$1:$R$5,5,$V115+1))</f>
        <v>#VALUE!</v>
      </c>
      <c r="X115" s="293">
        <f t="shared" si="13"/>
        <v>0</v>
      </c>
      <c r="Y115" s="293">
        <f t="shared" si="14"/>
        <v>0</v>
      </c>
      <c r="Z115" s="294"/>
      <c r="AA115" s="294"/>
      <c r="AB115" s="294"/>
      <c r="AC115" s="294"/>
      <c r="AD115" s="294"/>
      <c r="AE115" s="294"/>
      <c r="AF115" s="294"/>
      <c r="AG115" s="294"/>
      <c r="AH115" s="294"/>
      <c r="AI115" s="294"/>
      <c r="AJ115" s="294"/>
      <c r="AK115" s="294"/>
      <c r="AL115" s="294"/>
      <c r="AM115" s="294"/>
    </row>
    <row r="116" spans="1:39" s="304" customFormat="1" ht="14">
      <c r="A116" s="281"/>
      <c r="B116" s="281"/>
      <c r="C116" s="301"/>
      <c r="D116" s="283"/>
      <c r="E116" s="302"/>
      <c r="F116" s="284">
        <f t="shared" si="15"/>
        <v>0</v>
      </c>
      <c r="G116" s="285">
        <f t="shared" si="16"/>
        <v>0</v>
      </c>
      <c r="H116" s="281"/>
      <c r="I116" s="281"/>
      <c r="J116" s="281">
        <f t="shared" si="17"/>
        <v>0</v>
      </c>
      <c r="K116" s="281"/>
      <c r="L116" s="286" t="e">
        <f t="shared" si="18"/>
        <v>#DIV/0!</v>
      </c>
      <c r="M116" s="287" t="str">
        <f t="shared" si="10"/>
        <v/>
      </c>
      <c r="N116" s="288" t="e">
        <f>MATCH(F116,[3]IMC!B:B,0)</f>
        <v>#N/A</v>
      </c>
      <c r="O116" s="288" t="e">
        <f t="shared" ca="1" si="19"/>
        <v>#N/A</v>
      </c>
      <c r="P116" s="287" t="e">
        <f ca="1">CONCATENATE(INDEX([3]IMC!$F$1:$R$5,5,$O116) &amp; " e " &amp; INDEX([3]IMC!$F$1:$R$5,5,$O116+1))</f>
        <v>#N/A</v>
      </c>
      <c r="Q116" s="281"/>
      <c r="R116" s="288" t="e">
        <f>MATCH(F116,[3]PC!A:A,0)</f>
        <v>#N/A</v>
      </c>
      <c r="S116" s="288" t="e">
        <f t="shared" ca="1" si="12"/>
        <v>#N/A</v>
      </c>
      <c r="T116" s="296" t="e">
        <f ca="1">CONCATENATE(INDEX([3]PC!$E$1:$M$2,1,$S116) &amp; " e " &amp; INDEX([3]PC!$E$1:$M$2,1,$S116+1))</f>
        <v>#N/A</v>
      </c>
      <c r="U116" s="303"/>
      <c r="V116" s="303"/>
      <c r="W116" s="292" t="e">
        <f>CONCATENATE(INDEX([3]IMC!$F$1:$R$5,5,$V116) &amp; " e " &amp; INDEX([3]IMC!$F$1:$R$5,5,$V116+1))</f>
        <v>#VALUE!</v>
      </c>
      <c r="X116" s="293">
        <f t="shared" si="13"/>
        <v>0</v>
      </c>
      <c r="Y116" s="293">
        <f t="shared" si="14"/>
        <v>0</v>
      </c>
      <c r="Z116" s="294"/>
      <c r="AA116" s="294"/>
      <c r="AB116" s="294"/>
      <c r="AC116" s="294"/>
      <c r="AD116" s="294"/>
      <c r="AE116" s="294"/>
      <c r="AF116" s="294"/>
      <c r="AG116" s="294"/>
      <c r="AH116" s="294"/>
      <c r="AI116" s="294"/>
      <c r="AJ116" s="294"/>
      <c r="AK116" s="294"/>
      <c r="AL116" s="294"/>
      <c r="AM116" s="294"/>
    </row>
    <row r="117" spans="1:39" s="304" customFormat="1" ht="14">
      <c r="A117" s="281"/>
      <c r="B117" s="281"/>
      <c r="C117" s="301"/>
      <c r="D117" s="283"/>
      <c r="E117" s="302"/>
      <c r="F117" s="284">
        <f t="shared" si="15"/>
        <v>0</v>
      </c>
      <c r="G117" s="285">
        <f t="shared" si="16"/>
        <v>0</v>
      </c>
      <c r="H117" s="281"/>
      <c r="I117" s="281"/>
      <c r="J117" s="281">
        <f t="shared" si="17"/>
        <v>0</v>
      </c>
      <c r="K117" s="281"/>
      <c r="L117" s="286" t="e">
        <f t="shared" si="18"/>
        <v>#DIV/0!</v>
      </c>
      <c r="M117" s="287" t="str">
        <f t="shared" si="10"/>
        <v/>
      </c>
      <c r="N117" s="288" t="e">
        <f>MATCH(F117,[3]IMC!B:B,0)</f>
        <v>#N/A</v>
      </c>
      <c r="O117" s="288" t="e">
        <f t="shared" ca="1" si="19"/>
        <v>#N/A</v>
      </c>
      <c r="P117" s="287" t="e">
        <f ca="1">CONCATENATE(INDEX([3]IMC!$F$1:$R$5,5,$O117) &amp; " e " &amp; INDEX([3]IMC!$F$1:$R$5,5,$O117+1))</f>
        <v>#N/A</v>
      </c>
      <c r="Q117" s="281"/>
      <c r="R117" s="288" t="e">
        <f>MATCH(F117,[3]PC!A:A,0)</f>
        <v>#N/A</v>
      </c>
      <c r="S117" s="288" t="e">
        <f t="shared" ca="1" si="12"/>
        <v>#N/A</v>
      </c>
      <c r="T117" s="296" t="e">
        <f ca="1">CONCATENATE(INDEX([3]PC!$E$1:$M$2,1,$S117) &amp; " e " &amp; INDEX([3]PC!$E$1:$M$2,1,$S117+1))</f>
        <v>#N/A</v>
      </c>
      <c r="U117" s="303"/>
      <c r="V117" s="303"/>
      <c r="W117" s="292" t="e">
        <f>CONCATENATE(INDEX([3]IMC!$F$1:$R$5,5,$V117) &amp; " e " &amp; INDEX([3]IMC!$F$1:$R$5,5,$V117+1))</f>
        <v>#VALUE!</v>
      </c>
      <c r="X117" s="293">
        <f t="shared" si="13"/>
        <v>0</v>
      </c>
      <c r="Y117" s="293">
        <f t="shared" si="14"/>
        <v>0</v>
      </c>
      <c r="Z117" s="294"/>
      <c r="AA117" s="294"/>
      <c r="AB117" s="294"/>
      <c r="AC117" s="294"/>
      <c r="AD117" s="294"/>
      <c r="AE117" s="294"/>
      <c r="AF117" s="294"/>
      <c r="AG117" s="294"/>
      <c r="AH117" s="294"/>
      <c r="AI117" s="294"/>
      <c r="AJ117" s="294"/>
      <c r="AK117" s="294"/>
      <c r="AL117" s="294"/>
      <c r="AM117" s="294"/>
    </row>
    <row r="118" spans="1:39" s="304" customFormat="1" ht="14">
      <c r="A118" s="281"/>
      <c r="B118" s="281"/>
      <c r="C118" s="301"/>
      <c r="D118" s="283"/>
      <c r="E118" s="302"/>
      <c r="F118" s="284">
        <f t="shared" si="15"/>
        <v>0</v>
      </c>
      <c r="G118" s="285">
        <f t="shared" si="16"/>
        <v>0</v>
      </c>
      <c r="H118" s="281"/>
      <c r="I118" s="281"/>
      <c r="J118" s="281">
        <f t="shared" si="17"/>
        <v>0</v>
      </c>
      <c r="K118" s="281"/>
      <c r="L118" s="305"/>
      <c r="M118" s="287" t="str">
        <f t="shared" si="10"/>
        <v/>
      </c>
      <c r="N118" s="288" t="e">
        <f>MATCH(F118,[3]IMC!B:B,0)</f>
        <v>#N/A</v>
      </c>
      <c r="O118" s="288" t="e">
        <f t="shared" ca="1" si="19"/>
        <v>#N/A</v>
      </c>
      <c r="P118" s="287" t="e">
        <f ca="1">CONCATENATE(INDEX([3]IMC!$F$1:$R$5,5,$O118) &amp; " e " &amp; INDEX([3]IMC!$F$1:$R$5,5,$O118+1))</f>
        <v>#N/A</v>
      </c>
      <c r="Q118" s="281"/>
      <c r="R118" s="288" t="e">
        <f>MATCH(F118,[3]PC!A:A,0)</f>
        <v>#N/A</v>
      </c>
      <c r="S118" s="288" t="e">
        <f t="shared" ca="1" si="12"/>
        <v>#N/A</v>
      </c>
      <c r="T118" s="296" t="e">
        <f ca="1">CONCATENATE(INDEX([3]PC!$E$1:$M$2,1,$S118) &amp; " e " &amp; INDEX([3]PC!$E$1:$M$2,1,$S118+1))</f>
        <v>#N/A</v>
      </c>
      <c r="U118" s="303"/>
      <c r="V118" s="303"/>
      <c r="W118" s="292" t="e">
        <f>CONCATENATE(INDEX([3]IMC!$F$1:$R$5,5,$V118) &amp; " e " &amp; INDEX([3]IMC!$F$1:$R$5,5,$V118+1))</f>
        <v>#VALUE!</v>
      </c>
      <c r="X118" s="293">
        <f t="shared" si="13"/>
        <v>0</v>
      </c>
      <c r="Y118" s="293">
        <f t="shared" si="14"/>
        <v>0</v>
      </c>
      <c r="Z118" s="294"/>
      <c r="AA118" s="294"/>
      <c r="AB118" s="294"/>
      <c r="AC118" s="294"/>
      <c r="AD118" s="294"/>
      <c r="AE118" s="294"/>
      <c r="AF118" s="294"/>
      <c r="AG118" s="294"/>
      <c r="AH118" s="294"/>
      <c r="AI118" s="294"/>
      <c r="AJ118" s="294"/>
      <c r="AK118" s="294"/>
      <c r="AL118" s="294"/>
      <c r="AM118" s="294"/>
    </row>
    <row r="119" spans="1:39" s="304" customFormat="1" ht="14">
      <c r="A119" s="281"/>
      <c r="B119" s="281"/>
      <c r="C119" s="301"/>
      <c r="D119" s="283"/>
      <c r="E119" s="302"/>
      <c r="F119" s="284" t="e">
        <f t="shared" ref="F119:F129" ca="1" si="20">meses(E119,D119)</f>
        <v>#NAME?</v>
      </c>
      <c r="G119" s="285">
        <f t="shared" si="16"/>
        <v>0</v>
      </c>
      <c r="H119" s="281"/>
      <c r="I119" s="300"/>
      <c r="J119" s="281">
        <f t="shared" si="17"/>
        <v>0</v>
      </c>
      <c r="K119" s="281"/>
      <c r="L119" s="305"/>
      <c r="M119" s="287" t="str">
        <f t="shared" si="10"/>
        <v/>
      </c>
      <c r="N119" s="288" t="e">
        <f ca="1">MATCH(F119,[3]IMC!B:B,0)</f>
        <v>#NAME?</v>
      </c>
      <c r="O119" s="288" t="e">
        <f t="shared" ca="1" si="19"/>
        <v>#NAME?</v>
      </c>
      <c r="P119" s="287" t="e">
        <f ca="1">CONCATENATE(INDEX([3]IMC!$F$1:$R$5,5,$O119) &amp; " e " &amp; INDEX([3]IMC!$F$1:$R$5,5,$O119+1))</f>
        <v>#NAME?</v>
      </c>
      <c r="Q119" s="281"/>
      <c r="R119" s="288" t="e">
        <f ca="1">MATCH(F119,[3]PC!A:A,0)</f>
        <v>#NAME?</v>
      </c>
      <c r="S119" s="288" t="e">
        <f t="shared" ca="1" si="12"/>
        <v>#NAME?</v>
      </c>
      <c r="T119" s="296" t="e">
        <f ca="1">CONCATENATE(INDEX([3]PC!$E$1:$M$2,1,$S119) &amp; " e " &amp; INDEX([3]PC!$E$1:$M$2,1,$S119+1))</f>
        <v>#NAME?</v>
      </c>
      <c r="U119" s="303"/>
      <c r="V119" s="303"/>
      <c r="W119" s="292" t="e">
        <f>CONCATENATE(INDEX([3]IMC!$F$1:$R$5,5,$V119) &amp; " e " &amp; INDEX([3]IMC!$F$1:$R$5,5,$V119+1))</f>
        <v>#VALUE!</v>
      </c>
      <c r="X119" s="293">
        <f t="shared" si="13"/>
        <v>0</v>
      </c>
      <c r="Y119" s="293">
        <f t="shared" si="14"/>
        <v>0</v>
      </c>
      <c r="Z119" s="294"/>
      <c r="AA119" s="294"/>
      <c r="AB119" s="294"/>
      <c r="AC119" s="294"/>
      <c r="AD119" s="294"/>
      <c r="AE119" s="294"/>
      <c r="AF119" s="294"/>
      <c r="AG119" s="294"/>
      <c r="AH119" s="294"/>
      <c r="AI119" s="294"/>
      <c r="AJ119" s="294"/>
      <c r="AK119" s="294"/>
      <c r="AL119" s="294"/>
      <c r="AM119" s="294"/>
    </row>
    <row r="120" spans="1:39" s="304" customFormat="1" ht="14">
      <c r="A120" s="281"/>
      <c r="B120" s="281"/>
      <c r="C120" s="301"/>
      <c r="D120" s="283"/>
      <c r="E120" s="302"/>
      <c r="F120" s="284" t="e">
        <f t="shared" ca="1" si="20"/>
        <v>#NAME?</v>
      </c>
      <c r="G120" s="285">
        <f t="shared" si="16"/>
        <v>0</v>
      </c>
      <c r="H120" s="281"/>
      <c r="I120" s="300"/>
      <c r="J120" s="281">
        <f t="shared" si="17"/>
        <v>0</v>
      </c>
      <c r="K120" s="281"/>
      <c r="L120" s="305"/>
      <c r="M120" s="287" t="str">
        <f t="shared" si="10"/>
        <v/>
      </c>
      <c r="N120" s="288" t="e">
        <f ca="1">MATCH(F120,[3]IMC!B:B,0)</f>
        <v>#NAME?</v>
      </c>
      <c r="O120" s="288" t="e">
        <f t="shared" ca="1" si="19"/>
        <v>#NAME?</v>
      </c>
      <c r="P120" s="287" t="e">
        <f ca="1">CONCATENATE(INDEX([3]IMC!$F$1:$R$5,5,$O120) &amp; " e " &amp; INDEX([3]IMC!$F$1:$R$5,5,$O120+1))</f>
        <v>#NAME?</v>
      </c>
      <c r="Q120" s="281"/>
      <c r="R120" s="288" t="e">
        <f ca="1">MATCH(F120,[3]PC!A:A,0)</f>
        <v>#NAME?</v>
      </c>
      <c r="S120" s="288" t="e">
        <f t="shared" ca="1" si="12"/>
        <v>#NAME?</v>
      </c>
      <c r="T120" s="296" t="e">
        <f ca="1">CONCATENATE(INDEX([3]PC!$E$1:$M$2,1,$S120) &amp; " e " &amp; INDEX([3]PC!$E$1:$M$2,1,$S120+1))</f>
        <v>#NAME?</v>
      </c>
      <c r="U120" s="303"/>
      <c r="V120" s="303"/>
      <c r="W120" s="292" t="e">
        <f>CONCATENATE(INDEX([3]IMC!$F$1:$R$5,5,$V120) &amp; " e " &amp; INDEX([3]IMC!$F$1:$R$5,5,$V120+1))</f>
        <v>#VALUE!</v>
      </c>
      <c r="X120" s="293">
        <f t="shared" si="13"/>
        <v>0</v>
      </c>
      <c r="Y120" s="293">
        <f t="shared" si="14"/>
        <v>0</v>
      </c>
      <c r="Z120" s="294"/>
      <c r="AA120" s="294"/>
      <c r="AB120" s="294"/>
      <c r="AC120" s="294"/>
      <c r="AD120" s="294"/>
      <c r="AE120" s="294"/>
      <c r="AF120" s="294"/>
      <c r="AG120" s="294"/>
      <c r="AH120" s="294"/>
      <c r="AI120" s="294"/>
      <c r="AJ120" s="294"/>
      <c r="AK120" s="294"/>
      <c r="AL120" s="294"/>
      <c r="AM120" s="294"/>
    </row>
    <row r="121" spans="1:39" s="304" customFormat="1" ht="14">
      <c r="A121" s="281"/>
      <c r="B121" s="281"/>
      <c r="C121" s="301"/>
      <c r="D121" s="283"/>
      <c r="E121" s="302"/>
      <c r="F121" s="284" t="e">
        <f t="shared" ca="1" si="20"/>
        <v>#NAME?</v>
      </c>
      <c r="G121" s="285">
        <f t="shared" si="16"/>
        <v>0</v>
      </c>
      <c r="H121" s="281"/>
      <c r="I121" s="300"/>
      <c r="J121" s="281">
        <f t="shared" si="17"/>
        <v>0</v>
      </c>
      <c r="K121" s="281"/>
      <c r="L121" s="305"/>
      <c r="M121" s="287" t="str">
        <f t="shared" si="10"/>
        <v/>
      </c>
      <c r="N121" s="288" t="e">
        <f ca="1">MATCH(F121,[3]IMC!B:B,0)</f>
        <v>#NAME?</v>
      </c>
      <c r="O121" s="288" t="e">
        <f t="shared" ca="1" si="19"/>
        <v>#NAME?</v>
      </c>
      <c r="P121" s="287" t="e">
        <f ca="1">CONCATENATE(INDEX([3]IMC!$F$1:$R$5,5,$O121) &amp; " e " &amp; INDEX([3]IMC!$F$1:$R$5,5,$O121+1))</f>
        <v>#NAME?</v>
      </c>
      <c r="Q121" s="281"/>
      <c r="R121" s="288" t="e">
        <f ca="1">MATCH(F121,[3]PC!A:A,0)</f>
        <v>#NAME?</v>
      </c>
      <c r="S121" s="288" t="e">
        <f t="shared" ca="1" si="12"/>
        <v>#NAME?</v>
      </c>
      <c r="T121" s="296" t="e">
        <f ca="1">CONCATENATE(INDEX([3]PC!$E$1:$M$2,1,$S121) &amp; " e " &amp; INDEX([3]PC!$E$1:$M$2,1,$S121+1))</f>
        <v>#NAME?</v>
      </c>
      <c r="U121" s="303"/>
      <c r="V121" s="303"/>
      <c r="W121" s="292" t="e">
        <f>CONCATENATE(INDEX([3]IMC!$F$1:$R$5,5,$V121) &amp; " e " &amp; INDEX([3]IMC!$F$1:$R$5,5,$V121+1))</f>
        <v>#VALUE!</v>
      </c>
      <c r="X121" s="293">
        <f t="shared" si="13"/>
        <v>0</v>
      </c>
      <c r="Y121" s="293">
        <f t="shared" si="14"/>
        <v>0</v>
      </c>
      <c r="Z121" s="294"/>
      <c r="AA121" s="294"/>
      <c r="AB121" s="294"/>
      <c r="AC121" s="294"/>
      <c r="AD121" s="294"/>
      <c r="AE121" s="294"/>
      <c r="AF121" s="294"/>
      <c r="AG121" s="294"/>
      <c r="AH121" s="294"/>
      <c r="AI121" s="294"/>
      <c r="AJ121" s="294"/>
      <c r="AK121" s="294"/>
      <c r="AL121" s="294"/>
      <c r="AM121" s="294"/>
    </row>
    <row r="122" spans="1:39" s="304" customFormat="1" ht="14">
      <c r="A122" s="281"/>
      <c r="B122" s="281"/>
      <c r="C122" s="301"/>
      <c r="D122" s="283"/>
      <c r="E122" s="302"/>
      <c r="F122" s="284" t="e">
        <f t="shared" ca="1" si="20"/>
        <v>#NAME?</v>
      </c>
      <c r="G122" s="285">
        <f t="shared" si="16"/>
        <v>0</v>
      </c>
      <c r="H122" s="281"/>
      <c r="I122" s="300"/>
      <c r="J122" s="281">
        <f t="shared" si="17"/>
        <v>0</v>
      </c>
      <c r="K122" s="281"/>
      <c r="L122" s="305"/>
      <c r="M122" s="287" t="str">
        <f t="shared" si="10"/>
        <v/>
      </c>
      <c r="N122" s="288" t="e">
        <f ca="1">MATCH(F122,[3]IMC!B:B,0)</f>
        <v>#NAME?</v>
      </c>
      <c r="O122" s="288" t="e">
        <f t="shared" ca="1" si="19"/>
        <v>#NAME?</v>
      </c>
      <c r="P122" s="287" t="e">
        <f ca="1">CONCATENATE(INDEX([3]IMC!$F$1:$R$5,5,$O122) &amp; " e " &amp; INDEX([3]IMC!$F$1:$R$5,5,$O122+1))</f>
        <v>#NAME?</v>
      </c>
      <c r="Q122" s="281"/>
      <c r="R122" s="288" t="e">
        <f ca="1">MATCH(F122,[3]PC!A:A,0)</f>
        <v>#NAME?</v>
      </c>
      <c r="S122" s="288" t="e">
        <f t="shared" ca="1" si="12"/>
        <v>#NAME?</v>
      </c>
      <c r="T122" s="296" t="e">
        <f ca="1">CONCATENATE(INDEX([3]PC!$E$1:$M$2,1,$S122) &amp; " e " &amp; INDEX([3]PC!$E$1:$M$2,1,$S122+1))</f>
        <v>#NAME?</v>
      </c>
      <c r="U122" s="303"/>
      <c r="V122" s="303"/>
      <c r="W122" s="292" t="e">
        <f>CONCATENATE(INDEX([3]IMC!$F$1:$R$5,5,$V122) &amp; " e " &amp; INDEX([3]IMC!$F$1:$R$5,5,$V122+1))</f>
        <v>#VALUE!</v>
      </c>
      <c r="X122" s="293">
        <f t="shared" si="13"/>
        <v>0</v>
      </c>
      <c r="Y122" s="293">
        <f t="shared" si="14"/>
        <v>0</v>
      </c>
      <c r="Z122" s="294"/>
      <c r="AA122" s="294"/>
      <c r="AB122" s="294"/>
      <c r="AC122" s="294"/>
      <c r="AD122" s="294"/>
      <c r="AE122" s="294"/>
      <c r="AF122" s="294"/>
      <c r="AG122" s="294"/>
      <c r="AH122" s="294"/>
      <c r="AI122" s="294"/>
      <c r="AJ122" s="294"/>
      <c r="AK122" s="294"/>
      <c r="AL122" s="294"/>
      <c r="AM122" s="294"/>
    </row>
    <row r="123" spans="1:39" s="304" customFormat="1" ht="14">
      <c r="A123" s="281"/>
      <c r="B123" s="281"/>
      <c r="C123" s="301"/>
      <c r="D123" s="283"/>
      <c r="E123" s="302"/>
      <c r="F123" s="284" t="e">
        <f t="shared" ca="1" si="20"/>
        <v>#NAME?</v>
      </c>
      <c r="G123" s="285">
        <f t="shared" si="16"/>
        <v>0</v>
      </c>
      <c r="H123" s="281"/>
      <c r="I123" s="281"/>
      <c r="J123" s="281">
        <f t="shared" si="17"/>
        <v>0</v>
      </c>
      <c r="K123" s="281"/>
      <c r="L123" s="305"/>
      <c r="M123" s="287" t="str">
        <f t="shared" si="10"/>
        <v/>
      </c>
      <c r="N123" s="288" t="e">
        <f ca="1">MATCH(F123,[3]IMC!B:B,0)</f>
        <v>#NAME?</v>
      </c>
      <c r="O123" s="288" t="e">
        <f t="shared" ca="1" si="19"/>
        <v>#NAME?</v>
      </c>
      <c r="P123" s="287" t="e">
        <f ca="1">CONCATENATE(INDEX([3]IMC!$F$1:$R$5,5,$O123) &amp; " e " &amp; INDEX([3]IMC!$F$1:$R$5,5,$O123+1))</f>
        <v>#NAME?</v>
      </c>
      <c r="Q123" s="281"/>
      <c r="R123" s="288" t="e">
        <f ca="1">MATCH(F123,[3]PC!A:A,0)</f>
        <v>#NAME?</v>
      </c>
      <c r="S123" s="288" t="e">
        <f t="shared" ca="1" si="12"/>
        <v>#NAME?</v>
      </c>
      <c r="T123" s="296" t="e">
        <f ca="1">CONCATENATE(INDEX([3]PC!$E$1:$M$2,1,$S123) &amp; " e " &amp; INDEX([3]PC!$E$1:$M$2,1,$S123+1))</f>
        <v>#NAME?</v>
      </c>
      <c r="U123" s="303"/>
      <c r="V123" s="303"/>
      <c r="W123" s="292" t="e">
        <f>CONCATENATE(INDEX([3]IMC!$F$1:$R$5,5,$V123) &amp; " e " &amp; INDEX([3]IMC!$F$1:$R$5,5,$V123+1))</f>
        <v>#VALUE!</v>
      </c>
      <c r="X123" s="293">
        <f t="shared" si="13"/>
        <v>0</v>
      </c>
      <c r="Y123" s="293">
        <f t="shared" si="14"/>
        <v>0</v>
      </c>
      <c r="Z123" s="294"/>
      <c r="AA123" s="294"/>
      <c r="AB123" s="294"/>
      <c r="AC123" s="294"/>
      <c r="AD123" s="294"/>
      <c r="AE123" s="294"/>
      <c r="AF123" s="294"/>
      <c r="AG123" s="294"/>
      <c r="AH123" s="294"/>
      <c r="AI123" s="294"/>
      <c r="AJ123" s="294"/>
      <c r="AK123" s="294"/>
      <c r="AL123" s="294"/>
      <c r="AM123" s="294"/>
    </row>
    <row r="124" spans="1:39" s="304" customFormat="1" ht="14">
      <c r="A124" s="281"/>
      <c r="B124" s="281"/>
      <c r="C124" s="301"/>
      <c r="D124" s="283"/>
      <c r="E124" s="302"/>
      <c r="F124" s="284" t="e">
        <f t="shared" ca="1" si="20"/>
        <v>#NAME?</v>
      </c>
      <c r="G124" s="285">
        <f t="shared" si="16"/>
        <v>0</v>
      </c>
      <c r="H124" s="281"/>
      <c r="I124" s="281"/>
      <c r="J124" s="281">
        <f t="shared" si="17"/>
        <v>0</v>
      </c>
      <c r="K124" s="281"/>
      <c r="L124" s="305"/>
      <c r="M124" s="287" t="str">
        <f t="shared" si="10"/>
        <v/>
      </c>
      <c r="N124" s="288" t="e">
        <f ca="1">MATCH(F124,[3]IMC!B:B,0)</f>
        <v>#NAME?</v>
      </c>
      <c r="O124" s="288" t="e">
        <f t="shared" ca="1" si="19"/>
        <v>#NAME?</v>
      </c>
      <c r="P124" s="287" t="e">
        <f ca="1">CONCATENATE(INDEX([3]IMC!$F$1:$R$5,5,$O124) &amp; " e " &amp; INDEX([3]IMC!$F$1:$R$5,5,$O124+1))</f>
        <v>#NAME?</v>
      </c>
      <c r="Q124" s="281"/>
      <c r="R124" s="288" t="e">
        <f ca="1">MATCH(F124,[3]PC!A:A,0)</f>
        <v>#NAME?</v>
      </c>
      <c r="S124" s="288" t="e">
        <f t="shared" ca="1" si="12"/>
        <v>#NAME?</v>
      </c>
      <c r="T124" s="296" t="e">
        <f ca="1">CONCATENATE(INDEX([3]PC!$E$1:$M$2,1,$S124) &amp; " e " &amp; INDEX([3]PC!$E$1:$M$2,1,$S124+1))</f>
        <v>#NAME?</v>
      </c>
      <c r="U124" s="303"/>
      <c r="V124" s="303"/>
      <c r="W124" s="292" t="e">
        <f>CONCATENATE(INDEX([3]IMC!$F$1:$R$5,5,$V124) &amp; " e " &amp; INDEX([3]IMC!$F$1:$R$5,5,$V124+1))</f>
        <v>#VALUE!</v>
      </c>
      <c r="X124" s="293">
        <f t="shared" si="13"/>
        <v>0</v>
      </c>
      <c r="Y124" s="293">
        <f t="shared" si="14"/>
        <v>0</v>
      </c>
      <c r="Z124" s="294"/>
      <c r="AA124" s="294"/>
      <c r="AB124" s="294"/>
      <c r="AC124" s="294"/>
      <c r="AD124" s="294"/>
      <c r="AE124" s="294"/>
      <c r="AF124" s="294"/>
      <c r="AG124" s="294"/>
      <c r="AH124" s="294"/>
      <c r="AI124" s="294"/>
      <c r="AJ124" s="294"/>
      <c r="AK124" s="294"/>
      <c r="AL124" s="294"/>
      <c r="AM124" s="294"/>
    </row>
    <row r="125" spans="1:39" s="304" customFormat="1" ht="14">
      <c r="A125" s="281"/>
      <c r="B125" s="281"/>
      <c r="C125" s="301"/>
      <c r="D125" s="283"/>
      <c r="E125" s="302"/>
      <c r="F125" s="284" t="e">
        <f t="shared" ca="1" si="20"/>
        <v>#NAME?</v>
      </c>
      <c r="G125" s="285">
        <f t="shared" si="16"/>
        <v>0</v>
      </c>
      <c r="H125" s="281"/>
      <c r="I125" s="281"/>
      <c r="J125" s="281">
        <f t="shared" si="17"/>
        <v>0</v>
      </c>
      <c r="K125" s="281"/>
      <c r="L125" s="305"/>
      <c r="M125" s="287" t="str">
        <f t="shared" si="10"/>
        <v/>
      </c>
      <c r="N125" s="288" t="e">
        <f ca="1">MATCH(F125,[3]IMC!B:B,0)</f>
        <v>#NAME?</v>
      </c>
      <c r="O125" s="288" t="e">
        <f t="shared" ca="1" si="19"/>
        <v>#NAME?</v>
      </c>
      <c r="P125" s="287" t="e">
        <f ca="1">CONCATENATE(INDEX([3]IMC!$F$1:$R$5,5,$O125) &amp; " e " &amp; INDEX([3]IMC!$F$1:$R$5,5,$O125+1))</f>
        <v>#NAME?</v>
      </c>
      <c r="Q125" s="281"/>
      <c r="R125" s="288" t="e">
        <f ca="1">MATCH(F125,[3]PC!A:A,0)</f>
        <v>#NAME?</v>
      </c>
      <c r="S125" s="288" t="e">
        <f t="shared" ca="1" si="12"/>
        <v>#NAME?</v>
      </c>
      <c r="T125" s="296" t="e">
        <f ca="1">CONCATENATE(INDEX([3]PC!$E$1:$M$2,1,$S125) &amp; " e " &amp; INDEX([3]PC!$E$1:$M$2,1,$S125+1))</f>
        <v>#NAME?</v>
      </c>
      <c r="U125" s="303"/>
      <c r="V125" s="303"/>
      <c r="W125" s="292" t="e">
        <f>CONCATENATE(INDEX([3]IMC!$F$1:$R$5,5,$V125) &amp; " e " &amp; INDEX([3]IMC!$F$1:$R$5,5,$V125+1))</f>
        <v>#VALUE!</v>
      </c>
      <c r="X125" s="293">
        <f t="shared" si="13"/>
        <v>0</v>
      </c>
      <c r="Y125" s="293">
        <f t="shared" si="14"/>
        <v>0</v>
      </c>
      <c r="Z125" s="294"/>
      <c r="AA125" s="294"/>
      <c r="AB125" s="294"/>
      <c r="AC125" s="294"/>
      <c r="AD125" s="294"/>
      <c r="AE125" s="294"/>
      <c r="AF125" s="294"/>
      <c r="AG125" s="294"/>
      <c r="AH125" s="294"/>
      <c r="AI125" s="294"/>
      <c r="AJ125" s="294"/>
      <c r="AK125" s="294"/>
      <c r="AL125" s="294"/>
      <c r="AM125" s="294"/>
    </row>
    <row r="126" spans="1:39" s="304" customFormat="1" ht="14">
      <c r="A126" s="281"/>
      <c r="B126" s="281"/>
      <c r="C126" s="301"/>
      <c r="D126" s="283"/>
      <c r="E126" s="302"/>
      <c r="F126" s="284" t="e">
        <f t="shared" ca="1" si="20"/>
        <v>#NAME?</v>
      </c>
      <c r="G126" s="285">
        <f t="shared" si="16"/>
        <v>0</v>
      </c>
      <c r="H126" s="281"/>
      <c r="I126" s="281"/>
      <c r="J126" s="281">
        <f t="shared" si="17"/>
        <v>0</v>
      </c>
      <c r="K126" s="281"/>
      <c r="L126" s="305"/>
      <c r="M126" s="287" t="str">
        <f t="shared" si="10"/>
        <v/>
      </c>
      <c r="N126" s="288" t="e">
        <f ca="1">MATCH(F126,[3]IMC!B:B,0)</f>
        <v>#NAME?</v>
      </c>
      <c r="O126" s="288" t="e">
        <f t="shared" ca="1" si="19"/>
        <v>#NAME?</v>
      </c>
      <c r="P126" s="287" t="e">
        <f ca="1">CONCATENATE(INDEX([3]IMC!$F$1:$R$5,5,$O126) &amp; " e " &amp; INDEX([3]IMC!$F$1:$R$5,5,$O126+1))</f>
        <v>#NAME?</v>
      </c>
      <c r="Q126" s="281"/>
      <c r="R126" s="288" t="e">
        <f ca="1">MATCH(F126,[3]PC!A:A,0)</f>
        <v>#NAME?</v>
      </c>
      <c r="S126" s="288" t="e">
        <f t="shared" ca="1" si="12"/>
        <v>#NAME?</v>
      </c>
      <c r="T126" s="296" t="e">
        <f ca="1">CONCATENATE(INDEX([3]PC!$E$1:$M$2,1,$S126) &amp; " e " &amp; INDEX([3]PC!$E$1:$M$2,1,$S126+1))</f>
        <v>#NAME?</v>
      </c>
      <c r="U126" s="303"/>
      <c r="V126" s="303"/>
      <c r="W126" s="292" t="e">
        <f>CONCATENATE(INDEX([3]IMC!$F$1:$R$5,5,$V126) &amp; " e " &amp; INDEX([3]IMC!$F$1:$R$5,5,$V126+1))</f>
        <v>#VALUE!</v>
      </c>
      <c r="X126" s="293">
        <f t="shared" si="13"/>
        <v>0</v>
      </c>
      <c r="Y126" s="293">
        <f t="shared" si="14"/>
        <v>0</v>
      </c>
      <c r="Z126" s="294"/>
      <c r="AA126" s="294"/>
      <c r="AB126" s="294"/>
      <c r="AC126" s="294"/>
      <c r="AD126" s="294"/>
      <c r="AE126" s="294"/>
      <c r="AF126" s="294"/>
      <c r="AG126" s="294"/>
      <c r="AH126" s="294"/>
      <c r="AI126" s="294"/>
      <c r="AJ126" s="294"/>
      <c r="AK126" s="294"/>
      <c r="AL126" s="294"/>
      <c r="AM126" s="294"/>
    </row>
    <row r="127" spans="1:39" s="304" customFormat="1" ht="14">
      <c r="A127" s="281"/>
      <c r="B127" s="281"/>
      <c r="C127" s="301"/>
      <c r="D127" s="283"/>
      <c r="E127" s="302"/>
      <c r="F127" s="284" t="e">
        <f t="shared" ca="1" si="20"/>
        <v>#NAME?</v>
      </c>
      <c r="G127" s="285">
        <f t="shared" si="16"/>
        <v>0</v>
      </c>
      <c r="H127" s="281"/>
      <c r="I127" s="281"/>
      <c r="J127" s="281">
        <f t="shared" si="17"/>
        <v>0</v>
      </c>
      <c r="K127" s="281"/>
      <c r="L127" s="305"/>
      <c r="M127" s="287" t="str">
        <f t="shared" si="10"/>
        <v/>
      </c>
      <c r="N127" s="288" t="e">
        <f ca="1">MATCH(F127,[3]IMC!B:B,0)</f>
        <v>#NAME?</v>
      </c>
      <c r="O127" s="288" t="e">
        <f t="shared" ca="1" si="19"/>
        <v>#NAME?</v>
      </c>
      <c r="P127" s="287" t="e">
        <f ca="1">CONCATENATE(INDEX([3]IMC!$F$1:$R$5,5,$O127) &amp; " e " &amp; INDEX([3]IMC!$F$1:$R$5,5,$O127+1))</f>
        <v>#NAME?</v>
      </c>
      <c r="Q127" s="281"/>
      <c r="R127" s="288" t="e">
        <f ca="1">MATCH(F127,[3]PC!A:A,0)</f>
        <v>#NAME?</v>
      </c>
      <c r="S127" s="288" t="e">
        <f t="shared" ca="1" si="12"/>
        <v>#NAME?</v>
      </c>
      <c r="T127" s="296" t="e">
        <f ca="1">CONCATENATE(INDEX([3]PC!$E$1:$M$2,1,$S127) &amp; " e " &amp; INDEX([3]PC!$E$1:$M$2,1,$S127+1))</f>
        <v>#NAME?</v>
      </c>
      <c r="U127" s="303"/>
      <c r="V127" s="303"/>
      <c r="W127" s="292" t="e">
        <f>CONCATENATE(INDEX([3]IMC!$F$1:$R$5,5,$V127) &amp; " e " &amp; INDEX([3]IMC!$F$1:$R$5,5,$V127+1))</f>
        <v>#VALUE!</v>
      </c>
      <c r="X127" s="293">
        <f t="shared" si="13"/>
        <v>0</v>
      </c>
      <c r="Y127" s="293">
        <f t="shared" si="14"/>
        <v>0</v>
      </c>
      <c r="Z127" s="294"/>
      <c r="AA127" s="294"/>
      <c r="AB127" s="294"/>
      <c r="AC127" s="294"/>
      <c r="AD127" s="294"/>
      <c r="AE127" s="294"/>
      <c r="AF127" s="294"/>
      <c r="AG127" s="294"/>
      <c r="AH127" s="294"/>
      <c r="AI127" s="294"/>
      <c r="AJ127" s="294"/>
      <c r="AK127" s="294"/>
      <c r="AL127" s="294"/>
      <c r="AM127" s="294"/>
    </row>
    <row r="128" spans="1:39" s="304" customFormat="1" ht="14">
      <c r="A128" s="281"/>
      <c r="B128" s="281"/>
      <c r="C128" s="301"/>
      <c r="D128" s="283"/>
      <c r="E128" s="302"/>
      <c r="F128" s="284" t="e">
        <f t="shared" ca="1" si="20"/>
        <v>#NAME?</v>
      </c>
      <c r="G128" s="285">
        <f t="shared" si="16"/>
        <v>0</v>
      </c>
      <c r="H128" s="281"/>
      <c r="I128" s="281"/>
      <c r="J128" s="281">
        <f t="shared" si="17"/>
        <v>0</v>
      </c>
      <c r="K128" s="281"/>
      <c r="L128" s="305"/>
      <c r="M128" s="287" t="str">
        <f t="shared" si="10"/>
        <v/>
      </c>
      <c r="N128" s="288" t="e">
        <f ca="1">MATCH(F128,[3]IMC!B:B,0)</f>
        <v>#NAME?</v>
      </c>
      <c r="O128" s="288" t="e">
        <f t="shared" ca="1" si="19"/>
        <v>#NAME?</v>
      </c>
      <c r="P128" s="287" t="e">
        <f ca="1">CONCATENATE(INDEX([3]IMC!$F$1:$R$5,5,$O128) &amp; " e " &amp; INDEX([3]IMC!$F$1:$R$5,5,$O128+1))</f>
        <v>#NAME?</v>
      </c>
      <c r="Q128" s="281"/>
      <c r="R128" s="288" t="e">
        <f ca="1">MATCH(F128,[3]PC!A:A,0)</f>
        <v>#NAME?</v>
      </c>
      <c r="S128" s="288" t="e">
        <f t="shared" ca="1" si="12"/>
        <v>#NAME?</v>
      </c>
      <c r="T128" s="296" t="e">
        <f ca="1">CONCATENATE(INDEX([3]PC!$E$1:$M$2,1,$S128) &amp; " e " &amp; INDEX([3]PC!$E$1:$M$2,1,$S128+1))</f>
        <v>#NAME?</v>
      </c>
      <c r="U128" s="303"/>
      <c r="V128" s="303"/>
      <c r="W128" s="292" t="e">
        <f>CONCATENATE(INDEX([3]IMC!$F$1:$R$5,5,$V128) &amp; " e " &amp; INDEX([3]IMC!$F$1:$R$5,5,$V128+1))</f>
        <v>#VALUE!</v>
      </c>
      <c r="X128" s="293">
        <f t="shared" si="13"/>
        <v>0</v>
      </c>
      <c r="Y128" s="293">
        <f t="shared" si="14"/>
        <v>0</v>
      </c>
      <c r="Z128" s="294"/>
      <c r="AA128" s="294"/>
      <c r="AB128" s="294"/>
      <c r="AC128" s="294"/>
      <c r="AD128" s="294"/>
      <c r="AE128" s="294"/>
      <c r="AF128" s="294"/>
      <c r="AG128" s="294"/>
      <c r="AH128" s="294"/>
      <c r="AI128" s="294"/>
      <c r="AJ128" s="294"/>
      <c r="AK128" s="294"/>
      <c r="AL128" s="294"/>
      <c r="AM128" s="294"/>
    </row>
    <row r="129" spans="1:39" s="304" customFormat="1" ht="14">
      <c r="A129" s="281"/>
      <c r="B129" s="281"/>
      <c r="C129" s="301"/>
      <c r="D129" s="283"/>
      <c r="E129" s="302"/>
      <c r="F129" s="284" t="e">
        <f t="shared" ca="1" si="20"/>
        <v>#NAME?</v>
      </c>
      <c r="G129" s="285">
        <f t="shared" si="16"/>
        <v>0</v>
      </c>
      <c r="H129" s="281"/>
      <c r="I129" s="300"/>
      <c r="J129" s="281">
        <f t="shared" si="17"/>
        <v>0</v>
      </c>
      <c r="K129" s="281"/>
      <c r="L129" s="305"/>
      <c r="M129" s="287" t="str">
        <f t="shared" si="10"/>
        <v/>
      </c>
      <c r="N129" s="288" t="e">
        <f ca="1">MATCH(F129,[3]IMC!B:B,0)</f>
        <v>#NAME?</v>
      </c>
      <c r="O129" s="288" t="e">
        <f t="shared" ca="1" si="19"/>
        <v>#NAME?</v>
      </c>
      <c r="P129" s="287" t="e">
        <f ca="1">CONCATENATE(INDEX([3]IMC!$F$1:$R$5,5,$O129) &amp; " e " &amp; INDEX([3]IMC!$F$1:$R$5,5,$O129+1))</f>
        <v>#NAME?</v>
      </c>
      <c r="Q129" s="281"/>
      <c r="R129" s="288" t="e">
        <f ca="1">MATCH(F129,[3]PC!A:A,0)</f>
        <v>#NAME?</v>
      </c>
      <c r="S129" s="288" t="e">
        <f t="shared" ca="1" si="12"/>
        <v>#NAME?</v>
      </c>
      <c r="T129" s="296" t="e">
        <f ca="1">CONCATENATE(INDEX([3]PC!$E$1:$M$2,1,$S129) &amp; " e " &amp; INDEX([3]PC!$E$1:$M$2,1,$S129+1))</f>
        <v>#NAME?</v>
      </c>
      <c r="U129" s="303"/>
      <c r="V129" s="303"/>
      <c r="W129" s="292" t="e">
        <f>CONCATENATE(INDEX([3]IMC!$F$1:$R$5,5,$V129) &amp; " e " &amp; INDEX([3]IMC!$F$1:$R$5,5,$V129+1))</f>
        <v>#VALUE!</v>
      </c>
      <c r="X129" s="293">
        <f t="shared" si="13"/>
        <v>0</v>
      </c>
      <c r="Y129" s="293">
        <f t="shared" si="14"/>
        <v>0</v>
      </c>
      <c r="Z129" s="294"/>
      <c r="AA129" s="294"/>
      <c r="AB129" s="294"/>
      <c r="AC129" s="294"/>
      <c r="AD129" s="294"/>
      <c r="AE129" s="294"/>
      <c r="AF129" s="294"/>
      <c r="AG129" s="294"/>
      <c r="AH129" s="294"/>
      <c r="AI129" s="294"/>
      <c r="AJ129" s="294"/>
      <c r="AK129" s="294"/>
      <c r="AL129" s="294"/>
      <c r="AM129" s="294"/>
    </row>
    <row r="130" spans="1:39" s="304" customFormat="1" ht="14">
      <c r="A130" s="281"/>
      <c r="B130" s="281"/>
      <c r="C130" s="301"/>
      <c r="D130" s="283"/>
      <c r="E130" s="302"/>
      <c r="F130" s="284" t="e">
        <f t="shared" ref="F130:F193" ca="1" si="21">meses(E130,D130)</f>
        <v>#NAME?</v>
      </c>
      <c r="G130" s="285">
        <f t="shared" si="16"/>
        <v>0</v>
      </c>
      <c r="H130" s="281"/>
      <c r="I130" s="281"/>
      <c r="J130" s="281">
        <f t="shared" si="17"/>
        <v>0</v>
      </c>
      <c r="K130" s="281"/>
      <c r="L130" s="305"/>
      <c r="M130" s="287" t="str">
        <f t="shared" ref="M130:M193" si="22">IF(H130&gt;0,IF(I130&gt;0,H130/I130^2,""),"")</f>
        <v/>
      </c>
      <c r="N130" s="288" t="e">
        <f ca="1">MATCH(F130,[3]IMC!B:B,0)</f>
        <v>#NAME?</v>
      </c>
      <c r="O130" s="288" t="e">
        <f t="shared" ca="1" si="19"/>
        <v>#NAME?</v>
      </c>
      <c r="P130" s="287" t="e">
        <f ca="1">CONCATENATE(INDEX([3]IMC!$F$1:$R$5,5,$O130) &amp; " e " &amp; INDEX([3]IMC!$F$1:$R$5,5,$O130+1))</f>
        <v>#NAME?</v>
      </c>
      <c r="Q130" s="281"/>
      <c r="R130" s="288" t="e">
        <f ca="1">MATCH(F130,[3]PC!A:A,0)</f>
        <v>#NAME?</v>
      </c>
      <c r="S130" s="288" t="e">
        <f t="shared" ref="S130:S193" ca="1" si="23">MATCH(K130,INDIRECT("PC!E" &amp; R130 &amp; ":L" &amp;R130),1)</f>
        <v>#NAME?</v>
      </c>
      <c r="T130" s="296" t="e">
        <f ca="1">CONCATENATE(INDEX([3]PC!$E$1:$M$2,1,$S130) &amp; " e " &amp; INDEX([3]PC!$E$1:$M$2,1,$S130+1))</f>
        <v>#NAME?</v>
      </c>
      <c r="U130" s="303"/>
      <c r="V130" s="303"/>
      <c r="W130" s="292" t="e">
        <f>CONCATENATE(INDEX([3]IMC!$F$1:$R$5,5,$V130) &amp; " e " &amp; INDEX([3]IMC!$F$1:$R$5,5,$V130+1))</f>
        <v>#VALUE!</v>
      </c>
      <c r="X130" s="293">
        <f t="shared" ref="X130:X193" si="24">U130*(I130*I130)</f>
        <v>0</v>
      </c>
      <c r="Y130" s="293">
        <f t="shared" ref="Y130:Y193" si="25">H130-X130</f>
        <v>0</v>
      </c>
      <c r="Z130" s="294"/>
      <c r="AA130" s="294"/>
      <c r="AB130" s="294"/>
      <c r="AC130" s="294"/>
      <c r="AD130" s="294"/>
      <c r="AE130" s="294"/>
      <c r="AF130" s="294"/>
      <c r="AG130" s="294"/>
      <c r="AH130" s="294"/>
      <c r="AI130" s="294"/>
      <c r="AJ130" s="294"/>
      <c r="AK130" s="294"/>
      <c r="AL130" s="294"/>
      <c r="AM130" s="294"/>
    </row>
    <row r="131" spans="1:39" s="304" customFormat="1" ht="14">
      <c r="A131" s="281"/>
      <c r="B131" s="281"/>
      <c r="C131" s="301"/>
      <c r="D131" s="283"/>
      <c r="E131" s="302"/>
      <c r="F131" s="284" t="e">
        <f t="shared" ca="1" si="21"/>
        <v>#NAME?</v>
      </c>
      <c r="G131" s="285">
        <f t="shared" ref="G131:G194" si="26">YEARFRAC(D131,E131)</f>
        <v>0</v>
      </c>
      <c r="H131" s="281"/>
      <c r="I131" s="300"/>
      <c r="J131" s="281">
        <f t="shared" ref="J131:J194" si="27">I131*100</f>
        <v>0</v>
      </c>
      <c r="K131" s="281"/>
      <c r="L131" s="305"/>
      <c r="M131" s="287" t="str">
        <f t="shared" si="22"/>
        <v/>
      </c>
      <c r="N131" s="288" t="e">
        <f ca="1">MATCH(F131,[3]IMC!B:B,0)</f>
        <v>#NAME?</v>
      </c>
      <c r="O131" s="288" t="e">
        <f t="shared" ca="1" si="19"/>
        <v>#NAME?</v>
      </c>
      <c r="P131" s="287" t="e">
        <f ca="1">CONCATENATE(INDEX([3]IMC!$F$1:$R$5,5,$O131) &amp; " e " &amp; INDEX([3]IMC!$F$1:$R$5,5,$O131+1))</f>
        <v>#NAME?</v>
      </c>
      <c r="Q131" s="281"/>
      <c r="R131" s="288" t="e">
        <f ca="1">MATCH(F131,[3]PC!A:A,0)</f>
        <v>#NAME?</v>
      </c>
      <c r="S131" s="288" t="e">
        <f t="shared" ca="1" si="23"/>
        <v>#NAME?</v>
      </c>
      <c r="T131" s="296" t="e">
        <f ca="1">CONCATENATE(INDEX([3]PC!$E$1:$M$2,1,$S131) &amp; " e " &amp; INDEX([3]PC!$E$1:$M$2,1,$S131+1))</f>
        <v>#NAME?</v>
      </c>
      <c r="U131" s="303"/>
      <c r="V131" s="303"/>
      <c r="W131" s="292" t="e">
        <f>CONCATENATE(INDEX([3]IMC!$F$1:$R$5,5,$V131) &amp; " e " &amp; INDEX([3]IMC!$F$1:$R$5,5,$V131+1))</f>
        <v>#VALUE!</v>
      </c>
      <c r="X131" s="293">
        <f t="shared" si="24"/>
        <v>0</v>
      </c>
      <c r="Y131" s="293">
        <f t="shared" si="25"/>
        <v>0</v>
      </c>
      <c r="Z131" s="294"/>
      <c r="AA131" s="294"/>
      <c r="AB131" s="294"/>
      <c r="AC131" s="294"/>
      <c r="AD131" s="294"/>
      <c r="AE131" s="294"/>
      <c r="AF131" s="294"/>
      <c r="AG131" s="294"/>
      <c r="AH131" s="294"/>
      <c r="AI131" s="294"/>
      <c r="AJ131" s="294"/>
      <c r="AK131" s="294"/>
      <c r="AL131" s="294"/>
      <c r="AM131" s="294"/>
    </row>
    <row r="132" spans="1:39" s="304" customFormat="1" ht="14">
      <c r="A132" s="281"/>
      <c r="B132" s="281"/>
      <c r="C132" s="301"/>
      <c r="D132" s="283"/>
      <c r="E132" s="302"/>
      <c r="F132" s="284" t="e">
        <f t="shared" ca="1" si="21"/>
        <v>#NAME?</v>
      </c>
      <c r="G132" s="285">
        <f t="shared" si="26"/>
        <v>0</v>
      </c>
      <c r="H132" s="281"/>
      <c r="I132" s="281"/>
      <c r="J132" s="281">
        <f t="shared" si="27"/>
        <v>0</v>
      </c>
      <c r="K132" s="281"/>
      <c r="L132" s="305"/>
      <c r="M132" s="287" t="str">
        <f t="shared" si="22"/>
        <v/>
      </c>
      <c r="N132" s="288" t="e">
        <f ca="1">MATCH(F132,[3]IMC!B:B,0)</f>
        <v>#NAME?</v>
      </c>
      <c r="O132" s="288" t="e">
        <f t="shared" ca="1" si="19"/>
        <v>#NAME?</v>
      </c>
      <c r="P132" s="287" t="e">
        <f ca="1">CONCATENATE(INDEX([3]IMC!$F$1:$R$5,5,$O132) &amp; " e " &amp; INDEX([3]IMC!$F$1:$R$5,5,$O132+1))</f>
        <v>#NAME?</v>
      </c>
      <c r="Q132" s="281"/>
      <c r="R132" s="288" t="e">
        <f ca="1">MATCH(F132,[3]PC!A:A,0)</f>
        <v>#NAME?</v>
      </c>
      <c r="S132" s="288" t="e">
        <f t="shared" ca="1" si="23"/>
        <v>#NAME?</v>
      </c>
      <c r="T132" s="296" t="e">
        <f ca="1">CONCATENATE(INDEX([3]PC!$E$1:$M$2,1,$S132) &amp; " e " &amp; INDEX([3]PC!$E$1:$M$2,1,$S132+1))</f>
        <v>#NAME?</v>
      </c>
      <c r="U132" s="303"/>
      <c r="V132" s="303"/>
      <c r="W132" s="292" t="e">
        <f>CONCATENATE(INDEX([3]IMC!$F$1:$R$5,5,$V132) &amp; " e " &amp; INDEX([3]IMC!$F$1:$R$5,5,$V132+1))</f>
        <v>#VALUE!</v>
      </c>
      <c r="X132" s="293">
        <f t="shared" si="24"/>
        <v>0</v>
      </c>
      <c r="Y132" s="293">
        <f t="shared" si="25"/>
        <v>0</v>
      </c>
      <c r="Z132" s="294"/>
      <c r="AA132" s="294"/>
      <c r="AB132" s="294"/>
      <c r="AC132" s="294"/>
      <c r="AD132" s="294"/>
      <c r="AE132" s="294"/>
      <c r="AF132" s="294"/>
      <c r="AG132" s="294"/>
      <c r="AH132" s="294"/>
      <c r="AI132" s="294"/>
      <c r="AJ132" s="294"/>
      <c r="AK132" s="294"/>
      <c r="AL132" s="294"/>
      <c r="AM132" s="294"/>
    </row>
    <row r="133" spans="1:39" s="304" customFormat="1" ht="14">
      <c r="A133" s="281"/>
      <c r="B133" s="281"/>
      <c r="C133" s="301"/>
      <c r="D133" s="283"/>
      <c r="E133" s="302"/>
      <c r="F133" s="284" t="e">
        <f t="shared" ca="1" si="21"/>
        <v>#NAME?</v>
      </c>
      <c r="G133" s="285">
        <f t="shared" si="26"/>
        <v>0</v>
      </c>
      <c r="H133" s="281"/>
      <c r="I133" s="281"/>
      <c r="J133" s="281">
        <f t="shared" si="27"/>
        <v>0</v>
      </c>
      <c r="K133" s="281"/>
      <c r="L133" s="305"/>
      <c r="M133" s="287" t="str">
        <f t="shared" si="22"/>
        <v/>
      </c>
      <c r="N133" s="288" t="e">
        <f ca="1">MATCH(F133,[3]IMC!B:B,0)</f>
        <v>#NAME?</v>
      </c>
      <c r="O133" s="288" t="e">
        <f t="shared" ca="1" si="19"/>
        <v>#NAME?</v>
      </c>
      <c r="P133" s="287" t="e">
        <f ca="1">CONCATENATE(INDEX([3]IMC!$F$1:$R$5,5,$O133) &amp; " e " &amp; INDEX([3]IMC!$F$1:$R$5,5,$O133+1))</f>
        <v>#NAME?</v>
      </c>
      <c r="Q133" s="281"/>
      <c r="R133" s="288" t="e">
        <f ca="1">MATCH(F133,[3]PC!A:A,0)</f>
        <v>#NAME?</v>
      </c>
      <c r="S133" s="288" t="e">
        <f t="shared" ca="1" si="23"/>
        <v>#NAME?</v>
      </c>
      <c r="T133" s="296" t="e">
        <f ca="1">CONCATENATE(INDEX([3]PC!$E$1:$M$2,1,$S133) &amp; " e " &amp; INDEX([3]PC!$E$1:$M$2,1,$S133+1))</f>
        <v>#NAME?</v>
      </c>
      <c r="U133" s="303"/>
      <c r="V133" s="303"/>
      <c r="W133" s="292" t="e">
        <f>CONCATENATE(INDEX([3]IMC!$F$1:$R$5,5,$V133) &amp; " e " &amp; INDEX([3]IMC!$F$1:$R$5,5,$V133+1))</f>
        <v>#VALUE!</v>
      </c>
      <c r="X133" s="293">
        <f t="shared" si="24"/>
        <v>0</v>
      </c>
      <c r="Y133" s="293">
        <f t="shared" si="25"/>
        <v>0</v>
      </c>
      <c r="Z133" s="294"/>
      <c r="AA133" s="294"/>
      <c r="AB133" s="294"/>
      <c r="AC133" s="294"/>
      <c r="AD133" s="294"/>
      <c r="AE133" s="294"/>
      <c r="AF133" s="294"/>
      <c r="AG133" s="294"/>
      <c r="AH133" s="294"/>
      <c r="AI133" s="294"/>
      <c r="AJ133" s="294"/>
      <c r="AK133" s="294"/>
      <c r="AL133" s="294"/>
      <c r="AM133" s="294"/>
    </row>
    <row r="134" spans="1:39" s="304" customFormat="1" ht="14">
      <c r="A134" s="281"/>
      <c r="B134" s="281"/>
      <c r="C134" s="301"/>
      <c r="D134" s="283"/>
      <c r="E134" s="302"/>
      <c r="F134" s="284" t="e">
        <f t="shared" ca="1" si="21"/>
        <v>#NAME?</v>
      </c>
      <c r="G134" s="285">
        <f t="shared" si="26"/>
        <v>0</v>
      </c>
      <c r="H134" s="281"/>
      <c r="I134" s="281"/>
      <c r="J134" s="281">
        <f t="shared" si="27"/>
        <v>0</v>
      </c>
      <c r="K134" s="281"/>
      <c r="L134" s="305"/>
      <c r="M134" s="287" t="str">
        <f t="shared" si="22"/>
        <v/>
      </c>
      <c r="N134" s="288" t="e">
        <f ca="1">MATCH(F134,[3]IMC!B:B,0)</f>
        <v>#NAME?</v>
      </c>
      <c r="O134" s="288" t="e">
        <f t="shared" ca="1" si="19"/>
        <v>#NAME?</v>
      </c>
      <c r="P134" s="287" t="e">
        <f ca="1">CONCATENATE(INDEX([3]IMC!$F$1:$R$5,5,$O134) &amp; " e " &amp; INDEX([3]IMC!$F$1:$R$5,5,$O134+1))</f>
        <v>#NAME?</v>
      </c>
      <c r="Q134" s="281"/>
      <c r="R134" s="288" t="e">
        <f ca="1">MATCH(F134,[3]PC!A:A,0)</f>
        <v>#NAME?</v>
      </c>
      <c r="S134" s="288" t="e">
        <f t="shared" ca="1" si="23"/>
        <v>#NAME?</v>
      </c>
      <c r="T134" s="296" t="e">
        <f ca="1">CONCATENATE(INDEX([3]PC!$E$1:$M$2,1,$S134) &amp; " e " &amp; INDEX([3]PC!$E$1:$M$2,1,$S134+1))</f>
        <v>#NAME?</v>
      </c>
      <c r="U134" s="303"/>
      <c r="V134" s="303"/>
      <c r="W134" s="292" t="e">
        <f>CONCATENATE(INDEX([3]IMC!$F$1:$R$5,5,$V134) &amp; " e " &amp; INDEX([3]IMC!$F$1:$R$5,5,$V134+1))</f>
        <v>#VALUE!</v>
      </c>
      <c r="X134" s="293">
        <f t="shared" si="24"/>
        <v>0</v>
      </c>
      <c r="Y134" s="293">
        <f t="shared" si="25"/>
        <v>0</v>
      </c>
      <c r="Z134" s="294"/>
      <c r="AA134" s="294"/>
      <c r="AB134" s="294"/>
      <c r="AC134" s="294"/>
      <c r="AD134" s="294"/>
      <c r="AE134" s="294"/>
      <c r="AF134" s="294"/>
      <c r="AG134" s="294"/>
      <c r="AH134" s="294"/>
      <c r="AI134" s="294"/>
      <c r="AJ134" s="294"/>
      <c r="AK134" s="294"/>
      <c r="AL134" s="294"/>
      <c r="AM134" s="294"/>
    </row>
    <row r="135" spans="1:39" s="304" customFormat="1" ht="14">
      <c r="A135" s="281"/>
      <c r="B135" s="281"/>
      <c r="C135" s="301"/>
      <c r="D135" s="283"/>
      <c r="E135" s="302"/>
      <c r="F135" s="284" t="e">
        <f t="shared" ca="1" si="21"/>
        <v>#NAME?</v>
      </c>
      <c r="G135" s="285">
        <f t="shared" si="26"/>
        <v>0</v>
      </c>
      <c r="H135" s="281"/>
      <c r="I135" s="281"/>
      <c r="J135" s="281">
        <f t="shared" si="27"/>
        <v>0</v>
      </c>
      <c r="K135" s="281"/>
      <c r="L135" s="305"/>
      <c r="M135" s="287" t="str">
        <f t="shared" si="22"/>
        <v/>
      </c>
      <c r="N135" s="288" t="e">
        <f ca="1">MATCH(F135,[3]IMC!B:B,0)</f>
        <v>#NAME?</v>
      </c>
      <c r="O135" s="288" t="e">
        <f t="shared" ca="1" si="19"/>
        <v>#NAME?</v>
      </c>
      <c r="P135" s="287" t="e">
        <f ca="1">CONCATENATE(INDEX([3]IMC!$F$1:$R$5,5,$O135) &amp; " e " &amp; INDEX([3]IMC!$F$1:$R$5,5,$O135+1))</f>
        <v>#NAME?</v>
      </c>
      <c r="Q135" s="281"/>
      <c r="R135" s="288" t="e">
        <f ca="1">MATCH(F135,[3]PC!A:A,0)</f>
        <v>#NAME?</v>
      </c>
      <c r="S135" s="288" t="e">
        <f t="shared" ca="1" si="23"/>
        <v>#NAME?</v>
      </c>
      <c r="T135" s="296" t="e">
        <f ca="1">CONCATENATE(INDEX([3]PC!$E$1:$M$2,1,$S135) &amp; " e " &amp; INDEX([3]PC!$E$1:$M$2,1,$S135+1))</f>
        <v>#NAME?</v>
      </c>
      <c r="U135" s="303"/>
      <c r="V135" s="303"/>
      <c r="W135" s="292" t="e">
        <f>CONCATENATE(INDEX([3]IMC!$F$1:$R$5,5,$V135) &amp; " e " &amp; INDEX([3]IMC!$F$1:$R$5,5,$V135+1))</f>
        <v>#VALUE!</v>
      </c>
      <c r="X135" s="293">
        <f t="shared" si="24"/>
        <v>0</v>
      </c>
      <c r="Y135" s="293">
        <f t="shared" si="25"/>
        <v>0</v>
      </c>
      <c r="Z135" s="294"/>
      <c r="AA135" s="294"/>
      <c r="AB135" s="294"/>
      <c r="AC135" s="294"/>
      <c r="AD135" s="294"/>
      <c r="AE135" s="294"/>
      <c r="AF135" s="294"/>
      <c r="AG135" s="294"/>
      <c r="AH135" s="294"/>
      <c r="AI135" s="294"/>
      <c r="AJ135" s="294"/>
      <c r="AK135" s="294"/>
      <c r="AL135" s="294"/>
      <c r="AM135" s="294"/>
    </row>
    <row r="136" spans="1:39" s="295" customFormat="1" ht="14">
      <c r="A136" s="281"/>
      <c r="B136" s="281"/>
      <c r="C136" s="301"/>
      <c r="D136" s="283"/>
      <c r="E136" s="302"/>
      <c r="F136" s="284" t="e">
        <f t="shared" ca="1" si="21"/>
        <v>#NAME?</v>
      </c>
      <c r="G136" s="285">
        <f t="shared" si="26"/>
        <v>0</v>
      </c>
      <c r="H136" s="281"/>
      <c r="I136" s="281"/>
      <c r="J136" s="281">
        <f t="shared" si="27"/>
        <v>0</v>
      </c>
      <c r="K136" s="281"/>
      <c r="L136" s="305"/>
      <c r="M136" s="287" t="str">
        <f t="shared" si="22"/>
        <v/>
      </c>
      <c r="N136" s="288" t="e">
        <f ca="1">MATCH(F136,[3]IMC!B:B,0)</f>
        <v>#NAME?</v>
      </c>
      <c r="O136" s="288" t="e">
        <f t="shared" ca="1" si="19"/>
        <v>#NAME?</v>
      </c>
      <c r="P136" s="287" t="e">
        <f ca="1">CONCATENATE(INDEX([3]IMC!$F$1:$R$5,5,$O136) &amp; " e " &amp; INDEX([3]IMC!$F$1:$R$5,5,$O136+1))</f>
        <v>#NAME?</v>
      </c>
      <c r="Q136" s="281"/>
      <c r="R136" s="288" t="e">
        <f ca="1">MATCH(F136,[3]PC!A:A,0)</f>
        <v>#NAME?</v>
      </c>
      <c r="S136" s="288" t="e">
        <f t="shared" ca="1" si="23"/>
        <v>#NAME?</v>
      </c>
      <c r="T136" s="296" t="e">
        <f ca="1">CONCATENATE(INDEX([3]PC!$E$1:$M$2,1,$S136) &amp; " e " &amp; INDEX([3]PC!$E$1:$M$2,1,$S136+1))</f>
        <v>#NAME?</v>
      </c>
      <c r="U136" s="292"/>
      <c r="V136" s="292"/>
      <c r="W136" s="292" t="e">
        <f>CONCATENATE(INDEX([3]IMC!$F$1:$R$5,5,$V136) &amp; " e " &amp; INDEX([3]IMC!$F$1:$R$5,5,$V136+1))</f>
        <v>#VALUE!</v>
      </c>
      <c r="X136" s="293">
        <f t="shared" si="24"/>
        <v>0</v>
      </c>
      <c r="Y136" s="293">
        <f t="shared" si="25"/>
        <v>0</v>
      </c>
      <c r="Z136" s="294"/>
      <c r="AA136" s="294"/>
      <c r="AB136" s="294"/>
      <c r="AC136" s="294"/>
      <c r="AD136" s="294"/>
      <c r="AE136" s="294"/>
      <c r="AF136" s="294"/>
      <c r="AG136" s="294"/>
      <c r="AH136" s="294"/>
      <c r="AI136" s="294"/>
      <c r="AJ136" s="294"/>
      <c r="AK136" s="294"/>
      <c r="AL136" s="294"/>
      <c r="AM136" s="294"/>
    </row>
    <row r="137" spans="1:39" s="295" customFormat="1" ht="14">
      <c r="A137" s="281"/>
      <c r="B137" s="281"/>
      <c r="C137" s="301"/>
      <c r="D137" s="283"/>
      <c r="E137" s="302"/>
      <c r="F137" s="284" t="e">
        <f t="shared" ca="1" si="21"/>
        <v>#NAME?</v>
      </c>
      <c r="G137" s="285">
        <f t="shared" si="26"/>
        <v>0</v>
      </c>
      <c r="H137" s="281"/>
      <c r="I137" s="281"/>
      <c r="J137" s="281">
        <f t="shared" si="27"/>
        <v>0</v>
      </c>
      <c r="K137" s="281"/>
      <c r="L137" s="305"/>
      <c r="M137" s="287" t="str">
        <f t="shared" si="22"/>
        <v/>
      </c>
      <c r="N137" s="288" t="e">
        <f ca="1">MATCH(F137,[3]IMC!B:B,0)</f>
        <v>#NAME?</v>
      </c>
      <c r="O137" s="288" t="e">
        <f t="shared" ca="1" si="19"/>
        <v>#NAME?</v>
      </c>
      <c r="P137" s="287" t="e">
        <f ca="1">CONCATENATE(INDEX([3]IMC!$F$1:$R$5,5,$O137) &amp; " e " &amp; INDEX([3]IMC!$F$1:$R$5,5,$O137+1))</f>
        <v>#NAME?</v>
      </c>
      <c r="Q137" s="281"/>
      <c r="R137" s="288" t="e">
        <f ca="1">MATCH(F137,[3]PC!A:A,0)</f>
        <v>#NAME?</v>
      </c>
      <c r="S137" s="288" t="e">
        <f t="shared" ca="1" si="23"/>
        <v>#NAME?</v>
      </c>
      <c r="T137" s="296" t="e">
        <f ca="1">CONCATENATE(INDEX([3]PC!$E$1:$M$2,1,$S137) &amp; " e " &amp; INDEX([3]PC!$E$1:$M$2,1,$S137+1))</f>
        <v>#NAME?</v>
      </c>
      <c r="U137" s="292"/>
      <c r="V137" s="292"/>
      <c r="W137" s="292" t="e">
        <f>CONCATENATE(INDEX([3]IMC!$F$1:$R$5,5,$V137) &amp; " e " &amp; INDEX([3]IMC!$F$1:$R$5,5,$V137+1))</f>
        <v>#VALUE!</v>
      </c>
      <c r="X137" s="293">
        <f t="shared" si="24"/>
        <v>0</v>
      </c>
      <c r="Y137" s="293">
        <f t="shared" si="25"/>
        <v>0</v>
      </c>
      <c r="Z137" s="294"/>
      <c r="AA137" s="294"/>
      <c r="AB137" s="294"/>
      <c r="AC137" s="294"/>
      <c r="AD137" s="294"/>
      <c r="AE137" s="294"/>
      <c r="AF137" s="294"/>
      <c r="AG137" s="294"/>
      <c r="AH137" s="294"/>
      <c r="AI137" s="294"/>
      <c r="AJ137" s="294"/>
      <c r="AK137" s="294"/>
      <c r="AL137" s="294"/>
      <c r="AM137" s="294"/>
    </row>
    <row r="138" spans="1:39" s="295" customFormat="1" ht="14">
      <c r="A138" s="281"/>
      <c r="B138" s="281"/>
      <c r="C138" s="301"/>
      <c r="D138" s="283"/>
      <c r="E138" s="302"/>
      <c r="F138" s="284" t="e">
        <f t="shared" ca="1" si="21"/>
        <v>#NAME?</v>
      </c>
      <c r="G138" s="285">
        <f t="shared" si="26"/>
        <v>0</v>
      </c>
      <c r="H138" s="281"/>
      <c r="I138" s="281"/>
      <c r="J138" s="281">
        <f t="shared" si="27"/>
        <v>0</v>
      </c>
      <c r="K138" s="281"/>
      <c r="L138" s="305"/>
      <c r="M138" s="287" t="str">
        <f t="shared" si="22"/>
        <v/>
      </c>
      <c r="N138" s="288" t="e">
        <f ca="1">MATCH(F138,[3]IMC!B:B,0)</f>
        <v>#NAME?</v>
      </c>
      <c r="O138" s="288" t="e">
        <f t="shared" ca="1" si="19"/>
        <v>#NAME?</v>
      </c>
      <c r="P138" s="287" t="e">
        <f ca="1">CONCATENATE(INDEX([3]IMC!$F$1:$R$5,5,$O138) &amp; " e " &amp; INDEX([3]IMC!$F$1:$R$5,5,$O138+1))</f>
        <v>#NAME?</v>
      </c>
      <c r="Q138" s="281"/>
      <c r="R138" s="288" t="e">
        <f ca="1">MATCH(F138,[3]PC!A:A,0)</f>
        <v>#NAME?</v>
      </c>
      <c r="S138" s="288" t="e">
        <f t="shared" ca="1" si="23"/>
        <v>#NAME?</v>
      </c>
      <c r="T138" s="296" t="e">
        <f ca="1">CONCATENATE(INDEX([3]PC!$E$1:$M$2,1,$S138) &amp; " e " &amp; INDEX([3]PC!$E$1:$M$2,1,$S138+1))</f>
        <v>#NAME?</v>
      </c>
      <c r="U138" s="292"/>
      <c r="V138" s="292"/>
      <c r="W138" s="292" t="e">
        <f>CONCATENATE(INDEX([3]IMC!$F$1:$R$5,5,$V138) &amp; " e " &amp; INDEX([3]IMC!$F$1:$R$5,5,$V138+1))</f>
        <v>#VALUE!</v>
      </c>
      <c r="X138" s="293">
        <f t="shared" si="24"/>
        <v>0</v>
      </c>
      <c r="Y138" s="293">
        <f t="shared" si="25"/>
        <v>0</v>
      </c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/>
      <c r="AK138" s="294"/>
      <c r="AL138" s="294"/>
      <c r="AM138" s="294"/>
    </row>
    <row r="139" spans="1:39" s="295" customFormat="1" ht="14">
      <c r="A139" s="281"/>
      <c r="B139" s="281"/>
      <c r="C139" s="301"/>
      <c r="D139" s="283"/>
      <c r="E139" s="302"/>
      <c r="F139" s="284" t="e">
        <f t="shared" ca="1" si="21"/>
        <v>#NAME?</v>
      </c>
      <c r="G139" s="285">
        <f t="shared" si="26"/>
        <v>0</v>
      </c>
      <c r="H139" s="281"/>
      <c r="I139" s="281"/>
      <c r="J139" s="281">
        <f t="shared" si="27"/>
        <v>0</v>
      </c>
      <c r="K139" s="281"/>
      <c r="L139" s="305"/>
      <c r="M139" s="287" t="str">
        <f t="shared" si="22"/>
        <v/>
      </c>
      <c r="N139" s="288" t="e">
        <f ca="1">MATCH(F139,[3]IMC!B:B,0)</f>
        <v>#NAME?</v>
      </c>
      <c r="O139" s="288" t="e">
        <f t="shared" ca="1" si="19"/>
        <v>#NAME?</v>
      </c>
      <c r="P139" s="287" t="e">
        <f ca="1">CONCATENATE(INDEX([3]IMC!$F$1:$R$5,5,$O139) &amp; " e " &amp; INDEX([3]IMC!$F$1:$R$5,5,$O139+1))</f>
        <v>#NAME?</v>
      </c>
      <c r="Q139" s="281"/>
      <c r="R139" s="288" t="e">
        <f ca="1">MATCH(F139,[3]PC!A:A,0)</f>
        <v>#NAME?</v>
      </c>
      <c r="S139" s="288" t="e">
        <f t="shared" ca="1" si="23"/>
        <v>#NAME?</v>
      </c>
      <c r="T139" s="296" t="e">
        <f ca="1">CONCATENATE(INDEX([3]PC!$E$1:$M$2,1,$S139) &amp; " e " &amp; INDEX([3]PC!$E$1:$M$2,1,$S139+1))</f>
        <v>#NAME?</v>
      </c>
      <c r="U139" s="292"/>
      <c r="V139" s="292"/>
      <c r="W139" s="292" t="e">
        <f>CONCATENATE(INDEX([3]IMC!$F$1:$R$5,5,$V139) &amp; " e " &amp; INDEX([3]IMC!$F$1:$R$5,5,$V139+1))</f>
        <v>#VALUE!</v>
      </c>
      <c r="X139" s="293">
        <f t="shared" si="24"/>
        <v>0</v>
      </c>
      <c r="Y139" s="293">
        <f t="shared" si="25"/>
        <v>0</v>
      </c>
      <c r="Z139" s="294"/>
      <c r="AA139" s="294"/>
      <c r="AB139" s="294"/>
      <c r="AC139" s="294"/>
      <c r="AD139" s="294"/>
      <c r="AE139" s="294"/>
      <c r="AF139" s="294"/>
      <c r="AG139" s="294"/>
      <c r="AH139" s="294"/>
      <c r="AI139" s="294"/>
      <c r="AJ139" s="294"/>
      <c r="AK139" s="294"/>
      <c r="AL139" s="294"/>
      <c r="AM139" s="294"/>
    </row>
    <row r="140" spans="1:39" s="295" customFormat="1" ht="14">
      <c r="A140" s="281"/>
      <c r="B140" s="281"/>
      <c r="C140" s="301"/>
      <c r="D140" s="283"/>
      <c r="E140" s="302"/>
      <c r="F140" s="284" t="e">
        <f t="shared" ca="1" si="21"/>
        <v>#NAME?</v>
      </c>
      <c r="G140" s="285">
        <f t="shared" si="26"/>
        <v>0</v>
      </c>
      <c r="H140" s="281"/>
      <c r="I140" s="281"/>
      <c r="J140" s="281">
        <f t="shared" si="27"/>
        <v>0</v>
      </c>
      <c r="K140" s="281"/>
      <c r="L140" s="305"/>
      <c r="M140" s="287" t="str">
        <f t="shared" si="22"/>
        <v/>
      </c>
      <c r="N140" s="288" t="e">
        <f ca="1">MATCH(F140,[3]IMC!B:B,0)</f>
        <v>#NAME?</v>
      </c>
      <c r="O140" s="288" t="e">
        <f t="shared" ca="1" si="19"/>
        <v>#NAME?</v>
      </c>
      <c r="P140" s="287" t="e">
        <f ca="1">CONCATENATE(INDEX([3]IMC!$F$1:$R$5,5,$O140) &amp; " e " &amp; INDEX([3]IMC!$F$1:$R$5,5,$O140+1))</f>
        <v>#NAME?</v>
      </c>
      <c r="Q140" s="281"/>
      <c r="R140" s="288" t="e">
        <f ca="1">MATCH(F140,[3]PC!A:A,0)</f>
        <v>#NAME?</v>
      </c>
      <c r="S140" s="288" t="e">
        <f t="shared" ca="1" si="23"/>
        <v>#NAME?</v>
      </c>
      <c r="T140" s="296" t="e">
        <f ca="1">CONCATENATE(INDEX([3]PC!$E$1:$M$2,1,$S140) &amp; " e " &amp; INDEX([3]PC!$E$1:$M$2,1,$S140+1))</f>
        <v>#NAME?</v>
      </c>
      <c r="U140" s="292"/>
      <c r="V140" s="292"/>
      <c r="W140" s="292" t="e">
        <f>CONCATENATE(INDEX([3]IMC!$F$1:$R$5,5,$V140) &amp; " e " &amp; INDEX([3]IMC!$F$1:$R$5,5,$V140+1))</f>
        <v>#VALUE!</v>
      </c>
      <c r="X140" s="293">
        <f t="shared" si="24"/>
        <v>0</v>
      </c>
      <c r="Y140" s="293">
        <f t="shared" si="25"/>
        <v>0</v>
      </c>
      <c r="Z140" s="294"/>
      <c r="AA140" s="294"/>
      <c r="AB140" s="294"/>
      <c r="AC140" s="294"/>
      <c r="AD140" s="294"/>
      <c r="AE140" s="294"/>
      <c r="AF140" s="294"/>
      <c r="AG140" s="294"/>
      <c r="AH140" s="294"/>
      <c r="AI140" s="294"/>
      <c r="AJ140" s="294"/>
      <c r="AK140" s="294"/>
      <c r="AL140" s="294"/>
      <c r="AM140" s="294"/>
    </row>
    <row r="141" spans="1:39" s="295" customFormat="1" ht="14">
      <c r="A141" s="281"/>
      <c r="B141" s="281"/>
      <c r="C141" s="301"/>
      <c r="D141" s="283"/>
      <c r="E141" s="302"/>
      <c r="F141" s="284" t="e">
        <f t="shared" ca="1" si="21"/>
        <v>#NAME?</v>
      </c>
      <c r="G141" s="285">
        <f t="shared" si="26"/>
        <v>0</v>
      </c>
      <c r="H141" s="281"/>
      <c r="I141" s="281"/>
      <c r="J141" s="281">
        <f t="shared" si="27"/>
        <v>0</v>
      </c>
      <c r="K141" s="281"/>
      <c r="L141" s="305"/>
      <c r="M141" s="287" t="str">
        <f t="shared" si="22"/>
        <v/>
      </c>
      <c r="N141" s="288" t="e">
        <f ca="1">MATCH(F141,[3]IMC!B:B,0)</f>
        <v>#NAME?</v>
      </c>
      <c r="O141" s="288" t="e">
        <f t="shared" ca="1" si="19"/>
        <v>#NAME?</v>
      </c>
      <c r="P141" s="287" t="e">
        <f ca="1">CONCATENATE(INDEX([3]IMC!$F$1:$R$5,5,$O141) &amp; " e " &amp; INDEX([3]IMC!$F$1:$R$5,5,$O141+1))</f>
        <v>#NAME?</v>
      </c>
      <c r="Q141" s="281"/>
      <c r="R141" s="288" t="e">
        <f ca="1">MATCH(F141,[3]PC!A:A,0)</f>
        <v>#NAME?</v>
      </c>
      <c r="S141" s="288" t="e">
        <f t="shared" ca="1" si="23"/>
        <v>#NAME?</v>
      </c>
      <c r="T141" s="296" t="e">
        <f ca="1">CONCATENATE(INDEX([3]PC!$E$1:$M$2,1,$S141) &amp; " e " &amp; INDEX([3]PC!$E$1:$M$2,1,$S141+1))</f>
        <v>#NAME?</v>
      </c>
      <c r="U141" s="292"/>
      <c r="V141" s="292"/>
      <c r="W141" s="292" t="e">
        <f>CONCATENATE(INDEX([3]IMC!$F$1:$R$5,5,$V141) &amp; " e " &amp; INDEX([3]IMC!$F$1:$R$5,5,$V141+1))</f>
        <v>#VALUE!</v>
      </c>
      <c r="X141" s="293">
        <f t="shared" si="24"/>
        <v>0</v>
      </c>
      <c r="Y141" s="293">
        <f t="shared" si="25"/>
        <v>0</v>
      </c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294"/>
      <c r="AM141" s="294"/>
    </row>
    <row r="142" spans="1:39" s="295" customFormat="1" ht="14">
      <c r="A142" s="281"/>
      <c r="B142" s="281"/>
      <c r="C142" s="301"/>
      <c r="D142" s="283"/>
      <c r="E142" s="302"/>
      <c r="F142" s="284" t="e">
        <f t="shared" ca="1" si="21"/>
        <v>#NAME?</v>
      </c>
      <c r="G142" s="285">
        <f t="shared" si="26"/>
        <v>0</v>
      </c>
      <c r="H142" s="281"/>
      <c r="I142" s="281"/>
      <c r="J142" s="281">
        <f t="shared" si="27"/>
        <v>0</v>
      </c>
      <c r="K142" s="281"/>
      <c r="L142" s="305"/>
      <c r="M142" s="287" t="str">
        <f t="shared" si="22"/>
        <v/>
      </c>
      <c r="N142" s="288" t="e">
        <f ca="1">MATCH(F142,[3]IMC!B:B,0)</f>
        <v>#NAME?</v>
      </c>
      <c r="O142" s="288" t="e">
        <f t="shared" ca="1" si="19"/>
        <v>#NAME?</v>
      </c>
      <c r="P142" s="287" t="e">
        <f ca="1">CONCATENATE(INDEX([3]IMC!$F$1:$R$5,5,$O142) &amp; " e " &amp; INDEX([3]IMC!$F$1:$R$5,5,$O142+1))</f>
        <v>#NAME?</v>
      </c>
      <c r="Q142" s="281"/>
      <c r="R142" s="288" t="e">
        <f ca="1">MATCH(F142,[3]PC!A:A,0)</f>
        <v>#NAME?</v>
      </c>
      <c r="S142" s="288" t="e">
        <f t="shared" ca="1" si="23"/>
        <v>#NAME?</v>
      </c>
      <c r="T142" s="296" t="e">
        <f ca="1">CONCATENATE(INDEX([3]PC!$E$1:$M$2,1,$S142) &amp; " e " &amp; INDEX([3]PC!$E$1:$M$2,1,$S142+1))</f>
        <v>#NAME?</v>
      </c>
      <c r="U142" s="292"/>
      <c r="V142" s="292"/>
      <c r="W142" s="292" t="e">
        <f>CONCATENATE(INDEX([3]IMC!$F$1:$R$5,5,$V142) &amp; " e " &amp; INDEX([3]IMC!$F$1:$R$5,5,$V142+1))</f>
        <v>#VALUE!</v>
      </c>
      <c r="X142" s="293">
        <f t="shared" si="24"/>
        <v>0</v>
      </c>
      <c r="Y142" s="293">
        <f t="shared" si="25"/>
        <v>0</v>
      </c>
      <c r="Z142" s="294"/>
      <c r="AA142" s="294"/>
      <c r="AB142" s="294"/>
      <c r="AC142" s="294"/>
      <c r="AD142" s="294"/>
      <c r="AE142" s="294"/>
      <c r="AF142" s="294"/>
      <c r="AG142" s="294"/>
      <c r="AH142" s="294"/>
      <c r="AI142" s="294"/>
      <c r="AJ142" s="294"/>
      <c r="AK142" s="294"/>
      <c r="AL142" s="294"/>
      <c r="AM142" s="294"/>
    </row>
    <row r="143" spans="1:39" s="295" customFormat="1" ht="14">
      <c r="A143" s="281"/>
      <c r="B143" s="281"/>
      <c r="C143" s="301"/>
      <c r="D143" s="283"/>
      <c r="E143" s="302"/>
      <c r="F143" s="284" t="e">
        <f t="shared" ca="1" si="21"/>
        <v>#NAME?</v>
      </c>
      <c r="G143" s="285">
        <f t="shared" si="26"/>
        <v>0</v>
      </c>
      <c r="H143" s="281"/>
      <c r="I143" s="281"/>
      <c r="J143" s="281">
        <f t="shared" si="27"/>
        <v>0</v>
      </c>
      <c r="K143" s="281"/>
      <c r="L143" s="305"/>
      <c r="M143" s="287" t="str">
        <f t="shared" si="22"/>
        <v/>
      </c>
      <c r="N143" s="288" t="e">
        <f ca="1">MATCH(F143,[3]IMC!B:B,0)</f>
        <v>#NAME?</v>
      </c>
      <c r="O143" s="288" t="e">
        <f t="shared" ca="1" si="19"/>
        <v>#NAME?</v>
      </c>
      <c r="P143" s="287" t="e">
        <f ca="1">CONCATENATE(INDEX([3]IMC!$F$1:$R$5,5,$O143) &amp; " e " &amp; INDEX([3]IMC!$F$1:$R$5,5,$O143+1))</f>
        <v>#NAME?</v>
      </c>
      <c r="Q143" s="281"/>
      <c r="R143" s="288" t="e">
        <f ca="1">MATCH(F143,[3]PC!A:A,0)</f>
        <v>#NAME?</v>
      </c>
      <c r="S143" s="288" t="e">
        <f t="shared" ca="1" si="23"/>
        <v>#NAME?</v>
      </c>
      <c r="T143" s="296" t="e">
        <f ca="1">CONCATENATE(INDEX([3]PC!$E$1:$M$2,1,$S143) &amp; " e " &amp; INDEX([3]PC!$E$1:$M$2,1,$S143+1))</f>
        <v>#NAME?</v>
      </c>
      <c r="U143" s="292"/>
      <c r="V143" s="292"/>
      <c r="W143" s="292" t="e">
        <f>CONCATENATE(INDEX([3]IMC!$F$1:$R$5,5,$V143) &amp; " e " &amp; INDEX([3]IMC!$F$1:$R$5,5,$V143+1))</f>
        <v>#VALUE!</v>
      </c>
      <c r="X143" s="293">
        <f t="shared" si="24"/>
        <v>0</v>
      </c>
      <c r="Y143" s="293">
        <f t="shared" si="25"/>
        <v>0</v>
      </c>
      <c r="Z143" s="294"/>
      <c r="AA143" s="294"/>
      <c r="AB143" s="294"/>
      <c r="AC143" s="294"/>
      <c r="AD143" s="294"/>
      <c r="AE143" s="294"/>
      <c r="AF143" s="294"/>
      <c r="AG143" s="294"/>
      <c r="AH143" s="294"/>
      <c r="AI143" s="294"/>
      <c r="AJ143" s="294"/>
      <c r="AK143" s="294"/>
      <c r="AL143" s="294"/>
      <c r="AM143" s="294"/>
    </row>
    <row r="144" spans="1:39" s="295" customFormat="1" ht="14">
      <c r="A144" s="281"/>
      <c r="B144" s="281"/>
      <c r="C144" s="301"/>
      <c r="D144" s="283"/>
      <c r="E144" s="302"/>
      <c r="F144" s="284" t="e">
        <f t="shared" ca="1" si="21"/>
        <v>#NAME?</v>
      </c>
      <c r="G144" s="285">
        <f t="shared" si="26"/>
        <v>0</v>
      </c>
      <c r="H144" s="281"/>
      <c r="I144" s="281"/>
      <c r="J144" s="281">
        <f t="shared" si="27"/>
        <v>0</v>
      </c>
      <c r="K144" s="281"/>
      <c r="L144" s="305"/>
      <c r="M144" s="287" t="str">
        <f t="shared" si="22"/>
        <v/>
      </c>
      <c r="N144" s="288" t="e">
        <f ca="1">MATCH(F144,[3]IMC!B:B,0)</f>
        <v>#NAME?</v>
      </c>
      <c r="O144" s="288" t="e">
        <f t="shared" ca="1" si="19"/>
        <v>#NAME?</v>
      </c>
      <c r="P144" s="287" t="e">
        <f ca="1">CONCATENATE(INDEX([3]IMC!$F$1:$R$5,5,$O144) &amp; " e " &amp; INDEX([3]IMC!$F$1:$R$5,5,$O144+1))</f>
        <v>#NAME?</v>
      </c>
      <c r="Q144" s="281"/>
      <c r="R144" s="288" t="e">
        <f ca="1">MATCH(F144,[3]PC!A:A,0)</f>
        <v>#NAME?</v>
      </c>
      <c r="S144" s="288" t="e">
        <f t="shared" ca="1" si="23"/>
        <v>#NAME?</v>
      </c>
      <c r="T144" s="296" t="e">
        <f ca="1">CONCATENATE(INDEX([3]PC!$E$1:$M$2,1,$S144) &amp; " e " &amp; INDEX([3]PC!$E$1:$M$2,1,$S144+1))</f>
        <v>#NAME?</v>
      </c>
      <c r="U144" s="292"/>
      <c r="V144" s="292"/>
      <c r="W144" s="292" t="e">
        <f>CONCATENATE(INDEX([3]IMC!$F$1:$R$5,5,$V144) &amp; " e " &amp; INDEX([3]IMC!$F$1:$R$5,5,$V144+1))</f>
        <v>#VALUE!</v>
      </c>
      <c r="X144" s="293">
        <f t="shared" si="24"/>
        <v>0</v>
      </c>
      <c r="Y144" s="293">
        <f t="shared" si="25"/>
        <v>0</v>
      </c>
      <c r="Z144" s="294"/>
      <c r="AA144" s="294"/>
      <c r="AB144" s="294"/>
      <c r="AC144" s="294"/>
      <c r="AD144" s="294"/>
      <c r="AE144" s="294"/>
      <c r="AF144" s="294"/>
      <c r="AG144" s="294"/>
      <c r="AH144" s="294"/>
      <c r="AI144" s="294"/>
      <c r="AJ144" s="294"/>
      <c r="AK144" s="294"/>
      <c r="AL144" s="294"/>
      <c r="AM144" s="294"/>
    </row>
    <row r="145" spans="1:39" s="295" customFormat="1" ht="14">
      <c r="A145" s="281"/>
      <c r="B145" s="281"/>
      <c r="C145" s="301"/>
      <c r="D145" s="283"/>
      <c r="E145" s="302"/>
      <c r="F145" s="284" t="e">
        <f t="shared" ca="1" si="21"/>
        <v>#NAME?</v>
      </c>
      <c r="G145" s="285">
        <f t="shared" si="26"/>
        <v>0</v>
      </c>
      <c r="H145" s="281"/>
      <c r="I145" s="281"/>
      <c r="J145" s="281">
        <f t="shared" si="27"/>
        <v>0</v>
      </c>
      <c r="K145" s="281"/>
      <c r="L145" s="305"/>
      <c r="M145" s="287" t="str">
        <f t="shared" si="22"/>
        <v/>
      </c>
      <c r="N145" s="288" t="e">
        <f ca="1">MATCH(F145,[3]IMC!B:B,0)</f>
        <v>#NAME?</v>
      </c>
      <c r="O145" s="288" t="e">
        <f t="shared" ca="1" si="19"/>
        <v>#NAME?</v>
      </c>
      <c r="P145" s="287" t="e">
        <f ca="1">CONCATENATE(INDEX([3]IMC!$F$1:$R$5,5,$O145) &amp; " e " &amp; INDEX([3]IMC!$F$1:$R$5,5,$O145+1))</f>
        <v>#NAME?</v>
      </c>
      <c r="Q145" s="281"/>
      <c r="R145" s="288" t="e">
        <f ca="1">MATCH(F145,[3]PC!A:A,0)</f>
        <v>#NAME?</v>
      </c>
      <c r="S145" s="288" t="e">
        <f t="shared" ca="1" si="23"/>
        <v>#NAME?</v>
      </c>
      <c r="T145" s="296" t="e">
        <f ca="1">CONCATENATE(INDEX([3]PC!$E$1:$M$2,1,$S145) &amp; " e " &amp; INDEX([3]PC!$E$1:$M$2,1,$S145+1))</f>
        <v>#NAME?</v>
      </c>
      <c r="U145" s="292"/>
      <c r="V145" s="292"/>
      <c r="W145" s="292" t="e">
        <f>CONCATENATE(INDEX([3]IMC!$F$1:$R$5,5,$V145) &amp; " e " &amp; INDEX([3]IMC!$F$1:$R$5,5,$V145+1))</f>
        <v>#VALUE!</v>
      </c>
      <c r="X145" s="293">
        <f t="shared" si="24"/>
        <v>0</v>
      </c>
      <c r="Y145" s="293">
        <f t="shared" si="25"/>
        <v>0</v>
      </c>
      <c r="Z145" s="294"/>
      <c r="AA145" s="294"/>
      <c r="AB145" s="294"/>
      <c r="AC145" s="294"/>
      <c r="AD145" s="294"/>
      <c r="AE145" s="294"/>
      <c r="AF145" s="294"/>
      <c r="AG145" s="294"/>
      <c r="AH145" s="294"/>
      <c r="AI145" s="294"/>
      <c r="AJ145" s="294"/>
      <c r="AK145" s="294"/>
      <c r="AL145" s="294"/>
      <c r="AM145" s="294"/>
    </row>
    <row r="146" spans="1:39" s="295" customFormat="1" ht="14">
      <c r="A146" s="281"/>
      <c r="B146" s="281"/>
      <c r="C146" s="301"/>
      <c r="D146" s="283"/>
      <c r="E146" s="302"/>
      <c r="F146" s="284" t="e">
        <f t="shared" ca="1" si="21"/>
        <v>#NAME?</v>
      </c>
      <c r="G146" s="285">
        <f t="shared" si="26"/>
        <v>0</v>
      </c>
      <c r="H146" s="281"/>
      <c r="I146" s="281"/>
      <c r="J146" s="281">
        <f t="shared" si="27"/>
        <v>0</v>
      </c>
      <c r="K146" s="281"/>
      <c r="L146" s="305"/>
      <c r="M146" s="287" t="str">
        <f t="shared" si="22"/>
        <v/>
      </c>
      <c r="N146" s="288" t="e">
        <f ca="1">MATCH(F146,[3]IMC!B:B,0)</f>
        <v>#NAME?</v>
      </c>
      <c r="O146" s="288" t="e">
        <f t="shared" ca="1" si="19"/>
        <v>#NAME?</v>
      </c>
      <c r="P146" s="287" t="e">
        <f ca="1">CONCATENATE(INDEX([3]IMC!$F$1:$R$5,5,$O146) &amp; " e " &amp; INDEX([3]IMC!$F$1:$R$5,5,$O146+1))</f>
        <v>#NAME?</v>
      </c>
      <c r="Q146" s="281"/>
      <c r="R146" s="288" t="e">
        <f ca="1">MATCH(F146,[3]PC!A:A,0)</f>
        <v>#NAME?</v>
      </c>
      <c r="S146" s="288" t="e">
        <f t="shared" ca="1" si="23"/>
        <v>#NAME?</v>
      </c>
      <c r="T146" s="296" t="e">
        <f ca="1">CONCATENATE(INDEX([3]PC!$E$1:$M$2,1,$S146) &amp; " e " &amp; INDEX([3]PC!$E$1:$M$2,1,$S146+1))</f>
        <v>#NAME?</v>
      </c>
      <c r="U146" s="292"/>
      <c r="V146" s="292"/>
      <c r="W146" s="292" t="e">
        <f>CONCATENATE(INDEX([3]IMC!$F$1:$R$5,5,$V146) &amp; " e " &amp; INDEX([3]IMC!$F$1:$R$5,5,$V146+1))</f>
        <v>#VALUE!</v>
      </c>
      <c r="X146" s="293">
        <f t="shared" si="24"/>
        <v>0</v>
      </c>
      <c r="Y146" s="293">
        <f t="shared" si="25"/>
        <v>0</v>
      </c>
      <c r="Z146" s="294"/>
      <c r="AA146" s="294"/>
      <c r="AB146" s="294"/>
      <c r="AC146" s="294"/>
      <c r="AD146" s="294"/>
      <c r="AE146" s="294"/>
      <c r="AF146" s="294"/>
      <c r="AG146" s="294"/>
      <c r="AH146" s="294"/>
      <c r="AI146" s="294"/>
      <c r="AJ146" s="294"/>
      <c r="AK146" s="294"/>
      <c r="AL146" s="294"/>
      <c r="AM146" s="294"/>
    </row>
    <row r="147" spans="1:39" s="295" customFormat="1" ht="14">
      <c r="A147" s="281"/>
      <c r="B147" s="281"/>
      <c r="C147" s="301"/>
      <c r="D147" s="283"/>
      <c r="E147" s="302"/>
      <c r="F147" s="284" t="e">
        <f t="shared" ca="1" si="21"/>
        <v>#NAME?</v>
      </c>
      <c r="G147" s="285">
        <f t="shared" si="26"/>
        <v>0</v>
      </c>
      <c r="H147" s="281"/>
      <c r="I147" s="281"/>
      <c r="J147" s="281">
        <f t="shared" si="27"/>
        <v>0</v>
      </c>
      <c r="K147" s="281"/>
      <c r="L147" s="305"/>
      <c r="M147" s="287" t="str">
        <f t="shared" si="22"/>
        <v/>
      </c>
      <c r="N147" s="288" t="e">
        <f ca="1">MATCH(F147,[3]IMC!B:B,0)</f>
        <v>#NAME?</v>
      </c>
      <c r="O147" s="288" t="e">
        <f t="shared" ca="1" si="19"/>
        <v>#NAME?</v>
      </c>
      <c r="P147" s="287" t="e">
        <f ca="1">CONCATENATE(INDEX([3]IMC!$F$1:$R$5,5,$O147) &amp; " e " &amp; INDEX([3]IMC!$F$1:$R$5,5,$O147+1))</f>
        <v>#NAME?</v>
      </c>
      <c r="Q147" s="281"/>
      <c r="R147" s="288" t="e">
        <f ca="1">MATCH(F147,[3]PC!A:A,0)</f>
        <v>#NAME?</v>
      </c>
      <c r="S147" s="288" t="e">
        <f t="shared" ca="1" si="23"/>
        <v>#NAME?</v>
      </c>
      <c r="T147" s="296" t="e">
        <f ca="1">CONCATENATE(INDEX([3]PC!$E$1:$M$2,1,$S147) &amp; " e " &amp; INDEX([3]PC!$E$1:$M$2,1,$S147+1))</f>
        <v>#NAME?</v>
      </c>
      <c r="U147" s="292"/>
      <c r="V147" s="292"/>
      <c r="W147" s="292" t="e">
        <f>CONCATENATE(INDEX([3]IMC!$F$1:$R$5,5,$V147) &amp; " e " &amp; INDEX([3]IMC!$F$1:$R$5,5,$V147+1))</f>
        <v>#VALUE!</v>
      </c>
      <c r="X147" s="293">
        <f t="shared" si="24"/>
        <v>0</v>
      </c>
      <c r="Y147" s="293">
        <f t="shared" si="25"/>
        <v>0</v>
      </c>
      <c r="Z147" s="294"/>
      <c r="AA147" s="294"/>
      <c r="AB147" s="294"/>
      <c r="AC147" s="294"/>
      <c r="AD147" s="294"/>
      <c r="AE147" s="294"/>
      <c r="AF147" s="294"/>
      <c r="AG147" s="294"/>
      <c r="AH147" s="294"/>
      <c r="AI147" s="294"/>
      <c r="AJ147" s="294"/>
      <c r="AK147" s="294"/>
      <c r="AL147" s="294"/>
      <c r="AM147" s="294"/>
    </row>
    <row r="148" spans="1:39" s="295" customFormat="1" ht="14">
      <c r="A148" s="281"/>
      <c r="B148" s="281"/>
      <c r="C148" s="301"/>
      <c r="D148" s="283"/>
      <c r="E148" s="302"/>
      <c r="F148" s="284" t="e">
        <f t="shared" ca="1" si="21"/>
        <v>#NAME?</v>
      </c>
      <c r="G148" s="285">
        <f t="shared" si="26"/>
        <v>0</v>
      </c>
      <c r="H148" s="281"/>
      <c r="I148" s="281"/>
      <c r="J148" s="281">
        <f t="shared" si="27"/>
        <v>0</v>
      </c>
      <c r="K148" s="281"/>
      <c r="L148" s="305"/>
      <c r="M148" s="287" t="str">
        <f t="shared" si="22"/>
        <v/>
      </c>
      <c r="N148" s="288" t="e">
        <f ca="1">MATCH(F148,[3]IMC!B:B,0)</f>
        <v>#NAME?</v>
      </c>
      <c r="O148" s="288" t="e">
        <f t="shared" ca="1" si="19"/>
        <v>#NAME?</v>
      </c>
      <c r="P148" s="287" t="e">
        <f ca="1">CONCATENATE(INDEX([3]IMC!$F$1:$R$5,5,$O148) &amp; " e " &amp; INDEX([3]IMC!$F$1:$R$5,5,$O148+1))</f>
        <v>#NAME?</v>
      </c>
      <c r="Q148" s="281"/>
      <c r="R148" s="288" t="e">
        <f ca="1">MATCH(F148,[3]PC!A:A,0)</f>
        <v>#NAME?</v>
      </c>
      <c r="S148" s="288" t="e">
        <f t="shared" ca="1" si="23"/>
        <v>#NAME?</v>
      </c>
      <c r="T148" s="296" t="e">
        <f ca="1">CONCATENATE(INDEX([3]PC!$E$1:$M$2,1,$S148) &amp; " e " &amp; INDEX([3]PC!$E$1:$M$2,1,$S148+1))</f>
        <v>#NAME?</v>
      </c>
      <c r="U148" s="292"/>
      <c r="V148" s="292"/>
      <c r="W148" s="292" t="e">
        <f>CONCATENATE(INDEX([3]IMC!$F$1:$R$5,5,$V148) &amp; " e " &amp; INDEX([3]IMC!$F$1:$R$5,5,$V148+1))</f>
        <v>#VALUE!</v>
      </c>
      <c r="X148" s="293">
        <f t="shared" si="24"/>
        <v>0</v>
      </c>
      <c r="Y148" s="293">
        <f t="shared" si="25"/>
        <v>0</v>
      </c>
      <c r="Z148" s="294"/>
      <c r="AA148" s="294"/>
      <c r="AB148" s="294"/>
      <c r="AC148" s="294"/>
      <c r="AD148" s="294"/>
      <c r="AE148" s="294"/>
      <c r="AF148" s="294"/>
      <c r="AG148" s="294"/>
      <c r="AH148" s="294"/>
      <c r="AI148" s="294"/>
      <c r="AJ148" s="294"/>
      <c r="AK148" s="294"/>
      <c r="AL148" s="294"/>
      <c r="AM148" s="294"/>
    </row>
    <row r="149" spans="1:39" s="295" customFormat="1" ht="14">
      <c r="A149" s="281"/>
      <c r="B149" s="281"/>
      <c r="C149" s="301"/>
      <c r="D149" s="283"/>
      <c r="E149" s="302"/>
      <c r="F149" s="284" t="e">
        <f t="shared" ca="1" si="21"/>
        <v>#NAME?</v>
      </c>
      <c r="G149" s="285">
        <f t="shared" si="26"/>
        <v>0</v>
      </c>
      <c r="H149" s="281"/>
      <c r="I149" s="281"/>
      <c r="J149" s="281">
        <f t="shared" si="27"/>
        <v>0</v>
      </c>
      <c r="K149" s="281"/>
      <c r="L149" s="305"/>
      <c r="M149" s="287" t="str">
        <f t="shared" si="22"/>
        <v/>
      </c>
      <c r="N149" s="288" t="e">
        <f ca="1">MATCH(F149,[3]IMC!B:B,0)</f>
        <v>#NAME?</v>
      </c>
      <c r="O149" s="288" t="e">
        <f t="shared" ca="1" si="19"/>
        <v>#NAME?</v>
      </c>
      <c r="P149" s="287" t="e">
        <f ca="1">CONCATENATE(INDEX([3]IMC!$F$1:$R$5,5,$O149) &amp; " e " &amp; INDEX([3]IMC!$F$1:$R$5,5,$O149+1))</f>
        <v>#NAME?</v>
      </c>
      <c r="Q149" s="281"/>
      <c r="R149" s="288" t="e">
        <f ca="1">MATCH(F149,[3]PC!A:A,0)</f>
        <v>#NAME?</v>
      </c>
      <c r="S149" s="288" t="e">
        <f t="shared" ca="1" si="23"/>
        <v>#NAME?</v>
      </c>
      <c r="T149" s="296" t="e">
        <f ca="1">CONCATENATE(INDEX([3]PC!$E$1:$M$2,1,$S149) &amp; " e " &amp; INDEX([3]PC!$E$1:$M$2,1,$S149+1))</f>
        <v>#NAME?</v>
      </c>
      <c r="U149" s="292"/>
      <c r="V149" s="292"/>
      <c r="W149" s="292" t="e">
        <f>CONCATENATE(INDEX([3]IMC!$F$1:$R$5,5,$V149) &amp; " e " &amp; INDEX([3]IMC!$F$1:$R$5,5,$V149+1))</f>
        <v>#VALUE!</v>
      </c>
      <c r="X149" s="293">
        <f t="shared" si="24"/>
        <v>0</v>
      </c>
      <c r="Y149" s="293">
        <f t="shared" si="25"/>
        <v>0</v>
      </c>
      <c r="Z149" s="294"/>
      <c r="AA149" s="294"/>
      <c r="AB149" s="294"/>
      <c r="AC149" s="294"/>
      <c r="AD149" s="294"/>
      <c r="AE149" s="294"/>
      <c r="AF149" s="294"/>
      <c r="AG149" s="294"/>
      <c r="AH149" s="294"/>
      <c r="AI149" s="294"/>
      <c r="AJ149" s="294"/>
      <c r="AK149" s="294"/>
      <c r="AL149" s="294"/>
      <c r="AM149" s="294"/>
    </row>
    <row r="150" spans="1:39" s="295" customFormat="1" ht="14">
      <c r="A150" s="281"/>
      <c r="B150" s="281"/>
      <c r="C150" s="301"/>
      <c r="D150" s="283"/>
      <c r="E150" s="302"/>
      <c r="F150" s="284" t="e">
        <f t="shared" ca="1" si="21"/>
        <v>#NAME?</v>
      </c>
      <c r="G150" s="285">
        <f t="shared" si="26"/>
        <v>0</v>
      </c>
      <c r="H150" s="281"/>
      <c r="I150" s="281"/>
      <c r="J150" s="281">
        <f t="shared" si="27"/>
        <v>0</v>
      </c>
      <c r="K150" s="281"/>
      <c r="L150" s="305"/>
      <c r="M150" s="287" t="str">
        <f t="shared" si="22"/>
        <v/>
      </c>
      <c r="N150" s="288" t="e">
        <f ca="1">MATCH(F150,[3]IMC!B:B,0)</f>
        <v>#NAME?</v>
      </c>
      <c r="O150" s="288" t="e">
        <f t="shared" ca="1" si="19"/>
        <v>#NAME?</v>
      </c>
      <c r="P150" s="287" t="e">
        <f ca="1">CONCATENATE(INDEX([3]IMC!$F$1:$R$5,5,$O150) &amp; " e " &amp; INDEX([3]IMC!$F$1:$R$5,5,$O150+1))</f>
        <v>#NAME?</v>
      </c>
      <c r="Q150" s="281"/>
      <c r="R150" s="288" t="e">
        <f ca="1">MATCH(F150,[3]PC!A:A,0)</f>
        <v>#NAME?</v>
      </c>
      <c r="S150" s="288" t="e">
        <f t="shared" ca="1" si="23"/>
        <v>#NAME?</v>
      </c>
      <c r="T150" s="296" t="e">
        <f ca="1">CONCATENATE(INDEX([3]PC!$E$1:$M$2,1,$S150) &amp; " e " &amp; INDEX([3]PC!$E$1:$M$2,1,$S150+1))</f>
        <v>#NAME?</v>
      </c>
      <c r="U150" s="292"/>
      <c r="V150" s="292"/>
      <c r="W150" s="292" t="e">
        <f>CONCATENATE(INDEX([3]IMC!$F$1:$R$5,5,$V150) &amp; " e " &amp; INDEX([3]IMC!$F$1:$R$5,5,$V150+1))</f>
        <v>#VALUE!</v>
      </c>
      <c r="X150" s="293">
        <f t="shared" si="24"/>
        <v>0</v>
      </c>
      <c r="Y150" s="293">
        <f t="shared" si="25"/>
        <v>0</v>
      </c>
      <c r="Z150" s="294"/>
      <c r="AA150" s="294"/>
      <c r="AB150" s="294"/>
      <c r="AC150" s="294"/>
      <c r="AD150" s="294"/>
      <c r="AE150" s="294"/>
      <c r="AF150" s="294"/>
      <c r="AG150" s="294"/>
      <c r="AH150" s="294"/>
      <c r="AI150" s="294"/>
      <c r="AJ150" s="294"/>
      <c r="AK150" s="294"/>
      <c r="AL150" s="294"/>
      <c r="AM150" s="294"/>
    </row>
    <row r="151" spans="1:39" s="295" customFormat="1" ht="14">
      <c r="A151" s="281"/>
      <c r="B151" s="281"/>
      <c r="C151" s="301"/>
      <c r="D151" s="283"/>
      <c r="E151" s="302"/>
      <c r="F151" s="284" t="e">
        <f t="shared" ca="1" si="21"/>
        <v>#NAME?</v>
      </c>
      <c r="G151" s="285">
        <f t="shared" si="26"/>
        <v>0</v>
      </c>
      <c r="H151" s="281"/>
      <c r="I151" s="281"/>
      <c r="J151" s="281">
        <f t="shared" si="27"/>
        <v>0</v>
      </c>
      <c r="K151" s="281"/>
      <c r="L151" s="305"/>
      <c r="M151" s="287" t="str">
        <f t="shared" si="22"/>
        <v/>
      </c>
      <c r="N151" s="288" t="e">
        <f ca="1">MATCH(F151,[3]IMC!B:B,0)</f>
        <v>#NAME?</v>
      </c>
      <c r="O151" s="288" t="e">
        <f t="shared" ca="1" si="19"/>
        <v>#NAME?</v>
      </c>
      <c r="P151" s="287" t="e">
        <f ca="1">CONCATENATE(INDEX([3]IMC!$F$1:$R$5,5,$O151) &amp; " e " &amp; INDEX([3]IMC!$F$1:$R$5,5,$O151+1))</f>
        <v>#NAME?</v>
      </c>
      <c r="Q151" s="281"/>
      <c r="R151" s="288" t="e">
        <f ca="1">MATCH(F151,[3]PC!A:A,0)</f>
        <v>#NAME?</v>
      </c>
      <c r="S151" s="288" t="e">
        <f t="shared" ca="1" si="23"/>
        <v>#NAME?</v>
      </c>
      <c r="T151" s="296" t="e">
        <f ca="1">CONCATENATE(INDEX([3]PC!$E$1:$M$2,1,$S151) &amp; " e " &amp; INDEX([3]PC!$E$1:$M$2,1,$S151+1))</f>
        <v>#NAME?</v>
      </c>
      <c r="U151" s="292"/>
      <c r="V151" s="292"/>
      <c r="W151" s="292" t="e">
        <f>CONCATENATE(INDEX([3]IMC!$F$1:$R$5,5,$V151) &amp; " e " &amp; INDEX([3]IMC!$F$1:$R$5,5,$V151+1))</f>
        <v>#VALUE!</v>
      </c>
      <c r="X151" s="293">
        <f t="shared" si="24"/>
        <v>0</v>
      </c>
      <c r="Y151" s="293">
        <f t="shared" si="25"/>
        <v>0</v>
      </c>
      <c r="Z151" s="294"/>
      <c r="AA151" s="294"/>
      <c r="AB151" s="294"/>
      <c r="AC151" s="294"/>
      <c r="AD151" s="294"/>
      <c r="AE151" s="294"/>
      <c r="AF151" s="294"/>
      <c r="AG151" s="294"/>
      <c r="AH151" s="294"/>
      <c r="AI151" s="294"/>
      <c r="AJ151" s="294"/>
      <c r="AK151" s="294"/>
      <c r="AL151" s="294"/>
      <c r="AM151" s="294"/>
    </row>
    <row r="152" spans="1:39" s="295" customFormat="1" ht="12">
      <c r="A152" s="281"/>
      <c r="B152" s="281"/>
      <c r="C152" s="281"/>
      <c r="D152" s="283"/>
      <c r="E152" s="283"/>
      <c r="F152" s="284" t="e">
        <f t="shared" ca="1" si="21"/>
        <v>#NAME?</v>
      </c>
      <c r="G152" s="285">
        <f t="shared" si="26"/>
        <v>0</v>
      </c>
      <c r="H152" s="281"/>
      <c r="I152" s="281"/>
      <c r="J152" s="281">
        <f t="shared" si="27"/>
        <v>0</v>
      </c>
      <c r="K152" s="281"/>
      <c r="L152" s="305"/>
      <c r="M152" s="287" t="str">
        <f t="shared" si="22"/>
        <v/>
      </c>
      <c r="N152" s="288" t="e">
        <f ca="1">MATCH(F152,[3]IMC!B:B,0)</f>
        <v>#NAME?</v>
      </c>
      <c r="O152" s="288" t="e">
        <f t="shared" ca="1" si="19"/>
        <v>#NAME?</v>
      </c>
      <c r="P152" s="287" t="e">
        <f ca="1">CONCATENATE(INDEX([3]IMC!$F$1:$R$5,5,$O152) &amp; " e " &amp; INDEX([3]IMC!$F$1:$R$5,5,$O152+1))</f>
        <v>#NAME?</v>
      </c>
      <c r="Q152" s="281"/>
      <c r="R152" s="288" t="e">
        <f ca="1">MATCH(F152,[3]PC!A:A,0)</f>
        <v>#NAME?</v>
      </c>
      <c r="S152" s="288" t="e">
        <f t="shared" ca="1" si="23"/>
        <v>#NAME?</v>
      </c>
      <c r="T152" s="296" t="e">
        <f ca="1">CONCATENATE(INDEX([3]PC!$E$1:$M$2,1,$S152) &amp; " e " &amp; INDEX([3]PC!$E$1:$M$2,1,$S152+1))</f>
        <v>#NAME?</v>
      </c>
      <c r="U152" s="292"/>
      <c r="V152" s="292"/>
      <c r="W152" s="292" t="e">
        <f>CONCATENATE(INDEX([3]IMC!$F$1:$R$5,5,$V152) &amp; " e " &amp; INDEX([3]IMC!$F$1:$R$5,5,$V152+1))</f>
        <v>#VALUE!</v>
      </c>
      <c r="X152" s="293">
        <f t="shared" si="24"/>
        <v>0</v>
      </c>
      <c r="Y152" s="293">
        <f t="shared" si="25"/>
        <v>0</v>
      </c>
      <c r="Z152" s="294"/>
      <c r="AA152" s="294"/>
      <c r="AB152" s="294"/>
      <c r="AC152" s="294"/>
      <c r="AD152" s="294"/>
      <c r="AE152" s="294"/>
      <c r="AF152" s="294"/>
      <c r="AG152" s="294"/>
      <c r="AH152" s="294"/>
      <c r="AI152" s="294"/>
      <c r="AJ152" s="294"/>
      <c r="AK152" s="294"/>
      <c r="AL152" s="294"/>
      <c r="AM152" s="294"/>
    </row>
    <row r="153" spans="1:39" s="295" customFormat="1" ht="12">
      <c r="A153" s="281"/>
      <c r="B153" s="281"/>
      <c r="C153" s="281"/>
      <c r="D153" s="283"/>
      <c r="E153" s="283"/>
      <c r="F153" s="284" t="e">
        <f t="shared" ca="1" si="21"/>
        <v>#NAME?</v>
      </c>
      <c r="G153" s="285">
        <f t="shared" si="26"/>
        <v>0</v>
      </c>
      <c r="H153" s="281"/>
      <c r="I153" s="281"/>
      <c r="J153" s="281">
        <f t="shared" si="27"/>
        <v>0</v>
      </c>
      <c r="K153" s="281"/>
      <c r="L153" s="305"/>
      <c r="M153" s="287" t="str">
        <f t="shared" si="22"/>
        <v/>
      </c>
      <c r="N153" s="288" t="e">
        <f ca="1">MATCH(F153,[3]IMC!B:B,0)</f>
        <v>#NAME?</v>
      </c>
      <c r="O153" s="288" t="e">
        <f t="shared" ca="1" si="19"/>
        <v>#NAME?</v>
      </c>
      <c r="P153" s="287" t="e">
        <f ca="1">CONCATENATE(INDEX([3]IMC!$F$1:$R$5,5,$O153) &amp; " e " &amp; INDEX([3]IMC!$F$1:$R$5,5,$O153+1))</f>
        <v>#NAME?</v>
      </c>
      <c r="Q153" s="281"/>
      <c r="R153" s="288" t="e">
        <f ca="1">MATCH(F153,[3]PC!A:A,0)</f>
        <v>#NAME?</v>
      </c>
      <c r="S153" s="288" t="e">
        <f t="shared" ca="1" si="23"/>
        <v>#NAME?</v>
      </c>
      <c r="T153" s="296" t="e">
        <f ca="1">CONCATENATE(INDEX([3]PC!$E$1:$M$2,1,$S153) &amp; " e " &amp; INDEX([3]PC!$E$1:$M$2,1,$S153+1))</f>
        <v>#NAME?</v>
      </c>
      <c r="U153" s="292"/>
      <c r="V153" s="292"/>
      <c r="W153" s="292" t="e">
        <f>CONCATENATE(INDEX([3]IMC!$F$1:$R$5,5,$V153) &amp; " e " &amp; INDEX([3]IMC!$F$1:$R$5,5,$V153+1))</f>
        <v>#VALUE!</v>
      </c>
      <c r="X153" s="293">
        <f t="shared" si="24"/>
        <v>0</v>
      </c>
      <c r="Y153" s="293">
        <f t="shared" si="25"/>
        <v>0</v>
      </c>
      <c r="Z153" s="294"/>
      <c r="AA153" s="294"/>
      <c r="AB153" s="294"/>
      <c r="AC153" s="294"/>
      <c r="AD153" s="294"/>
      <c r="AE153" s="294"/>
      <c r="AF153" s="294"/>
      <c r="AG153" s="294"/>
      <c r="AH153" s="294"/>
      <c r="AI153" s="294"/>
      <c r="AJ153" s="294"/>
      <c r="AK153" s="294"/>
      <c r="AL153" s="294"/>
      <c r="AM153" s="294"/>
    </row>
    <row r="154" spans="1:39" s="295" customFormat="1" ht="12">
      <c r="A154" s="281"/>
      <c r="B154" s="281"/>
      <c r="C154" s="281"/>
      <c r="D154" s="283"/>
      <c r="E154" s="283"/>
      <c r="F154" s="284" t="e">
        <f t="shared" ca="1" si="21"/>
        <v>#NAME?</v>
      </c>
      <c r="G154" s="285">
        <f t="shared" si="26"/>
        <v>0</v>
      </c>
      <c r="H154" s="281"/>
      <c r="I154" s="281"/>
      <c r="J154" s="281">
        <f t="shared" si="27"/>
        <v>0</v>
      </c>
      <c r="K154" s="281"/>
      <c r="L154" s="305"/>
      <c r="M154" s="287" t="str">
        <f t="shared" si="22"/>
        <v/>
      </c>
      <c r="N154" s="288" t="e">
        <f ca="1">MATCH(F154,[3]IMC!B:B,0)</f>
        <v>#NAME?</v>
      </c>
      <c r="O154" s="288" t="e">
        <f t="shared" ca="1" si="19"/>
        <v>#NAME?</v>
      </c>
      <c r="P154" s="287" t="e">
        <f ca="1">CONCATENATE(INDEX([3]IMC!$F$1:$R$5,5,$O154) &amp; " e " &amp; INDEX([3]IMC!$F$1:$R$5,5,$O154+1))</f>
        <v>#NAME?</v>
      </c>
      <c r="Q154" s="281"/>
      <c r="R154" s="288" t="e">
        <f ca="1">MATCH(F154,[3]PC!A:A,0)</f>
        <v>#NAME?</v>
      </c>
      <c r="S154" s="288" t="e">
        <f t="shared" ca="1" si="23"/>
        <v>#NAME?</v>
      </c>
      <c r="T154" s="296" t="e">
        <f ca="1">CONCATENATE(INDEX([3]PC!$E$1:$M$2,1,$S154) &amp; " e " &amp; INDEX([3]PC!$E$1:$M$2,1,$S154+1))</f>
        <v>#NAME?</v>
      </c>
      <c r="U154" s="292"/>
      <c r="V154" s="292"/>
      <c r="W154" s="292" t="e">
        <f>CONCATENATE(INDEX([3]IMC!$F$1:$R$5,5,$V154) &amp; " e " &amp; INDEX([3]IMC!$F$1:$R$5,5,$V154+1))</f>
        <v>#VALUE!</v>
      </c>
      <c r="X154" s="293">
        <f t="shared" si="24"/>
        <v>0</v>
      </c>
      <c r="Y154" s="293">
        <f t="shared" si="25"/>
        <v>0</v>
      </c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/>
      <c r="AK154" s="294"/>
      <c r="AL154" s="294"/>
      <c r="AM154" s="294"/>
    </row>
    <row r="155" spans="1:39" s="295" customFormat="1" ht="12">
      <c r="A155" s="281"/>
      <c r="B155" s="281"/>
      <c r="C155" s="281"/>
      <c r="D155" s="283"/>
      <c r="E155" s="283"/>
      <c r="F155" s="284" t="e">
        <f t="shared" ca="1" si="21"/>
        <v>#NAME?</v>
      </c>
      <c r="G155" s="285">
        <f t="shared" si="26"/>
        <v>0</v>
      </c>
      <c r="H155" s="281"/>
      <c r="I155" s="281"/>
      <c r="J155" s="281">
        <f t="shared" si="27"/>
        <v>0</v>
      </c>
      <c r="K155" s="281"/>
      <c r="L155" s="305"/>
      <c r="M155" s="287" t="str">
        <f t="shared" si="22"/>
        <v/>
      </c>
      <c r="N155" s="288" t="e">
        <f ca="1">MATCH(F155,[3]IMC!B:B,0)</f>
        <v>#NAME?</v>
      </c>
      <c r="O155" s="288" t="e">
        <f t="shared" ca="1" si="19"/>
        <v>#NAME?</v>
      </c>
      <c r="P155" s="287" t="e">
        <f ca="1">CONCATENATE(INDEX([3]IMC!$F$1:$R$5,5,$O155) &amp; " e " &amp; INDEX([3]IMC!$F$1:$R$5,5,$O155+1))</f>
        <v>#NAME?</v>
      </c>
      <c r="Q155" s="281"/>
      <c r="R155" s="288" t="e">
        <f ca="1">MATCH(F155,[3]PC!A:A,0)</f>
        <v>#NAME?</v>
      </c>
      <c r="S155" s="288" t="e">
        <f t="shared" ca="1" si="23"/>
        <v>#NAME?</v>
      </c>
      <c r="T155" s="296" t="e">
        <f ca="1">CONCATENATE(INDEX([3]PC!$E$1:$M$2,1,$S155) &amp; " e " &amp; INDEX([3]PC!$E$1:$M$2,1,$S155+1))</f>
        <v>#NAME?</v>
      </c>
      <c r="U155" s="292"/>
      <c r="V155" s="292"/>
      <c r="W155" s="292" t="e">
        <f>CONCATENATE(INDEX([3]IMC!$F$1:$R$5,5,$V155) &amp; " e " &amp; INDEX([3]IMC!$F$1:$R$5,5,$V155+1))</f>
        <v>#VALUE!</v>
      </c>
      <c r="X155" s="293">
        <f t="shared" si="24"/>
        <v>0</v>
      </c>
      <c r="Y155" s="293">
        <f t="shared" si="25"/>
        <v>0</v>
      </c>
      <c r="Z155" s="294"/>
      <c r="AA155" s="294"/>
      <c r="AB155" s="294"/>
      <c r="AC155" s="294"/>
      <c r="AD155" s="294"/>
      <c r="AE155" s="294"/>
      <c r="AF155" s="294"/>
      <c r="AG155" s="294"/>
      <c r="AH155" s="294"/>
      <c r="AI155" s="294"/>
      <c r="AJ155" s="294"/>
      <c r="AK155" s="294"/>
      <c r="AL155" s="294"/>
      <c r="AM155" s="294"/>
    </row>
    <row r="156" spans="1:39" s="295" customFormat="1" ht="12">
      <c r="A156" s="281"/>
      <c r="B156" s="281"/>
      <c r="C156" s="281"/>
      <c r="D156" s="283"/>
      <c r="E156" s="283"/>
      <c r="F156" s="284" t="e">
        <f t="shared" ca="1" si="21"/>
        <v>#NAME?</v>
      </c>
      <c r="G156" s="285">
        <f t="shared" si="26"/>
        <v>0</v>
      </c>
      <c r="H156" s="281"/>
      <c r="I156" s="281"/>
      <c r="J156" s="281">
        <f t="shared" si="27"/>
        <v>0</v>
      </c>
      <c r="K156" s="281"/>
      <c r="L156" s="305"/>
      <c r="M156" s="287" t="str">
        <f t="shared" si="22"/>
        <v/>
      </c>
      <c r="N156" s="288" t="e">
        <f ca="1">MATCH(F156,[3]IMC!B:B,0)</f>
        <v>#NAME?</v>
      </c>
      <c r="O156" s="288" t="e">
        <f t="shared" ca="1" si="19"/>
        <v>#NAME?</v>
      </c>
      <c r="P156" s="287" t="e">
        <f ca="1">CONCATENATE(INDEX([3]IMC!$F$1:$R$5,5,$O156) &amp; " e " &amp; INDEX([3]IMC!$F$1:$R$5,5,$O156+1))</f>
        <v>#NAME?</v>
      </c>
      <c r="Q156" s="281"/>
      <c r="R156" s="288" t="e">
        <f ca="1">MATCH(F156,[3]PC!A:A,0)</f>
        <v>#NAME?</v>
      </c>
      <c r="S156" s="288" t="e">
        <f t="shared" ca="1" si="23"/>
        <v>#NAME?</v>
      </c>
      <c r="T156" s="296" t="e">
        <f ca="1">CONCATENATE(INDEX([3]PC!$E$1:$M$2,1,$S156) &amp; " e " &amp; INDEX([3]PC!$E$1:$M$2,1,$S156+1))</f>
        <v>#NAME?</v>
      </c>
      <c r="U156" s="292"/>
      <c r="V156" s="292"/>
      <c r="W156" s="292" t="e">
        <f>CONCATENATE(INDEX([3]IMC!$F$1:$R$5,5,$V156) &amp; " e " &amp; INDEX([3]IMC!$F$1:$R$5,5,$V156+1))</f>
        <v>#VALUE!</v>
      </c>
      <c r="X156" s="293">
        <f t="shared" si="24"/>
        <v>0</v>
      </c>
      <c r="Y156" s="293">
        <f t="shared" si="25"/>
        <v>0</v>
      </c>
      <c r="Z156" s="294"/>
      <c r="AA156" s="294"/>
      <c r="AB156" s="294"/>
      <c r="AC156" s="294"/>
      <c r="AD156" s="294"/>
      <c r="AE156" s="294"/>
      <c r="AF156" s="294"/>
      <c r="AG156" s="294"/>
      <c r="AH156" s="294"/>
      <c r="AI156" s="294"/>
      <c r="AJ156" s="294"/>
      <c r="AK156" s="294"/>
      <c r="AL156" s="294"/>
      <c r="AM156" s="294"/>
    </row>
    <row r="157" spans="1:39" s="295" customFormat="1" ht="12">
      <c r="A157" s="281"/>
      <c r="B157" s="281"/>
      <c r="C157" s="281"/>
      <c r="D157" s="283"/>
      <c r="E157" s="283"/>
      <c r="F157" s="284" t="e">
        <f t="shared" ca="1" si="21"/>
        <v>#NAME?</v>
      </c>
      <c r="G157" s="285">
        <f t="shared" si="26"/>
        <v>0</v>
      </c>
      <c r="H157" s="281"/>
      <c r="I157" s="281"/>
      <c r="J157" s="281">
        <f t="shared" si="27"/>
        <v>0</v>
      </c>
      <c r="K157" s="281"/>
      <c r="L157" s="305"/>
      <c r="M157" s="287" t="str">
        <f t="shared" si="22"/>
        <v/>
      </c>
      <c r="N157" s="288" t="e">
        <f ca="1">MATCH(F157,[3]IMC!B:B,0)</f>
        <v>#NAME?</v>
      </c>
      <c r="O157" s="288" t="e">
        <f t="shared" ca="1" si="19"/>
        <v>#NAME?</v>
      </c>
      <c r="P157" s="287" t="e">
        <f ca="1">CONCATENATE(INDEX([3]IMC!$F$1:$R$5,5,$O157) &amp; " e " &amp; INDEX([3]IMC!$F$1:$R$5,5,$O157+1))</f>
        <v>#NAME?</v>
      </c>
      <c r="Q157" s="281"/>
      <c r="R157" s="288" t="e">
        <f ca="1">MATCH(F157,[3]PC!A:A,0)</f>
        <v>#NAME?</v>
      </c>
      <c r="S157" s="288" t="e">
        <f t="shared" ca="1" si="23"/>
        <v>#NAME?</v>
      </c>
      <c r="T157" s="296" t="e">
        <f ca="1">CONCATENATE(INDEX([3]PC!$E$1:$M$2,1,$S157) &amp; " e " &amp; INDEX([3]PC!$E$1:$M$2,1,$S157+1))</f>
        <v>#NAME?</v>
      </c>
      <c r="U157" s="292"/>
      <c r="V157" s="292"/>
      <c r="W157" s="292" t="e">
        <f>CONCATENATE(INDEX([3]IMC!$F$1:$R$5,5,$V157) &amp; " e " &amp; INDEX([3]IMC!$F$1:$R$5,5,$V157+1))</f>
        <v>#VALUE!</v>
      </c>
      <c r="X157" s="293">
        <f t="shared" si="24"/>
        <v>0</v>
      </c>
      <c r="Y157" s="293">
        <f t="shared" si="25"/>
        <v>0</v>
      </c>
      <c r="Z157" s="294"/>
      <c r="AA157" s="294"/>
      <c r="AB157" s="294"/>
      <c r="AC157" s="294"/>
      <c r="AD157" s="294"/>
      <c r="AE157" s="294"/>
      <c r="AF157" s="294"/>
      <c r="AG157" s="294"/>
      <c r="AH157" s="294"/>
      <c r="AI157" s="294"/>
      <c r="AJ157" s="294"/>
      <c r="AK157" s="294"/>
      <c r="AL157" s="294"/>
      <c r="AM157" s="294"/>
    </row>
    <row r="158" spans="1:39" s="295" customFormat="1" ht="12">
      <c r="A158" s="281"/>
      <c r="B158" s="281"/>
      <c r="C158" s="281"/>
      <c r="D158" s="283"/>
      <c r="E158" s="283"/>
      <c r="F158" s="284" t="e">
        <f t="shared" ca="1" si="21"/>
        <v>#NAME?</v>
      </c>
      <c r="G158" s="285">
        <f t="shared" si="26"/>
        <v>0</v>
      </c>
      <c r="H158" s="281"/>
      <c r="I158" s="281"/>
      <c r="J158" s="281">
        <f t="shared" si="27"/>
        <v>0</v>
      </c>
      <c r="K158" s="281"/>
      <c r="L158" s="305"/>
      <c r="M158" s="287" t="str">
        <f t="shared" si="22"/>
        <v/>
      </c>
      <c r="N158" s="288" t="e">
        <f ca="1">MATCH(F158,[3]IMC!B:B,0)</f>
        <v>#NAME?</v>
      </c>
      <c r="O158" s="288" t="e">
        <f t="shared" ca="1" si="19"/>
        <v>#NAME?</v>
      </c>
      <c r="P158" s="287" t="e">
        <f ca="1">CONCATENATE(INDEX([3]IMC!$F$1:$R$5,5,$O158) &amp; " e " &amp; INDEX([3]IMC!$F$1:$R$5,5,$O158+1))</f>
        <v>#NAME?</v>
      </c>
      <c r="Q158" s="281"/>
      <c r="R158" s="288" t="e">
        <f ca="1">MATCH(F158,[3]PC!A:A,0)</f>
        <v>#NAME?</v>
      </c>
      <c r="S158" s="288" t="e">
        <f t="shared" ca="1" si="23"/>
        <v>#NAME?</v>
      </c>
      <c r="T158" s="296" t="e">
        <f ca="1">CONCATENATE(INDEX([3]PC!$E$1:$M$2,1,$S158) &amp; " e " &amp; INDEX([3]PC!$E$1:$M$2,1,$S158+1))</f>
        <v>#NAME?</v>
      </c>
      <c r="U158" s="292"/>
      <c r="V158" s="292"/>
      <c r="W158" s="292" t="e">
        <f>CONCATENATE(INDEX([3]IMC!$F$1:$R$5,5,$V158) &amp; " e " &amp; INDEX([3]IMC!$F$1:$R$5,5,$V158+1))</f>
        <v>#VALUE!</v>
      </c>
      <c r="X158" s="293">
        <f t="shared" si="24"/>
        <v>0</v>
      </c>
      <c r="Y158" s="293">
        <f t="shared" si="25"/>
        <v>0</v>
      </c>
      <c r="Z158" s="294"/>
      <c r="AA158" s="294"/>
      <c r="AB158" s="294"/>
      <c r="AC158" s="294"/>
      <c r="AD158" s="294"/>
      <c r="AE158" s="294"/>
      <c r="AF158" s="294"/>
      <c r="AG158" s="294"/>
      <c r="AH158" s="294"/>
      <c r="AI158" s="294"/>
      <c r="AJ158" s="294"/>
      <c r="AK158" s="294"/>
      <c r="AL158" s="294"/>
      <c r="AM158" s="294"/>
    </row>
    <row r="159" spans="1:39" s="295" customFormat="1" ht="12">
      <c r="A159" s="281"/>
      <c r="B159" s="281"/>
      <c r="C159" s="281"/>
      <c r="D159" s="283"/>
      <c r="E159" s="283"/>
      <c r="F159" s="284" t="e">
        <f t="shared" ca="1" si="21"/>
        <v>#NAME?</v>
      </c>
      <c r="G159" s="285">
        <f t="shared" si="26"/>
        <v>0</v>
      </c>
      <c r="H159" s="281"/>
      <c r="I159" s="281"/>
      <c r="J159" s="281">
        <f t="shared" si="27"/>
        <v>0</v>
      </c>
      <c r="K159" s="281"/>
      <c r="L159" s="305"/>
      <c r="M159" s="287" t="str">
        <f t="shared" si="22"/>
        <v/>
      </c>
      <c r="N159" s="288" t="e">
        <f ca="1">MATCH(F159,[3]IMC!B:B,0)</f>
        <v>#NAME?</v>
      </c>
      <c r="O159" s="288" t="e">
        <f t="shared" ca="1" si="19"/>
        <v>#NAME?</v>
      </c>
      <c r="P159" s="287" t="e">
        <f ca="1">CONCATENATE(INDEX([3]IMC!$F$1:$R$5,5,$O159) &amp; " e " &amp; INDEX([3]IMC!$F$1:$R$5,5,$O159+1))</f>
        <v>#NAME?</v>
      </c>
      <c r="Q159" s="281"/>
      <c r="R159" s="288" t="e">
        <f ca="1">MATCH(F159,[3]PC!A:A,0)</f>
        <v>#NAME?</v>
      </c>
      <c r="S159" s="288" t="e">
        <f t="shared" ca="1" si="23"/>
        <v>#NAME?</v>
      </c>
      <c r="T159" s="296" t="e">
        <f ca="1">CONCATENATE(INDEX([3]PC!$E$1:$M$2,1,$S159) &amp; " e " &amp; INDEX([3]PC!$E$1:$M$2,1,$S159+1))</f>
        <v>#NAME?</v>
      </c>
      <c r="U159" s="292"/>
      <c r="V159" s="292"/>
      <c r="W159" s="292" t="e">
        <f>CONCATENATE(INDEX([3]IMC!$F$1:$R$5,5,$V159) &amp; " e " &amp; INDEX([3]IMC!$F$1:$R$5,5,$V159+1))</f>
        <v>#VALUE!</v>
      </c>
      <c r="X159" s="293">
        <f t="shared" si="24"/>
        <v>0</v>
      </c>
      <c r="Y159" s="293">
        <f t="shared" si="25"/>
        <v>0</v>
      </c>
      <c r="Z159" s="294"/>
      <c r="AA159" s="294"/>
      <c r="AB159" s="294"/>
      <c r="AC159" s="294"/>
      <c r="AD159" s="294"/>
      <c r="AE159" s="294"/>
      <c r="AF159" s="294"/>
      <c r="AG159" s="294"/>
      <c r="AH159" s="294"/>
      <c r="AI159" s="294"/>
      <c r="AJ159" s="294"/>
      <c r="AK159" s="294"/>
      <c r="AL159" s="294"/>
      <c r="AM159" s="294"/>
    </row>
    <row r="160" spans="1:39" s="295" customFormat="1" ht="12">
      <c r="A160" s="281"/>
      <c r="B160" s="281"/>
      <c r="C160" s="281"/>
      <c r="D160" s="283"/>
      <c r="E160" s="283"/>
      <c r="F160" s="284" t="e">
        <f t="shared" ca="1" si="21"/>
        <v>#NAME?</v>
      </c>
      <c r="G160" s="285">
        <f t="shared" si="26"/>
        <v>0</v>
      </c>
      <c r="H160" s="281"/>
      <c r="I160" s="281"/>
      <c r="J160" s="281">
        <f t="shared" si="27"/>
        <v>0</v>
      </c>
      <c r="K160" s="281"/>
      <c r="L160" s="305"/>
      <c r="M160" s="287" t="str">
        <f t="shared" si="22"/>
        <v/>
      </c>
      <c r="N160" s="288" t="e">
        <f ca="1">MATCH(F160,[3]IMC!B:B,0)</f>
        <v>#NAME?</v>
      </c>
      <c r="O160" s="288" t="e">
        <f t="shared" ca="1" si="19"/>
        <v>#NAME?</v>
      </c>
      <c r="P160" s="287" t="e">
        <f ca="1">CONCATENATE(INDEX([3]IMC!$F$1:$R$5,5,$O160) &amp; " e " &amp; INDEX([3]IMC!$F$1:$R$5,5,$O160+1))</f>
        <v>#NAME?</v>
      </c>
      <c r="Q160" s="281"/>
      <c r="R160" s="288" t="e">
        <f ca="1">MATCH(F160,[3]PC!A:A,0)</f>
        <v>#NAME?</v>
      </c>
      <c r="S160" s="288" t="e">
        <f t="shared" ca="1" si="23"/>
        <v>#NAME?</v>
      </c>
      <c r="T160" s="296" t="e">
        <f ca="1">CONCATENATE(INDEX([3]PC!$E$1:$M$2,1,$S160) &amp; " e " &amp; INDEX([3]PC!$E$1:$M$2,1,$S160+1))</f>
        <v>#NAME?</v>
      </c>
      <c r="U160" s="292"/>
      <c r="V160" s="292"/>
      <c r="W160" s="292" t="e">
        <f>CONCATENATE(INDEX([3]IMC!$F$1:$R$5,5,$V160) &amp; " e " &amp; INDEX([3]IMC!$F$1:$R$5,5,$V160+1))</f>
        <v>#VALUE!</v>
      </c>
      <c r="X160" s="293">
        <f t="shared" si="24"/>
        <v>0</v>
      </c>
      <c r="Y160" s="293">
        <f t="shared" si="25"/>
        <v>0</v>
      </c>
      <c r="Z160" s="294"/>
      <c r="AA160" s="294"/>
      <c r="AB160" s="294"/>
      <c r="AC160" s="294"/>
      <c r="AD160" s="294"/>
      <c r="AE160" s="294"/>
      <c r="AF160" s="294"/>
      <c r="AG160" s="294"/>
      <c r="AH160" s="294"/>
      <c r="AI160" s="294"/>
      <c r="AJ160" s="294"/>
      <c r="AK160" s="294"/>
      <c r="AL160" s="294"/>
      <c r="AM160" s="294"/>
    </row>
    <row r="161" spans="1:39" s="295" customFormat="1" ht="12">
      <c r="A161" s="281"/>
      <c r="B161" s="281"/>
      <c r="C161" s="281"/>
      <c r="D161" s="283"/>
      <c r="E161" s="283"/>
      <c r="F161" s="284" t="e">
        <f t="shared" ca="1" si="21"/>
        <v>#NAME?</v>
      </c>
      <c r="G161" s="285">
        <f t="shared" si="26"/>
        <v>0</v>
      </c>
      <c r="H161" s="281"/>
      <c r="I161" s="281"/>
      <c r="J161" s="281">
        <f t="shared" si="27"/>
        <v>0</v>
      </c>
      <c r="K161" s="281"/>
      <c r="L161" s="305"/>
      <c r="M161" s="287" t="str">
        <f t="shared" si="22"/>
        <v/>
      </c>
      <c r="N161" s="288" t="e">
        <f ca="1">MATCH(F161,[3]IMC!B:B,0)</f>
        <v>#NAME?</v>
      </c>
      <c r="O161" s="288" t="e">
        <f t="shared" ca="1" si="19"/>
        <v>#NAME?</v>
      </c>
      <c r="P161" s="287" t="e">
        <f ca="1">CONCATENATE(INDEX([3]IMC!$F$1:$R$5,5,$O161) &amp; " e " &amp; INDEX([3]IMC!$F$1:$R$5,5,$O161+1))</f>
        <v>#NAME?</v>
      </c>
      <c r="Q161" s="281"/>
      <c r="R161" s="288" t="e">
        <f ca="1">MATCH(F161,[3]PC!A:A,0)</f>
        <v>#NAME?</v>
      </c>
      <c r="S161" s="288" t="e">
        <f t="shared" ca="1" si="23"/>
        <v>#NAME?</v>
      </c>
      <c r="T161" s="296" t="e">
        <f ca="1">CONCATENATE(INDEX([3]PC!$E$1:$M$2,1,$S161) &amp; " e " &amp; INDEX([3]PC!$E$1:$M$2,1,$S161+1))</f>
        <v>#NAME?</v>
      </c>
      <c r="U161" s="292"/>
      <c r="V161" s="292"/>
      <c r="W161" s="292" t="e">
        <f>CONCATENATE(INDEX([3]IMC!$F$1:$R$5,5,$V161) &amp; " e " &amp; INDEX([3]IMC!$F$1:$R$5,5,$V161+1))</f>
        <v>#VALUE!</v>
      </c>
      <c r="X161" s="293">
        <f t="shared" si="24"/>
        <v>0</v>
      </c>
      <c r="Y161" s="293">
        <f t="shared" si="25"/>
        <v>0</v>
      </c>
      <c r="Z161" s="294"/>
      <c r="AA161" s="294"/>
      <c r="AB161" s="294"/>
      <c r="AC161" s="294"/>
      <c r="AD161" s="294"/>
      <c r="AE161" s="294"/>
      <c r="AF161" s="294"/>
      <c r="AG161" s="294"/>
      <c r="AH161" s="294"/>
      <c r="AI161" s="294"/>
      <c r="AJ161" s="294"/>
      <c r="AK161" s="294"/>
      <c r="AL161" s="294"/>
      <c r="AM161" s="294"/>
    </row>
    <row r="162" spans="1:39" s="295" customFormat="1" ht="12">
      <c r="A162" s="281"/>
      <c r="B162" s="281"/>
      <c r="C162" s="281"/>
      <c r="D162" s="283"/>
      <c r="E162" s="283"/>
      <c r="F162" s="284" t="e">
        <f t="shared" ca="1" si="21"/>
        <v>#NAME?</v>
      </c>
      <c r="G162" s="285">
        <f t="shared" si="26"/>
        <v>0</v>
      </c>
      <c r="H162" s="281"/>
      <c r="I162" s="281"/>
      <c r="J162" s="281">
        <f t="shared" si="27"/>
        <v>0</v>
      </c>
      <c r="K162" s="281"/>
      <c r="L162" s="305"/>
      <c r="M162" s="287" t="str">
        <f t="shared" si="22"/>
        <v/>
      </c>
      <c r="N162" s="288" t="e">
        <f ca="1">MATCH(F162,[3]IMC!B:B,0)</f>
        <v>#NAME?</v>
      </c>
      <c r="O162" s="288" t="e">
        <f t="shared" ca="1" si="19"/>
        <v>#NAME?</v>
      </c>
      <c r="P162" s="287" t="e">
        <f ca="1">CONCATENATE(INDEX([3]IMC!$F$1:$R$5,5,$O162) &amp; " e " &amp; INDEX([3]IMC!$F$1:$R$5,5,$O162+1))</f>
        <v>#NAME?</v>
      </c>
      <c r="Q162" s="281"/>
      <c r="R162" s="288" t="e">
        <f ca="1">MATCH(F162,[3]PC!A:A,0)</f>
        <v>#NAME?</v>
      </c>
      <c r="S162" s="288" t="e">
        <f t="shared" ca="1" si="23"/>
        <v>#NAME?</v>
      </c>
      <c r="T162" s="296" t="e">
        <f ca="1">CONCATENATE(INDEX([3]PC!$E$1:$M$2,1,$S162) &amp; " e " &amp; INDEX([3]PC!$E$1:$M$2,1,$S162+1))</f>
        <v>#NAME?</v>
      </c>
      <c r="U162" s="292"/>
      <c r="V162" s="292"/>
      <c r="W162" s="292" t="e">
        <f>CONCATENATE(INDEX([3]IMC!$F$1:$R$5,5,$V162) &amp; " e " &amp; INDEX([3]IMC!$F$1:$R$5,5,$V162+1))</f>
        <v>#VALUE!</v>
      </c>
      <c r="X162" s="293">
        <f t="shared" si="24"/>
        <v>0</v>
      </c>
      <c r="Y162" s="293">
        <f t="shared" si="25"/>
        <v>0</v>
      </c>
      <c r="Z162" s="294"/>
      <c r="AA162" s="294"/>
      <c r="AB162" s="294"/>
      <c r="AC162" s="294"/>
      <c r="AD162" s="294"/>
      <c r="AE162" s="294"/>
      <c r="AF162" s="294"/>
      <c r="AG162" s="294"/>
      <c r="AH162" s="294"/>
      <c r="AI162" s="294"/>
      <c r="AJ162" s="294"/>
      <c r="AK162" s="294"/>
      <c r="AL162" s="294"/>
      <c r="AM162" s="294"/>
    </row>
    <row r="163" spans="1:39" s="295" customFormat="1" ht="12">
      <c r="A163" s="281"/>
      <c r="B163" s="281"/>
      <c r="C163" s="281"/>
      <c r="D163" s="283"/>
      <c r="E163" s="283"/>
      <c r="F163" s="284" t="e">
        <f t="shared" ca="1" si="21"/>
        <v>#NAME?</v>
      </c>
      <c r="G163" s="285">
        <f t="shared" si="26"/>
        <v>0</v>
      </c>
      <c r="H163" s="281"/>
      <c r="I163" s="281"/>
      <c r="J163" s="281">
        <f t="shared" si="27"/>
        <v>0</v>
      </c>
      <c r="K163" s="281"/>
      <c r="L163" s="305"/>
      <c r="M163" s="287" t="str">
        <f t="shared" si="22"/>
        <v/>
      </c>
      <c r="N163" s="288" t="e">
        <f ca="1">MATCH(F163,[3]IMC!B:B,0)</f>
        <v>#NAME?</v>
      </c>
      <c r="O163" s="288" t="e">
        <f t="shared" ca="1" si="19"/>
        <v>#NAME?</v>
      </c>
      <c r="P163" s="287" t="e">
        <f ca="1">CONCATENATE(INDEX([3]IMC!$F$1:$R$5,5,$O163) &amp; " e " &amp; INDEX([3]IMC!$F$1:$R$5,5,$O163+1))</f>
        <v>#NAME?</v>
      </c>
      <c r="Q163" s="281"/>
      <c r="R163" s="288" t="e">
        <f ca="1">MATCH(F163,[3]PC!A:A,0)</f>
        <v>#NAME?</v>
      </c>
      <c r="S163" s="288" t="e">
        <f t="shared" ca="1" si="23"/>
        <v>#NAME?</v>
      </c>
      <c r="T163" s="296" t="e">
        <f ca="1">CONCATENATE(INDEX([3]PC!$E$1:$M$2,1,$S163) &amp; " e " &amp; INDEX([3]PC!$E$1:$M$2,1,$S163+1))</f>
        <v>#NAME?</v>
      </c>
      <c r="U163" s="292"/>
      <c r="V163" s="292"/>
      <c r="W163" s="292" t="e">
        <f>CONCATENATE(INDEX([3]IMC!$F$1:$R$5,5,$V163) &amp; " e " &amp; INDEX([3]IMC!$F$1:$R$5,5,$V163+1))</f>
        <v>#VALUE!</v>
      </c>
      <c r="X163" s="293">
        <f t="shared" si="24"/>
        <v>0</v>
      </c>
      <c r="Y163" s="293">
        <f t="shared" si="25"/>
        <v>0</v>
      </c>
      <c r="Z163" s="294"/>
      <c r="AA163" s="294"/>
      <c r="AB163" s="294"/>
      <c r="AC163" s="294"/>
      <c r="AD163" s="294"/>
      <c r="AE163" s="294"/>
      <c r="AF163" s="294"/>
      <c r="AG163" s="294"/>
      <c r="AH163" s="294"/>
      <c r="AI163" s="294"/>
      <c r="AJ163" s="294"/>
      <c r="AK163" s="294"/>
      <c r="AL163" s="294"/>
      <c r="AM163" s="294"/>
    </row>
    <row r="164" spans="1:39" s="295" customFormat="1" ht="12">
      <c r="A164" s="281"/>
      <c r="B164" s="281"/>
      <c r="C164" s="281"/>
      <c r="D164" s="283"/>
      <c r="E164" s="283"/>
      <c r="F164" s="284" t="e">
        <f t="shared" ca="1" si="21"/>
        <v>#NAME?</v>
      </c>
      <c r="G164" s="285">
        <f t="shared" si="26"/>
        <v>0</v>
      </c>
      <c r="H164" s="281"/>
      <c r="I164" s="281"/>
      <c r="J164" s="281">
        <f t="shared" si="27"/>
        <v>0</v>
      </c>
      <c r="K164" s="281"/>
      <c r="L164" s="305"/>
      <c r="M164" s="287" t="str">
        <f t="shared" si="22"/>
        <v/>
      </c>
      <c r="N164" s="288" t="e">
        <f ca="1">MATCH(F164,[3]IMC!B:B,0)</f>
        <v>#NAME?</v>
      </c>
      <c r="O164" s="288" t="e">
        <f t="shared" ca="1" si="19"/>
        <v>#NAME?</v>
      </c>
      <c r="P164" s="287" t="e">
        <f ca="1">CONCATENATE(INDEX([3]IMC!$F$1:$R$5,5,$O164) &amp; " e " &amp; INDEX([3]IMC!$F$1:$R$5,5,$O164+1))</f>
        <v>#NAME?</v>
      </c>
      <c r="Q164" s="281"/>
      <c r="R164" s="288" t="e">
        <f ca="1">MATCH(F164,[3]PC!A:A,0)</f>
        <v>#NAME?</v>
      </c>
      <c r="S164" s="288" t="e">
        <f t="shared" ca="1" si="23"/>
        <v>#NAME?</v>
      </c>
      <c r="T164" s="296" t="e">
        <f ca="1">CONCATENATE(INDEX([3]PC!$E$1:$M$2,1,$S164) &amp; " e " &amp; INDEX([3]PC!$E$1:$M$2,1,$S164+1))</f>
        <v>#NAME?</v>
      </c>
      <c r="U164" s="292"/>
      <c r="V164" s="292"/>
      <c r="W164" s="292" t="e">
        <f>CONCATENATE(INDEX([3]IMC!$F$1:$R$5,5,$V164) &amp; " e " &amp; INDEX([3]IMC!$F$1:$R$5,5,$V164+1))</f>
        <v>#VALUE!</v>
      </c>
      <c r="X164" s="293">
        <f t="shared" si="24"/>
        <v>0</v>
      </c>
      <c r="Y164" s="293">
        <f t="shared" si="25"/>
        <v>0</v>
      </c>
      <c r="Z164" s="294"/>
      <c r="AA164" s="294"/>
      <c r="AB164" s="294"/>
      <c r="AC164" s="294"/>
      <c r="AD164" s="294"/>
      <c r="AE164" s="294"/>
      <c r="AF164" s="294"/>
      <c r="AG164" s="294"/>
      <c r="AH164" s="294"/>
      <c r="AI164" s="294"/>
      <c r="AJ164" s="294"/>
      <c r="AK164" s="294"/>
      <c r="AL164" s="294"/>
      <c r="AM164" s="294"/>
    </row>
    <row r="165" spans="1:39" s="295" customFormat="1" ht="12">
      <c r="A165" s="281"/>
      <c r="B165" s="281"/>
      <c r="C165" s="281"/>
      <c r="D165" s="283"/>
      <c r="E165" s="283"/>
      <c r="F165" s="284" t="e">
        <f t="shared" ca="1" si="21"/>
        <v>#NAME?</v>
      </c>
      <c r="G165" s="285">
        <f t="shared" si="26"/>
        <v>0</v>
      </c>
      <c r="H165" s="281"/>
      <c r="I165" s="281"/>
      <c r="J165" s="281">
        <f t="shared" si="27"/>
        <v>0</v>
      </c>
      <c r="K165" s="281"/>
      <c r="L165" s="305"/>
      <c r="M165" s="287" t="str">
        <f t="shared" si="22"/>
        <v/>
      </c>
      <c r="N165" s="288" t="e">
        <f ca="1">MATCH(F165,[3]IMC!B:B,0)</f>
        <v>#NAME?</v>
      </c>
      <c r="O165" s="288" t="e">
        <f t="shared" ca="1" si="19"/>
        <v>#NAME?</v>
      </c>
      <c r="P165" s="287" t="e">
        <f ca="1">CONCATENATE(INDEX([3]IMC!$F$1:$R$5,5,$O165) &amp; " e " &amp; INDEX([3]IMC!$F$1:$R$5,5,$O165+1))</f>
        <v>#NAME?</v>
      </c>
      <c r="Q165" s="281"/>
      <c r="R165" s="288" t="e">
        <f ca="1">MATCH(F165,[3]PC!A:A,0)</f>
        <v>#NAME?</v>
      </c>
      <c r="S165" s="288" t="e">
        <f t="shared" ca="1" si="23"/>
        <v>#NAME?</v>
      </c>
      <c r="T165" s="296" t="e">
        <f ca="1">CONCATENATE(INDEX([3]PC!$E$1:$M$2,1,$S165) &amp; " e " &amp; INDEX([3]PC!$E$1:$M$2,1,$S165+1))</f>
        <v>#NAME?</v>
      </c>
      <c r="U165" s="292"/>
      <c r="V165" s="292"/>
      <c r="W165" s="292" t="e">
        <f>CONCATENATE(INDEX([3]IMC!$F$1:$R$5,5,$V165) &amp; " e " &amp; INDEX([3]IMC!$F$1:$R$5,5,$V165+1))</f>
        <v>#VALUE!</v>
      </c>
      <c r="X165" s="293">
        <f t="shared" si="24"/>
        <v>0</v>
      </c>
      <c r="Y165" s="293">
        <f t="shared" si="25"/>
        <v>0</v>
      </c>
      <c r="Z165" s="294"/>
      <c r="AA165" s="294"/>
      <c r="AB165" s="294"/>
      <c r="AC165" s="294"/>
      <c r="AD165" s="294"/>
      <c r="AE165" s="294"/>
      <c r="AF165" s="294"/>
      <c r="AG165" s="294"/>
      <c r="AH165" s="294"/>
      <c r="AI165" s="294"/>
      <c r="AJ165" s="294"/>
      <c r="AK165" s="294"/>
      <c r="AL165" s="294"/>
      <c r="AM165" s="294"/>
    </row>
    <row r="166" spans="1:39" s="295" customFormat="1" ht="12">
      <c r="A166" s="281"/>
      <c r="B166" s="281"/>
      <c r="C166" s="281"/>
      <c r="D166" s="283"/>
      <c r="E166" s="283"/>
      <c r="F166" s="284" t="e">
        <f t="shared" ca="1" si="21"/>
        <v>#NAME?</v>
      </c>
      <c r="G166" s="285">
        <f t="shared" si="26"/>
        <v>0</v>
      </c>
      <c r="H166" s="281"/>
      <c r="I166" s="281"/>
      <c r="J166" s="281">
        <f t="shared" si="27"/>
        <v>0</v>
      </c>
      <c r="K166" s="281"/>
      <c r="L166" s="305"/>
      <c r="M166" s="287" t="str">
        <f t="shared" si="22"/>
        <v/>
      </c>
      <c r="N166" s="288" t="e">
        <f ca="1">MATCH(F166,[3]IMC!B:B,0)</f>
        <v>#NAME?</v>
      </c>
      <c r="O166" s="288" t="e">
        <f t="shared" ca="1" si="19"/>
        <v>#NAME?</v>
      </c>
      <c r="P166" s="287" t="e">
        <f ca="1">CONCATENATE(INDEX([3]IMC!$F$1:$R$5,5,$O166) &amp; " e " &amp; INDEX([3]IMC!$F$1:$R$5,5,$O166+1))</f>
        <v>#NAME?</v>
      </c>
      <c r="Q166" s="281"/>
      <c r="R166" s="288" t="e">
        <f ca="1">MATCH(F166,[3]PC!A:A,0)</f>
        <v>#NAME?</v>
      </c>
      <c r="S166" s="288" t="e">
        <f t="shared" ca="1" si="23"/>
        <v>#NAME?</v>
      </c>
      <c r="T166" s="296" t="e">
        <f ca="1">CONCATENATE(INDEX([3]PC!$E$1:$M$2,1,$S166) &amp; " e " &amp; INDEX([3]PC!$E$1:$M$2,1,$S166+1))</f>
        <v>#NAME?</v>
      </c>
      <c r="U166" s="292"/>
      <c r="V166" s="292"/>
      <c r="W166" s="292" t="e">
        <f>CONCATENATE(INDEX([3]IMC!$F$1:$R$5,5,$V166) &amp; " e " &amp; INDEX([3]IMC!$F$1:$R$5,5,$V166+1))</f>
        <v>#VALUE!</v>
      </c>
      <c r="X166" s="293">
        <f t="shared" si="24"/>
        <v>0</v>
      </c>
      <c r="Y166" s="293">
        <f t="shared" si="25"/>
        <v>0</v>
      </c>
      <c r="Z166" s="294"/>
      <c r="AA166" s="294"/>
      <c r="AB166" s="294"/>
      <c r="AC166" s="294"/>
      <c r="AD166" s="294"/>
      <c r="AE166" s="294"/>
      <c r="AF166" s="294"/>
      <c r="AG166" s="294"/>
      <c r="AH166" s="294"/>
      <c r="AI166" s="294"/>
      <c r="AJ166" s="294"/>
      <c r="AK166" s="294"/>
      <c r="AL166" s="294"/>
      <c r="AM166" s="294"/>
    </row>
    <row r="167" spans="1:39" s="295" customFormat="1" ht="12">
      <c r="A167" s="281"/>
      <c r="B167" s="281"/>
      <c r="C167" s="281"/>
      <c r="D167" s="283"/>
      <c r="E167" s="283"/>
      <c r="F167" s="284" t="e">
        <f t="shared" ca="1" si="21"/>
        <v>#NAME?</v>
      </c>
      <c r="G167" s="285">
        <f t="shared" si="26"/>
        <v>0</v>
      </c>
      <c r="H167" s="281"/>
      <c r="I167" s="281"/>
      <c r="J167" s="281">
        <f t="shared" si="27"/>
        <v>0</v>
      </c>
      <c r="K167" s="281"/>
      <c r="L167" s="305"/>
      <c r="M167" s="287" t="str">
        <f t="shared" si="22"/>
        <v/>
      </c>
      <c r="N167" s="288" t="e">
        <f ca="1">MATCH(F167,[3]IMC!B:B,0)</f>
        <v>#NAME?</v>
      </c>
      <c r="O167" s="288" t="e">
        <f t="shared" ref="O167:O230" ca="1" si="28">MATCH(M167,INDIRECT("IMC!F" &amp; N167 &amp; ":R" &amp;N167),1)</f>
        <v>#NAME?</v>
      </c>
      <c r="P167" s="287" t="e">
        <f ca="1">CONCATENATE(INDEX([3]IMC!$F$1:$R$5,5,$O167) &amp; " e " &amp; INDEX([3]IMC!$F$1:$R$5,5,$O167+1))</f>
        <v>#NAME?</v>
      </c>
      <c r="Q167" s="281"/>
      <c r="R167" s="288" t="e">
        <f ca="1">MATCH(F167,[3]PC!A:A,0)</f>
        <v>#NAME?</v>
      </c>
      <c r="S167" s="288" t="e">
        <f t="shared" ca="1" si="23"/>
        <v>#NAME?</v>
      </c>
      <c r="T167" s="296" t="e">
        <f ca="1">CONCATENATE(INDEX([3]PC!$E$1:$M$2,1,$S167) &amp; " e " &amp; INDEX([3]PC!$E$1:$M$2,1,$S167+1))</f>
        <v>#NAME?</v>
      </c>
      <c r="U167" s="292"/>
      <c r="V167" s="292"/>
      <c r="W167" s="292" t="e">
        <f>CONCATENATE(INDEX([3]IMC!$F$1:$R$5,5,$V167) &amp; " e " &amp; INDEX([3]IMC!$F$1:$R$5,5,$V167+1))</f>
        <v>#VALUE!</v>
      </c>
      <c r="X167" s="293">
        <f t="shared" si="24"/>
        <v>0</v>
      </c>
      <c r="Y167" s="293">
        <f t="shared" si="25"/>
        <v>0</v>
      </c>
      <c r="Z167" s="294"/>
      <c r="AA167" s="294"/>
      <c r="AB167" s="294"/>
      <c r="AC167" s="294"/>
      <c r="AD167" s="294"/>
      <c r="AE167" s="294"/>
      <c r="AF167" s="294"/>
      <c r="AG167" s="294"/>
      <c r="AH167" s="294"/>
      <c r="AI167" s="294"/>
      <c r="AJ167" s="294"/>
      <c r="AK167" s="294"/>
      <c r="AL167" s="294"/>
      <c r="AM167" s="294"/>
    </row>
    <row r="168" spans="1:39" s="295" customFormat="1" ht="12">
      <c r="A168" s="281"/>
      <c r="B168" s="281"/>
      <c r="C168" s="281"/>
      <c r="D168" s="283"/>
      <c r="E168" s="283"/>
      <c r="F168" s="284" t="e">
        <f t="shared" ca="1" si="21"/>
        <v>#NAME?</v>
      </c>
      <c r="G168" s="285">
        <f t="shared" si="26"/>
        <v>0</v>
      </c>
      <c r="H168" s="281"/>
      <c r="I168" s="281"/>
      <c r="J168" s="281">
        <f t="shared" si="27"/>
        <v>0</v>
      </c>
      <c r="K168" s="281"/>
      <c r="L168" s="305"/>
      <c r="M168" s="287" t="str">
        <f t="shared" si="22"/>
        <v/>
      </c>
      <c r="N168" s="288" t="e">
        <f ca="1">MATCH(F168,[3]IMC!B:B,0)</f>
        <v>#NAME?</v>
      </c>
      <c r="O168" s="288" t="e">
        <f t="shared" ca="1" si="28"/>
        <v>#NAME?</v>
      </c>
      <c r="P168" s="287" t="e">
        <f ca="1">CONCATENATE(INDEX([3]IMC!$F$1:$R$5,5,$O168) &amp; " e " &amp; INDEX([3]IMC!$F$1:$R$5,5,$O168+1))</f>
        <v>#NAME?</v>
      </c>
      <c r="Q168" s="281"/>
      <c r="R168" s="288" t="e">
        <f ca="1">MATCH(F168,[3]PC!A:A,0)</f>
        <v>#NAME?</v>
      </c>
      <c r="S168" s="288" t="e">
        <f t="shared" ca="1" si="23"/>
        <v>#NAME?</v>
      </c>
      <c r="T168" s="296" t="e">
        <f ca="1">CONCATENATE(INDEX([3]PC!$E$1:$M$2,1,$S168) &amp; " e " &amp; INDEX([3]PC!$E$1:$M$2,1,$S168+1))</f>
        <v>#NAME?</v>
      </c>
      <c r="U168" s="292"/>
      <c r="V168" s="292"/>
      <c r="W168" s="292" t="e">
        <f>CONCATENATE(INDEX([3]IMC!$F$1:$R$5,5,$V168) &amp; " e " &amp; INDEX([3]IMC!$F$1:$R$5,5,$V168+1))</f>
        <v>#VALUE!</v>
      </c>
      <c r="X168" s="293">
        <f t="shared" si="24"/>
        <v>0</v>
      </c>
      <c r="Y168" s="293">
        <f t="shared" si="25"/>
        <v>0</v>
      </c>
      <c r="Z168" s="294"/>
      <c r="AA168" s="294"/>
      <c r="AB168" s="294"/>
      <c r="AC168" s="294"/>
      <c r="AD168" s="294"/>
      <c r="AE168" s="294"/>
      <c r="AF168" s="294"/>
      <c r="AG168" s="294"/>
      <c r="AH168" s="294"/>
      <c r="AI168" s="294"/>
      <c r="AJ168" s="294"/>
      <c r="AK168" s="294"/>
      <c r="AL168" s="294"/>
      <c r="AM168" s="294"/>
    </row>
    <row r="169" spans="1:39" s="295" customFormat="1" ht="12">
      <c r="A169" s="281"/>
      <c r="B169" s="281"/>
      <c r="C169" s="281"/>
      <c r="D169" s="283"/>
      <c r="E169" s="283"/>
      <c r="F169" s="284" t="e">
        <f t="shared" ca="1" si="21"/>
        <v>#NAME?</v>
      </c>
      <c r="G169" s="285">
        <f t="shared" si="26"/>
        <v>0</v>
      </c>
      <c r="H169" s="281"/>
      <c r="I169" s="281"/>
      <c r="J169" s="281">
        <f t="shared" si="27"/>
        <v>0</v>
      </c>
      <c r="K169" s="281"/>
      <c r="L169" s="305"/>
      <c r="M169" s="287" t="str">
        <f t="shared" si="22"/>
        <v/>
      </c>
      <c r="N169" s="288" t="e">
        <f ca="1">MATCH(F169,[3]IMC!B:B,0)</f>
        <v>#NAME?</v>
      </c>
      <c r="O169" s="288" t="e">
        <f t="shared" ca="1" si="28"/>
        <v>#NAME?</v>
      </c>
      <c r="P169" s="287" t="e">
        <f ca="1">CONCATENATE(INDEX([3]IMC!$F$1:$R$5,5,$O169) &amp; " e " &amp; INDEX([3]IMC!$F$1:$R$5,5,$O169+1))</f>
        <v>#NAME?</v>
      </c>
      <c r="Q169" s="281"/>
      <c r="R169" s="288" t="e">
        <f ca="1">MATCH(F169,[3]PC!A:A,0)</f>
        <v>#NAME?</v>
      </c>
      <c r="S169" s="288" t="e">
        <f t="shared" ca="1" si="23"/>
        <v>#NAME?</v>
      </c>
      <c r="T169" s="296" t="e">
        <f ca="1">CONCATENATE(INDEX([3]PC!$E$1:$M$2,1,$S169) &amp; " e " &amp; INDEX([3]PC!$E$1:$M$2,1,$S169+1))</f>
        <v>#NAME?</v>
      </c>
      <c r="U169" s="292"/>
      <c r="V169" s="292"/>
      <c r="W169" s="292" t="e">
        <f>CONCATENATE(INDEX([3]IMC!$F$1:$R$5,5,$V169) &amp; " e " &amp; INDEX([3]IMC!$F$1:$R$5,5,$V169+1))</f>
        <v>#VALUE!</v>
      </c>
      <c r="X169" s="293">
        <f t="shared" si="24"/>
        <v>0</v>
      </c>
      <c r="Y169" s="293">
        <f t="shared" si="25"/>
        <v>0</v>
      </c>
      <c r="Z169" s="294"/>
      <c r="AA169" s="294"/>
      <c r="AB169" s="294"/>
      <c r="AC169" s="294"/>
      <c r="AD169" s="294"/>
      <c r="AE169" s="294"/>
      <c r="AF169" s="294"/>
      <c r="AG169" s="294"/>
      <c r="AH169" s="294"/>
      <c r="AI169" s="294"/>
      <c r="AJ169" s="294"/>
      <c r="AK169" s="294"/>
      <c r="AL169" s="294"/>
      <c r="AM169" s="294"/>
    </row>
    <row r="170" spans="1:39" s="295" customFormat="1" ht="12">
      <c r="A170" s="281"/>
      <c r="B170" s="281"/>
      <c r="C170" s="281"/>
      <c r="D170" s="283"/>
      <c r="E170" s="283"/>
      <c r="F170" s="284" t="e">
        <f t="shared" ca="1" si="21"/>
        <v>#NAME?</v>
      </c>
      <c r="G170" s="285">
        <f t="shared" si="26"/>
        <v>0</v>
      </c>
      <c r="H170" s="281"/>
      <c r="I170" s="281"/>
      <c r="J170" s="281">
        <f t="shared" si="27"/>
        <v>0</v>
      </c>
      <c r="K170" s="281"/>
      <c r="L170" s="305"/>
      <c r="M170" s="287" t="str">
        <f t="shared" si="22"/>
        <v/>
      </c>
      <c r="N170" s="288" t="e">
        <f ca="1">MATCH(F170,[3]IMC!B:B,0)</f>
        <v>#NAME?</v>
      </c>
      <c r="O170" s="288" t="e">
        <f t="shared" ca="1" si="28"/>
        <v>#NAME?</v>
      </c>
      <c r="P170" s="287" t="e">
        <f ca="1">CONCATENATE(INDEX([3]IMC!$F$1:$R$5,5,$O170) &amp; " e " &amp; INDEX([3]IMC!$F$1:$R$5,5,$O170+1))</f>
        <v>#NAME?</v>
      </c>
      <c r="Q170" s="281"/>
      <c r="R170" s="288" t="e">
        <f ca="1">MATCH(F170,[3]PC!A:A,0)</f>
        <v>#NAME?</v>
      </c>
      <c r="S170" s="288" t="e">
        <f t="shared" ca="1" si="23"/>
        <v>#NAME?</v>
      </c>
      <c r="T170" s="296" t="e">
        <f ca="1">CONCATENATE(INDEX([3]PC!$E$1:$M$2,1,$S170) &amp; " e " &amp; INDEX([3]PC!$E$1:$M$2,1,$S170+1))</f>
        <v>#NAME?</v>
      </c>
      <c r="U170" s="292"/>
      <c r="V170" s="292"/>
      <c r="W170" s="292" t="e">
        <f>CONCATENATE(INDEX([3]IMC!$F$1:$R$5,5,$V170) &amp; " e " &amp; INDEX([3]IMC!$F$1:$R$5,5,$V170+1))</f>
        <v>#VALUE!</v>
      </c>
      <c r="X170" s="293">
        <f t="shared" si="24"/>
        <v>0</v>
      </c>
      <c r="Y170" s="293">
        <f t="shared" si="25"/>
        <v>0</v>
      </c>
      <c r="Z170" s="294"/>
      <c r="AA170" s="294"/>
      <c r="AB170" s="294"/>
      <c r="AC170" s="294"/>
      <c r="AD170" s="294"/>
      <c r="AE170" s="294"/>
      <c r="AF170" s="294"/>
      <c r="AG170" s="294"/>
      <c r="AH170" s="294"/>
      <c r="AI170" s="294"/>
      <c r="AJ170" s="294"/>
      <c r="AK170" s="294"/>
      <c r="AL170" s="294"/>
      <c r="AM170" s="294"/>
    </row>
    <row r="171" spans="1:39" s="306" customFormat="1" ht="12">
      <c r="A171" s="281"/>
      <c r="B171" s="281"/>
      <c r="C171" s="281"/>
      <c r="D171" s="283"/>
      <c r="E171" s="283"/>
      <c r="F171" s="284" t="e">
        <f t="shared" ca="1" si="21"/>
        <v>#NAME?</v>
      </c>
      <c r="G171" s="285">
        <f t="shared" si="26"/>
        <v>0</v>
      </c>
      <c r="H171" s="281"/>
      <c r="I171" s="281"/>
      <c r="J171" s="281">
        <f t="shared" si="27"/>
        <v>0</v>
      </c>
      <c r="K171" s="281"/>
      <c r="L171" s="305"/>
      <c r="M171" s="287" t="str">
        <f t="shared" si="22"/>
        <v/>
      </c>
      <c r="N171" s="288" t="e">
        <f ca="1">MATCH(F171,[3]IMC!B:B,0)</f>
        <v>#NAME?</v>
      </c>
      <c r="O171" s="288" t="e">
        <f t="shared" ca="1" si="28"/>
        <v>#NAME?</v>
      </c>
      <c r="P171" s="287" t="e">
        <f ca="1">CONCATENATE(INDEX([3]IMC!$F$1:$R$5,5,$O171) &amp; " e " &amp; INDEX([3]IMC!$F$1:$R$5,5,$O171+1))</f>
        <v>#NAME?</v>
      </c>
      <c r="Q171" s="281"/>
      <c r="R171" s="288" t="e">
        <f ca="1">MATCH(F171,[3]PC!A:A,0)</f>
        <v>#NAME?</v>
      </c>
      <c r="S171" s="288" t="e">
        <f t="shared" ca="1" si="23"/>
        <v>#NAME?</v>
      </c>
      <c r="T171" s="296" t="e">
        <f ca="1">CONCATENATE(INDEX([3]PC!$E$1:$M$2,1,$S171) &amp; " e " &amp; INDEX([3]PC!$E$1:$M$2,1,$S171+1))</f>
        <v>#NAME?</v>
      </c>
      <c r="U171" s="292"/>
      <c r="V171" s="292"/>
      <c r="W171" s="292" t="e">
        <f>CONCATENATE(INDEX([3]IMC!$F$1:$R$5,5,$V171) &amp; " e " &amp; INDEX([3]IMC!$F$1:$R$5,5,$V171+1))</f>
        <v>#VALUE!</v>
      </c>
      <c r="X171" s="293">
        <f t="shared" si="24"/>
        <v>0</v>
      </c>
      <c r="Y171" s="293">
        <f t="shared" si="25"/>
        <v>0</v>
      </c>
      <c r="Z171" s="294"/>
      <c r="AA171" s="294"/>
      <c r="AB171" s="294"/>
      <c r="AC171" s="294"/>
      <c r="AD171" s="294"/>
      <c r="AE171" s="294"/>
      <c r="AF171" s="294"/>
      <c r="AG171" s="294"/>
      <c r="AH171" s="294"/>
      <c r="AI171" s="294"/>
      <c r="AJ171" s="294"/>
      <c r="AK171" s="294"/>
      <c r="AL171" s="294"/>
      <c r="AM171" s="294"/>
    </row>
    <row r="172" spans="1:39" s="306" customFormat="1" ht="12">
      <c r="A172" s="281"/>
      <c r="B172" s="281"/>
      <c r="C172" s="281"/>
      <c r="D172" s="283"/>
      <c r="E172" s="283"/>
      <c r="F172" s="284" t="e">
        <f t="shared" ca="1" si="21"/>
        <v>#NAME?</v>
      </c>
      <c r="G172" s="285">
        <f t="shared" si="26"/>
        <v>0</v>
      </c>
      <c r="H172" s="281"/>
      <c r="I172" s="281"/>
      <c r="J172" s="281">
        <f t="shared" si="27"/>
        <v>0</v>
      </c>
      <c r="K172" s="281"/>
      <c r="L172" s="305"/>
      <c r="M172" s="287" t="str">
        <f t="shared" si="22"/>
        <v/>
      </c>
      <c r="N172" s="288" t="e">
        <f ca="1">MATCH(F172,[3]IMC!B:B,0)</f>
        <v>#NAME?</v>
      </c>
      <c r="O172" s="288" t="e">
        <f t="shared" ca="1" si="28"/>
        <v>#NAME?</v>
      </c>
      <c r="P172" s="287" t="e">
        <f ca="1">CONCATENATE(INDEX([3]IMC!$F$1:$R$5,5,$O172) &amp; " e " &amp; INDEX([3]IMC!$F$1:$R$5,5,$O172+1))</f>
        <v>#NAME?</v>
      </c>
      <c r="Q172" s="281"/>
      <c r="R172" s="288" t="e">
        <f ca="1">MATCH(F172,[3]PC!A:A,0)</f>
        <v>#NAME?</v>
      </c>
      <c r="S172" s="288" t="e">
        <f t="shared" ca="1" si="23"/>
        <v>#NAME?</v>
      </c>
      <c r="T172" s="296" t="e">
        <f ca="1">CONCATENATE(INDEX([3]PC!$E$1:$M$2,1,$S172) &amp; " e " &amp; INDEX([3]PC!$E$1:$M$2,1,$S172+1))</f>
        <v>#NAME?</v>
      </c>
      <c r="U172" s="292"/>
      <c r="V172" s="292"/>
      <c r="W172" s="292" t="e">
        <f>CONCATENATE(INDEX([3]IMC!$F$1:$R$5,5,$V172) &amp; " e " &amp; INDEX([3]IMC!$F$1:$R$5,5,$V172+1))</f>
        <v>#VALUE!</v>
      </c>
      <c r="X172" s="293">
        <f t="shared" si="24"/>
        <v>0</v>
      </c>
      <c r="Y172" s="293">
        <f t="shared" si="25"/>
        <v>0</v>
      </c>
      <c r="Z172" s="294"/>
      <c r="AA172" s="294"/>
      <c r="AB172" s="294"/>
      <c r="AC172" s="294"/>
      <c r="AD172" s="294"/>
      <c r="AE172" s="294"/>
      <c r="AF172" s="294"/>
      <c r="AG172" s="294"/>
      <c r="AH172" s="294"/>
      <c r="AI172" s="294"/>
      <c r="AJ172" s="294"/>
      <c r="AK172" s="294"/>
      <c r="AL172" s="294"/>
      <c r="AM172" s="294"/>
    </row>
    <row r="173" spans="1:39" s="306" customFormat="1" ht="12">
      <c r="A173" s="281"/>
      <c r="B173" s="281"/>
      <c r="C173" s="281"/>
      <c r="D173" s="283"/>
      <c r="E173" s="283"/>
      <c r="F173" s="284" t="e">
        <f t="shared" ca="1" si="21"/>
        <v>#NAME?</v>
      </c>
      <c r="G173" s="285">
        <f t="shared" si="26"/>
        <v>0</v>
      </c>
      <c r="H173" s="281"/>
      <c r="I173" s="281"/>
      <c r="J173" s="281">
        <f t="shared" si="27"/>
        <v>0</v>
      </c>
      <c r="K173" s="281"/>
      <c r="L173" s="305"/>
      <c r="M173" s="287" t="str">
        <f t="shared" si="22"/>
        <v/>
      </c>
      <c r="N173" s="288" t="e">
        <f ca="1">MATCH(F173,[3]IMC!B:B,0)</f>
        <v>#NAME?</v>
      </c>
      <c r="O173" s="288" t="e">
        <f t="shared" ca="1" si="28"/>
        <v>#NAME?</v>
      </c>
      <c r="P173" s="287" t="e">
        <f ca="1">CONCATENATE(INDEX([3]IMC!$F$1:$R$5,5,$O173) &amp; " e " &amp; INDEX([3]IMC!$F$1:$R$5,5,$O173+1))</f>
        <v>#NAME?</v>
      </c>
      <c r="Q173" s="281"/>
      <c r="R173" s="288" t="e">
        <f ca="1">MATCH(F173,[3]PC!A:A,0)</f>
        <v>#NAME?</v>
      </c>
      <c r="S173" s="288" t="e">
        <f t="shared" ca="1" si="23"/>
        <v>#NAME?</v>
      </c>
      <c r="T173" s="296" t="e">
        <f ca="1">CONCATENATE(INDEX([3]PC!$E$1:$M$2,1,$S173) &amp; " e " &amp; INDEX([3]PC!$E$1:$M$2,1,$S173+1))</f>
        <v>#NAME?</v>
      </c>
      <c r="U173" s="292"/>
      <c r="V173" s="292"/>
      <c r="W173" s="292" t="e">
        <f>CONCATENATE(INDEX([3]IMC!$F$1:$R$5,5,$V173) &amp; " e " &amp; INDEX([3]IMC!$F$1:$R$5,5,$V173+1))</f>
        <v>#VALUE!</v>
      </c>
      <c r="X173" s="293">
        <f t="shared" si="24"/>
        <v>0</v>
      </c>
      <c r="Y173" s="293">
        <f t="shared" si="25"/>
        <v>0</v>
      </c>
      <c r="Z173" s="294"/>
      <c r="AA173" s="294"/>
      <c r="AB173" s="294"/>
      <c r="AC173" s="294"/>
      <c r="AD173" s="294"/>
      <c r="AE173" s="294"/>
      <c r="AF173" s="294"/>
      <c r="AG173" s="294"/>
      <c r="AH173" s="294"/>
      <c r="AI173" s="294"/>
      <c r="AJ173" s="294"/>
      <c r="AK173" s="294"/>
      <c r="AL173" s="294"/>
      <c r="AM173" s="294"/>
    </row>
    <row r="174" spans="1:39" s="306" customFormat="1" ht="12">
      <c r="A174" s="281"/>
      <c r="B174" s="281"/>
      <c r="C174" s="281"/>
      <c r="D174" s="283"/>
      <c r="E174" s="283"/>
      <c r="F174" s="284" t="e">
        <f t="shared" ca="1" si="21"/>
        <v>#NAME?</v>
      </c>
      <c r="G174" s="285">
        <f t="shared" si="26"/>
        <v>0</v>
      </c>
      <c r="H174" s="281"/>
      <c r="I174" s="281"/>
      <c r="J174" s="281">
        <f t="shared" si="27"/>
        <v>0</v>
      </c>
      <c r="K174" s="281"/>
      <c r="L174" s="305"/>
      <c r="M174" s="287" t="str">
        <f t="shared" si="22"/>
        <v/>
      </c>
      <c r="N174" s="288" t="e">
        <f ca="1">MATCH(F174,[3]IMC!B:B,0)</f>
        <v>#NAME?</v>
      </c>
      <c r="O174" s="288" t="e">
        <f t="shared" ca="1" si="28"/>
        <v>#NAME?</v>
      </c>
      <c r="P174" s="287" t="e">
        <f ca="1">CONCATENATE(INDEX([3]IMC!$F$1:$R$5,5,$O174) &amp; " e " &amp; INDEX([3]IMC!$F$1:$R$5,5,$O174+1))</f>
        <v>#NAME?</v>
      </c>
      <c r="Q174" s="281"/>
      <c r="R174" s="288" t="e">
        <f ca="1">MATCH(F174,[3]PC!A:A,0)</f>
        <v>#NAME?</v>
      </c>
      <c r="S174" s="288" t="e">
        <f t="shared" ca="1" si="23"/>
        <v>#NAME?</v>
      </c>
      <c r="T174" s="296" t="e">
        <f ca="1">CONCATENATE(INDEX([3]PC!$E$1:$M$2,1,$S174) &amp; " e " &amp; INDEX([3]PC!$E$1:$M$2,1,$S174+1))</f>
        <v>#NAME?</v>
      </c>
      <c r="U174" s="292"/>
      <c r="V174" s="292"/>
      <c r="W174" s="292" t="e">
        <f>CONCATENATE(INDEX([3]IMC!$F$1:$R$5,5,$V174) &amp; " e " &amp; INDEX([3]IMC!$F$1:$R$5,5,$V174+1))</f>
        <v>#VALUE!</v>
      </c>
      <c r="X174" s="293">
        <f t="shared" si="24"/>
        <v>0</v>
      </c>
      <c r="Y174" s="293">
        <f t="shared" si="25"/>
        <v>0</v>
      </c>
      <c r="Z174" s="294"/>
      <c r="AA174" s="294"/>
      <c r="AB174" s="294"/>
      <c r="AC174" s="294"/>
      <c r="AD174" s="294"/>
      <c r="AE174" s="294"/>
      <c r="AF174" s="294"/>
      <c r="AG174" s="294"/>
      <c r="AH174" s="294"/>
      <c r="AI174" s="294"/>
      <c r="AJ174" s="294"/>
      <c r="AK174" s="294"/>
      <c r="AL174" s="294"/>
      <c r="AM174" s="294"/>
    </row>
    <row r="175" spans="1:39" s="306" customFormat="1" ht="12">
      <c r="A175" s="281"/>
      <c r="B175" s="281"/>
      <c r="C175" s="281"/>
      <c r="D175" s="283"/>
      <c r="E175" s="283"/>
      <c r="F175" s="284" t="e">
        <f t="shared" ca="1" si="21"/>
        <v>#NAME?</v>
      </c>
      <c r="G175" s="285">
        <f t="shared" si="26"/>
        <v>0</v>
      </c>
      <c r="H175" s="281"/>
      <c r="I175" s="281"/>
      <c r="J175" s="281">
        <f t="shared" si="27"/>
        <v>0</v>
      </c>
      <c r="K175" s="281"/>
      <c r="L175" s="305"/>
      <c r="M175" s="287" t="str">
        <f t="shared" si="22"/>
        <v/>
      </c>
      <c r="N175" s="288" t="e">
        <f ca="1">MATCH(F175,[3]IMC!B:B,0)</f>
        <v>#NAME?</v>
      </c>
      <c r="O175" s="288" t="e">
        <f t="shared" ca="1" si="28"/>
        <v>#NAME?</v>
      </c>
      <c r="P175" s="287" t="e">
        <f ca="1">CONCATENATE(INDEX([3]IMC!$F$1:$R$5,5,$O175) &amp; " e " &amp; INDEX([3]IMC!$F$1:$R$5,5,$O175+1))</f>
        <v>#NAME?</v>
      </c>
      <c r="Q175" s="281"/>
      <c r="R175" s="288" t="e">
        <f ca="1">MATCH(F175,[3]PC!A:A,0)</f>
        <v>#NAME?</v>
      </c>
      <c r="S175" s="288" t="e">
        <f t="shared" ca="1" si="23"/>
        <v>#NAME?</v>
      </c>
      <c r="T175" s="296" t="e">
        <f ca="1">CONCATENATE(INDEX([3]PC!$E$1:$M$2,1,$S175) &amp; " e " &amp; INDEX([3]PC!$E$1:$M$2,1,$S175+1))</f>
        <v>#NAME?</v>
      </c>
      <c r="U175" s="292"/>
      <c r="V175" s="292"/>
      <c r="W175" s="292" t="e">
        <f>CONCATENATE(INDEX([3]IMC!$F$1:$R$5,5,$V175) &amp; " e " &amp; INDEX([3]IMC!$F$1:$R$5,5,$V175+1))</f>
        <v>#VALUE!</v>
      </c>
      <c r="X175" s="293">
        <f t="shared" si="24"/>
        <v>0</v>
      </c>
      <c r="Y175" s="293">
        <f t="shared" si="25"/>
        <v>0</v>
      </c>
      <c r="Z175" s="294"/>
      <c r="AA175" s="294"/>
      <c r="AB175" s="294"/>
      <c r="AC175" s="294"/>
      <c r="AD175" s="294"/>
      <c r="AE175" s="294"/>
      <c r="AF175" s="294"/>
      <c r="AG175" s="294"/>
      <c r="AH175" s="294"/>
      <c r="AI175" s="294"/>
      <c r="AJ175" s="294"/>
      <c r="AK175" s="294"/>
      <c r="AL175" s="294"/>
      <c r="AM175" s="294"/>
    </row>
    <row r="176" spans="1:39" s="306" customFormat="1" ht="12">
      <c r="A176" s="281"/>
      <c r="B176" s="281"/>
      <c r="C176" s="281"/>
      <c r="D176" s="283"/>
      <c r="E176" s="283"/>
      <c r="F176" s="284" t="e">
        <f t="shared" ca="1" si="21"/>
        <v>#NAME?</v>
      </c>
      <c r="G176" s="285">
        <f t="shared" si="26"/>
        <v>0</v>
      </c>
      <c r="H176" s="281"/>
      <c r="I176" s="281"/>
      <c r="J176" s="281">
        <f t="shared" si="27"/>
        <v>0</v>
      </c>
      <c r="K176" s="281"/>
      <c r="L176" s="305"/>
      <c r="M176" s="287" t="str">
        <f t="shared" si="22"/>
        <v/>
      </c>
      <c r="N176" s="288" t="e">
        <f ca="1">MATCH(F176,[3]IMC!B:B,0)</f>
        <v>#NAME?</v>
      </c>
      <c r="O176" s="288" t="e">
        <f t="shared" ca="1" si="28"/>
        <v>#NAME?</v>
      </c>
      <c r="P176" s="287" t="e">
        <f ca="1">CONCATENATE(INDEX([3]IMC!$F$1:$R$5,5,$O176) &amp; " e " &amp; INDEX([3]IMC!$F$1:$R$5,5,$O176+1))</f>
        <v>#NAME?</v>
      </c>
      <c r="Q176" s="281"/>
      <c r="R176" s="288" t="e">
        <f ca="1">MATCH(F176,[3]PC!A:A,0)</f>
        <v>#NAME?</v>
      </c>
      <c r="S176" s="288" t="e">
        <f t="shared" ca="1" si="23"/>
        <v>#NAME?</v>
      </c>
      <c r="T176" s="296" t="e">
        <f ca="1">CONCATENATE(INDEX([3]PC!$E$1:$M$2,1,$S176) &amp; " e " &amp; INDEX([3]PC!$E$1:$M$2,1,$S176+1))</f>
        <v>#NAME?</v>
      </c>
      <c r="U176" s="292"/>
      <c r="V176" s="292"/>
      <c r="W176" s="292" t="e">
        <f>CONCATENATE(INDEX([3]IMC!$F$1:$R$5,5,$V176) &amp; " e " &amp; INDEX([3]IMC!$F$1:$R$5,5,$V176+1))</f>
        <v>#VALUE!</v>
      </c>
      <c r="X176" s="293">
        <f t="shared" si="24"/>
        <v>0</v>
      </c>
      <c r="Y176" s="293">
        <f t="shared" si="25"/>
        <v>0</v>
      </c>
      <c r="Z176" s="294"/>
      <c r="AA176" s="294"/>
      <c r="AB176" s="294"/>
      <c r="AC176" s="294"/>
      <c r="AD176" s="294"/>
      <c r="AE176" s="294"/>
      <c r="AF176" s="294"/>
      <c r="AG176" s="294"/>
      <c r="AH176" s="294"/>
      <c r="AI176" s="294"/>
      <c r="AJ176" s="294"/>
      <c r="AK176" s="294"/>
      <c r="AL176" s="294"/>
      <c r="AM176" s="294"/>
    </row>
    <row r="177" spans="1:39" s="295" customFormat="1" ht="12">
      <c r="A177" s="281"/>
      <c r="B177" s="281"/>
      <c r="C177" s="281"/>
      <c r="D177" s="283"/>
      <c r="E177" s="283"/>
      <c r="F177" s="284" t="e">
        <f t="shared" ca="1" si="21"/>
        <v>#NAME?</v>
      </c>
      <c r="G177" s="285">
        <f t="shared" si="26"/>
        <v>0</v>
      </c>
      <c r="H177" s="281"/>
      <c r="I177" s="281"/>
      <c r="J177" s="281">
        <f t="shared" si="27"/>
        <v>0</v>
      </c>
      <c r="K177" s="281"/>
      <c r="L177" s="305"/>
      <c r="M177" s="287" t="str">
        <f t="shared" si="22"/>
        <v/>
      </c>
      <c r="N177" s="288" t="e">
        <f ca="1">MATCH(F177,[3]IMC!B:B,0)</f>
        <v>#NAME?</v>
      </c>
      <c r="O177" s="288" t="e">
        <f t="shared" ca="1" si="28"/>
        <v>#NAME?</v>
      </c>
      <c r="P177" s="287" t="e">
        <f ca="1">CONCATENATE(INDEX([3]IMC!$F$1:$R$5,5,$O177) &amp; " e " &amp; INDEX([3]IMC!$F$1:$R$5,5,$O177+1))</f>
        <v>#NAME?</v>
      </c>
      <c r="Q177" s="281"/>
      <c r="R177" s="288" t="e">
        <f ca="1">MATCH(F177,[3]PC!A:A,0)</f>
        <v>#NAME?</v>
      </c>
      <c r="S177" s="288" t="e">
        <f t="shared" ca="1" si="23"/>
        <v>#NAME?</v>
      </c>
      <c r="T177" s="296" t="e">
        <f ca="1">CONCATENATE(INDEX([3]PC!$E$1:$M$2,1,$S177) &amp; " e " &amp; INDEX([3]PC!$E$1:$M$2,1,$S177+1))</f>
        <v>#NAME?</v>
      </c>
      <c r="U177" s="292"/>
      <c r="V177" s="307"/>
      <c r="W177" s="292" t="e">
        <f>CONCATENATE(INDEX([3]IMC!$F$1:$R$5,5,$V177) &amp; " e " &amp; INDEX([3]IMC!$F$1:$R$5,5,$V177+1))</f>
        <v>#VALUE!</v>
      </c>
      <c r="X177" s="293">
        <f t="shared" si="24"/>
        <v>0</v>
      </c>
      <c r="Y177" s="293">
        <f t="shared" si="25"/>
        <v>0</v>
      </c>
      <c r="Z177" s="294"/>
      <c r="AA177" s="294"/>
      <c r="AB177" s="294"/>
      <c r="AC177" s="294"/>
      <c r="AD177" s="294"/>
      <c r="AE177" s="294"/>
      <c r="AF177" s="294"/>
      <c r="AG177" s="294"/>
      <c r="AH177" s="294"/>
      <c r="AI177" s="294"/>
      <c r="AJ177" s="294"/>
      <c r="AK177" s="294"/>
      <c r="AL177" s="294"/>
      <c r="AM177" s="294"/>
    </row>
    <row r="178" spans="1:39" s="295" customFormat="1" ht="12">
      <c r="A178" s="281"/>
      <c r="B178" s="281"/>
      <c r="C178" s="281"/>
      <c r="D178" s="283"/>
      <c r="E178" s="283"/>
      <c r="F178" s="284" t="e">
        <f t="shared" ca="1" si="21"/>
        <v>#NAME?</v>
      </c>
      <c r="G178" s="285">
        <f t="shared" si="26"/>
        <v>0</v>
      </c>
      <c r="H178" s="281"/>
      <c r="I178" s="281"/>
      <c r="J178" s="281">
        <f t="shared" si="27"/>
        <v>0</v>
      </c>
      <c r="K178" s="281"/>
      <c r="L178" s="305"/>
      <c r="M178" s="287" t="str">
        <f t="shared" si="22"/>
        <v/>
      </c>
      <c r="N178" s="288" t="e">
        <f ca="1">MATCH(F178,[3]IMC!B:B,0)</f>
        <v>#NAME?</v>
      </c>
      <c r="O178" s="288" t="e">
        <f t="shared" ca="1" si="28"/>
        <v>#NAME?</v>
      </c>
      <c r="P178" s="287" t="e">
        <f ca="1">CONCATENATE(INDEX([3]IMC!$F$1:$R$5,5,$O178) &amp; " e " &amp; INDEX([3]IMC!$F$1:$R$5,5,$O178+1))</f>
        <v>#NAME?</v>
      </c>
      <c r="Q178" s="281"/>
      <c r="R178" s="288" t="e">
        <f ca="1">MATCH(F178,[3]PC!A:A,0)</f>
        <v>#NAME?</v>
      </c>
      <c r="S178" s="288" t="e">
        <f t="shared" ca="1" si="23"/>
        <v>#NAME?</v>
      </c>
      <c r="T178" s="296" t="e">
        <f ca="1">CONCATENATE(INDEX([3]PC!$E$1:$M$2,1,$S178) &amp; " e " &amp; INDEX([3]PC!$E$1:$M$2,1,$S178+1))</f>
        <v>#NAME?</v>
      </c>
      <c r="U178" s="292"/>
      <c r="V178" s="307"/>
      <c r="W178" s="292" t="e">
        <f>CONCATENATE(INDEX([3]IMC!$F$1:$R$5,5,$V178) &amp; " e " &amp; INDEX([3]IMC!$F$1:$R$5,5,$V178+1))</f>
        <v>#VALUE!</v>
      </c>
      <c r="X178" s="293">
        <f t="shared" si="24"/>
        <v>0</v>
      </c>
      <c r="Y178" s="293">
        <f t="shared" si="25"/>
        <v>0</v>
      </c>
      <c r="Z178" s="294"/>
      <c r="AA178" s="294"/>
      <c r="AB178" s="294"/>
      <c r="AC178" s="294"/>
      <c r="AD178" s="294"/>
      <c r="AE178" s="294"/>
      <c r="AF178" s="294"/>
      <c r="AG178" s="294"/>
      <c r="AH178" s="294"/>
      <c r="AI178" s="294"/>
      <c r="AJ178" s="294"/>
      <c r="AK178" s="294"/>
      <c r="AL178" s="294"/>
      <c r="AM178" s="294"/>
    </row>
    <row r="179" spans="1:39" s="295" customFormat="1" ht="12">
      <c r="A179" s="281"/>
      <c r="B179" s="281"/>
      <c r="C179" s="281"/>
      <c r="D179" s="283"/>
      <c r="E179" s="283"/>
      <c r="F179" s="284" t="e">
        <f t="shared" ca="1" si="21"/>
        <v>#NAME?</v>
      </c>
      <c r="G179" s="285">
        <f t="shared" si="26"/>
        <v>0</v>
      </c>
      <c r="H179" s="281"/>
      <c r="I179" s="281"/>
      <c r="J179" s="281">
        <f t="shared" si="27"/>
        <v>0</v>
      </c>
      <c r="K179" s="281"/>
      <c r="L179" s="305"/>
      <c r="M179" s="287" t="str">
        <f t="shared" si="22"/>
        <v/>
      </c>
      <c r="N179" s="288" t="e">
        <f ca="1">MATCH(F179,[3]IMC!B:B,0)</f>
        <v>#NAME?</v>
      </c>
      <c r="O179" s="288" t="e">
        <f t="shared" ca="1" si="28"/>
        <v>#NAME?</v>
      </c>
      <c r="P179" s="287" t="e">
        <f ca="1">CONCATENATE(INDEX([3]IMC!$F$1:$R$5,5,$O179) &amp; " e " &amp; INDEX([3]IMC!$F$1:$R$5,5,$O179+1))</f>
        <v>#NAME?</v>
      </c>
      <c r="Q179" s="281"/>
      <c r="R179" s="288" t="e">
        <f ca="1">MATCH(F179,[3]PC!A:A,0)</f>
        <v>#NAME?</v>
      </c>
      <c r="S179" s="288" t="e">
        <f t="shared" ca="1" si="23"/>
        <v>#NAME?</v>
      </c>
      <c r="T179" s="296" t="e">
        <f ca="1">CONCATENATE(INDEX([3]PC!$E$1:$M$2,1,$S179) &amp; " e " &amp; INDEX([3]PC!$E$1:$M$2,1,$S179+1))</f>
        <v>#NAME?</v>
      </c>
      <c r="U179" s="292"/>
      <c r="V179" s="307"/>
      <c r="W179" s="292" t="e">
        <f>CONCATENATE(INDEX([3]IMC!$F$1:$R$5,5,$V179) &amp; " e " &amp; INDEX([3]IMC!$F$1:$R$5,5,$V179+1))</f>
        <v>#VALUE!</v>
      </c>
      <c r="X179" s="293">
        <f t="shared" si="24"/>
        <v>0</v>
      </c>
      <c r="Y179" s="293">
        <f t="shared" si="25"/>
        <v>0</v>
      </c>
      <c r="Z179" s="294"/>
      <c r="AA179" s="294"/>
      <c r="AB179" s="294"/>
      <c r="AC179" s="294"/>
      <c r="AD179" s="294"/>
      <c r="AE179" s="294"/>
      <c r="AF179" s="294"/>
      <c r="AG179" s="294"/>
      <c r="AH179" s="294"/>
      <c r="AI179" s="294"/>
      <c r="AJ179" s="294"/>
      <c r="AK179" s="294"/>
      <c r="AL179" s="294"/>
      <c r="AM179" s="294"/>
    </row>
    <row r="180" spans="1:39" ht="12">
      <c r="A180" s="281"/>
      <c r="B180" s="281"/>
      <c r="C180" s="281"/>
      <c r="D180" s="283"/>
      <c r="E180" s="283"/>
      <c r="F180" s="284" t="e">
        <f t="shared" ca="1" si="21"/>
        <v>#NAME?</v>
      </c>
      <c r="G180" s="285">
        <f t="shared" si="26"/>
        <v>0</v>
      </c>
      <c r="H180" s="281"/>
      <c r="I180" s="281"/>
      <c r="J180" s="281">
        <f t="shared" si="27"/>
        <v>0</v>
      </c>
      <c r="K180" s="281"/>
      <c r="L180" s="305"/>
      <c r="M180" s="287" t="str">
        <f t="shared" si="22"/>
        <v/>
      </c>
      <c r="N180" s="288" t="e">
        <f ca="1">MATCH(F180,[3]IMC!B:B,0)</f>
        <v>#NAME?</v>
      </c>
      <c r="O180" s="288" t="e">
        <f t="shared" ca="1" si="28"/>
        <v>#NAME?</v>
      </c>
      <c r="P180" s="287" t="e">
        <f ca="1">CONCATENATE(INDEX([3]IMC!$F$1:$R$5,5,$O180) &amp; " e " &amp; INDEX([3]IMC!$F$1:$R$5,5,$O180+1))</f>
        <v>#NAME?</v>
      </c>
      <c r="Q180" s="281"/>
      <c r="R180" s="288" t="e">
        <f ca="1">MATCH(F180,[3]PC!A:A,0)</f>
        <v>#NAME?</v>
      </c>
      <c r="S180" s="288" t="e">
        <f t="shared" ca="1" si="23"/>
        <v>#NAME?</v>
      </c>
      <c r="T180" s="296" t="e">
        <f ca="1">CONCATENATE(INDEX([3]PC!$E$1:$M$2,1,$S180) &amp; " e " &amp; INDEX([3]PC!$E$1:$M$2,1,$S180+1))</f>
        <v>#NAME?</v>
      </c>
      <c r="U180" s="292"/>
      <c r="W180" s="292" t="e">
        <f>CONCATENATE(INDEX([3]IMC!$F$1:$R$5,5,$V180) &amp; " e " &amp; INDEX([3]IMC!$F$1:$R$5,5,$V180+1))</f>
        <v>#VALUE!</v>
      </c>
      <c r="X180" s="293">
        <f t="shared" si="24"/>
        <v>0</v>
      </c>
      <c r="Y180" s="293">
        <f t="shared" si="25"/>
        <v>0</v>
      </c>
      <c r="Z180" s="294"/>
      <c r="AA180" s="294"/>
      <c r="AB180" s="294"/>
      <c r="AC180" s="294"/>
      <c r="AD180" s="294"/>
      <c r="AE180" s="294"/>
      <c r="AF180" s="294"/>
      <c r="AG180" s="294"/>
      <c r="AH180" s="294"/>
      <c r="AI180" s="294"/>
      <c r="AJ180" s="294"/>
      <c r="AK180" s="294"/>
      <c r="AL180" s="294"/>
      <c r="AM180" s="294"/>
    </row>
    <row r="181" spans="1:39" ht="12">
      <c r="A181" s="281"/>
      <c r="B181" s="281"/>
      <c r="C181" s="281"/>
      <c r="D181" s="283"/>
      <c r="E181" s="283"/>
      <c r="F181" s="284" t="e">
        <f t="shared" ca="1" si="21"/>
        <v>#NAME?</v>
      </c>
      <c r="G181" s="285">
        <f t="shared" si="26"/>
        <v>0</v>
      </c>
      <c r="H181" s="281"/>
      <c r="I181" s="281"/>
      <c r="J181" s="281">
        <f t="shared" si="27"/>
        <v>0</v>
      </c>
      <c r="K181" s="281"/>
      <c r="L181" s="305"/>
      <c r="M181" s="287" t="str">
        <f t="shared" si="22"/>
        <v/>
      </c>
      <c r="N181" s="288" t="e">
        <f ca="1">MATCH(F181,[3]IMC!B:B,0)</f>
        <v>#NAME?</v>
      </c>
      <c r="O181" s="288" t="e">
        <f t="shared" ca="1" si="28"/>
        <v>#NAME?</v>
      </c>
      <c r="P181" s="287" t="e">
        <f ca="1">CONCATENATE(INDEX([3]IMC!$F$1:$R$5,5,$O181) &amp; " e " &amp; INDEX([3]IMC!$F$1:$R$5,5,$O181+1))</f>
        <v>#NAME?</v>
      </c>
      <c r="Q181" s="281"/>
      <c r="R181" s="288" t="e">
        <f ca="1">MATCH(F181,[3]PC!A:A,0)</f>
        <v>#NAME?</v>
      </c>
      <c r="S181" s="288" t="e">
        <f t="shared" ca="1" si="23"/>
        <v>#NAME?</v>
      </c>
      <c r="T181" s="296" t="e">
        <f ca="1">CONCATENATE(INDEX([3]PC!$E$1:$M$2,1,$S181) &amp; " e " &amp; INDEX([3]PC!$E$1:$M$2,1,$S181+1))</f>
        <v>#NAME?</v>
      </c>
      <c r="U181" s="292"/>
      <c r="W181" s="292" t="e">
        <f>CONCATENATE(INDEX([3]IMC!$F$1:$R$5,5,$V181) &amp; " e " &amp; INDEX([3]IMC!$F$1:$R$5,5,$V181+1))</f>
        <v>#VALUE!</v>
      </c>
      <c r="X181" s="293">
        <f t="shared" si="24"/>
        <v>0</v>
      </c>
      <c r="Y181" s="293">
        <f t="shared" si="25"/>
        <v>0</v>
      </c>
      <c r="Z181" s="294"/>
      <c r="AA181" s="294"/>
      <c r="AB181" s="294"/>
      <c r="AC181" s="294"/>
      <c r="AD181" s="294"/>
      <c r="AE181" s="294"/>
      <c r="AF181" s="294"/>
      <c r="AG181" s="294"/>
      <c r="AH181" s="294"/>
      <c r="AI181" s="294"/>
      <c r="AJ181" s="294"/>
      <c r="AK181" s="294"/>
      <c r="AL181" s="294"/>
      <c r="AM181" s="294"/>
    </row>
    <row r="182" spans="1:39" ht="12">
      <c r="A182" s="281"/>
      <c r="B182" s="281"/>
      <c r="C182" s="281"/>
      <c r="D182" s="283"/>
      <c r="E182" s="283"/>
      <c r="F182" s="284" t="e">
        <f t="shared" ca="1" si="21"/>
        <v>#NAME?</v>
      </c>
      <c r="G182" s="285">
        <f t="shared" si="26"/>
        <v>0</v>
      </c>
      <c r="H182" s="281"/>
      <c r="I182" s="281"/>
      <c r="J182" s="281">
        <f t="shared" si="27"/>
        <v>0</v>
      </c>
      <c r="K182" s="281"/>
      <c r="L182" s="305"/>
      <c r="M182" s="287" t="str">
        <f t="shared" si="22"/>
        <v/>
      </c>
      <c r="N182" s="288" t="e">
        <f ca="1">MATCH(F182,[3]IMC!B:B,0)</f>
        <v>#NAME?</v>
      </c>
      <c r="O182" s="288" t="e">
        <f t="shared" ca="1" si="28"/>
        <v>#NAME?</v>
      </c>
      <c r="P182" s="287" t="e">
        <f ca="1">CONCATENATE(INDEX([3]IMC!$F$1:$R$5,5,$O182) &amp; " e " &amp; INDEX([3]IMC!$F$1:$R$5,5,$O182+1))</f>
        <v>#NAME?</v>
      </c>
      <c r="Q182" s="281"/>
      <c r="R182" s="288" t="e">
        <f ca="1">MATCH(F182,[3]PC!A:A,0)</f>
        <v>#NAME?</v>
      </c>
      <c r="S182" s="288" t="e">
        <f t="shared" ca="1" si="23"/>
        <v>#NAME?</v>
      </c>
      <c r="T182" s="296" t="e">
        <f ca="1">CONCATENATE(INDEX([3]PC!$E$1:$M$2,1,$S182) &amp; " e " &amp; INDEX([3]PC!$E$1:$M$2,1,$S182+1))</f>
        <v>#NAME?</v>
      </c>
      <c r="U182" s="292"/>
      <c r="W182" s="292" t="e">
        <f>CONCATENATE(INDEX([3]IMC!$F$1:$R$5,5,$V182) &amp; " e " &amp; INDEX([3]IMC!$F$1:$R$5,5,$V182+1))</f>
        <v>#VALUE!</v>
      </c>
      <c r="X182" s="293">
        <f t="shared" si="24"/>
        <v>0</v>
      </c>
      <c r="Y182" s="293">
        <f t="shared" si="25"/>
        <v>0</v>
      </c>
      <c r="Z182" s="294"/>
      <c r="AA182" s="294"/>
      <c r="AB182" s="294"/>
      <c r="AC182" s="294"/>
      <c r="AD182" s="294"/>
      <c r="AE182" s="294"/>
      <c r="AF182" s="294"/>
      <c r="AG182" s="294"/>
      <c r="AH182" s="294"/>
      <c r="AI182" s="294"/>
      <c r="AJ182" s="294"/>
      <c r="AK182" s="294"/>
      <c r="AL182" s="294"/>
      <c r="AM182" s="294"/>
    </row>
    <row r="183" spans="1:39" ht="12">
      <c r="A183" s="281"/>
      <c r="B183" s="281"/>
      <c r="C183" s="281"/>
      <c r="D183" s="283"/>
      <c r="E183" s="283"/>
      <c r="F183" s="284" t="e">
        <f t="shared" ca="1" si="21"/>
        <v>#NAME?</v>
      </c>
      <c r="G183" s="285">
        <f t="shared" si="26"/>
        <v>0</v>
      </c>
      <c r="H183" s="281"/>
      <c r="I183" s="281"/>
      <c r="J183" s="281">
        <f t="shared" si="27"/>
        <v>0</v>
      </c>
      <c r="K183" s="281"/>
      <c r="L183" s="305"/>
      <c r="M183" s="287" t="str">
        <f t="shared" si="22"/>
        <v/>
      </c>
      <c r="N183" s="288" t="e">
        <f ca="1">MATCH(F183,[3]IMC!B:B,0)</f>
        <v>#NAME?</v>
      </c>
      <c r="O183" s="288" t="e">
        <f t="shared" ca="1" si="28"/>
        <v>#NAME?</v>
      </c>
      <c r="P183" s="287" t="e">
        <f ca="1">CONCATENATE(INDEX([3]IMC!$F$1:$R$5,5,$O183) &amp; " e " &amp; INDEX([3]IMC!$F$1:$R$5,5,$O183+1))</f>
        <v>#NAME?</v>
      </c>
      <c r="Q183" s="281"/>
      <c r="R183" s="288" t="e">
        <f ca="1">MATCH(F183,[3]PC!A:A,0)</f>
        <v>#NAME?</v>
      </c>
      <c r="S183" s="288" t="e">
        <f t="shared" ca="1" si="23"/>
        <v>#NAME?</v>
      </c>
      <c r="T183" s="296" t="e">
        <f ca="1">CONCATENATE(INDEX([3]PC!$E$1:$M$2,1,$S183) &amp; " e " &amp; INDEX([3]PC!$E$1:$M$2,1,$S183+1))</f>
        <v>#NAME?</v>
      </c>
      <c r="U183" s="292"/>
      <c r="W183" s="292" t="e">
        <f>CONCATENATE(INDEX([3]IMC!$F$1:$R$5,5,$V183) &amp; " e " &amp; INDEX([3]IMC!$F$1:$R$5,5,$V183+1))</f>
        <v>#VALUE!</v>
      </c>
      <c r="X183" s="293">
        <f t="shared" si="24"/>
        <v>0</v>
      </c>
      <c r="Y183" s="293">
        <f t="shared" si="25"/>
        <v>0</v>
      </c>
      <c r="Z183" s="294"/>
      <c r="AA183" s="294"/>
      <c r="AB183" s="294"/>
      <c r="AC183" s="294"/>
      <c r="AD183" s="294"/>
      <c r="AE183" s="294"/>
      <c r="AF183" s="294"/>
      <c r="AG183" s="294"/>
      <c r="AH183" s="294"/>
      <c r="AI183" s="294"/>
      <c r="AJ183" s="294"/>
      <c r="AK183" s="294"/>
      <c r="AL183" s="294"/>
      <c r="AM183" s="294"/>
    </row>
    <row r="184" spans="1:39" ht="12">
      <c r="A184" s="281"/>
      <c r="B184" s="281"/>
      <c r="C184" s="281"/>
      <c r="D184" s="283"/>
      <c r="E184" s="283"/>
      <c r="F184" s="284" t="e">
        <f t="shared" ca="1" si="21"/>
        <v>#NAME?</v>
      </c>
      <c r="G184" s="285">
        <f t="shared" si="26"/>
        <v>0</v>
      </c>
      <c r="H184" s="281"/>
      <c r="I184" s="281"/>
      <c r="J184" s="281">
        <f t="shared" si="27"/>
        <v>0</v>
      </c>
      <c r="K184" s="281"/>
      <c r="L184" s="305"/>
      <c r="M184" s="287" t="str">
        <f t="shared" si="22"/>
        <v/>
      </c>
      <c r="N184" s="288" t="e">
        <f ca="1">MATCH(F184,[3]IMC!B:B,0)</f>
        <v>#NAME?</v>
      </c>
      <c r="O184" s="288" t="e">
        <f t="shared" ca="1" si="28"/>
        <v>#NAME?</v>
      </c>
      <c r="P184" s="287" t="e">
        <f ca="1">CONCATENATE(INDEX([3]IMC!$F$1:$R$5,5,$O184) &amp; " e " &amp; INDEX([3]IMC!$F$1:$R$5,5,$O184+1))</f>
        <v>#NAME?</v>
      </c>
      <c r="Q184" s="281"/>
      <c r="R184" s="288" t="e">
        <f ca="1">MATCH(F184,[3]PC!A:A,0)</f>
        <v>#NAME?</v>
      </c>
      <c r="S184" s="288" t="e">
        <f t="shared" ca="1" si="23"/>
        <v>#NAME?</v>
      </c>
      <c r="T184" s="296" t="e">
        <f ca="1">CONCATENATE(INDEX([3]PC!$E$1:$M$2,1,$S184) &amp; " e " &amp; INDEX([3]PC!$E$1:$M$2,1,$S184+1))</f>
        <v>#NAME?</v>
      </c>
      <c r="U184" s="292"/>
      <c r="W184" s="292" t="e">
        <f>CONCATENATE(INDEX([3]IMC!$F$1:$R$5,5,$V184) &amp; " e " &amp; INDEX([3]IMC!$F$1:$R$5,5,$V184+1))</f>
        <v>#VALUE!</v>
      </c>
      <c r="X184" s="293">
        <f t="shared" si="24"/>
        <v>0</v>
      </c>
      <c r="Y184" s="293">
        <f t="shared" si="25"/>
        <v>0</v>
      </c>
      <c r="Z184" s="294"/>
      <c r="AA184" s="294"/>
      <c r="AB184" s="294"/>
      <c r="AC184" s="294"/>
      <c r="AD184" s="294"/>
      <c r="AE184" s="294"/>
      <c r="AF184" s="294"/>
      <c r="AG184" s="294"/>
      <c r="AH184" s="294"/>
      <c r="AI184" s="294"/>
      <c r="AJ184" s="294"/>
      <c r="AK184" s="294"/>
      <c r="AL184" s="294"/>
      <c r="AM184" s="294"/>
    </row>
    <row r="185" spans="1:39" ht="12">
      <c r="A185" s="281"/>
      <c r="B185" s="281"/>
      <c r="C185" s="281"/>
      <c r="D185" s="283"/>
      <c r="E185" s="283"/>
      <c r="F185" s="284" t="e">
        <f t="shared" ca="1" si="21"/>
        <v>#NAME?</v>
      </c>
      <c r="G185" s="285">
        <f t="shared" si="26"/>
        <v>0</v>
      </c>
      <c r="H185" s="281"/>
      <c r="I185" s="281"/>
      <c r="J185" s="281">
        <f t="shared" si="27"/>
        <v>0</v>
      </c>
      <c r="K185" s="281"/>
      <c r="L185" s="305"/>
      <c r="M185" s="287" t="str">
        <f t="shared" si="22"/>
        <v/>
      </c>
      <c r="N185" s="288" t="e">
        <f ca="1">MATCH(F185,[3]IMC!B:B,0)</f>
        <v>#NAME?</v>
      </c>
      <c r="O185" s="288" t="e">
        <f t="shared" ca="1" si="28"/>
        <v>#NAME?</v>
      </c>
      <c r="P185" s="287" t="e">
        <f ca="1">CONCATENATE(INDEX([3]IMC!$F$1:$R$5,5,$O185) &amp; " e " &amp; INDEX([3]IMC!$F$1:$R$5,5,$O185+1))</f>
        <v>#NAME?</v>
      </c>
      <c r="Q185" s="281"/>
      <c r="R185" s="288" t="e">
        <f ca="1">MATCH(F185,[3]PC!A:A,0)</f>
        <v>#NAME?</v>
      </c>
      <c r="S185" s="288" t="e">
        <f t="shared" ca="1" si="23"/>
        <v>#NAME?</v>
      </c>
      <c r="T185" s="296" t="e">
        <f ca="1">CONCATENATE(INDEX([3]PC!$E$1:$M$2,1,$S185) &amp; " e " &amp; INDEX([3]PC!$E$1:$M$2,1,$S185+1))</f>
        <v>#NAME?</v>
      </c>
      <c r="U185" s="292"/>
      <c r="W185" s="292" t="e">
        <f>CONCATENATE(INDEX([3]IMC!$F$1:$R$5,5,$V185) &amp; " e " &amp; INDEX([3]IMC!$F$1:$R$5,5,$V185+1))</f>
        <v>#VALUE!</v>
      </c>
      <c r="X185" s="293">
        <f t="shared" si="24"/>
        <v>0</v>
      </c>
      <c r="Y185" s="293">
        <f t="shared" si="25"/>
        <v>0</v>
      </c>
      <c r="Z185" s="294"/>
      <c r="AA185" s="294"/>
      <c r="AB185" s="294"/>
      <c r="AC185" s="294"/>
      <c r="AD185" s="294"/>
      <c r="AE185" s="294"/>
      <c r="AF185" s="294"/>
      <c r="AG185" s="294"/>
      <c r="AH185" s="294"/>
      <c r="AI185" s="294"/>
      <c r="AJ185" s="294"/>
      <c r="AK185" s="294"/>
      <c r="AL185" s="294"/>
      <c r="AM185" s="294"/>
    </row>
    <row r="186" spans="1:39" ht="12">
      <c r="A186" s="281"/>
      <c r="B186" s="281"/>
      <c r="C186" s="281"/>
      <c r="D186" s="283"/>
      <c r="E186" s="283"/>
      <c r="F186" s="284" t="e">
        <f t="shared" ca="1" si="21"/>
        <v>#NAME?</v>
      </c>
      <c r="G186" s="285">
        <f t="shared" si="26"/>
        <v>0</v>
      </c>
      <c r="H186" s="281"/>
      <c r="I186" s="281"/>
      <c r="J186" s="281">
        <f t="shared" si="27"/>
        <v>0</v>
      </c>
      <c r="K186" s="281"/>
      <c r="L186" s="305"/>
      <c r="M186" s="287" t="str">
        <f t="shared" si="22"/>
        <v/>
      </c>
      <c r="N186" s="288" t="e">
        <f ca="1">MATCH(F186,[3]IMC!B:B,0)</f>
        <v>#NAME?</v>
      </c>
      <c r="O186" s="288" t="e">
        <f t="shared" ca="1" si="28"/>
        <v>#NAME?</v>
      </c>
      <c r="P186" s="287" t="e">
        <f ca="1">CONCATENATE(INDEX([3]IMC!$F$1:$R$5,5,$O186) &amp; " e " &amp; INDEX([3]IMC!$F$1:$R$5,5,$O186+1))</f>
        <v>#NAME?</v>
      </c>
      <c r="Q186" s="281"/>
      <c r="R186" s="288" t="e">
        <f ca="1">MATCH(F186,[3]PC!A:A,0)</f>
        <v>#NAME?</v>
      </c>
      <c r="S186" s="288" t="e">
        <f t="shared" ca="1" si="23"/>
        <v>#NAME?</v>
      </c>
      <c r="T186" s="296" t="e">
        <f ca="1">CONCATENATE(INDEX([3]PC!$E$1:$M$2,1,$S186) &amp; " e " &amp; INDEX([3]PC!$E$1:$M$2,1,$S186+1))</f>
        <v>#NAME?</v>
      </c>
      <c r="U186" s="292"/>
      <c r="W186" s="292" t="e">
        <f>CONCATENATE(INDEX([3]IMC!$F$1:$R$5,5,$V186) &amp; " e " &amp; INDEX([3]IMC!$F$1:$R$5,5,$V186+1))</f>
        <v>#VALUE!</v>
      </c>
      <c r="X186" s="293">
        <f t="shared" si="24"/>
        <v>0</v>
      </c>
      <c r="Y186" s="293">
        <f t="shared" si="25"/>
        <v>0</v>
      </c>
      <c r="Z186" s="294"/>
      <c r="AA186" s="294"/>
      <c r="AB186" s="294"/>
      <c r="AC186" s="294"/>
      <c r="AD186" s="294"/>
      <c r="AE186" s="294"/>
      <c r="AF186" s="294"/>
      <c r="AG186" s="294"/>
      <c r="AH186" s="294"/>
      <c r="AI186" s="294"/>
      <c r="AJ186" s="294"/>
      <c r="AK186" s="294"/>
      <c r="AL186" s="294"/>
      <c r="AM186" s="294"/>
    </row>
    <row r="187" spans="1:39" ht="12">
      <c r="A187" s="281"/>
      <c r="B187" s="281"/>
      <c r="C187" s="281"/>
      <c r="D187" s="283"/>
      <c r="E187" s="283"/>
      <c r="F187" s="284" t="e">
        <f t="shared" ca="1" si="21"/>
        <v>#NAME?</v>
      </c>
      <c r="G187" s="285">
        <f t="shared" si="26"/>
        <v>0</v>
      </c>
      <c r="H187" s="281"/>
      <c r="I187" s="281"/>
      <c r="J187" s="281">
        <f t="shared" si="27"/>
        <v>0</v>
      </c>
      <c r="K187" s="281"/>
      <c r="L187" s="305"/>
      <c r="M187" s="287" t="str">
        <f t="shared" si="22"/>
        <v/>
      </c>
      <c r="N187" s="288" t="e">
        <f ca="1">MATCH(F187,[3]IMC!B:B,0)</f>
        <v>#NAME?</v>
      </c>
      <c r="O187" s="288" t="e">
        <f t="shared" ca="1" si="28"/>
        <v>#NAME?</v>
      </c>
      <c r="P187" s="287" t="e">
        <f ca="1">CONCATENATE(INDEX([3]IMC!$F$1:$R$5,5,$O187) &amp; " e " &amp; INDEX([3]IMC!$F$1:$R$5,5,$O187+1))</f>
        <v>#NAME?</v>
      </c>
      <c r="Q187" s="281"/>
      <c r="R187" s="288" t="e">
        <f ca="1">MATCH(F187,[3]PC!A:A,0)</f>
        <v>#NAME?</v>
      </c>
      <c r="S187" s="288" t="e">
        <f t="shared" ca="1" si="23"/>
        <v>#NAME?</v>
      </c>
      <c r="T187" s="296" t="e">
        <f ca="1">CONCATENATE(INDEX([3]PC!$E$1:$M$2,1,$S187) &amp; " e " &amp; INDEX([3]PC!$E$1:$M$2,1,$S187+1))</f>
        <v>#NAME?</v>
      </c>
      <c r="U187" s="292"/>
      <c r="W187" s="292" t="e">
        <f>CONCATENATE(INDEX([3]IMC!$F$1:$R$5,5,$V187) &amp; " e " &amp; INDEX([3]IMC!$F$1:$R$5,5,$V187+1))</f>
        <v>#VALUE!</v>
      </c>
      <c r="X187" s="293">
        <f t="shared" si="24"/>
        <v>0</v>
      </c>
      <c r="Y187" s="293">
        <f t="shared" si="25"/>
        <v>0</v>
      </c>
      <c r="Z187" s="294"/>
      <c r="AA187" s="294"/>
      <c r="AB187" s="294"/>
      <c r="AC187" s="294"/>
      <c r="AD187" s="294"/>
      <c r="AE187" s="294"/>
      <c r="AF187" s="294"/>
      <c r="AG187" s="294"/>
      <c r="AH187" s="294"/>
      <c r="AI187" s="294"/>
      <c r="AJ187" s="294"/>
      <c r="AK187" s="294"/>
      <c r="AL187" s="294"/>
      <c r="AM187" s="294"/>
    </row>
    <row r="188" spans="1:39" ht="12">
      <c r="A188" s="281"/>
      <c r="B188" s="281"/>
      <c r="C188" s="281"/>
      <c r="D188" s="283"/>
      <c r="E188" s="283"/>
      <c r="F188" s="284" t="e">
        <f t="shared" ca="1" si="21"/>
        <v>#NAME?</v>
      </c>
      <c r="G188" s="285">
        <f t="shared" si="26"/>
        <v>0</v>
      </c>
      <c r="H188" s="281"/>
      <c r="I188" s="281"/>
      <c r="J188" s="281">
        <f t="shared" si="27"/>
        <v>0</v>
      </c>
      <c r="K188" s="281"/>
      <c r="L188" s="305"/>
      <c r="M188" s="287" t="str">
        <f t="shared" si="22"/>
        <v/>
      </c>
      <c r="N188" s="288" t="e">
        <f ca="1">MATCH(F188,[3]IMC!B:B,0)</f>
        <v>#NAME?</v>
      </c>
      <c r="O188" s="288" t="e">
        <f t="shared" ca="1" si="28"/>
        <v>#NAME?</v>
      </c>
      <c r="P188" s="287" t="e">
        <f ca="1">CONCATENATE(INDEX([3]IMC!$F$1:$R$5,5,$O188) &amp; " e " &amp; INDEX([3]IMC!$F$1:$R$5,5,$O188+1))</f>
        <v>#NAME?</v>
      </c>
      <c r="Q188" s="281"/>
      <c r="R188" s="288" t="e">
        <f ca="1">MATCH(F188,[3]PC!A:A,0)</f>
        <v>#NAME?</v>
      </c>
      <c r="S188" s="288" t="e">
        <f t="shared" ca="1" si="23"/>
        <v>#NAME?</v>
      </c>
      <c r="T188" s="296" t="e">
        <f ca="1">CONCATENATE(INDEX([3]PC!$E$1:$M$2,1,$S188) &amp; " e " &amp; INDEX([3]PC!$E$1:$M$2,1,$S188+1))</f>
        <v>#NAME?</v>
      </c>
      <c r="U188" s="292"/>
      <c r="W188" s="292" t="e">
        <f>CONCATENATE(INDEX([3]IMC!$F$1:$R$5,5,$V188) &amp; " e " &amp; INDEX([3]IMC!$F$1:$R$5,5,$V188+1))</f>
        <v>#VALUE!</v>
      </c>
      <c r="X188" s="293">
        <f t="shared" si="24"/>
        <v>0</v>
      </c>
      <c r="Y188" s="293">
        <f t="shared" si="25"/>
        <v>0</v>
      </c>
      <c r="Z188" s="294"/>
      <c r="AA188" s="294"/>
      <c r="AB188" s="294"/>
      <c r="AC188" s="294"/>
      <c r="AD188" s="294"/>
      <c r="AE188" s="294"/>
      <c r="AF188" s="294"/>
      <c r="AG188" s="294"/>
      <c r="AH188" s="294"/>
      <c r="AI188" s="294"/>
      <c r="AJ188" s="294"/>
      <c r="AK188" s="294"/>
      <c r="AL188" s="294"/>
      <c r="AM188" s="294"/>
    </row>
    <row r="189" spans="1:39" ht="12">
      <c r="A189" s="281"/>
      <c r="B189" s="281"/>
      <c r="C189" s="281"/>
      <c r="D189" s="283"/>
      <c r="E189" s="283"/>
      <c r="F189" s="284" t="e">
        <f t="shared" ca="1" si="21"/>
        <v>#NAME?</v>
      </c>
      <c r="G189" s="285">
        <f t="shared" si="26"/>
        <v>0</v>
      </c>
      <c r="H189" s="281"/>
      <c r="I189" s="281"/>
      <c r="J189" s="281">
        <f t="shared" si="27"/>
        <v>0</v>
      </c>
      <c r="K189" s="281"/>
      <c r="L189" s="305"/>
      <c r="M189" s="287" t="str">
        <f t="shared" si="22"/>
        <v/>
      </c>
      <c r="N189" s="288" t="e">
        <f ca="1">MATCH(F189,[3]IMC!B:B,0)</f>
        <v>#NAME?</v>
      </c>
      <c r="O189" s="288" t="e">
        <f t="shared" ca="1" si="28"/>
        <v>#NAME?</v>
      </c>
      <c r="P189" s="287" t="e">
        <f ca="1">CONCATENATE(INDEX([3]IMC!$F$1:$R$5,5,$O189) &amp; " e " &amp; INDEX([3]IMC!$F$1:$R$5,5,$O189+1))</f>
        <v>#NAME?</v>
      </c>
      <c r="Q189" s="281"/>
      <c r="R189" s="288" t="e">
        <f ca="1">MATCH(F189,[3]PC!A:A,0)</f>
        <v>#NAME?</v>
      </c>
      <c r="S189" s="288" t="e">
        <f t="shared" ca="1" si="23"/>
        <v>#NAME?</v>
      </c>
      <c r="T189" s="296" t="e">
        <f ca="1">CONCATENATE(INDEX([3]PC!$E$1:$M$2,1,$S189) &amp; " e " &amp; INDEX([3]PC!$E$1:$M$2,1,$S189+1))</f>
        <v>#NAME?</v>
      </c>
      <c r="U189" s="292"/>
      <c r="W189" s="292" t="e">
        <f>CONCATENATE(INDEX([3]IMC!$F$1:$R$5,5,$V189) &amp; " e " &amp; INDEX([3]IMC!$F$1:$R$5,5,$V189+1))</f>
        <v>#VALUE!</v>
      </c>
      <c r="X189" s="293">
        <f t="shared" si="24"/>
        <v>0</v>
      </c>
      <c r="Y189" s="293">
        <f t="shared" si="25"/>
        <v>0</v>
      </c>
      <c r="Z189" s="294"/>
      <c r="AA189" s="294"/>
      <c r="AB189" s="294"/>
      <c r="AC189" s="294"/>
      <c r="AD189" s="294"/>
      <c r="AE189" s="294"/>
      <c r="AF189" s="294"/>
      <c r="AG189" s="294"/>
      <c r="AH189" s="294"/>
      <c r="AI189" s="294"/>
      <c r="AJ189" s="294"/>
      <c r="AK189" s="294"/>
      <c r="AL189" s="294"/>
      <c r="AM189" s="294"/>
    </row>
    <row r="190" spans="1:39" ht="12">
      <c r="A190" s="281"/>
      <c r="B190" s="281"/>
      <c r="C190" s="281"/>
      <c r="D190" s="283"/>
      <c r="E190" s="283"/>
      <c r="F190" s="284" t="e">
        <f t="shared" ca="1" si="21"/>
        <v>#NAME?</v>
      </c>
      <c r="G190" s="285">
        <f t="shared" si="26"/>
        <v>0</v>
      </c>
      <c r="H190" s="281"/>
      <c r="I190" s="281"/>
      <c r="J190" s="281">
        <f t="shared" si="27"/>
        <v>0</v>
      </c>
      <c r="K190" s="281"/>
      <c r="L190" s="305"/>
      <c r="M190" s="287" t="str">
        <f t="shared" si="22"/>
        <v/>
      </c>
      <c r="N190" s="288" t="e">
        <f ca="1">MATCH(F190,[3]IMC!B:B,0)</f>
        <v>#NAME?</v>
      </c>
      <c r="O190" s="288" t="e">
        <f t="shared" ca="1" si="28"/>
        <v>#NAME?</v>
      </c>
      <c r="P190" s="287" t="e">
        <f ca="1">CONCATENATE(INDEX([3]IMC!$F$1:$R$5,5,$O190) &amp; " e " &amp; INDEX([3]IMC!$F$1:$R$5,5,$O190+1))</f>
        <v>#NAME?</v>
      </c>
      <c r="Q190" s="281"/>
      <c r="R190" s="288" t="e">
        <f ca="1">MATCH(F190,[3]PC!A:A,0)</f>
        <v>#NAME?</v>
      </c>
      <c r="S190" s="288" t="e">
        <f t="shared" ca="1" si="23"/>
        <v>#NAME?</v>
      </c>
      <c r="T190" s="296" t="e">
        <f ca="1">CONCATENATE(INDEX([3]PC!$E$1:$M$2,1,$S190) &amp; " e " &amp; INDEX([3]PC!$E$1:$M$2,1,$S190+1))</f>
        <v>#NAME?</v>
      </c>
      <c r="U190" s="292"/>
      <c r="W190" s="292" t="e">
        <f>CONCATENATE(INDEX([3]IMC!$F$1:$R$5,5,$V190) &amp; " e " &amp; INDEX([3]IMC!$F$1:$R$5,5,$V190+1))</f>
        <v>#VALUE!</v>
      </c>
      <c r="X190" s="293">
        <f t="shared" si="24"/>
        <v>0</v>
      </c>
      <c r="Y190" s="293">
        <f t="shared" si="25"/>
        <v>0</v>
      </c>
      <c r="Z190" s="294"/>
      <c r="AA190" s="294"/>
      <c r="AB190" s="294"/>
      <c r="AC190" s="294"/>
      <c r="AD190" s="294"/>
      <c r="AE190" s="294"/>
      <c r="AF190" s="294"/>
      <c r="AG190" s="294"/>
      <c r="AH190" s="294"/>
      <c r="AI190" s="294"/>
      <c r="AJ190" s="294"/>
      <c r="AK190" s="294"/>
      <c r="AL190" s="294"/>
      <c r="AM190" s="294"/>
    </row>
    <row r="191" spans="1:39" ht="12">
      <c r="A191" s="281"/>
      <c r="B191" s="281"/>
      <c r="C191" s="281"/>
      <c r="D191" s="283"/>
      <c r="E191" s="283"/>
      <c r="F191" s="284" t="e">
        <f t="shared" ca="1" si="21"/>
        <v>#NAME?</v>
      </c>
      <c r="G191" s="285">
        <f t="shared" si="26"/>
        <v>0</v>
      </c>
      <c r="H191" s="281"/>
      <c r="I191" s="281"/>
      <c r="J191" s="281">
        <f t="shared" si="27"/>
        <v>0</v>
      </c>
      <c r="K191" s="281"/>
      <c r="L191" s="305"/>
      <c r="M191" s="287" t="str">
        <f t="shared" si="22"/>
        <v/>
      </c>
      <c r="N191" s="288" t="e">
        <f ca="1">MATCH(F191,[3]IMC!B:B,0)</f>
        <v>#NAME?</v>
      </c>
      <c r="O191" s="288" t="e">
        <f t="shared" ca="1" si="28"/>
        <v>#NAME?</v>
      </c>
      <c r="P191" s="287" t="e">
        <f ca="1">CONCATENATE(INDEX([3]IMC!$F$1:$R$5,5,$O191) &amp; " e " &amp; INDEX([3]IMC!$F$1:$R$5,5,$O191+1))</f>
        <v>#NAME?</v>
      </c>
      <c r="Q191" s="281"/>
      <c r="R191" s="288" t="e">
        <f ca="1">MATCH(F191,[3]PC!A:A,0)</f>
        <v>#NAME?</v>
      </c>
      <c r="S191" s="288" t="e">
        <f t="shared" ca="1" si="23"/>
        <v>#NAME?</v>
      </c>
      <c r="T191" s="296" t="e">
        <f ca="1">CONCATENATE(INDEX([3]PC!$E$1:$M$2,1,$S191) &amp; " e " &amp; INDEX([3]PC!$E$1:$M$2,1,$S191+1))</f>
        <v>#NAME?</v>
      </c>
      <c r="U191" s="292"/>
      <c r="W191" s="292" t="e">
        <f>CONCATENATE(INDEX([3]IMC!$F$1:$R$5,5,$V191) &amp; " e " &amp; INDEX([3]IMC!$F$1:$R$5,5,$V191+1))</f>
        <v>#VALUE!</v>
      </c>
      <c r="X191" s="293">
        <f t="shared" si="24"/>
        <v>0</v>
      </c>
      <c r="Y191" s="293">
        <f t="shared" si="25"/>
        <v>0</v>
      </c>
      <c r="Z191" s="294"/>
      <c r="AA191" s="294"/>
      <c r="AB191" s="294"/>
      <c r="AC191" s="294"/>
      <c r="AD191" s="294"/>
      <c r="AE191" s="294"/>
      <c r="AF191" s="294"/>
      <c r="AG191" s="294"/>
      <c r="AH191" s="294"/>
      <c r="AI191" s="294"/>
      <c r="AJ191" s="294"/>
      <c r="AK191" s="294"/>
      <c r="AL191" s="294"/>
      <c r="AM191" s="294"/>
    </row>
    <row r="192" spans="1:39" ht="12">
      <c r="A192" s="281"/>
      <c r="B192" s="281"/>
      <c r="C192" s="281"/>
      <c r="D192" s="283"/>
      <c r="E192" s="283"/>
      <c r="F192" s="284" t="e">
        <f t="shared" ca="1" si="21"/>
        <v>#NAME?</v>
      </c>
      <c r="G192" s="285">
        <f t="shared" si="26"/>
        <v>0</v>
      </c>
      <c r="H192" s="281"/>
      <c r="I192" s="281"/>
      <c r="J192" s="281">
        <f t="shared" si="27"/>
        <v>0</v>
      </c>
      <c r="K192" s="281"/>
      <c r="L192" s="305"/>
      <c r="M192" s="287" t="str">
        <f t="shared" si="22"/>
        <v/>
      </c>
      <c r="N192" s="288" t="e">
        <f ca="1">MATCH(F192,[3]IMC!B:B,0)</f>
        <v>#NAME?</v>
      </c>
      <c r="O192" s="288" t="e">
        <f t="shared" ca="1" si="28"/>
        <v>#NAME?</v>
      </c>
      <c r="P192" s="287" t="e">
        <f ca="1">CONCATENATE(INDEX([3]IMC!$F$1:$R$5,5,$O192) &amp; " e " &amp; INDEX([3]IMC!$F$1:$R$5,5,$O192+1))</f>
        <v>#NAME?</v>
      </c>
      <c r="Q192" s="281"/>
      <c r="R192" s="288" t="e">
        <f ca="1">MATCH(F192,[3]PC!A:A,0)</f>
        <v>#NAME?</v>
      </c>
      <c r="S192" s="288" t="e">
        <f t="shared" ca="1" si="23"/>
        <v>#NAME?</v>
      </c>
      <c r="T192" s="296" t="e">
        <f ca="1">CONCATENATE(INDEX([3]PC!$E$1:$M$2,1,$S192) &amp; " e " &amp; INDEX([3]PC!$E$1:$M$2,1,$S192+1))</f>
        <v>#NAME?</v>
      </c>
      <c r="U192" s="292"/>
      <c r="W192" s="292" t="e">
        <f>CONCATENATE(INDEX([3]IMC!$F$1:$R$5,5,$V192) &amp; " e " &amp; INDEX([3]IMC!$F$1:$R$5,5,$V192+1))</f>
        <v>#VALUE!</v>
      </c>
      <c r="X192" s="293">
        <f t="shared" si="24"/>
        <v>0</v>
      </c>
      <c r="Y192" s="293">
        <f t="shared" si="25"/>
        <v>0</v>
      </c>
      <c r="Z192" s="294"/>
      <c r="AA192" s="294"/>
      <c r="AB192" s="294"/>
      <c r="AC192" s="294"/>
      <c r="AD192" s="294"/>
      <c r="AE192" s="294"/>
      <c r="AF192" s="294"/>
      <c r="AG192" s="294"/>
      <c r="AH192" s="294"/>
      <c r="AI192" s="294"/>
      <c r="AJ192" s="294"/>
      <c r="AK192" s="294"/>
      <c r="AL192" s="294"/>
      <c r="AM192" s="294"/>
    </row>
    <row r="193" spans="1:39" ht="12">
      <c r="A193" s="281"/>
      <c r="B193" s="281"/>
      <c r="C193" s="281"/>
      <c r="D193" s="283"/>
      <c r="E193" s="283"/>
      <c r="F193" s="284" t="e">
        <f t="shared" ca="1" si="21"/>
        <v>#NAME?</v>
      </c>
      <c r="G193" s="285">
        <f t="shared" si="26"/>
        <v>0</v>
      </c>
      <c r="H193" s="281"/>
      <c r="I193" s="281"/>
      <c r="J193" s="281">
        <f t="shared" si="27"/>
        <v>0</v>
      </c>
      <c r="K193" s="281"/>
      <c r="L193" s="305"/>
      <c r="M193" s="287" t="str">
        <f t="shared" si="22"/>
        <v/>
      </c>
      <c r="N193" s="288" t="e">
        <f ca="1">MATCH(F193,[3]IMC!B:B,0)</f>
        <v>#NAME?</v>
      </c>
      <c r="O193" s="288" t="e">
        <f t="shared" ca="1" si="28"/>
        <v>#NAME?</v>
      </c>
      <c r="P193" s="287" t="e">
        <f ca="1">CONCATENATE(INDEX([3]IMC!$F$1:$R$5,5,$O193) &amp; " e " &amp; INDEX([3]IMC!$F$1:$R$5,5,$O193+1))</f>
        <v>#NAME?</v>
      </c>
      <c r="Q193" s="281"/>
      <c r="R193" s="288" t="e">
        <f ca="1">MATCH(F193,[3]PC!A:A,0)</f>
        <v>#NAME?</v>
      </c>
      <c r="S193" s="288" t="e">
        <f t="shared" ca="1" si="23"/>
        <v>#NAME?</v>
      </c>
      <c r="T193" s="296" t="e">
        <f ca="1">CONCATENATE(INDEX([3]PC!$E$1:$M$2,1,$S193) &amp; " e " &amp; INDEX([3]PC!$E$1:$M$2,1,$S193+1))</f>
        <v>#NAME?</v>
      </c>
      <c r="U193" s="292"/>
      <c r="W193" s="292" t="e">
        <f>CONCATENATE(INDEX([3]IMC!$F$1:$R$5,5,$V193) &amp; " e " &amp; INDEX([3]IMC!$F$1:$R$5,5,$V193+1))</f>
        <v>#VALUE!</v>
      </c>
      <c r="X193" s="293">
        <f t="shared" si="24"/>
        <v>0</v>
      </c>
      <c r="Y193" s="293">
        <f t="shared" si="25"/>
        <v>0</v>
      </c>
      <c r="Z193" s="294"/>
      <c r="AA193" s="294"/>
      <c r="AB193" s="294"/>
      <c r="AC193" s="294"/>
      <c r="AD193" s="294"/>
      <c r="AE193" s="294"/>
      <c r="AF193" s="294"/>
      <c r="AG193" s="294"/>
      <c r="AH193" s="294"/>
      <c r="AI193" s="294"/>
      <c r="AJ193" s="294"/>
      <c r="AK193" s="294"/>
      <c r="AL193" s="294"/>
      <c r="AM193" s="294"/>
    </row>
    <row r="194" spans="1:39" ht="12">
      <c r="A194" s="281"/>
      <c r="B194" s="281"/>
      <c r="C194" s="281"/>
      <c r="D194" s="283"/>
      <c r="E194" s="283"/>
      <c r="F194" s="284" t="e">
        <f t="shared" ref="F194:F204" ca="1" si="29">meses(E194,D194)</f>
        <v>#NAME?</v>
      </c>
      <c r="G194" s="285">
        <f t="shared" si="26"/>
        <v>0</v>
      </c>
      <c r="H194" s="281"/>
      <c r="I194" s="281"/>
      <c r="J194" s="281">
        <f t="shared" si="27"/>
        <v>0</v>
      </c>
      <c r="K194" s="281"/>
      <c r="L194" s="305"/>
      <c r="M194" s="287" t="str">
        <f t="shared" ref="M194:M257" si="30">IF(H194&gt;0,IF(I194&gt;0,H194/I194^2,""),"")</f>
        <v/>
      </c>
      <c r="N194" s="288" t="e">
        <f ca="1">MATCH(F194,[3]IMC!B:B,0)</f>
        <v>#NAME?</v>
      </c>
      <c r="O194" s="288" t="e">
        <f t="shared" ca="1" si="28"/>
        <v>#NAME?</v>
      </c>
      <c r="P194" s="287" t="e">
        <f ca="1">CONCATENATE(INDEX([3]IMC!$F$1:$R$5,5,$O194) &amp; " e " &amp; INDEX([3]IMC!$F$1:$R$5,5,$O194+1))</f>
        <v>#NAME?</v>
      </c>
      <c r="Q194" s="281"/>
      <c r="R194" s="288" t="e">
        <f ca="1">MATCH(F194,[3]PC!A:A,0)</f>
        <v>#NAME?</v>
      </c>
      <c r="S194" s="288" t="e">
        <f t="shared" ref="S194:S257" ca="1" si="31">MATCH(K194,INDIRECT("PC!E" &amp; R194 &amp; ":L" &amp;R194),1)</f>
        <v>#NAME?</v>
      </c>
      <c r="T194" s="296" t="e">
        <f ca="1">CONCATENATE(INDEX([3]PC!$E$1:$M$2,1,$S194) &amp; " e " &amp; INDEX([3]PC!$E$1:$M$2,1,$S194+1))</f>
        <v>#NAME?</v>
      </c>
      <c r="U194" s="292"/>
      <c r="W194" s="292" t="e">
        <f>CONCATENATE(INDEX([3]IMC!$F$1:$R$5,5,$V194) &amp; " e " &amp; INDEX([3]IMC!$F$1:$R$5,5,$V194+1))</f>
        <v>#VALUE!</v>
      </c>
      <c r="X194" s="293">
        <f t="shared" ref="X194:X257" si="32">U194*(I194*I194)</f>
        <v>0</v>
      </c>
      <c r="Y194" s="293">
        <f t="shared" ref="Y194:Y257" si="33">H194-X194</f>
        <v>0</v>
      </c>
      <c r="Z194" s="294"/>
      <c r="AA194" s="294"/>
      <c r="AB194" s="294"/>
      <c r="AC194" s="294"/>
      <c r="AD194" s="294"/>
      <c r="AE194" s="294"/>
      <c r="AF194" s="294"/>
      <c r="AG194" s="294"/>
      <c r="AH194" s="294"/>
      <c r="AI194" s="294"/>
      <c r="AJ194" s="294"/>
      <c r="AK194" s="294"/>
      <c r="AL194" s="294"/>
      <c r="AM194" s="294"/>
    </row>
    <row r="195" spans="1:39" ht="12">
      <c r="A195" s="281"/>
      <c r="B195" s="281"/>
      <c r="C195" s="281"/>
      <c r="D195" s="283"/>
      <c r="E195" s="283"/>
      <c r="F195" s="284" t="e">
        <f t="shared" ca="1" si="29"/>
        <v>#NAME?</v>
      </c>
      <c r="G195" s="285">
        <f t="shared" ref="G195:G258" si="34">YEARFRAC(D195,E195)</f>
        <v>0</v>
      </c>
      <c r="H195" s="281"/>
      <c r="I195" s="281"/>
      <c r="J195" s="281">
        <f t="shared" ref="J195:J258" si="35">I195*100</f>
        <v>0</v>
      </c>
      <c r="K195" s="281"/>
      <c r="L195" s="305"/>
      <c r="M195" s="287" t="str">
        <f t="shared" si="30"/>
        <v/>
      </c>
      <c r="N195" s="288" t="e">
        <f ca="1">MATCH(F195,[3]IMC!B:B,0)</f>
        <v>#NAME?</v>
      </c>
      <c r="O195" s="288" t="e">
        <f t="shared" ca="1" si="28"/>
        <v>#NAME?</v>
      </c>
      <c r="P195" s="287" t="e">
        <f ca="1">CONCATENATE(INDEX([3]IMC!$F$1:$R$5,5,$O195) &amp; " e " &amp; INDEX([3]IMC!$F$1:$R$5,5,$O195+1))</f>
        <v>#NAME?</v>
      </c>
      <c r="Q195" s="281"/>
      <c r="R195" s="288" t="e">
        <f ca="1">MATCH(F195,[3]PC!A:A,0)</f>
        <v>#NAME?</v>
      </c>
      <c r="S195" s="288" t="e">
        <f t="shared" ca="1" si="31"/>
        <v>#NAME?</v>
      </c>
      <c r="T195" s="296" t="e">
        <f ca="1">CONCATENATE(INDEX([3]PC!$E$1:$M$2,1,$S195) &amp; " e " &amp; INDEX([3]PC!$E$1:$M$2,1,$S195+1))</f>
        <v>#NAME?</v>
      </c>
      <c r="U195" s="292"/>
      <c r="W195" s="292" t="e">
        <f>CONCATENATE(INDEX([3]IMC!$F$1:$R$5,5,$V195) &amp; " e " &amp; INDEX([3]IMC!$F$1:$R$5,5,$V195+1))</f>
        <v>#VALUE!</v>
      </c>
      <c r="X195" s="293">
        <f t="shared" si="32"/>
        <v>0</v>
      </c>
      <c r="Y195" s="293">
        <f t="shared" si="33"/>
        <v>0</v>
      </c>
      <c r="Z195" s="294"/>
      <c r="AA195" s="294"/>
      <c r="AB195" s="294"/>
      <c r="AC195" s="294"/>
      <c r="AD195" s="294"/>
      <c r="AE195" s="294"/>
      <c r="AF195" s="294"/>
      <c r="AG195" s="294"/>
      <c r="AH195" s="294"/>
      <c r="AI195" s="294"/>
      <c r="AJ195" s="294"/>
      <c r="AK195" s="294"/>
      <c r="AL195" s="294"/>
      <c r="AM195" s="294"/>
    </row>
    <row r="196" spans="1:39" ht="12">
      <c r="A196" s="281"/>
      <c r="B196" s="281"/>
      <c r="C196" s="281"/>
      <c r="D196" s="283"/>
      <c r="E196" s="283"/>
      <c r="F196" s="284" t="e">
        <f t="shared" ca="1" si="29"/>
        <v>#NAME?</v>
      </c>
      <c r="G196" s="285">
        <f t="shared" si="34"/>
        <v>0</v>
      </c>
      <c r="H196" s="281"/>
      <c r="I196" s="281"/>
      <c r="J196" s="281">
        <f t="shared" si="35"/>
        <v>0</v>
      </c>
      <c r="K196" s="281"/>
      <c r="L196" s="305"/>
      <c r="M196" s="287" t="str">
        <f t="shared" si="30"/>
        <v/>
      </c>
      <c r="N196" s="288" t="e">
        <f ca="1">MATCH(F196,[3]IMC!B:B,0)</f>
        <v>#NAME?</v>
      </c>
      <c r="O196" s="288" t="e">
        <f t="shared" ca="1" si="28"/>
        <v>#NAME?</v>
      </c>
      <c r="P196" s="287" t="e">
        <f ca="1">CONCATENATE(INDEX([3]IMC!$F$1:$R$5,5,$O196) &amp; " e " &amp; INDEX([3]IMC!$F$1:$R$5,5,$O196+1))</f>
        <v>#NAME?</v>
      </c>
      <c r="Q196" s="281"/>
      <c r="R196" s="288" t="e">
        <f ca="1">MATCH(F196,[3]PC!A:A,0)</f>
        <v>#NAME?</v>
      </c>
      <c r="S196" s="288" t="e">
        <f t="shared" ca="1" si="31"/>
        <v>#NAME?</v>
      </c>
      <c r="T196" s="296" t="e">
        <f ca="1">CONCATENATE(INDEX([3]PC!$E$1:$M$2,1,$S196) &amp; " e " &amp; INDEX([3]PC!$E$1:$M$2,1,$S196+1))</f>
        <v>#NAME?</v>
      </c>
      <c r="U196" s="292"/>
      <c r="W196" s="292" t="e">
        <f>CONCATENATE(INDEX([3]IMC!$F$1:$R$5,5,$V196) &amp; " e " &amp; INDEX([3]IMC!$F$1:$R$5,5,$V196+1))</f>
        <v>#VALUE!</v>
      </c>
      <c r="X196" s="293">
        <f t="shared" si="32"/>
        <v>0</v>
      </c>
      <c r="Y196" s="293">
        <f t="shared" si="33"/>
        <v>0</v>
      </c>
      <c r="Z196" s="294"/>
      <c r="AA196" s="294"/>
      <c r="AB196" s="294"/>
      <c r="AC196" s="294"/>
      <c r="AD196" s="294"/>
      <c r="AE196" s="294"/>
      <c r="AF196" s="294"/>
      <c r="AG196" s="294"/>
      <c r="AH196" s="294"/>
      <c r="AI196" s="294"/>
      <c r="AJ196" s="294"/>
      <c r="AK196" s="294"/>
      <c r="AL196" s="294"/>
      <c r="AM196" s="294"/>
    </row>
    <row r="197" spans="1:39" ht="12">
      <c r="A197" s="281"/>
      <c r="B197" s="281"/>
      <c r="C197" s="281"/>
      <c r="D197" s="283"/>
      <c r="E197" s="283"/>
      <c r="F197" s="284" t="e">
        <f t="shared" ca="1" si="29"/>
        <v>#NAME?</v>
      </c>
      <c r="G197" s="285">
        <f t="shared" si="34"/>
        <v>0</v>
      </c>
      <c r="H197" s="281"/>
      <c r="I197" s="281"/>
      <c r="J197" s="281">
        <f t="shared" si="35"/>
        <v>0</v>
      </c>
      <c r="K197" s="281"/>
      <c r="L197" s="305"/>
      <c r="M197" s="287" t="str">
        <f t="shared" si="30"/>
        <v/>
      </c>
      <c r="N197" s="288" t="e">
        <f ca="1">MATCH(F197,[3]IMC!B:B,0)</f>
        <v>#NAME?</v>
      </c>
      <c r="O197" s="288" t="e">
        <f t="shared" ca="1" si="28"/>
        <v>#NAME?</v>
      </c>
      <c r="P197" s="287" t="e">
        <f ca="1">CONCATENATE(INDEX([3]IMC!$F$1:$R$5,5,$O197) &amp; " e " &amp; INDEX([3]IMC!$F$1:$R$5,5,$O197+1))</f>
        <v>#NAME?</v>
      </c>
      <c r="Q197" s="281"/>
      <c r="R197" s="288" t="e">
        <f ca="1">MATCH(F197,[3]PC!A:A,0)</f>
        <v>#NAME?</v>
      </c>
      <c r="S197" s="288" t="e">
        <f t="shared" ca="1" si="31"/>
        <v>#NAME?</v>
      </c>
      <c r="T197" s="296" t="e">
        <f ca="1">CONCATENATE(INDEX([3]PC!$E$1:$M$2,1,$S197) &amp; " e " &amp; INDEX([3]PC!$E$1:$M$2,1,$S197+1))</f>
        <v>#NAME?</v>
      </c>
      <c r="U197" s="292"/>
      <c r="W197" s="292" t="e">
        <f>CONCATENATE(INDEX([3]IMC!$F$1:$R$5,5,$V197) &amp; " e " &amp; INDEX([3]IMC!$F$1:$R$5,5,$V197+1))</f>
        <v>#VALUE!</v>
      </c>
      <c r="X197" s="293">
        <f t="shared" si="32"/>
        <v>0</v>
      </c>
      <c r="Y197" s="293">
        <f t="shared" si="33"/>
        <v>0</v>
      </c>
      <c r="Z197" s="294"/>
      <c r="AA197" s="294"/>
      <c r="AB197" s="294"/>
      <c r="AC197" s="294"/>
      <c r="AD197" s="294"/>
      <c r="AE197" s="294"/>
      <c r="AF197" s="294"/>
      <c r="AG197" s="294"/>
      <c r="AH197" s="294"/>
      <c r="AI197" s="294"/>
      <c r="AJ197" s="294"/>
      <c r="AK197" s="294"/>
      <c r="AL197" s="294"/>
      <c r="AM197" s="294"/>
    </row>
    <row r="198" spans="1:39" ht="12">
      <c r="A198" s="281"/>
      <c r="B198" s="281"/>
      <c r="C198" s="281"/>
      <c r="D198" s="283"/>
      <c r="E198" s="283"/>
      <c r="F198" s="284" t="e">
        <f t="shared" ca="1" si="29"/>
        <v>#NAME?</v>
      </c>
      <c r="G198" s="285">
        <f t="shared" si="34"/>
        <v>0</v>
      </c>
      <c r="H198" s="281"/>
      <c r="I198" s="281"/>
      <c r="J198" s="281">
        <f t="shared" si="35"/>
        <v>0</v>
      </c>
      <c r="K198" s="281"/>
      <c r="L198" s="305"/>
      <c r="M198" s="287" t="str">
        <f t="shared" si="30"/>
        <v/>
      </c>
      <c r="N198" s="288" t="e">
        <f ca="1">MATCH(F198,[3]IMC!B:B,0)</f>
        <v>#NAME?</v>
      </c>
      <c r="O198" s="288" t="e">
        <f t="shared" ca="1" si="28"/>
        <v>#NAME?</v>
      </c>
      <c r="P198" s="287" t="e">
        <f ca="1">CONCATENATE(INDEX([3]IMC!$F$1:$R$5,5,$O198) &amp; " e " &amp; INDEX([3]IMC!$F$1:$R$5,5,$O198+1))</f>
        <v>#NAME?</v>
      </c>
      <c r="Q198" s="281"/>
      <c r="R198" s="288" t="e">
        <f ca="1">MATCH(F198,[3]PC!A:A,0)</f>
        <v>#NAME?</v>
      </c>
      <c r="S198" s="288" t="e">
        <f t="shared" ca="1" si="31"/>
        <v>#NAME?</v>
      </c>
      <c r="T198" s="296" t="e">
        <f ca="1">CONCATENATE(INDEX([3]PC!$E$1:$M$2,1,$S198) &amp; " e " &amp; INDEX([3]PC!$E$1:$M$2,1,$S198+1))</f>
        <v>#NAME?</v>
      </c>
      <c r="U198" s="292"/>
      <c r="W198" s="292" t="e">
        <f>CONCATENATE(INDEX([3]IMC!$F$1:$R$5,5,$V198) &amp; " e " &amp; INDEX([3]IMC!$F$1:$R$5,5,$V198+1))</f>
        <v>#VALUE!</v>
      </c>
      <c r="X198" s="293">
        <f t="shared" si="32"/>
        <v>0</v>
      </c>
      <c r="Y198" s="293">
        <f t="shared" si="33"/>
        <v>0</v>
      </c>
      <c r="Z198" s="294"/>
      <c r="AA198" s="294"/>
      <c r="AB198" s="294"/>
      <c r="AC198" s="294"/>
      <c r="AD198" s="294"/>
      <c r="AE198" s="294"/>
      <c r="AF198" s="294"/>
      <c r="AG198" s="294"/>
      <c r="AH198" s="294"/>
      <c r="AI198" s="294"/>
      <c r="AJ198" s="294"/>
      <c r="AK198" s="294"/>
      <c r="AL198" s="294"/>
      <c r="AM198" s="294"/>
    </row>
    <row r="199" spans="1:39" ht="12">
      <c r="A199" s="281"/>
      <c r="B199" s="281"/>
      <c r="C199" s="281"/>
      <c r="D199" s="283"/>
      <c r="E199" s="283"/>
      <c r="F199" s="284" t="e">
        <f t="shared" ca="1" si="29"/>
        <v>#NAME?</v>
      </c>
      <c r="G199" s="285">
        <f t="shared" si="34"/>
        <v>0</v>
      </c>
      <c r="H199" s="281"/>
      <c r="I199" s="281"/>
      <c r="J199" s="281">
        <f t="shared" si="35"/>
        <v>0</v>
      </c>
      <c r="K199" s="281"/>
      <c r="L199" s="305"/>
      <c r="M199" s="287" t="str">
        <f t="shared" si="30"/>
        <v/>
      </c>
      <c r="N199" s="288" t="e">
        <f ca="1">MATCH(F199,[3]IMC!B:B,0)</f>
        <v>#NAME?</v>
      </c>
      <c r="O199" s="288" t="e">
        <f t="shared" ca="1" si="28"/>
        <v>#NAME?</v>
      </c>
      <c r="P199" s="287" t="e">
        <f ca="1">CONCATENATE(INDEX([3]IMC!$F$1:$R$5,5,$O199) &amp; " e " &amp; INDEX([3]IMC!$F$1:$R$5,5,$O199+1))</f>
        <v>#NAME?</v>
      </c>
      <c r="Q199" s="281"/>
      <c r="R199" s="288" t="e">
        <f ca="1">MATCH(F199,[3]PC!A:A,0)</f>
        <v>#NAME?</v>
      </c>
      <c r="S199" s="288" t="e">
        <f t="shared" ca="1" si="31"/>
        <v>#NAME?</v>
      </c>
      <c r="T199" s="296" t="e">
        <f ca="1">CONCATENATE(INDEX([3]PC!$E$1:$M$2,1,$S199) &amp; " e " &amp; INDEX([3]PC!$E$1:$M$2,1,$S199+1))</f>
        <v>#NAME?</v>
      </c>
      <c r="U199" s="292"/>
      <c r="W199" s="292" t="e">
        <f>CONCATENATE(INDEX([3]IMC!$F$1:$R$5,5,$V199) &amp; " e " &amp; INDEX([3]IMC!$F$1:$R$5,5,$V199+1))</f>
        <v>#VALUE!</v>
      </c>
      <c r="X199" s="293">
        <f t="shared" si="32"/>
        <v>0</v>
      </c>
      <c r="Y199" s="293">
        <f t="shared" si="33"/>
        <v>0</v>
      </c>
      <c r="Z199" s="294"/>
      <c r="AA199" s="294"/>
      <c r="AB199" s="294"/>
      <c r="AC199" s="294"/>
      <c r="AD199" s="294"/>
      <c r="AE199" s="294"/>
      <c r="AF199" s="294"/>
      <c r="AG199" s="294"/>
      <c r="AH199" s="294"/>
      <c r="AI199" s="294"/>
      <c r="AJ199" s="294"/>
      <c r="AK199" s="294"/>
      <c r="AL199" s="294"/>
      <c r="AM199" s="294"/>
    </row>
    <row r="200" spans="1:39" ht="12">
      <c r="A200" s="281"/>
      <c r="B200" s="281"/>
      <c r="C200" s="281"/>
      <c r="D200" s="283"/>
      <c r="E200" s="283"/>
      <c r="F200" s="284" t="e">
        <f t="shared" ca="1" si="29"/>
        <v>#NAME?</v>
      </c>
      <c r="G200" s="285">
        <f t="shared" si="34"/>
        <v>0</v>
      </c>
      <c r="H200" s="281"/>
      <c r="I200" s="281"/>
      <c r="J200" s="281">
        <f t="shared" si="35"/>
        <v>0</v>
      </c>
      <c r="K200" s="281"/>
      <c r="L200" s="305"/>
      <c r="M200" s="287" t="str">
        <f t="shared" si="30"/>
        <v/>
      </c>
      <c r="N200" s="288" t="e">
        <f ca="1">MATCH(F200,[3]IMC!B:B,0)</f>
        <v>#NAME?</v>
      </c>
      <c r="O200" s="288" t="e">
        <f t="shared" ca="1" si="28"/>
        <v>#NAME?</v>
      </c>
      <c r="P200" s="287" t="e">
        <f ca="1">CONCATENATE(INDEX([3]IMC!$F$1:$R$5,5,$O200) &amp; " e " &amp; INDEX([3]IMC!$F$1:$R$5,5,$O200+1))</f>
        <v>#NAME?</v>
      </c>
      <c r="Q200" s="281"/>
      <c r="R200" s="288" t="e">
        <f ca="1">MATCH(F200,[3]PC!A:A,0)</f>
        <v>#NAME?</v>
      </c>
      <c r="S200" s="288" t="e">
        <f t="shared" ca="1" si="31"/>
        <v>#NAME?</v>
      </c>
      <c r="T200" s="296" t="e">
        <f ca="1">CONCATENATE(INDEX([3]PC!$E$1:$M$2,1,$S200) &amp; " e " &amp; INDEX([3]PC!$E$1:$M$2,1,$S200+1))</f>
        <v>#NAME?</v>
      </c>
      <c r="U200" s="292"/>
      <c r="W200" s="292" t="e">
        <f>CONCATENATE(INDEX([3]IMC!$F$1:$R$5,5,$V200) &amp; " e " &amp; INDEX([3]IMC!$F$1:$R$5,5,$V200+1))</f>
        <v>#VALUE!</v>
      </c>
      <c r="X200" s="293">
        <f t="shared" si="32"/>
        <v>0</v>
      </c>
      <c r="Y200" s="293">
        <f t="shared" si="33"/>
        <v>0</v>
      </c>
      <c r="Z200" s="294"/>
      <c r="AA200" s="294"/>
      <c r="AB200" s="294"/>
      <c r="AC200" s="294"/>
      <c r="AD200" s="294"/>
      <c r="AE200" s="294"/>
      <c r="AF200" s="294"/>
      <c r="AG200" s="294"/>
      <c r="AH200" s="294"/>
      <c r="AI200" s="294"/>
      <c r="AJ200" s="294"/>
      <c r="AK200" s="294"/>
      <c r="AL200" s="294"/>
      <c r="AM200" s="294"/>
    </row>
    <row r="201" spans="1:39" ht="12">
      <c r="A201" s="281"/>
      <c r="B201" s="281"/>
      <c r="C201" s="281"/>
      <c r="D201" s="283"/>
      <c r="E201" s="283"/>
      <c r="F201" s="284" t="e">
        <f t="shared" ca="1" si="29"/>
        <v>#NAME?</v>
      </c>
      <c r="G201" s="285">
        <f t="shared" si="34"/>
        <v>0</v>
      </c>
      <c r="H201" s="281"/>
      <c r="I201" s="281"/>
      <c r="J201" s="281">
        <f t="shared" si="35"/>
        <v>0</v>
      </c>
      <c r="K201" s="281"/>
      <c r="L201" s="305"/>
      <c r="M201" s="287" t="str">
        <f t="shared" si="30"/>
        <v/>
      </c>
      <c r="N201" s="288" t="e">
        <f ca="1">MATCH(F201,[3]IMC!B:B,0)</f>
        <v>#NAME?</v>
      </c>
      <c r="O201" s="288" t="e">
        <f t="shared" ca="1" si="28"/>
        <v>#NAME?</v>
      </c>
      <c r="P201" s="287" t="e">
        <f ca="1">CONCATENATE(INDEX([3]IMC!$F$1:$R$5,5,$O201) &amp; " e " &amp; INDEX([3]IMC!$F$1:$R$5,5,$O201+1))</f>
        <v>#NAME?</v>
      </c>
      <c r="Q201" s="281"/>
      <c r="R201" s="288" t="e">
        <f ca="1">MATCH(F201,[3]PC!A:A,0)</f>
        <v>#NAME?</v>
      </c>
      <c r="S201" s="288" t="e">
        <f t="shared" ca="1" si="31"/>
        <v>#NAME?</v>
      </c>
      <c r="T201" s="296" t="e">
        <f ca="1">CONCATENATE(INDEX([3]PC!$E$1:$M$2,1,$S201) &amp; " e " &amp; INDEX([3]PC!$E$1:$M$2,1,$S201+1))</f>
        <v>#NAME?</v>
      </c>
      <c r="U201" s="292"/>
      <c r="W201" s="292" t="e">
        <f>CONCATENATE(INDEX([3]IMC!$F$1:$R$5,5,$V201) &amp; " e " &amp; INDEX([3]IMC!$F$1:$R$5,5,$V201+1))</f>
        <v>#VALUE!</v>
      </c>
      <c r="X201" s="293">
        <f t="shared" si="32"/>
        <v>0</v>
      </c>
      <c r="Y201" s="293">
        <f t="shared" si="33"/>
        <v>0</v>
      </c>
      <c r="Z201" s="294"/>
      <c r="AA201" s="294"/>
      <c r="AB201" s="294"/>
      <c r="AC201" s="294"/>
      <c r="AD201" s="294"/>
      <c r="AE201" s="294"/>
      <c r="AF201" s="294"/>
      <c r="AG201" s="294"/>
      <c r="AH201" s="294"/>
      <c r="AI201" s="294"/>
      <c r="AJ201" s="294"/>
      <c r="AK201" s="294"/>
      <c r="AL201" s="294"/>
      <c r="AM201" s="294"/>
    </row>
    <row r="202" spans="1:39" ht="12">
      <c r="A202" s="281"/>
      <c r="B202" s="281"/>
      <c r="C202" s="281"/>
      <c r="D202" s="283"/>
      <c r="E202" s="283"/>
      <c r="F202" s="284" t="e">
        <f t="shared" ca="1" si="29"/>
        <v>#NAME?</v>
      </c>
      <c r="G202" s="285">
        <f t="shared" si="34"/>
        <v>0</v>
      </c>
      <c r="H202" s="281"/>
      <c r="I202" s="281"/>
      <c r="J202" s="281">
        <f t="shared" si="35"/>
        <v>0</v>
      </c>
      <c r="K202" s="281"/>
      <c r="L202" s="305"/>
      <c r="M202" s="287" t="str">
        <f t="shared" si="30"/>
        <v/>
      </c>
      <c r="N202" s="288" t="e">
        <f ca="1">MATCH(F202,[3]IMC!B:B,0)</f>
        <v>#NAME?</v>
      </c>
      <c r="O202" s="288" t="e">
        <f t="shared" ca="1" si="28"/>
        <v>#NAME?</v>
      </c>
      <c r="P202" s="287" t="e">
        <f ca="1">CONCATENATE(INDEX([3]IMC!$F$1:$R$5,5,$O202) &amp; " e " &amp; INDEX([3]IMC!$F$1:$R$5,5,$O202+1))</f>
        <v>#NAME?</v>
      </c>
      <c r="Q202" s="281"/>
      <c r="R202" s="288" t="e">
        <f ca="1">MATCH(F202,[3]PC!A:A,0)</f>
        <v>#NAME?</v>
      </c>
      <c r="S202" s="288" t="e">
        <f t="shared" ca="1" si="31"/>
        <v>#NAME?</v>
      </c>
      <c r="T202" s="296" t="e">
        <f ca="1">CONCATENATE(INDEX([3]PC!$E$1:$M$2,1,$S202) &amp; " e " &amp; INDEX([3]PC!$E$1:$M$2,1,$S202+1))</f>
        <v>#NAME?</v>
      </c>
      <c r="U202" s="292"/>
      <c r="W202" s="292" t="e">
        <f>CONCATENATE(INDEX([3]IMC!$F$1:$R$5,5,$V202) &amp; " e " &amp; INDEX([3]IMC!$F$1:$R$5,5,$V202+1))</f>
        <v>#VALUE!</v>
      </c>
      <c r="X202" s="293">
        <f t="shared" si="32"/>
        <v>0</v>
      </c>
      <c r="Y202" s="293">
        <f t="shared" si="33"/>
        <v>0</v>
      </c>
      <c r="Z202" s="294"/>
      <c r="AA202" s="294"/>
      <c r="AB202" s="294"/>
      <c r="AC202" s="294"/>
      <c r="AD202" s="294"/>
      <c r="AE202" s="294"/>
      <c r="AF202" s="294"/>
      <c r="AG202" s="294"/>
      <c r="AH202" s="294"/>
      <c r="AI202" s="294"/>
      <c r="AJ202" s="294"/>
      <c r="AK202" s="294"/>
      <c r="AL202" s="294"/>
      <c r="AM202" s="294"/>
    </row>
    <row r="203" spans="1:39" ht="12">
      <c r="A203" s="281"/>
      <c r="B203" s="281"/>
      <c r="C203" s="281"/>
      <c r="D203" s="283"/>
      <c r="E203" s="283"/>
      <c r="F203" s="284" t="e">
        <f t="shared" ca="1" si="29"/>
        <v>#NAME?</v>
      </c>
      <c r="G203" s="285">
        <f t="shared" si="34"/>
        <v>0</v>
      </c>
      <c r="H203" s="281"/>
      <c r="I203" s="281"/>
      <c r="J203" s="281">
        <f t="shared" si="35"/>
        <v>0</v>
      </c>
      <c r="K203" s="281"/>
      <c r="L203" s="305"/>
      <c r="M203" s="287" t="str">
        <f t="shared" si="30"/>
        <v/>
      </c>
      <c r="N203" s="288" t="e">
        <f ca="1">MATCH(F203,[3]IMC!B:B,0)</f>
        <v>#NAME?</v>
      </c>
      <c r="O203" s="288" t="e">
        <f t="shared" ca="1" si="28"/>
        <v>#NAME?</v>
      </c>
      <c r="P203" s="287" t="e">
        <f ca="1">CONCATENATE(INDEX([3]IMC!$F$1:$R$5,5,$O203) &amp; " e " &amp; INDEX([3]IMC!$F$1:$R$5,5,$O203+1))</f>
        <v>#NAME?</v>
      </c>
      <c r="Q203" s="281"/>
      <c r="R203" s="288" t="e">
        <f ca="1">MATCH(F203,[3]PC!A:A,0)</f>
        <v>#NAME?</v>
      </c>
      <c r="S203" s="288" t="e">
        <f t="shared" ca="1" si="31"/>
        <v>#NAME?</v>
      </c>
      <c r="T203" s="296" t="e">
        <f ca="1">CONCATENATE(INDEX([3]PC!$E$1:$M$2,1,$S203) &amp; " e " &amp; INDEX([3]PC!$E$1:$M$2,1,$S203+1))</f>
        <v>#NAME?</v>
      </c>
      <c r="U203" s="292"/>
      <c r="W203" s="292" t="e">
        <f>CONCATENATE(INDEX([3]IMC!$F$1:$R$5,5,$V203) &amp; " e " &amp; INDEX([3]IMC!$F$1:$R$5,5,$V203+1))</f>
        <v>#VALUE!</v>
      </c>
      <c r="X203" s="293">
        <f t="shared" si="32"/>
        <v>0</v>
      </c>
      <c r="Y203" s="293">
        <f t="shared" si="33"/>
        <v>0</v>
      </c>
      <c r="Z203" s="294"/>
      <c r="AA203" s="294"/>
      <c r="AB203" s="294"/>
      <c r="AC203" s="294"/>
      <c r="AD203" s="294"/>
      <c r="AE203" s="294"/>
      <c r="AF203" s="294"/>
      <c r="AG203" s="294"/>
      <c r="AH203" s="294"/>
      <c r="AI203" s="294"/>
      <c r="AJ203" s="294"/>
      <c r="AK203" s="294"/>
      <c r="AL203" s="294"/>
      <c r="AM203" s="294"/>
    </row>
    <row r="204" spans="1:39" ht="12">
      <c r="A204" s="281"/>
      <c r="B204" s="281"/>
      <c r="C204" s="281"/>
      <c r="D204" s="283"/>
      <c r="E204" s="283"/>
      <c r="F204" s="284" t="e">
        <f t="shared" ca="1" si="29"/>
        <v>#NAME?</v>
      </c>
      <c r="G204" s="285">
        <f t="shared" si="34"/>
        <v>0</v>
      </c>
      <c r="H204" s="281"/>
      <c r="I204" s="281"/>
      <c r="J204" s="281">
        <f t="shared" si="35"/>
        <v>0</v>
      </c>
      <c r="K204" s="281"/>
      <c r="L204" s="305"/>
      <c r="M204" s="287" t="str">
        <f t="shared" si="30"/>
        <v/>
      </c>
      <c r="N204" s="288" t="e">
        <f ca="1">MATCH(F204,[3]IMC!B:B,0)</f>
        <v>#NAME?</v>
      </c>
      <c r="O204" s="288" t="e">
        <f t="shared" ca="1" si="28"/>
        <v>#NAME?</v>
      </c>
      <c r="P204" s="287" t="e">
        <f ca="1">CONCATENATE(INDEX([3]IMC!$F$1:$R$5,5,$O204) &amp; " e " &amp; INDEX([3]IMC!$F$1:$R$5,5,$O204+1))</f>
        <v>#NAME?</v>
      </c>
      <c r="Q204" s="281"/>
      <c r="R204" s="288" t="e">
        <f ca="1">MATCH(F204,[3]PC!A:A,0)</f>
        <v>#NAME?</v>
      </c>
      <c r="S204" s="288" t="e">
        <f t="shared" ca="1" si="31"/>
        <v>#NAME?</v>
      </c>
      <c r="T204" s="296" t="e">
        <f ca="1">CONCATENATE(INDEX([3]PC!$E$1:$M$2,1,$S204) &amp; " e " &amp; INDEX([3]PC!$E$1:$M$2,1,$S204+1))</f>
        <v>#NAME?</v>
      </c>
      <c r="U204" s="292"/>
      <c r="W204" s="292" t="e">
        <f>CONCATENATE(INDEX([3]IMC!$F$1:$R$5,5,$V204) &amp; " e " &amp; INDEX([3]IMC!$F$1:$R$5,5,$V204+1))</f>
        <v>#VALUE!</v>
      </c>
      <c r="X204" s="293">
        <f t="shared" si="32"/>
        <v>0</v>
      </c>
      <c r="Y204" s="293">
        <f t="shared" si="33"/>
        <v>0</v>
      </c>
      <c r="Z204" s="294"/>
      <c r="AA204" s="294"/>
      <c r="AB204" s="294"/>
      <c r="AC204" s="294"/>
      <c r="AD204" s="294"/>
      <c r="AE204" s="294"/>
      <c r="AF204" s="294"/>
      <c r="AG204" s="294"/>
      <c r="AH204" s="294"/>
      <c r="AI204" s="294"/>
      <c r="AJ204" s="294"/>
      <c r="AK204" s="294"/>
      <c r="AL204" s="294"/>
      <c r="AM204" s="294"/>
    </row>
    <row r="205" spans="1:39" ht="12">
      <c r="A205" s="281"/>
      <c r="B205" s="281"/>
      <c r="C205" s="281"/>
      <c r="D205" s="283"/>
      <c r="E205" s="283"/>
      <c r="F205" s="284" t="e">
        <f t="shared" ref="F205:F216" ca="1" si="36">meses(E205,D205)</f>
        <v>#NAME?</v>
      </c>
      <c r="G205" s="285">
        <f t="shared" si="34"/>
        <v>0</v>
      </c>
      <c r="H205" s="281"/>
      <c r="I205" s="281"/>
      <c r="J205" s="281">
        <f t="shared" si="35"/>
        <v>0</v>
      </c>
      <c r="K205" s="281"/>
      <c r="L205" s="305"/>
      <c r="M205" s="287" t="str">
        <f t="shared" si="30"/>
        <v/>
      </c>
      <c r="N205" s="288" t="e">
        <f ca="1">MATCH(F205,[3]IMC!B:B,0)</f>
        <v>#NAME?</v>
      </c>
      <c r="O205" s="288" t="e">
        <f t="shared" ca="1" si="28"/>
        <v>#NAME?</v>
      </c>
      <c r="P205" s="287" t="e">
        <f ca="1">CONCATENATE(INDEX([3]IMC!$F$1:$R$5,5,$O205) &amp; " e " &amp; INDEX([3]IMC!$F$1:$R$5,5,$O205+1))</f>
        <v>#NAME?</v>
      </c>
      <c r="Q205" s="281"/>
      <c r="R205" s="288" t="e">
        <f ca="1">MATCH(F205,[3]PC!A:A,0)</f>
        <v>#NAME?</v>
      </c>
      <c r="S205" s="288" t="e">
        <f t="shared" ca="1" si="31"/>
        <v>#NAME?</v>
      </c>
      <c r="T205" s="296" t="e">
        <f ca="1">CONCATENATE(INDEX([3]PC!$E$1:$M$2,1,$S205) &amp; " e " &amp; INDEX([3]PC!$E$1:$M$2,1,$S205+1))</f>
        <v>#NAME?</v>
      </c>
      <c r="U205" s="292"/>
      <c r="W205" s="292" t="e">
        <f>CONCATENATE(INDEX([3]IMC!$F$1:$R$5,5,$V205) &amp; " e " &amp; INDEX([3]IMC!$F$1:$R$5,5,$V205+1))</f>
        <v>#VALUE!</v>
      </c>
      <c r="X205" s="293">
        <f t="shared" si="32"/>
        <v>0</v>
      </c>
      <c r="Y205" s="293">
        <f t="shared" si="33"/>
        <v>0</v>
      </c>
      <c r="Z205" s="294"/>
      <c r="AA205" s="294"/>
      <c r="AB205" s="294"/>
      <c r="AC205" s="294"/>
      <c r="AD205" s="294"/>
      <c r="AE205" s="294"/>
      <c r="AF205" s="294"/>
      <c r="AG205" s="294"/>
      <c r="AH205" s="294"/>
      <c r="AI205" s="294"/>
      <c r="AJ205" s="294"/>
      <c r="AK205" s="294"/>
      <c r="AL205" s="294"/>
      <c r="AM205" s="294"/>
    </row>
    <row r="206" spans="1:39" ht="12">
      <c r="A206" s="281"/>
      <c r="B206" s="281"/>
      <c r="C206" s="281"/>
      <c r="D206" s="283"/>
      <c r="E206" s="283"/>
      <c r="F206" s="284" t="e">
        <f t="shared" ca="1" si="36"/>
        <v>#NAME?</v>
      </c>
      <c r="G206" s="285">
        <f t="shared" si="34"/>
        <v>0</v>
      </c>
      <c r="H206" s="281"/>
      <c r="I206" s="281"/>
      <c r="J206" s="281">
        <f t="shared" si="35"/>
        <v>0</v>
      </c>
      <c r="K206" s="281"/>
      <c r="L206" s="305"/>
      <c r="M206" s="287" t="str">
        <f t="shared" si="30"/>
        <v/>
      </c>
      <c r="N206" s="288" t="e">
        <f ca="1">MATCH(F206,[3]IMC!B:B,0)</f>
        <v>#NAME?</v>
      </c>
      <c r="O206" s="288" t="e">
        <f t="shared" ca="1" si="28"/>
        <v>#NAME?</v>
      </c>
      <c r="P206" s="287" t="e">
        <f ca="1">CONCATENATE(INDEX([3]IMC!$F$1:$R$5,5,$O206) &amp; " e " &amp; INDEX([3]IMC!$F$1:$R$5,5,$O206+1))</f>
        <v>#NAME?</v>
      </c>
      <c r="Q206" s="281"/>
      <c r="R206" s="288" t="e">
        <f ca="1">MATCH(F206,[3]PC!A:A,0)</f>
        <v>#NAME?</v>
      </c>
      <c r="S206" s="288" t="e">
        <f t="shared" ca="1" si="31"/>
        <v>#NAME?</v>
      </c>
      <c r="T206" s="296" t="e">
        <f ca="1">CONCATENATE(INDEX([3]PC!$E$1:$M$2,1,$S206) &amp; " e " &amp; INDEX([3]PC!$E$1:$M$2,1,$S206+1))</f>
        <v>#NAME?</v>
      </c>
      <c r="U206" s="292"/>
      <c r="W206" s="292" t="e">
        <f>CONCATENATE(INDEX([3]IMC!$F$1:$R$5,5,$V206) &amp; " e " &amp; INDEX([3]IMC!$F$1:$R$5,5,$V206+1))</f>
        <v>#VALUE!</v>
      </c>
      <c r="X206" s="293">
        <f t="shared" si="32"/>
        <v>0</v>
      </c>
      <c r="Y206" s="293">
        <f t="shared" si="33"/>
        <v>0</v>
      </c>
      <c r="Z206" s="294"/>
      <c r="AA206" s="294"/>
      <c r="AB206" s="294"/>
      <c r="AC206" s="294"/>
      <c r="AD206" s="294"/>
      <c r="AE206" s="294"/>
      <c r="AF206" s="294"/>
      <c r="AG206" s="294"/>
      <c r="AH206" s="294"/>
      <c r="AI206" s="294"/>
      <c r="AJ206" s="294"/>
      <c r="AK206" s="294"/>
      <c r="AL206" s="294"/>
      <c r="AM206" s="294"/>
    </row>
    <row r="207" spans="1:39" ht="12">
      <c r="A207" s="281"/>
      <c r="B207" s="281"/>
      <c r="C207" s="281"/>
      <c r="D207" s="283"/>
      <c r="E207" s="283"/>
      <c r="F207" s="284" t="e">
        <f t="shared" ca="1" si="36"/>
        <v>#NAME?</v>
      </c>
      <c r="G207" s="285">
        <f t="shared" si="34"/>
        <v>0</v>
      </c>
      <c r="H207" s="281"/>
      <c r="I207" s="281"/>
      <c r="J207" s="281">
        <f t="shared" si="35"/>
        <v>0</v>
      </c>
      <c r="K207" s="281"/>
      <c r="L207" s="305"/>
      <c r="M207" s="287" t="str">
        <f t="shared" si="30"/>
        <v/>
      </c>
      <c r="N207" s="288" t="e">
        <f ca="1">MATCH(F207,[3]IMC!B:B,0)</f>
        <v>#NAME?</v>
      </c>
      <c r="O207" s="288" t="e">
        <f t="shared" ca="1" si="28"/>
        <v>#NAME?</v>
      </c>
      <c r="P207" s="287" t="e">
        <f ca="1">CONCATENATE(INDEX([3]IMC!$F$1:$R$5,5,$O207) &amp; " e " &amp; INDEX([3]IMC!$F$1:$R$5,5,$O207+1))</f>
        <v>#NAME?</v>
      </c>
      <c r="Q207" s="281"/>
      <c r="R207" s="288" t="e">
        <f ca="1">MATCH(F207,[3]PC!A:A,0)</f>
        <v>#NAME?</v>
      </c>
      <c r="S207" s="288" t="e">
        <f t="shared" ca="1" si="31"/>
        <v>#NAME?</v>
      </c>
      <c r="T207" s="296" t="e">
        <f ca="1">CONCATENATE(INDEX([3]PC!$E$1:$M$2,1,$S207) &amp; " e " &amp; INDEX([3]PC!$E$1:$M$2,1,$S207+1))</f>
        <v>#NAME?</v>
      </c>
      <c r="U207" s="292"/>
      <c r="W207" s="292" t="e">
        <f>CONCATENATE(INDEX([3]IMC!$F$1:$R$5,5,$V207) &amp; " e " &amp; INDEX([3]IMC!$F$1:$R$5,5,$V207+1))</f>
        <v>#VALUE!</v>
      </c>
      <c r="X207" s="293">
        <f t="shared" si="32"/>
        <v>0</v>
      </c>
      <c r="Y207" s="293">
        <f t="shared" si="33"/>
        <v>0</v>
      </c>
      <c r="Z207" s="294"/>
      <c r="AA207" s="294"/>
      <c r="AB207" s="294"/>
      <c r="AC207" s="294"/>
      <c r="AD207" s="294"/>
      <c r="AE207" s="294"/>
      <c r="AF207" s="294"/>
      <c r="AG207" s="294"/>
      <c r="AH207" s="294"/>
      <c r="AI207" s="294"/>
      <c r="AJ207" s="294"/>
      <c r="AK207" s="294"/>
      <c r="AL207" s="294"/>
      <c r="AM207" s="294"/>
    </row>
    <row r="208" spans="1:39" ht="12">
      <c r="A208" s="281"/>
      <c r="B208" s="281"/>
      <c r="C208" s="281"/>
      <c r="D208" s="283"/>
      <c r="E208" s="283"/>
      <c r="F208" s="284" t="e">
        <f t="shared" ca="1" si="36"/>
        <v>#NAME?</v>
      </c>
      <c r="G208" s="285">
        <f t="shared" si="34"/>
        <v>0</v>
      </c>
      <c r="H208" s="281"/>
      <c r="I208" s="281"/>
      <c r="J208" s="281">
        <f t="shared" si="35"/>
        <v>0</v>
      </c>
      <c r="K208" s="281"/>
      <c r="L208" s="305"/>
      <c r="M208" s="287" t="str">
        <f t="shared" si="30"/>
        <v/>
      </c>
      <c r="N208" s="288" t="e">
        <f ca="1">MATCH(F208,[3]IMC!B:B,0)</f>
        <v>#NAME?</v>
      </c>
      <c r="O208" s="288" t="e">
        <f t="shared" ca="1" si="28"/>
        <v>#NAME?</v>
      </c>
      <c r="P208" s="287" t="e">
        <f ca="1">CONCATENATE(INDEX([3]IMC!$F$1:$R$5,5,$O208) &amp; " e " &amp; INDEX([3]IMC!$F$1:$R$5,5,$O208+1))</f>
        <v>#NAME?</v>
      </c>
      <c r="Q208" s="281"/>
      <c r="R208" s="288" t="e">
        <f ca="1">MATCH(F208,[3]PC!A:A,0)</f>
        <v>#NAME?</v>
      </c>
      <c r="S208" s="288" t="e">
        <f t="shared" ca="1" si="31"/>
        <v>#NAME?</v>
      </c>
      <c r="T208" s="296" t="e">
        <f ca="1">CONCATENATE(INDEX([3]PC!$E$1:$M$2,1,$S208) &amp; " e " &amp; INDEX([3]PC!$E$1:$M$2,1,$S208+1))</f>
        <v>#NAME?</v>
      </c>
      <c r="U208" s="292"/>
      <c r="W208" s="292" t="e">
        <f>CONCATENATE(INDEX([3]IMC!$F$1:$R$5,5,$V208) &amp; " e " &amp; INDEX([3]IMC!$F$1:$R$5,5,$V208+1))</f>
        <v>#VALUE!</v>
      </c>
      <c r="X208" s="293">
        <f t="shared" si="32"/>
        <v>0</v>
      </c>
      <c r="Y208" s="293">
        <f t="shared" si="33"/>
        <v>0</v>
      </c>
      <c r="Z208" s="294"/>
      <c r="AA208" s="294"/>
      <c r="AB208" s="294"/>
      <c r="AC208" s="294"/>
      <c r="AD208" s="294"/>
      <c r="AE208" s="294"/>
      <c r="AF208" s="294"/>
      <c r="AG208" s="294"/>
      <c r="AH208" s="294"/>
      <c r="AI208" s="294"/>
      <c r="AJ208" s="294"/>
      <c r="AK208" s="294"/>
      <c r="AL208" s="294"/>
      <c r="AM208" s="294"/>
    </row>
    <row r="209" spans="1:39" ht="12">
      <c r="A209" s="281"/>
      <c r="B209" s="281"/>
      <c r="C209" s="281"/>
      <c r="D209" s="283"/>
      <c r="E209" s="283"/>
      <c r="F209" s="284" t="e">
        <f t="shared" ca="1" si="36"/>
        <v>#NAME?</v>
      </c>
      <c r="G209" s="285">
        <f t="shared" si="34"/>
        <v>0</v>
      </c>
      <c r="H209" s="281"/>
      <c r="I209" s="281"/>
      <c r="J209" s="281">
        <f t="shared" si="35"/>
        <v>0</v>
      </c>
      <c r="K209" s="281"/>
      <c r="L209" s="305"/>
      <c r="M209" s="287" t="str">
        <f t="shared" si="30"/>
        <v/>
      </c>
      <c r="N209" s="288" t="e">
        <f ca="1">MATCH(F209,[3]IMC!B:B,0)</f>
        <v>#NAME?</v>
      </c>
      <c r="O209" s="288" t="e">
        <f t="shared" ca="1" si="28"/>
        <v>#NAME?</v>
      </c>
      <c r="P209" s="287" t="e">
        <f ca="1">CONCATENATE(INDEX([3]IMC!$F$1:$R$5,5,$O209) &amp; " e " &amp; INDEX([3]IMC!$F$1:$R$5,5,$O209+1))</f>
        <v>#NAME?</v>
      </c>
      <c r="Q209" s="281"/>
      <c r="R209" s="288" t="e">
        <f ca="1">MATCH(F209,[3]PC!A:A,0)</f>
        <v>#NAME?</v>
      </c>
      <c r="S209" s="288" t="e">
        <f t="shared" ca="1" si="31"/>
        <v>#NAME?</v>
      </c>
      <c r="T209" s="296" t="e">
        <f ca="1">CONCATENATE(INDEX([3]PC!$E$1:$M$2,1,$S209) &amp; " e " &amp; INDEX([3]PC!$E$1:$M$2,1,$S209+1))</f>
        <v>#NAME?</v>
      </c>
      <c r="U209" s="292"/>
      <c r="W209" s="292" t="e">
        <f>CONCATENATE(INDEX([3]IMC!$F$1:$R$5,5,$V209) &amp; " e " &amp; INDEX([3]IMC!$F$1:$R$5,5,$V209+1))</f>
        <v>#VALUE!</v>
      </c>
      <c r="X209" s="293">
        <f t="shared" si="32"/>
        <v>0</v>
      </c>
      <c r="Y209" s="293">
        <f t="shared" si="33"/>
        <v>0</v>
      </c>
      <c r="Z209" s="294"/>
      <c r="AA209" s="294"/>
      <c r="AB209" s="294"/>
      <c r="AC209" s="294"/>
      <c r="AD209" s="294"/>
      <c r="AE209" s="294"/>
      <c r="AF209" s="294"/>
      <c r="AG209" s="294"/>
      <c r="AH209" s="294"/>
      <c r="AI209" s="294"/>
      <c r="AJ209" s="294"/>
      <c r="AK209" s="294"/>
      <c r="AL209" s="294"/>
      <c r="AM209" s="294"/>
    </row>
    <row r="210" spans="1:39" ht="12">
      <c r="A210" s="281"/>
      <c r="B210" s="281"/>
      <c r="C210" s="281"/>
      <c r="D210" s="283"/>
      <c r="E210" s="283"/>
      <c r="F210" s="284" t="e">
        <f t="shared" ca="1" si="36"/>
        <v>#NAME?</v>
      </c>
      <c r="G210" s="285">
        <f t="shared" si="34"/>
        <v>0</v>
      </c>
      <c r="H210" s="281"/>
      <c r="I210" s="281"/>
      <c r="J210" s="281">
        <f t="shared" si="35"/>
        <v>0</v>
      </c>
      <c r="K210" s="281"/>
      <c r="L210" s="305"/>
      <c r="M210" s="287" t="str">
        <f t="shared" si="30"/>
        <v/>
      </c>
      <c r="N210" s="288" t="e">
        <f ca="1">MATCH(F210,[3]IMC!B:B,0)</f>
        <v>#NAME?</v>
      </c>
      <c r="O210" s="288" t="e">
        <f t="shared" ca="1" si="28"/>
        <v>#NAME?</v>
      </c>
      <c r="P210" s="287" t="e">
        <f ca="1">CONCATENATE(INDEX([3]IMC!$F$1:$R$5,5,$O210) &amp; " e " &amp; INDEX([3]IMC!$F$1:$R$5,5,$O210+1))</f>
        <v>#NAME?</v>
      </c>
      <c r="Q210" s="281"/>
      <c r="R210" s="288" t="e">
        <f ca="1">MATCH(F210,[3]PC!A:A,0)</f>
        <v>#NAME?</v>
      </c>
      <c r="S210" s="288" t="e">
        <f t="shared" ca="1" si="31"/>
        <v>#NAME?</v>
      </c>
      <c r="T210" s="296" t="e">
        <f ca="1">CONCATENATE(INDEX([3]PC!$E$1:$M$2,1,$S210) &amp; " e " &amp; INDEX([3]PC!$E$1:$M$2,1,$S210+1))</f>
        <v>#NAME?</v>
      </c>
      <c r="U210" s="292"/>
      <c r="W210" s="292" t="e">
        <f>CONCATENATE(INDEX([3]IMC!$F$1:$R$5,5,$V210) &amp; " e " &amp; INDEX([3]IMC!$F$1:$R$5,5,$V210+1))</f>
        <v>#VALUE!</v>
      </c>
      <c r="X210" s="293">
        <f t="shared" si="32"/>
        <v>0</v>
      </c>
      <c r="Y210" s="293">
        <f t="shared" si="33"/>
        <v>0</v>
      </c>
      <c r="Z210" s="294"/>
      <c r="AA210" s="294"/>
      <c r="AB210" s="294"/>
      <c r="AC210" s="294"/>
      <c r="AD210" s="294"/>
      <c r="AE210" s="294"/>
      <c r="AF210" s="294"/>
      <c r="AG210" s="294"/>
      <c r="AH210" s="294"/>
      <c r="AI210" s="294"/>
      <c r="AJ210" s="294"/>
      <c r="AK210" s="294"/>
      <c r="AL210" s="294"/>
      <c r="AM210" s="294"/>
    </row>
    <row r="211" spans="1:39" ht="12">
      <c r="A211" s="281"/>
      <c r="B211" s="281"/>
      <c r="C211" s="281"/>
      <c r="D211" s="283"/>
      <c r="E211" s="283"/>
      <c r="F211" s="284" t="e">
        <f t="shared" ca="1" si="36"/>
        <v>#NAME?</v>
      </c>
      <c r="G211" s="285">
        <f t="shared" si="34"/>
        <v>0</v>
      </c>
      <c r="H211" s="281"/>
      <c r="I211" s="281"/>
      <c r="J211" s="281">
        <f t="shared" si="35"/>
        <v>0</v>
      </c>
      <c r="K211" s="281"/>
      <c r="L211" s="305"/>
      <c r="M211" s="287" t="str">
        <f t="shared" si="30"/>
        <v/>
      </c>
      <c r="N211" s="288" t="e">
        <f ca="1">MATCH(F211,[3]IMC!B:B,0)</f>
        <v>#NAME?</v>
      </c>
      <c r="O211" s="288" t="e">
        <f t="shared" ca="1" si="28"/>
        <v>#NAME?</v>
      </c>
      <c r="P211" s="287" t="e">
        <f ca="1">CONCATENATE(INDEX([3]IMC!$F$1:$R$5,5,$O211) &amp; " e " &amp; INDEX([3]IMC!$F$1:$R$5,5,$O211+1))</f>
        <v>#NAME?</v>
      </c>
      <c r="Q211" s="281"/>
      <c r="R211" s="288" t="e">
        <f ca="1">MATCH(F211,[3]PC!A:A,0)</f>
        <v>#NAME?</v>
      </c>
      <c r="S211" s="288" t="e">
        <f t="shared" ca="1" si="31"/>
        <v>#NAME?</v>
      </c>
      <c r="T211" s="296" t="e">
        <f ca="1">CONCATENATE(INDEX([3]PC!$E$1:$M$2,1,$S211) &amp; " e " &amp; INDEX([3]PC!$E$1:$M$2,1,$S211+1))</f>
        <v>#NAME?</v>
      </c>
      <c r="U211" s="292"/>
      <c r="W211" s="292" t="e">
        <f>CONCATENATE(INDEX([3]IMC!$F$1:$R$5,5,$V211) &amp; " e " &amp; INDEX([3]IMC!$F$1:$R$5,5,$V211+1))</f>
        <v>#VALUE!</v>
      </c>
      <c r="X211" s="293">
        <f t="shared" si="32"/>
        <v>0</v>
      </c>
      <c r="Y211" s="293">
        <f t="shared" si="33"/>
        <v>0</v>
      </c>
      <c r="Z211" s="294"/>
      <c r="AA211" s="294"/>
      <c r="AB211" s="294"/>
      <c r="AC211" s="294"/>
      <c r="AD211" s="294"/>
      <c r="AE211" s="294"/>
      <c r="AF211" s="294"/>
      <c r="AG211" s="294"/>
      <c r="AH211" s="294"/>
      <c r="AI211" s="294"/>
      <c r="AJ211" s="294"/>
      <c r="AK211" s="294"/>
      <c r="AL211" s="294"/>
      <c r="AM211" s="294"/>
    </row>
    <row r="212" spans="1:39" ht="12">
      <c r="A212" s="281"/>
      <c r="B212" s="281"/>
      <c r="C212" s="281"/>
      <c r="D212" s="283"/>
      <c r="E212" s="283"/>
      <c r="F212" s="284" t="e">
        <f t="shared" ca="1" si="36"/>
        <v>#NAME?</v>
      </c>
      <c r="G212" s="285">
        <f t="shared" si="34"/>
        <v>0</v>
      </c>
      <c r="H212" s="281"/>
      <c r="I212" s="281"/>
      <c r="J212" s="281">
        <f t="shared" si="35"/>
        <v>0</v>
      </c>
      <c r="K212" s="281"/>
      <c r="L212" s="305"/>
      <c r="M212" s="287" t="str">
        <f t="shared" si="30"/>
        <v/>
      </c>
      <c r="N212" s="288" t="e">
        <f ca="1">MATCH(F212,[3]IMC!B:B,0)</f>
        <v>#NAME?</v>
      </c>
      <c r="O212" s="288" t="e">
        <f t="shared" ca="1" si="28"/>
        <v>#NAME?</v>
      </c>
      <c r="P212" s="287" t="e">
        <f ca="1">CONCATENATE(INDEX([3]IMC!$F$1:$R$5,5,$O212) &amp; " e " &amp; INDEX([3]IMC!$F$1:$R$5,5,$O212+1))</f>
        <v>#NAME?</v>
      </c>
      <c r="Q212" s="281"/>
      <c r="R212" s="288" t="e">
        <f ca="1">MATCH(F212,[3]PC!A:A,0)</f>
        <v>#NAME?</v>
      </c>
      <c r="S212" s="288" t="e">
        <f t="shared" ca="1" si="31"/>
        <v>#NAME?</v>
      </c>
      <c r="T212" s="296" t="e">
        <f ca="1">CONCATENATE(INDEX([3]PC!$E$1:$M$2,1,$S212) &amp; " e " &amp; INDEX([3]PC!$E$1:$M$2,1,$S212+1))</f>
        <v>#NAME?</v>
      </c>
      <c r="U212" s="292"/>
      <c r="W212" s="292" t="e">
        <f>CONCATENATE(INDEX([3]IMC!$F$1:$R$5,5,$V212) &amp; " e " &amp; INDEX([3]IMC!$F$1:$R$5,5,$V212+1))</f>
        <v>#VALUE!</v>
      </c>
      <c r="X212" s="293">
        <f t="shared" si="32"/>
        <v>0</v>
      </c>
      <c r="Y212" s="293">
        <f t="shared" si="33"/>
        <v>0</v>
      </c>
      <c r="Z212" s="294"/>
      <c r="AA212" s="294"/>
      <c r="AB212" s="294"/>
      <c r="AC212" s="294"/>
      <c r="AD212" s="294"/>
      <c r="AE212" s="294"/>
      <c r="AF212" s="294"/>
      <c r="AG212" s="294"/>
      <c r="AH212" s="294"/>
      <c r="AI212" s="294"/>
      <c r="AJ212" s="294"/>
      <c r="AK212" s="294"/>
      <c r="AL212" s="294"/>
      <c r="AM212" s="294"/>
    </row>
    <row r="213" spans="1:39" ht="12">
      <c r="A213" s="281"/>
      <c r="B213" s="281"/>
      <c r="C213" s="281"/>
      <c r="D213" s="283"/>
      <c r="E213" s="283"/>
      <c r="F213" s="284" t="e">
        <f t="shared" ca="1" si="36"/>
        <v>#NAME?</v>
      </c>
      <c r="G213" s="285">
        <f t="shared" si="34"/>
        <v>0</v>
      </c>
      <c r="H213" s="281"/>
      <c r="I213" s="281"/>
      <c r="J213" s="281">
        <f t="shared" si="35"/>
        <v>0</v>
      </c>
      <c r="K213" s="281"/>
      <c r="L213" s="305"/>
      <c r="M213" s="287" t="str">
        <f t="shared" si="30"/>
        <v/>
      </c>
      <c r="N213" s="288" t="e">
        <f ca="1">MATCH(F213,[3]IMC!B:B,0)</f>
        <v>#NAME?</v>
      </c>
      <c r="O213" s="288" t="e">
        <f t="shared" ca="1" si="28"/>
        <v>#NAME?</v>
      </c>
      <c r="P213" s="287" t="e">
        <f ca="1">CONCATENATE(INDEX([3]IMC!$F$1:$R$5,5,$O213) &amp; " e " &amp; INDEX([3]IMC!$F$1:$R$5,5,$O213+1))</f>
        <v>#NAME?</v>
      </c>
      <c r="Q213" s="281"/>
      <c r="R213" s="288" t="e">
        <f ca="1">MATCH(F213,[3]PC!A:A,0)</f>
        <v>#NAME?</v>
      </c>
      <c r="S213" s="288" t="e">
        <f t="shared" ca="1" si="31"/>
        <v>#NAME?</v>
      </c>
      <c r="T213" s="296" t="e">
        <f ca="1">CONCATENATE(INDEX([3]PC!$E$1:$M$2,1,$S213) &amp; " e " &amp; INDEX([3]PC!$E$1:$M$2,1,$S213+1))</f>
        <v>#NAME?</v>
      </c>
      <c r="U213" s="292"/>
      <c r="W213" s="292" t="e">
        <f>CONCATENATE(INDEX([3]IMC!$F$1:$R$5,5,$V213) &amp; " e " &amp; INDEX([3]IMC!$F$1:$R$5,5,$V213+1))</f>
        <v>#VALUE!</v>
      </c>
      <c r="X213" s="293">
        <f t="shared" si="32"/>
        <v>0</v>
      </c>
      <c r="Y213" s="293">
        <f t="shared" si="33"/>
        <v>0</v>
      </c>
      <c r="Z213" s="294"/>
      <c r="AA213" s="294"/>
      <c r="AB213" s="294"/>
      <c r="AC213" s="294"/>
      <c r="AD213" s="294"/>
      <c r="AE213" s="294"/>
      <c r="AF213" s="294"/>
      <c r="AG213" s="294"/>
      <c r="AH213" s="294"/>
      <c r="AI213" s="294"/>
      <c r="AJ213" s="294"/>
      <c r="AK213" s="294"/>
      <c r="AL213" s="294"/>
      <c r="AM213" s="294"/>
    </row>
    <row r="214" spans="1:39" ht="12">
      <c r="A214" s="281"/>
      <c r="B214" s="281"/>
      <c r="C214" s="281"/>
      <c r="D214" s="283"/>
      <c r="E214" s="283"/>
      <c r="F214" s="284" t="e">
        <f t="shared" ca="1" si="36"/>
        <v>#NAME?</v>
      </c>
      <c r="G214" s="285">
        <f t="shared" si="34"/>
        <v>0</v>
      </c>
      <c r="H214" s="281"/>
      <c r="I214" s="281"/>
      <c r="J214" s="281">
        <f t="shared" si="35"/>
        <v>0</v>
      </c>
      <c r="K214" s="281"/>
      <c r="L214" s="305"/>
      <c r="M214" s="287" t="str">
        <f t="shared" si="30"/>
        <v/>
      </c>
      <c r="N214" s="288" t="e">
        <f ca="1">MATCH(F214,[3]IMC!B:B,0)</f>
        <v>#NAME?</v>
      </c>
      <c r="O214" s="288" t="e">
        <f t="shared" ca="1" si="28"/>
        <v>#NAME?</v>
      </c>
      <c r="P214" s="287" t="e">
        <f ca="1">CONCATENATE(INDEX([3]IMC!$F$1:$R$5,5,$O214) &amp; " e " &amp; INDEX([3]IMC!$F$1:$R$5,5,$O214+1))</f>
        <v>#NAME?</v>
      </c>
      <c r="Q214" s="281"/>
      <c r="R214" s="288" t="e">
        <f ca="1">MATCH(F214,[3]PC!A:A,0)</f>
        <v>#NAME?</v>
      </c>
      <c r="S214" s="288" t="e">
        <f t="shared" ca="1" si="31"/>
        <v>#NAME?</v>
      </c>
      <c r="T214" s="296" t="e">
        <f ca="1">CONCATENATE(INDEX([3]PC!$E$1:$M$2,1,$S214) &amp; " e " &amp; INDEX([3]PC!$E$1:$M$2,1,$S214+1))</f>
        <v>#NAME?</v>
      </c>
      <c r="U214" s="292"/>
      <c r="W214" s="292" t="e">
        <f>CONCATENATE(INDEX([3]IMC!$F$1:$R$5,5,$V214) &amp; " e " &amp; INDEX([3]IMC!$F$1:$R$5,5,$V214+1))</f>
        <v>#VALUE!</v>
      </c>
      <c r="X214" s="293">
        <f t="shared" si="32"/>
        <v>0</v>
      </c>
      <c r="Y214" s="293">
        <f t="shared" si="33"/>
        <v>0</v>
      </c>
      <c r="Z214" s="294"/>
      <c r="AA214" s="294"/>
      <c r="AB214" s="294"/>
      <c r="AC214" s="294"/>
      <c r="AD214" s="294"/>
      <c r="AE214" s="294"/>
      <c r="AF214" s="294"/>
      <c r="AG214" s="294"/>
      <c r="AH214" s="294"/>
      <c r="AI214" s="294"/>
      <c r="AJ214" s="294"/>
      <c r="AK214" s="294"/>
      <c r="AL214" s="294"/>
      <c r="AM214" s="294"/>
    </row>
    <row r="215" spans="1:39" ht="12">
      <c r="A215" s="281"/>
      <c r="B215" s="281"/>
      <c r="C215" s="281"/>
      <c r="D215" s="283"/>
      <c r="E215" s="283"/>
      <c r="F215" s="284" t="e">
        <f t="shared" ca="1" si="36"/>
        <v>#NAME?</v>
      </c>
      <c r="G215" s="285">
        <f t="shared" si="34"/>
        <v>0</v>
      </c>
      <c r="H215" s="281"/>
      <c r="I215" s="281"/>
      <c r="J215" s="281">
        <f t="shared" si="35"/>
        <v>0</v>
      </c>
      <c r="K215" s="281"/>
      <c r="L215" s="305"/>
      <c r="M215" s="287" t="str">
        <f t="shared" si="30"/>
        <v/>
      </c>
      <c r="N215" s="288" t="e">
        <f ca="1">MATCH(F215,[3]IMC!B:B,0)</f>
        <v>#NAME?</v>
      </c>
      <c r="O215" s="288" t="e">
        <f t="shared" ca="1" si="28"/>
        <v>#NAME?</v>
      </c>
      <c r="P215" s="287" t="e">
        <f ca="1">CONCATENATE(INDEX([3]IMC!$F$1:$R$5,5,$O215) &amp; " e " &amp; INDEX([3]IMC!$F$1:$R$5,5,$O215+1))</f>
        <v>#NAME?</v>
      </c>
      <c r="Q215" s="281"/>
      <c r="R215" s="288" t="e">
        <f ca="1">MATCH(F215,[3]PC!A:A,0)</f>
        <v>#NAME?</v>
      </c>
      <c r="S215" s="288" t="e">
        <f t="shared" ca="1" si="31"/>
        <v>#NAME?</v>
      </c>
      <c r="T215" s="296" t="e">
        <f ca="1">CONCATENATE(INDEX([3]PC!$E$1:$M$2,1,$S215) &amp; " e " &amp; INDEX([3]PC!$E$1:$M$2,1,$S215+1))</f>
        <v>#NAME?</v>
      </c>
      <c r="U215" s="292"/>
      <c r="W215" s="292" t="e">
        <f>CONCATENATE(INDEX([3]IMC!$F$1:$R$5,5,$V215) &amp; " e " &amp; INDEX([3]IMC!$F$1:$R$5,5,$V215+1))</f>
        <v>#VALUE!</v>
      </c>
      <c r="X215" s="293">
        <f t="shared" si="32"/>
        <v>0</v>
      </c>
      <c r="Y215" s="293">
        <f t="shared" si="33"/>
        <v>0</v>
      </c>
      <c r="Z215" s="294"/>
      <c r="AA215" s="294"/>
      <c r="AB215" s="294"/>
      <c r="AC215" s="294"/>
      <c r="AD215" s="294"/>
      <c r="AE215" s="294"/>
      <c r="AF215" s="294"/>
      <c r="AG215" s="294"/>
      <c r="AH215" s="294"/>
      <c r="AI215" s="294"/>
      <c r="AJ215" s="294"/>
      <c r="AK215" s="294"/>
      <c r="AL215" s="294"/>
      <c r="AM215" s="294"/>
    </row>
    <row r="216" spans="1:39" ht="12">
      <c r="A216" s="281"/>
      <c r="B216" s="281"/>
      <c r="C216" s="281"/>
      <c r="D216" s="283"/>
      <c r="E216" s="283"/>
      <c r="F216" s="284" t="e">
        <f t="shared" ca="1" si="36"/>
        <v>#NAME?</v>
      </c>
      <c r="G216" s="285">
        <f t="shared" si="34"/>
        <v>0</v>
      </c>
      <c r="H216" s="281"/>
      <c r="I216" s="281"/>
      <c r="J216" s="281">
        <f t="shared" si="35"/>
        <v>0</v>
      </c>
      <c r="K216" s="281"/>
      <c r="L216" s="305"/>
      <c r="M216" s="287" t="str">
        <f t="shared" si="30"/>
        <v/>
      </c>
      <c r="N216" s="288" t="e">
        <f ca="1">MATCH(F216,[3]IMC!B:B,0)</f>
        <v>#NAME?</v>
      </c>
      <c r="O216" s="288" t="e">
        <f t="shared" ca="1" si="28"/>
        <v>#NAME?</v>
      </c>
      <c r="P216" s="287" t="e">
        <f ca="1">CONCATENATE(INDEX([3]IMC!$F$1:$R$5,5,$O216) &amp; " e " &amp; INDEX([3]IMC!$F$1:$R$5,5,$O216+1))</f>
        <v>#NAME?</v>
      </c>
      <c r="Q216" s="281"/>
      <c r="R216" s="288" t="e">
        <f ca="1">MATCH(F216,[3]PC!A:A,0)</f>
        <v>#NAME?</v>
      </c>
      <c r="S216" s="288" t="e">
        <f t="shared" ca="1" si="31"/>
        <v>#NAME?</v>
      </c>
      <c r="T216" s="296" t="e">
        <f ca="1">CONCATENATE(INDEX([3]PC!$E$1:$M$2,1,$S216) &amp; " e " &amp; INDEX([3]PC!$E$1:$M$2,1,$S216+1))</f>
        <v>#NAME?</v>
      </c>
      <c r="U216" s="292"/>
      <c r="W216" s="292" t="e">
        <f>CONCATENATE(INDEX([3]IMC!$F$1:$R$5,5,$V216) &amp; " e " &amp; INDEX([3]IMC!$F$1:$R$5,5,$V216+1))</f>
        <v>#VALUE!</v>
      </c>
      <c r="X216" s="293">
        <f t="shared" si="32"/>
        <v>0</v>
      </c>
      <c r="Y216" s="293">
        <f t="shared" si="33"/>
        <v>0</v>
      </c>
      <c r="Z216" s="294"/>
      <c r="AA216" s="294"/>
      <c r="AB216" s="294"/>
      <c r="AC216" s="294"/>
      <c r="AD216" s="294"/>
      <c r="AE216" s="294"/>
      <c r="AF216" s="294"/>
      <c r="AG216" s="294"/>
      <c r="AH216" s="294"/>
      <c r="AI216" s="294"/>
      <c r="AJ216" s="294"/>
      <c r="AK216" s="294"/>
      <c r="AL216" s="294"/>
      <c r="AM216" s="294"/>
    </row>
    <row r="217" spans="1:39" ht="12">
      <c r="A217" s="281"/>
      <c r="B217" s="281"/>
      <c r="C217" s="281"/>
      <c r="D217" s="283"/>
      <c r="E217" s="283"/>
      <c r="F217" s="284" t="e">
        <f t="shared" ref="F217:F280" ca="1" si="37">meses(E217,D217)</f>
        <v>#NAME?</v>
      </c>
      <c r="G217" s="285">
        <f t="shared" si="34"/>
        <v>0</v>
      </c>
      <c r="H217" s="281"/>
      <c r="I217" s="281"/>
      <c r="J217" s="281">
        <f t="shared" si="35"/>
        <v>0</v>
      </c>
      <c r="K217" s="281"/>
      <c r="L217" s="305"/>
      <c r="M217" s="287" t="str">
        <f t="shared" si="30"/>
        <v/>
      </c>
      <c r="N217" s="288" t="e">
        <f ca="1">MATCH(F217,[3]IMC!B:B,0)</f>
        <v>#NAME?</v>
      </c>
      <c r="O217" s="288" t="e">
        <f t="shared" ca="1" si="28"/>
        <v>#NAME?</v>
      </c>
      <c r="P217" s="287" t="e">
        <f ca="1">CONCATENATE(INDEX([3]IMC!$F$1:$R$5,5,$O217) &amp; " e " &amp; INDEX([3]IMC!$F$1:$R$5,5,$O217+1))</f>
        <v>#NAME?</v>
      </c>
      <c r="Q217" s="281"/>
      <c r="R217" s="288" t="e">
        <f ca="1">MATCH(F217,[3]PC!A:A,0)</f>
        <v>#NAME?</v>
      </c>
      <c r="S217" s="288" t="e">
        <f t="shared" ca="1" si="31"/>
        <v>#NAME?</v>
      </c>
      <c r="T217" s="296" t="e">
        <f ca="1">CONCATENATE(INDEX([3]PC!$E$1:$M$2,1,$S217) &amp; " e " &amp; INDEX([3]PC!$E$1:$M$2,1,$S217+1))</f>
        <v>#NAME?</v>
      </c>
      <c r="U217" s="292"/>
      <c r="W217" s="292" t="e">
        <f>CONCATENATE(INDEX([3]IMC!$F$1:$R$5,5,$V217) &amp; " e " &amp; INDEX([3]IMC!$F$1:$R$5,5,$V217+1))</f>
        <v>#VALUE!</v>
      </c>
      <c r="X217" s="293">
        <f t="shared" si="32"/>
        <v>0</v>
      </c>
      <c r="Y217" s="293">
        <f t="shared" si="33"/>
        <v>0</v>
      </c>
      <c r="Z217" s="294"/>
      <c r="AA217" s="294"/>
      <c r="AB217" s="294"/>
      <c r="AC217" s="294"/>
      <c r="AD217" s="294"/>
      <c r="AE217" s="294"/>
      <c r="AF217" s="294"/>
      <c r="AG217" s="294"/>
      <c r="AH217" s="294"/>
      <c r="AI217" s="294"/>
      <c r="AJ217" s="294"/>
      <c r="AK217" s="294"/>
      <c r="AL217" s="294"/>
      <c r="AM217" s="294"/>
    </row>
    <row r="218" spans="1:39" ht="12">
      <c r="A218" s="281"/>
      <c r="B218" s="281"/>
      <c r="C218" s="281"/>
      <c r="D218" s="283"/>
      <c r="E218" s="283"/>
      <c r="F218" s="284" t="e">
        <f t="shared" ca="1" si="37"/>
        <v>#NAME?</v>
      </c>
      <c r="G218" s="285">
        <f t="shared" si="34"/>
        <v>0</v>
      </c>
      <c r="H218" s="281"/>
      <c r="I218" s="281"/>
      <c r="J218" s="281">
        <f t="shared" si="35"/>
        <v>0</v>
      </c>
      <c r="K218" s="281"/>
      <c r="L218" s="305"/>
      <c r="M218" s="287" t="str">
        <f t="shared" si="30"/>
        <v/>
      </c>
      <c r="N218" s="288" t="e">
        <f ca="1">MATCH(F218,[3]IMC!B:B,0)</f>
        <v>#NAME?</v>
      </c>
      <c r="O218" s="288" t="e">
        <f t="shared" ca="1" si="28"/>
        <v>#NAME?</v>
      </c>
      <c r="P218" s="287" t="e">
        <f ca="1">CONCATENATE(INDEX([3]IMC!$F$1:$R$5,5,$O218) &amp; " e " &amp; INDEX([3]IMC!$F$1:$R$5,5,$O218+1))</f>
        <v>#NAME?</v>
      </c>
      <c r="Q218" s="281"/>
      <c r="R218" s="288" t="e">
        <f ca="1">MATCH(F218,[3]PC!A:A,0)</f>
        <v>#NAME?</v>
      </c>
      <c r="S218" s="288" t="e">
        <f t="shared" ca="1" si="31"/>
        <v>#NAME?</v>
      </c>
      <c r="T218" s="296" t="e">
        <f ca="1">CONCATENATE(INDEX([3]PC!$E$1:$M$2,1,$S218) &amp; " e " &amp; INDEX([3]PC!$E$1:$M$2,1,$S218+1))</f>
        <v>#NAME?</v>
      </c>
      <c r="U218" s="292"/>
      <c r="W218" s="292" t="e">
        <f>CONCATENATE(INDEX([3]IMC!$F$1:$R$5,5,$V218) &amp; " e " &amp; INDEX([3]IMC!$F$1:$R$5,5,$V218+1))</f>
        <v>#VALUE!</v>
      </c>
      <c r="X218" s="293">
        <f t="shared" si="32"/>
        <v>0</v>
      </c>
      <c r="Y218" s="293">
        <f t="shared" si="33"/>
        <v>0</v>
      </c>
      <c r="Z218" s="294"/>
      <c r="AA218" s="294"/>
      <c r="AB218" s="294"/>
      <c r="AC218" s="294"/>
      <c r="AD218" s="294"/>
      <c r="AE218" s="294"/>
      <c r="AF218" s="294"/>
      <c r="AG218" s="294"/>
      <c r="AH218" s="294"/>
      <c r="AI218" s="294"/>
      <c r="AJ218" s="294"/>
      <c r="AK218" s="294"/>
      <c r="AL218" s="294"/>
      <c r="AM218" s="294"/>
    </row>
    <row r="219" spans="1:39" ht="12">
      <c r="A219" s="281"/>
      <c r="B219" s="281"/>
      <c r="C219" s="281"/>
      <c r="D219" s="283"/>
      <c r="E219" s="283"/>
      <c r="F219" s="284" t="e">
        <f t="shared" ca="1" si="37"/>
        <v>#NAME?</v>
      </c>
      <c r="G219" s="285">
        <f t="shared" si="34"/>
        <v>0</v>
      </c>
      <c r="H219" s="281"/>
      <c r="I219" s="281"/>
      <c r="J219" s="281">
        <f t="shared" si="35"/>
        <v>0</v>
      </c>
      <c r="K219" s="281"/>
      <c r="L219" s="305"/>
      <c r="M219" s="287" t="str">
        <f t="shared" si="30"/>
        <v/>
      </c>
      <c r="N219" s="288" t="e">
        <f ca="1">MATCH(F219,[3]IMC!B:B,0)</f>
        <v>#NAME?</v>
      </c>
      <c r="O219" s="288" t="e">
        <f t="shared" ca="1" si="28"/>
        <v>#NAME?</v>
      </c>
      <c r="P219" s="287" t="e">
        <f ca="1">CONCATENATE(INDEX([3]IMC!$F$1:$R$5,5,$O219) &amp; " e " &amp; INDEX([3]IMC!$F$1:$R$5,5,$O219+1))</f>
        <v>#NAME?</v>
      </c>
      <c r="Q219" s="281"/>
      <c r="R219" s="288" t="e">
        <f ca="1">MATCH(F219,[3]PC!A:A,0)</f>
        <v>#NAME?</v>
      </c>
      <c r="S219" s="288" t="e">
        <f t="shared" ca="1" si="31"/>
        <v>#NAME?</v>
      </c>
      <c r="T219" s="296" t="e">
        <f ca="1">CONCATENATE(INDEX([3]PC!$E$1:$M$2,1,$S219) &amp; " e " &amp; INDEX([3]PC!$E$1:$M$2,1,$S219+1))</f>
        <v>#NAME?</v>
      </c>
      <c r="U219" s="292"/>
      <c r="W219" s="292" t="e">
        <f>CONCATENATE(INDEX([3]IMC!$F$1:$R$5,5,$V219) &amp; " e " &amp; INDEX([3]IMC!$F$1:$R$5,5,$V219+1))</f>
        <v>#VALUE!</v>
      </c>
      <c r="X219" s="293">
        <f t="shared" si="32"/>
        <v>0</v>
      </c>
      <c r="Y219" s="293">
        <f t="shared" si="33"/>
        <v>0</v>
      </c>
      <c r="Z219" s="294"/>
      <c r="AA219" s="294"/>
      <c r="AB219" s="294"/>
      <c r="AC219" s="294"/>
      <c r="AD219" s="294"/>
      <c r="AE219" s="294"/>
      <c r="AF219" s="294"/>
      <c r="AG219" s="294"/>
      <c r="AH219" s="294"/>
      <c r="AI219" s="294"/>
      <c r="AJ219" s="294"/>
      <c r="AK219" s="294"/>
      <c r="AL219" s="294"/>
      <c r="AM219" s="294"/>
    </row>
    <row r="220" spans="1:39" ht="12">
      <c r="A220" s="281"/>
      <c r="B220" s="281"/>
      <c r="C220" s="281"/>
      <c r="D220" s="283"/>
      <c r="E220" s="283"/>
      <c r="F220" s="284" t="e">
        <f t="shared" ca="1" si="37"/>
        <v>#NAME?</v>
      </c>
      <c r="G220" s="285">
        <f t="shared" si="34"/>
        <v>0</v>
      </c>
      <c r="H220" s="281"/>
      <c r="I220" s="281"/>
      <c r="J220" s="281">
        <f t="shared" si="35"/>
        <v>0</v>
      </c>
      <c r="K220" s="281"/>
      <c r="L220" s="305"/>
      <c r="M220" s="287" t="str">
        <f t="shared" si="30"/>
        <v/>
      </c>
      <c r="N220" s="288" t="e">
        <f ca="1">MATCH(F220,[3]IMC!B:B,0)</f>
        <v>#NAME?</v>
      </c>
      <c r="O220" s="288" t="e">
        <f t="shared" ca="1" si="28"/>
        <v>#NAME?</v>
      </c>
      <c r="P220" s="287" t="e">
        <f ca="1">CONCATENATE(INDEX([3]IMC!$F$1:$R$5,5,$O220) &amp; " e " &amp; INDEX([3]IMC!$F$1:$R$5,5,$O220+1))</f>
        <v>#NAME?</v>
      </c>
      <c r="Q220" s="281"/>
      <c r="R220" s="288" t="e">
        <f ca="1">MATCH(F220,[3]PC!A:A,0)</f>
        <v>#NAME?</v>
      </c>
      <c r="S220" s="288" t="e">
        <f t="shared" ca="1" si="31"/>
        <v>#NAME?</v>
      </c>
      <c r="T220" s="296" t="e">
        <f ca="1">CONCATENATE(INDEX([3]PC!$E$1:$M$2,1,$S220) &amp; " e " &amp; INDEX([3]PC!$E$1:$M$2,1,$S220+1))</f>
        <v>#NAME?</v>
      </c>
      <c r="U220" s="292"/>
      <c r="W220" s="292" t="e">
        <f>CONCATENATE(INDEX([3]IMC!$F$1:$R$5,5,$V220) &amp; " e " &amp; INDEX([3]IMC!$F$1:$R$5,5,$V220+1))</f>
        <v>#VALUE!</v>
      </c>
      <c r="X220" s="293">
        <f t="shared" si="32"/>
        <v>0</v>
      </c>
      <c r="Y220" s="293">
        <f t="shared" si="33"/>
        <v>0</v>
      </c>
      <c r="Z220" s="294"/>
      <c r="AA220" s="294"/>
      <c r="AB220" s="294"/>
      <c r="AC220" s="294"/>
      <c r="AD220" s="294"/>
      <c r="AE220" s="294"/>
      <c r="AF220" s="294"/>
      <c r="AG220" s="294"/>
      <c r="AH220" s="294"/>
      <c r="AI220" s="294"/>
      <c r="AJ220" s="294"/>
      <c r="AK220" s="294"/>
      <c r="AL220" s="294"/>
      <c r="AM220" s="294"/>
    </row>
    <row r="221" spans="1:39" ht="12">
      <c r="A221" s="281"/>
      <c r="B221" s="281"/>
      <c r="C221" s="281"/>
      <c r="D221" s="283"/>
      <c r="E221" s="283"/>
      <c r="F221" s="284" t="e">
        <f t="shared" ca="1" si="37"/>
        <v>#NAME?</v>
      </c>
      <c r="G221" s="285">
        <f t="shared" si="34"/>
        <v>0</v>
      </c>
      <c r="H221" s="281"/>
      <c r="I221" s="281"/>
      <c r="J221" s="281">
        <f t="shared" si="35"/>
        <v>0</v>
      </c>
      <c r="K221" s="281"/>
      <c r="L221" s="305"/>
      <c r="M221" s="287" t="str">
        <f t="shared" si="30"/>
        <v/>
      </c>
      <c r="N221" s="288" t="e">
        <f ca="1">MATCH(F221,[3]IMC!B:B,0)</f>
        <v>#NAME?</v>
      </c>
      <c r="O221" s="288" t="e">
        <f t="shared" ca="1" si="28"/>
        <v>#NAME?</v>
      </c>
      <c r="P221" s="287" t="e">
        <f ca="1">CONCATENATE(INDEX([3]IMC!$F$1:$R$5,5,$O221) &amp; " e " &amp; INDEX([3]IMC!$F$1:$R$5,5,$O221+1))</f>
        <v>#NAME?</v>
      </c>
      <c r="Q221" s="281"/>
      <c r="R221" s="288" t="e">
        <f ca="1">MATCH(F221,[3]PC!A:A,0)</f>
        <v>#NAME?</v>
      </c>
      <c r="S221" s="288" t="e">
        <f t="shared" ca="1" si="31"/>
        <v>#NAME?</v>
      </c>
      <c r="T221" s="296" t="e">
        <f ca="1">CONCATENATE(INDEX([3]PC!$E$1:$M$2,1,$S221) &amp; " e " &amp; INDEX([3]PC!$E$1:$M$2,1,$S221+1))</f>
        <v>#NAME?</v>
      </c>
      <c r="U221" s="292"/>
      <c r="W221" s="292" t="e">
        <f>CONCATENATE(INDEX([3]IMC!$F$1:$R$5,5,$V221) &amp; " e " &amp; INDEX([3]IMC!$F$1:$R$5,5,$V221+1))</f>
        <v>#VALUE!</v>
      </c>
      <c r="X221" s="293">
        <f t="shared" si="32"/>
        <v>0</v>
      </c>
      <c r="Y221" s="293">
        <f t="shared" si="33"/>
        <v>0</v>
      </c>
      <c r="Z221" s="294"/>
      <c r="AA221" s="294"/>
      <c r="AB221" s="294"/>
      <c r="AC221" s="294"/>
      <c r="AD221" s="294"/>
      <c r="AE221" s="294"/>
      <c r="AF221" s="294"/>
      <c r="AG221" s="294"/>
      <c r="AH221" s="294"/>
      <c r="AI221" s="294"/>
      <c r="AJ221" s="294"/>
      <c r="AK221" s="294"/>
      <c r="AL221" s="294"/>
      <c r="AM221" s="294"/>
    </row>
    <row r="222" spans="1:39" ht="12">
      <c r="A222" s="281"/>
      <c r="B222" s="281"/>
      <c r="C222" s="281"/>
      <c r="D222" s="283"/>
      <c r="E222" s="283"/>
      <c r="F222" s="284" t="e">
        <f t="shared" ca="1" si="37"/>
        <v>#NAME?</v>
      </c>
      <c r="G222" s="285">
        <f t="shared" si="34"/>
        <v>0</v>
      </c>
      <c r="H222" s="281"/>
      <c r="I222" s="281"/>
      <c r="J222" s="281">
        <f t="shared" si="35"/>
        <v>0</v>
      </c>
      <c r="K222" s="281"/>
      <c r="L222" s="305"/>
      <c r="M222" s="287" t="str">
        <f t="shared" si="30"/>
        <v/>
      </c>
      <c r="N222" s="288" t="e">
        <f ca="1">MATCH(F222,[3]IMC!B:B,0)</f>
        <v>#NAME?</v>
      </c>
      <c r="O222" s="288" t="e">
        <f t="shared" ca="1" si="28"/>
        <v>#NAME?</v>
      </c>
      <c r="P222" s="287" t="e">
        <f ca="1">CONCATENATE(INDEX([3]IMC!$F$1:$R$5,5,$O222) &amp; " e " &amp; INDEX([3]IMC!$F$1:$R$5,5,$O222+1))</f>
        <v>#NAME?</v>
      </c>
      <c r="Q222" s="281"/>
      <c r="R222" s="288" t="e">
        <f ca="1">MATCH(F222,[3]PC!A:A,0)</f>
        <v>#NAME?</v>
      </c>
      <c r="S222" s="288" t="e">
        <f t="shared" ca="1" si="31"/>
        <v>#NAME?</v>
      </c>
      <c r="T222" s="296" t="e">
        <f ca="1">CONCATENATE(INDEX([3]PC!$E$1:$M$2,1,$S222) &amp; " e " &amp; INDEX([3]PC!$E$1:$M$2,1,$S222+1))</f>
        <v>#NAME?</v>
      </c>
      <c r="U222" s="292"/>
      <c r="W222" s="292" t="e">
        <f>CONCATENATE(INDEX([3]IMC!$F$1:$R$5,5,$V222) &amp; " e " &amp; INDEX([3]IMC!$F$1:$R$5,5,$V222+1))</f>
        <v>#VALUE!</v>
      </c>
      <c r="X222" s="293">
        <f t="shared" si="32"/>
        <v>0</v>
      </c>
      <c r="Y222" s="293">
        <f t="shared" si="33"/>
        <v>0</v>
      </c>
      <c r="Z222" s="294"/>
      <c r="AA222" s="294"/>
      <c r="AB222" s="294"/>
      <c r="AC222" s="294"/>
      <c r="AD222" s="294"/>
      <c r="AE222" s="294"/>
      <c r="AF222" s="294"/>
      <c r="AG222" s="294"/>
      <c r="AH222" s="294"/>
      <c r="AI222" s="294"/>
      <c r="AJ222" s="294"/>
      <c r="AK222" s="294"/>
      <c r="AL222" s="294"/>
      <c r="AM222" s="294"/>
    </row>
    <row r="223" spans="1:39" ht="12">
      <c r="A223" s="281"/>
      <c r="B223" s="281"/>
      <c r="C223" s="281"/>
      <c r="D223" s="283"/>
      <c r="E223" s="283"/>
      <c r="F223" s="284" t="e">
        <f t="shared" ca="1" si="37"/>
        <v>#NAME?</v>
      </c>
      <c r="G223" s="285">
        <f t="shared" si="34"/>
        <v>0</v>
      </c>
      <c r="H223" s="281"/>
      <c r="I223" s="281"/>
      <c r="J223" s="281">
        <f t="shared" si="35"/>
        <v>0</v>
      </c>
      <c r="K223" s="281"/>
      <c r="L223" s="305"/>
      <c r="M223" s="287" t="str">
        <f t="shared" si="30"/>
        <v/>
      </c>
      <c r="N223" s="288" t="e">
        <f ca="1">MATCH(F223,[3]IMC!B:B,0)</f>
        <v>#NAME?</v>
      </c>
      <c r="O223" s="288" t="e">
        <f t="shared" ca="1" si="28"/>
        <v>#NAME?</v>
      </c>
      <c r="P223" s="287" t="e">
        <f ca="1">CONCATENATE(INDEX([3]IMC!$F$1:$R$5,5,$O223) &amp; " e " &amp; INDEX([3]IMC!$F$1:$R$5,5,$O223+1))</f>
        <v>#NAME?</v>
      </c>
      <c r="Q223" s="281"/>
      <c r="R223" s="288" t="e">
        <f ca="1">MATCH(F223,[3]PC!A:A,0)</f>
        <v>#NAME?</v>
      </c>
      <c r="S223" s="288" t="e">
        <f t="shared" ca="1" si="31"/>
        <v>#NAME?</v>
      </c>
      <c r="T223" s="296" t="e">
        <f ca="1">CONCATENATE(INDEX([3]PC!$E$1:$M$2,1,$S223) &amp; " e " &amp; INDEX([3]PC!$E$1:$M$2,1,$S223+1))</f>
        <v>#NAME?</v>
      </c>
      <c r="U223" s="292"/>
      <c r="W223" s="292" t="e">
        <f>CONCATENATE(INDEX([3]IMC!$F$1:$R$5,5,$V223) &amp; " e " &amp; INDEX([3]IMC!$F$1:$R$5,5,$V223+1))</f>
        <v>#VALUE!</v>
      </c>
      <c r="X223" s="293">
        <f t="shared" si="32"/>
        <v>0</v>
      </c>
      <c r="Y223" s="293">
        <f t="shared" si="33"/>
        <v>0</v>
      </c>
      <c r="Z223" s="294"/>
      <c r="AA223" s="294"/>
      <c r="AB223" s="294"/>
      <c r="AC223" s="294"/>
      <c r="AD223" s="294"/>
      <c r="AE223" s="294"/>
      <c r="AF223" s="294"/>
      <c r="AG223" s="294"/>
      <c r="AH223" s="294"/>
      <c r="AI223" s="294"/>
      <c r="AJ223" s="294"/>
      <c r="AK223" s="294"/>
      <c r="AL223" s="294"/>
      <c r="AM223" s="294"/>
    </row>
    <row r="224" spans="1:39" ht="12">
      <c r="A224" s="281"/>
      <c r="B224" s="281"/>
      <c r="C224" s="281"/>
      <c r="D224" s="283"/>
      <c r="E224" s="283"/>
      <c r="F224" s="284" t="e">
        <f t="shared" ca="1" si="37"/>
        <v>#NAME?</v>
      </c>
      <c r="G224" s="285">
        <f t="shared" si="34"/>
        <v>0</v>
      </c>
      <c r="H224" s="281"/>
      <c r="I224" s="281"/>
      <c r="J224" s="281">
        <f t="shared" si="35"/>
        <v>0</v>
      </c>
      <c r="K224" s="281"/>
      <c r="L224" s="305"/>
      <c r="M224" s="287" t="str">
        <f t="shared" si="30"/>
        <v/>
      </c>
      <c r="N224" s="288" t="e">
        <f ca="1">MATCH(F224,[3]IMC!B:B,0)</f>
        <v>#NAME?</v>
      </c>
      <c r="O224" s="288" t="e">
        <f t="shared" ca="1" si="28"/>
        <v>#NAME?</v>
      </c>
      <c r="P224" s="287" t="e">
        <f ca="1">CONCATENATE(INDEX([3]IMC!$F$1:$R$5,5,$O224) &amp; " e " &amp; INDEX([3]IMC!$F$1:$R$5,5,$O224+1))</f>
        <v>#NAME?</v>
      </c>
      <c r="Q224" s="281"/>
      <c r="R224" s="288" t="e">
        <f ca="1">MATCH(F224,[3]PC!A:A,0)</f>
        <v>#NAME?</v>
      </c>
      <c r="S224" s="288" t="e">
        <f t="shared" ca="1" si="31"/>
        <v>#NAME?</v>
      </c>
      <c r="T224" s="296" t="e">
        <f ca="1">CONCATENATE(INDEX([3]PC!$E$1:$M$2,1,$S224) &amp; " e " &amp; INDEX([3]PC!$E$1:$M$2,1,$S224+1))</f>
        <v>#NAME?</v>
      </c>
      <c r="U224" s="292"/>
      <c r="W224" s="292" t="e">
        <f>CONCATENATE(INDEX([3]IMC!$F$1:$R$5,5,$V224) &amp; " e " &amp; INDEX([3]IMC!$F$1:$R$5,5,$V224+1))</f>
        <v>#VALUE!</v>
      </c>
      <c r="X224" s="293">
        <f t="shared" si="32"/>
        <v>0</v>
      </c>
      <c r="Y224" s="293">
        <f t="shared" si="33"/>
        <v>0</v>
      </c>
      <c r="Z224" s="294"/>
      <c r="AA224" s="294"/>
      <c r="AB224" s="294"/>
      <c r="AC224" s="294"/>
      <c r="AD224" s="294"/>
      <c r="AE224" s="294"/>
      <c r="AF224" s="294"/>
      <c r="AG224" s="294"/>
      <c r="AH224" s="294"/>
      <c r="AI224" s="294"/>
      <c r="AJ224" s="294"/>
      <c r="AK224" s="294"/>
      <c r="AL224" s="294"/>
      <c r="AM224" s="294"/>
    </row>
    <row r="225" spans="1:39" ht="12">
      <c r="A225" s="281"/>
      <c r="B225" s="281"/>
      <c r="C225" s="281"/>
      <c r="D225" s="283"/>
      <c r="E225" s="283"/>
      <c r="F225" s="284" t="e">
        <f t="shared" ca="1" si="37"/>
        <v>#NAME?</v>
      </c>
      <c r="G225" s="285">
        <f t="shared" si="34"/>
        <v>0</v>
      </c>
      <c r="H225" s="281"/>
      <c r="I225" s="281"/>
      <c r="J225" s="281">
        <f t="shared" si="35"/>
        <v>0</v>
      </c>
      <c r="K225" s="281"/>
      <c r="L225" s="305"/>
      <c r="M225" s="287" t="str">
        <f t="shared" si="30"/>
        <v/>
      </c>
      <c r="N225" s="288" t="e">
        <f ca="1">MATCH(F225,[3]IMC!B:B,0)</f>
        <v>#NAME?</v>
      </c>
      <c r="O225" s="288" t="e">
        <f t="shared" ca="1" si="28"/>
        <v>#NAME?</v>
      </c>
      <c r="P225" s="287" t="e">
        <f ca="1">CONCATENATE(INDEX([3]IMC!$F$1:$R$5,5,$O225) &amp; " e " &amp; INDEX([3]IMC!$F$1:$R$5,5,$O225+1))</f>
        <v>#NAME?</v>
      </c>
      <c r="Q225" s="281"/>
      <c r="R225" s="288" t="e">
        <f ca="1">MATCH(F225,[3]PC!A:A,0)</f>
        <v>#NAME?</v>
      </c>
      <c r="S225" s="288" t="e">
        <f t="shared" ca="1" si="31"/>
        <v>#NAME?</v>
      </c>
      <c r="T225" s="296" t="e">
        <f ca="1">CONCATENATE(INDEX([3]PC!$E$1:$M$2,1,$S225) &amp; " e " &amp; INDEX([3]PC!$E$1:$M$2,1,$S225+1))</f>
        <v>#NAME?</v>
      </c>
      <c r="U225" s="292"/>
      <c r="W225" s="292" t="e">
        <f>CONCATENATE(INDEX([3]IMC!$F$1:$R$5,5,$V225) &amp; " e " &amp; INDEX([3]IMC!$F$1:$R$5,5,$V225+1))</f>
        <v>#VALUE!</v>
      </c>
      <c r="X225" s="293">
        <f t="shared" si="32"/>
        <v>0</v>
      </c>
      <c r="Y225" s="293">
        <f t="shared" si="33"/>
        <v>0</v>
      </c>
      <c r="Z225" s="294"/>
      <c r="AA225" s="294"/>
      <c r="AB225" s="294"/>
      <c r="AC225" s="294"/>
      <c r="AD225" s="294"/>
      <c r="AE225" s="294"/>
      <c r="AF225" s="294"/>
      <c r="AG225" s="294"/>
      <c r="AH225" s="294"/>
      <c r="AI225" s="294"/>
      <c r="AJ225" s="294"/>
      <c r="AK225" s="294"/>
      <c r="AL225" s="294"/>
      <c r="AM225" s="294"/>
    </row>
    <row r="226" spans="1:39" ht="12">
      <c r="A226" s="281"/>
      <c r="B226" s="281"/>
      <c r="C226" s="281"/>
      <c r="D226" s="283"/>
      <c r="E226" s="283"/>
      <c r="F226" s="284" t="e">
        <f t="shared" ca="1" si="37"/>
        <v>#NAME?</v>
      </c>
      <c r="G226" s="285">
        <f t="shared" si="34"/>
        <v>0</v>
      </c>
      <c r="H226" s="281"/>
      <c r="I226" s="281"/>
      <c r="J226" s="281">
        <f t="shared" si="35"/>
        <v>0</v>
      </c>
      <c r="K226" s="281"/>
      <c r="L226" s="305"/>
      <c r="M226" s="287" t="str">
        <f t="shared" si="30"/>
        <v/>
      </c>
      <c r="N226" s="288" t="e">
        <f ca="1">MATCH(F226,[3]IMC!B:B,0)</f>
        <v>#NAME?</v>
      </c>
      <c r="O226" s="288" t="e">
        <f t="shared" ca="1" si="28"/>
        <v>#NAME?</v>
      </c>
      <c r="P226" s="287" t="e">
        <f ca="1">CONCATENATE(INDEX([3]IMC!$F$1:$R$5,5,$O226) &amp; " e " &amp; INDEX([3]IMC!$F$1:$R$5,5,$O226+1))</f>
        <v>#NAME?</v>
      </c>
      <c r="Q226" s="281"/>
      <c r="R226" s="288" t="e">
        <f ca="1">MATCH(F226,[3]PC!A:A,0)</f>
        <v>#NAME?</v>
      </c>
      <c r="S226" s="288" t="e">
        <f t="shared" ca="1" si="31"/>
        <v>#NAME?</v>
      </c>
      <c r="T226" s="296" t="e">
        <f ca="1">CONCATENATE(INDEX([3]PC!$E$1:$M$2,1,$S226) &amp; " e " &amp; INDEX([3]PC!$E$1:$M$2,1,$S226+1))</f>
        <v>#NAME?</v>
      </c>
      <c r="U226" s="292"/>
      <c r="W226" s="292" t="e">
        <f>CONCATENATE(INDEX([3]IMC!$F$1:$R$5,5,$V226) &amp; " e " &amp; INDEX([3]IMC!$F$1:$R$5,5,$V226+1))</f>
        <v>#VALUE!</v>
      </c>
      <c r="X226" s="293">
        <f t="shared" si="32"/>
        <v>0</v>
      </c>
      <c r="Y226" s="293">
        <f t="shared" si="33"/>
        <v>0</v>
      </c>
      <c r="Z226" s="294"/>
      <c r="AA226" s="294"/>
      <c r="AB226" s="294"/>
      <c r="AC226" s="294"/>
      <c r="AD226" s="294"/>
      <c r="AE226" s="294"/>
      <c r="AF226" s="294"/>
      <c r="AG226" s="294"/>
      <c r="AH226" s="294"/>
      <c r="AI226" s="294"/>
      <c r="AJ226" s="294"/>
      <c r="AK226" s="294"/>
      <c r="AL226" s="294"/>
      <c r="AM226" s="294"/>
    </row>
    <row r="227" spans="1:39" ht="12">
      <c r="A227" s="281"/>
      <c r="B227" s="281"/>
      <c r="C227" s="281"/>
      <c r="D227" s="283"/>
      <c r="E227" s="283"/>
      <c r="F227" s="284" t="e">
        <f t="shared" ca="1" si="37"/>
        <v>#NAME?</v>
      </c>
      <c r="G227" s="285">
        <f t="shared" si="34"/>
        <v>0</v>
      </c>
      <c r="H227" s="281"/>
      <c r="I227" s="281"/>
      <c r="J227" s="281">
        <f t="shared" si="35"/>
        <v>0</v>
      </c>
      <c r="K227" s="281"/>
      <c r="L227" s="305"/>
      <c r="M227" s="287" t="str">
        <f t="shared" si="30"/>
        <v/>
      </c>
      <c r="N227" s="288" t="e">
        <f ca="1">MATCH(F227,[3]IMC!B:B,0)</f>
        <v>#NAME?</v>
      </c>
      <c r="O227" s="288" t="e">
        <f t="shared" ca="1" si="28"/>
        <v>#NAME?</v>
      </c>
      <c r="P227" s="287" t="e">
        <f ca="1">CONCATENATE(INDEX([3]IMC!$F$1:$R$5,5,$O227) &amp; " e " &amp; INDEX([3]IMC!$F$1:$R$5,5,$O227+1))</f>
        <v>#NAME?</v>
      </c>
      <c r="Q227" s="281"/>
      <c r="R227" s="288" t="e">
        <f ca="1">MATCH(F227,[3]PC!A:A,0)</f>
        <v>#NAME?</v>
      </c>
      <c r="S227" s="288" t="e">
        <f t="shared" ca="1" si="31"/>
        <v>#NAME?</v>
      </c>
      <c r="T227" s="296" t="e">
        <f ca="1">CONCATENATE(INDEX([3]PC!$E$1:$M$2,1,$S227) &amp; " e " &amp; INDEX([3]PC!$E$1:$M$2,1,$S227+1))</f>
        <v>#NAME?</v>
      </c>
      <c r="U227" s="292"/>
      <c r="W227" s="292" t="e">
        <f>CONCATENATE(INDEX([3]IMC!$F$1:$R$5,5,$V227) &amp; " e " &amp; INDEX([3]IMC!$F$1:$R$5,5,$V227+1))</f>
        <v>#VALUE!</v>
      </c>
      <c r="X227" s="293">
        <f t="shared" si="32"/>
        <v>0</v>
      </c>
      <c r="Y227" s="293">
        <f t="shared" si="33"/>
        <v>0</v>
      </c>
      <c r="Z227" s="294"/>
      <c r="AA227" s="294"/>
      <c r="AB227" s="294"/>
      <c r="AC227" s="294"/>
      <c r="AD227" s="294"/>
      <c r="AE227" s="294"/>
      <c r="AF227" s="294"/>
      <c r="AG227" s="294"/>
      <c r="AH227" s="294"/>
      <c r="AI227" s="294"/>
      <c r="AJ227" s="294"/>
      <c r="AK227" s="294"/>
      <c r="AL227" s="294"/>
      <c r="AM227" s="294"/>
    </row>
    <row r="228" spans="1:39" ht="12">
      <c r="A228" s="281"/>
      <c r="B228" s="281"/>
      <c r="C228" s="281"/>
      <c r="D228" s="283"/>
      <c r="E228" s="283"/>
      <c r="F228" s="284" t="e">
        <f t="shared" ca="1" si="37"/>
        <v>#NAME?</v>
      </c>
      <c r="G228" s="285">
        <f t="shared" si="34"/>
        <v>0</v>
      </c>
      <c r="H228" s="281"/>
      <c r="I228" s="281"/>
      <c r="J228" s="281">
        <f t="shared" si="35"/>
        <v>0</v>
      </c>
      <c r="K228" s="281"/>
      <c r="L228" s="305"/>
      <c r="M228" s="287" t="str">
        <f t="shared" si="30"/>
        <v/>
      </c>
      <c r="N228" s="288" t="e">
        <f ca="1">MATCH(F228,[3]IMC!B:B,0)</f>
        <v>#NAME?</v>
      </c>
      <c r="O228" s="288" t="e">
        <f t="shared" ca="1" si="28"/>
        <v>#NAME?</v>
      </c>
      <c r="P228" s="287" t="e">
        <f ca="1">CONCATENATE(INDEX([3]IMC!$F$1:$R$5,5,$O228) &amp; " e " &amp; INDEX([3]IMC!$F$1:$R$5,5,$O228+1))</f>
        <v>#NAME?</v>
      </c>
      <c r="Q228" s="281"/>
      <c r="R228" s="288" t="e">
        <f ca="1">MATCH(F228,[3]PC!A:A,0)</f>
        <v>#NAME?</v>
      </c>
      <c r="S228" s="288" t="e">
        <f t="shared" ca="1" si="31"/>
        <v>#NAME?</v>
      </c>
      <c r="T228" s="296" t="e">
        <f ca="1">CONCATENATE(INDEX([3]PC!$E$1:$M$2,1,$S228) &amp; " e " &amp; INDEX([3]PC!$E$1:$M$2,1,$S228+1))</f>
        <v>#NAME?</v>
      </c>
      <c r="U228" s="292"/>
      <c r="W228" s="292" t="e">
        <f>CONCATENATE(INDEX([3]IMC!$F$1:$R$5,5,$V228) &amp; " e " &amp; INDEX([3]IMC!$F$1:$R$5,5,$V228+1))</f>
        <v>#VALUE!</v>
      </c>
      <c r="X228" s="293">
        <f t="shared" si="32"/>
        <v>0</v>
      </c>
      <c r="Y228" s="293">
        <f t="shared" si="33"/>
        <v>0</v>
      </c>
      <c r="Z228" s="294"/>
      <c r="AA228" s="294"/>
      <c r="AB228" s="294"/>
      <c r="AC228" s="294"/>
      <c r="AD228" s="294"/>
      <c r="AE228" s="294"/>
      <c r="AF228" s="294"/>
      <c r="AG228" s="294"/>
      <c r="AH228" s="294"/>
      <c r="AI228" s="294"/>
      <c r="AJ228" s="294"/>
      <c r="AK228" s="294"/>
      <c r="AL228" s="294"/>
      <c r="AM228" s="294"/>
    </row>
    <row r="229" spans="1:39" ht="12">
      <c r="A229" s="281"/>
      <c r="B229" s="281"/>
      <c r="C229" s="281"/>
      <c r="D229" s="283"/>
      <c r="E229" s="283"/>
      <c r="F229" s="284" t="e">
        <f t="shared" ca="1" si="37"/>
        <v>#NAME?</v>
      </c>
      <c r="G229" s="285">
        <f t="shared" si="34"/>
        <v>0</v>
      </c>
      <c r="H229" s="281"/>
      <c r="I229" s="281"/>
      <c r="J229" s="281">
        <f t="shared" si="35"/>
        <v>0</v>
      </c>
      <c r="K229" s="281"/>
      <c r="L229" s="305"/>
      <c r="M229" s="287" t="str">
        <f t="shared" si="30"/>
        <v/>
      </c>
      <c r="N229" s="288" t="e">
        <f ca="1">MATCH(F229,[3]IMC!B:B,0)</f>
        <v>#NAME?</v>
      </c>
      <c r="O229" s="288" t="e">
        <f t="shared" ca="1" si="28"/>
        <v>#NAME?</v>
      </c>
      <c r="P229" s="287" t="e">
        <f ca="1">CONCATENATE(INDEX([3]IMC!$F$1:$R$5,5,$O229) &amp; " e " &amp; INDEX([3]IMC!$F$1:$R$5,5,$O229+1))</f>
        <v>#NAME?</v>
      </c>
      <c r="Q229" s="281"/>
      <c r="R229" s="288" t="e">
        <f ca="1">MATCH(F229,[3]PC!A:A,0)</f>
        <v>#NAME?</v>
      </c>
      <c r="S229" s="288" t="e">
        <f t="shared" ca="1" si="31"/>
        <v>#NAME?</v>
      </c>
      <c r="T229" s="296" t="e">
        <f ca="1">CONCATENATE(INDEX([3]PC!$E$1:$M$2,1,$S229) &amp; " e " &amp; INDEX([3]PC!$E$1:$M$2,1,$S229+1))</f>
        <v>#NAME?</v>
      </c>
      <c r="U229" s="292"/>
      <c r="W229" s="292" t="e">
        <f>CONCATENATE(INDEX([3]IMC!$F$1:$R$5,5,$V229) &amp; " e " &amp; INDEX([3]IMC!$F$1:$R$5,5,$V229+1))</f>
        <v>#VALUE!</v>
      </c>
      <c r="X229" s="293">
        <f t="shared" si="32"/>
        <v>0</v>
      </c>
      <c r="Y229" s="293">
        <f t="shared" si="33"/>
        <v>0</v>
      </c>
      <c r="Z229" s="294"/>
      <c r="AA229" s="294"/>
      <c r="AB229" s="294"/>
      <c r="AC229" s="294"/>
      <c r="AD229" s="294"/>
      <c r="AE229" s="294"/>
      <c r="AF229" s="294"/>
      <c r="AG229" s="294"/>
      <c r="AH229" s="294"/>
      <c r="AI229" s="294"/>
      <c r="AJ229" s="294"/>
      <c r="AK229" s="294"/>
      <c r="AL229" s="294"/>
      <c r="AM229" s="294"/>
    </row>
    <row r="230" spans="1:39" ht="12">
      <c r="A230" s="281"/>
      <c r="B230" s="281"/>
      <c r="C230" s="281"/>
      <c r="D230" s="283"/>
      <c r="E230" s="283"/>
      <c r="F230" s="284" t="e">
        <f t="shared" ca="1" si="37"/>
        <v>#NAME?</v>
      </c>
      <c r="G230" s="285">
        <f t="shared" si="34"/>
        <v>0</v>
      </c>
      <c r="H230" s="281"/>
      <c r="I230" s="281"/>
      <c r="J230" s="281">
        <f t="shared" si="35"/>
        <v>0</v>
      </c>
      <c r="K230" s="281"/>
      <c r="L230" s="305"/>
      <c r="M230" s="287" t="str">
        <f t="shared" si="30"/>
        <v/>
      </c>
      <c r="N230" s="288" t="e">
        <f ca="1">MATCH(F230,[3]IMC!B:B,0)</f>
        <v>#NAME?</v>
      </c>
      <c r="O230" s="288" t="e">
        <f t="shared" ca="1" si="28"/>
        <v>#NAME?</v>
      </c>
      <c r="P230" s="287" t="e">
        <f ca="1">CONCATENATE(INDEX([3]IMC!$F$1:$R$5,5,$O230) &amp; " e " &amp; INDEX([3]IMC!$F$1:$R$5,5,$O230+1))</f>
        <v>#NAME?</v>
      </c>
      <c r="Q230" s="281"/>
      <c r="R230" s="288" t="e">
        <f ca="1">MATCH(F230,[3]PC!A:A,0)</f>
        <v>#NAME?</v>
      </c>
      <c r="S230" s="288" t="e">
        <f t="shared" ca="1" si="31"/>
        <v>#NAME?</v>
      </c>
      <c r="T230" s="296" t="e">
        <f ca="1">CONCATENATE(INDEX([3]PC!$E$1:$M$2,1,$S230) &amp; " e " &amp; INDEX([3]PC!$E$1:$M$2,1,$S230+1))</f>
        <v>#NAME?</v>
      </c>
      <c r="U230" s="292"/>
      <c r="W230" s="292" t="e">
        <f>CONCATENATE(INDEX([3]IMC!$F$1:$R$5,5,$V230) &amp; " e " &amp; INDEX([3]IMC!$F$1:$R$5,5,$V230+1))</f>
        <v>#VALUE!</v>
      </c>
      <c r="X230" s="293">
        <f t="shared" si="32"/>
        <v>0</v>
      </c>
      <c r="Y230" s="293">
        <f t="shared" si="33"/>
        <v>0</v>
      </c>
      <c r="Z230" s="294"/>
      <c r="AA230" s="294"/>
      <c r="AB230" s="294"/>
      <c r="AC230" s="294"/>
      <c r="AD230" s="294"/>
      <c r="AE230" s="294"/>
      <c r="AF230" s="294"/>
      <c r="AG230" s="294"/>
      <c r="AH230" s="294"/>
      <c r="AI230" s="294"/>
      <c r="AJ230" s="294"/>
      <c r="AK230" s="294"/>
      <c r="AL230" s="294"/>
      <c r="AM230" s="294"/>
    </row>
    <row r="231" spans="1:39" ht="12">
      <c r="A231" s="281"/>
      <c r="B231" s="281"/>
      <c r="C231" s="281"/>
      <c r="D231" s="283"/>
      <c r="E231" s="283"/>
      <c r="F231" s="284" t="e">
        <f t="shared" ca="1" si="37"/>
        <v>#NAME?</v>
      </c>
      <c r="G231" s="285">
        <f t="shared" si="34"/>
        <v>0</v>
      </c>
      <c r="H231" s="281"/>
      <c r="I231" s="281"/>
      <c r="J231" s="281">
        <f t="shared" si="35"/>
        <v>0</v>
      </c>
      <c r="K231" s="281"/>
      <c r="L231" s="305"/>
      <c r="M231" s="287" t="str">
        <f t="shared" si="30"/>
        <v/>
      </c>
      <c r="N231" s="288" t="e">
        <f ca="1">MATCH(F231,[3]IMC!B:B,0)</f>
        <v>#NAME?</v>
      </c>
      <c r="O231" s="288" t="e">
        <f t="shared" ref="O231:O294" ca="1" si="38">MATCH(M231,INDIRECT("IMC!F" &amp; N231 &amp; ":R" &amp;N231),1)</f>
        <v>#NAME?</v>
      </c>
      <c r="P231" s="287" t="e">
        <f ca="1">CONCATENATE(INDEX([3]IMC!$F$1:$R$5,5,$O231) &amp; " e " &amp; INDEX([3]IMC!$F$1:$R$5,5,$O231+1))</f>
        <v>#NAME?</v>
      </c>
      <c r="Q231" s="281"/>
      <c r="R231" s="288" t="e">
        <f ca="1">MATCH(F231,[3]PC!A:A,0)</f>
        <v>#NAME?</v>
      </c>
      <c r="S231" s="288" t="e">
        <f t="shared" ca="1" si="31"/>
        <v>#NAME?</v>
      </c>
      <c r="T231" s="296" t="e">
        <f ca="1">CONCATENATE(INDEX([3]PC!$E$1:$M$2,1,$S231) &amp; " e " &amp; INDEX([3]PC!$E$1:$M$2,1,$S231+1))</f>
        <v>#NAME?</v>
      </c>
      <c r="U231" s="292"/>
      <c r="W231" s="292" t="e">
        <f>CONCATENATE(INDEX([3]IMC!$F$1:$R$5,5,$V231) &amp; " e " &amp; INDEX([3]IMC!$F$1:$R$5,5,$V231+1))</f>
        <v>#VALUE!</v>
      </c>
      <c r="X231" s="293">
        <f t="shared" si="32"/>
        <v>0</v>
      </c>
      <c r="Y231" s="293">
        <f t="shared" si="33"/>
        <v>0</v>
      </c>
      <c r="Z231" s="294"/>
      <c r="AA231" s="294"/>
      <c r="AB231" s="294"/>
      <c r="AC231" s="294"/>
      <c r="AD231" s="294"/>
      <c r="AE231" s="294"/>
      <c r="AF231" s="294"/>
      <c r="AG231" s="294"/>
      <c r="AH231" s="294"/>
      <c r="AI231" s="294"/>
      <c r="AJ231" s="294"/>
      <c r="AK231" s="294"/>
      <c r="AL231" s="294"/>
      <c r="AM231" s="294"/>
    </row>
    <row r="232" spans="1:39" ht="12">
      <c r="A232" s="281"/>
      <c r="B232" s="281"/>
      <c r="C232" s="281"/>
      <c r="D232" s="283"/>
      <c r="E232" s="283"/>
      <c r="F232" s="284" t="e">
        <f t="shared" ca="1" si="37"/>
        <v>#NAME?</v>
      </c>
      <c r="G232" s="285">
        <f t="shared" si="34"/>
        <v>0</v>
      </c>
      <c r="H232" s="281"/>
      <c r="I232" s="281"/>
      <c r="J232" s="281">
        <f t="shared" si="35"/>
        <v>0</v>
      </c>
      <c r="K232" s="281"/>
      <c r="L232" s="305"/>
      <c r="M232" s="287" t="str">
        <f t="shared" si="30"/>
        <v/>
      </c>
      <c r="N232" s="288" t="e">
        <f ca="1">MATCH(F232,[3]IMC!B:B,0)</f>
        <v>#NAME?</v>
      </c>
      <c r="O232" s="288" t="e">
        <f t="shared" ca="1" si="38"/>
        <v>#NAME?</v>
      </c>
      <c r="P232" s="287" t="e">
        <f ca="1">CONCATENATE(INDEX([3]IMC!$F$1:$R$5,5,$O232) &amp; " e " &amp; INDEX([3]IMC!$F$1:$R$5,5,$O232+1))</f>
        <v>#NAME?</v>
      </c>
      <c r="Q232" s="281"/>
      <c r="R232" s="288" t="e">
        <f ca="1">MATCH(F232,[3]PC!A:A,0)</f>
        <v>#NAME?</v>
      </c>
      <c r="S232" s="288" t="e">
        <f t="shared" ca="1" si="31"/>
        <v>#NAME?</v>
      </c>
      <c r="T232" s="296" t="e">
        <f ca="1">CONCATENATE(INDEX([3]PC!$E$1:$M$2,1,$S232) &amp; " e " &amp; INDEX([3]PC!$E$1:$M$2,1,$S232+1))</f>
        <v>#NAME?</v>
      </c>
      <c r="U232" s="292"/>
      <c r="W232" s="292" t="e">
        <f>CONCATENATE(INDEX([3]IMC!$F$1:$R$5,5,$V232) &amp; " e " &amp; INDEX([3]IMC!$F$1:$R$5,5,$V232+1))</f>
        <v>#VALUE!</v>
      </c>
      <c r="X232" s="293">
        <f t="shared" si="32"/>
        <v>0</v>
      </c>
      <c r="Y232" s="293">
        <f t="shared" si="33"/>
        <v>0</v>
      </c>
      <c r="Z232" s="294"/>
      <c r="AA232" s="294"/>
      <c r="AB232" s="294"/>
      <c r="AC232" s="294"/>
      <c r="AD232" s="294"/>
      <c r="AE232" s="294"/>
      <c r="AF232" s="294"/>
      <c r="AG232" s="294"/>
      <c r="AH232" s="294"/>
      <c r="AI232" s="294"/>
      <c r="AJ232" s="294"/>
      <c r="AK232" s="294"/>
      <c r="AL232" s="294"/>
      <c r="AM232" s="294"/>
    </row>
    <row r="233" spans="1:39" ht="12">
      <c r="A233" s="281"/>
      <c r="B233" s="281"/>
      <c r="C233" s="281"/>
      <c r="D233" s="283"/>
      <c r="E233" s="283"/>
      <c r="F233" s="284" t="e">
        <f t="shared" ca="1" si="37"/>
        <v>#NAME?</v>
      </c>
      <c r="G233" s="285">
        <f t="shared" si="34"/>
        <v>0</v>
      </c>
      <c r="H233" s="281"/>
      <c r="I233" s="281"/>
      <c r="J233" s="281">
        <f t="shared" si="35"/>
        <v>0</v>
      </c>
      <c r="K233" s="281"/>
      <c r="L233" s="305"/>
      <c r="M233" s="287" t="str">
        <f t="shared" si="30"/>
        <v/>
      </c>
      <c r="N233" s="288" t="e">
        <f ca="1">MATCH(F233,[3]IMC!B:B,0)</f>
        <v>#NAME?</v>
      </c>
      <c r="O233" s="288" t="e">
        <f t="shared" ca="1" si="38"/>
        <v>#NAME?</v>
      </c>
      <c r="P233" s="287" t="e">
        <f ca="1">CONCATENATE(INDEX([3]IMC!$F$1:$R$5,5,$O233) &amp; " e " &amp; INDEX([3]IMC!$F$1:$R$5,5,$O233+1))</f>
        <v>#NAME?</v>
      </c>
      <c r="Q233" s="281"/>
      <c r="R233" s="288" t="e">
        <f ca="1">MATCH(F233,[3]PC!A:A,0)</f>
        <v>#NAME?</v>
      </c>
      <c r="S233" s="288" t="e">
        <f t="shared" ca="1" si="31"/>
        <v>#NAME?</v>
      </c>
      <c r="T233" s="296" t="e">
        <f ca="1">CONCATENATE(INDEX([3]PC!$E$1:$M$2,1,$S233) &amp; " e " &amp; INDEX([3]PC!$E$1:$M$2,1,$S233+1))</f>
        <v>#NAME?</v>
      </c>
      <c r="U233" s="292"/>
      <c r="W233" s="292" t="e">
        <f>CONCATENATE(INDEX([3]IMC!$F$1:$R$5,5,$V233) &amp; " e " &amp; INDEX([3]IMC!$F$1:$R$5,5,$V233+1))</f>
        <v>#VALUE!</v>
      </c>
      <c r="X233" s="293">
        <f t="shared" si="32"/>
        <v>0</v>
      </c>
      <c r="Y233" s="293">
        <f t="shared" si="33"/>
        <v>0</v>
      </c>
      <c r="Z233" s="294"/>
      <c r="AA233" s="294"/>
      <c r="AB233" s="294"/>
      <c r="AC233" s="294"/>
      <c r="AD233" s="294"/>
      <c r="AE233" s="294"/>
      <c r="AF233" s="294"/>
      <c r="AG233" s="294"/>
      <c r="AH233" s="294"/>
      <c r="AI233" s="294"/>
      <c r="AJ233" s="294"/>
      <c r="AK233" s="294"/>
      <c r="AL233" s="294"/>
      <c r="AM233" s="294"/>
    </row>
    <row r="234" spans="1:39" ht="12">
      <c r="A234" s="281"/>
      <c r="B234" s="281"/>
      <c r="C234" s="281"/>
      <c r="D234" s="283"/>
      <c r="E234" s="283"/>
      <c r="F234" s="284" t="e">
        <f t="shared" ca="1" si="37"/>
        <v>#NAME?</v>
      </c>
      <c r="G234" s="285">
        <f t="shared" si="34"/>
        <v>0</v>
      </c>
      <c r="H234" s="281"/>
      <c r="I234" s="281"/>
      <c r="J234" s="281">
        <f t="shared" si="35"/>
        <v>0</v>
      </c>
      <c r="K234" s="281"/>
      <c r="L234" s="305"/>
      <c r="M234" s="287" t="str">
        <f t="shared" si="30"/>
        <v/>
      </c>
      <c r="N234" s="288" t="e">
        <f ca="1">MATCH(F234,[3]IMC!B:B,0)</f>
        <v>#NAME?</v>
      </c>
      <c r="O234" s="288" t="e">
        <f t="shared" ca="1" si="38"/>
        <v>#NAME?</v>
      </c>
      <c r="P234" s="287" t="e">
        <f ca="1">CONCATENATE(INDEX([3]IMC!$F$1:$R$5,5,$O234) &amp; " e " &amp; INDEX([3]IMC!$F$1:$R$5,5,$O234+1))</f>
        <v>#NAME?</v>
      </c>
      <c r="Q234" s="281"/>
      <c r="R234" s="288" t="e">
        <f ca="1">MATCH(F234,[3]PC!A:A,0)</f>
        <v>#NAME?</v>
      </c>
      <c r="S234" s="288" t="e">
        <f t="shared" ca="1" si="31"/>
        <v>#NAME?</v>
      </c>
      <c r="T234" s="296" t="e">
        <f ca="1">CONCATENATE(INDEX([3]PC!$E$1:$M$2,1,$S234) &amp; " e " &amp; INDEX([3]PC!$E$1:$M$2,1,$S234+1))</f>
        <v>#NAME?</v>
      </c>
      <c r="U234" s="292"/>
      <c r="W234" s="292" t="e">
        <f>CONCATENATE(INDEX([3]IMC!$F$1:$R$5,5,$V234) &amp; " e " &amp; INDEX([3]IMC!$F$1:$R$5,5,$V234+1))</f>
        <v>#VALUE!</v>
      </c>
      <c r="X234" s="293">
        <f t="shared" si="32"/>
        <v>0</v>
      </c>
      <c r="Y234" s="293">
        <f t="shared" si="33"/>
        <v>0</v>
      </c>
      <c r="Z234" s="294"/>
      <c r="AA234" s="294"/>
      <c r="AB234" s="294"/>
      <c r="AC234" s="294"/>
      <c r="AD234" s="294"/>
      <c r="AE234" s="294"/>
      <c r="AF234" s="294"/>
      <c r="AG234" s="294"/>
      <c r="AH234" s="294"/>
      <c r="AI234" s="294"/>
      <c r="AJ234" s="294"/>
      <c r="AK234" s="294"/>
      <c r="AL234" s="294"/>
      <c r="AM234" s="294"/>
    </row>
    <row r="235" spans="1:39" ht="12">
      <c r="A235" s="281"/>
      <c r="B235" s="281"/>
      <c r="C235" s="281"/>
      <c r="D235" s="283"/>
      <c r="E235" s="283"/>
      <c r="F235" s="284" t="e">
        <f t="shared" ca="1" si="37"/>
        <v>#NAME?</v>
      </c>
      <c r="G235" s="285">
        <f t="shared" si="34"/>
        <v>0</v>
      </c>
      <c r="H235" s="281"/>
      <c r="I235" s="281"/>
      <c r="J235" s="281">
        <f t="shared" si="35"/>
        <v>0</v>
      </c>
      <c r="K235" s="281"/>
      <c r="L235" s="305"/>
      <c r="M235" s="287" t="str">
        <f t="shared" si="30"/>
        <v/>
      </c>
      <c r="N235" s="288" t="e">
        <f ca="1">MATCH(F235,[3]IMC!B:B,0)</f>
        <v>#NAME?</v>
      </c>
      <c r="O235" s="288" t="e">
        <f t="shared" ca="1" si="38"/>
        <v>#NAME?</v>
      </c>
      <c r="P235" s="287" t="e">
        <f ca="1">CONCATENATE(INDEX([3]IMC!$F$1:$R$5,5,$O235) &amp; " e " &amp; INDEX([3]IMC!$F$1:$R$5,5,$O235+1))</f>
        <v>#NAME?</v>
      </c>
      <c r="Q235" s="281"/>
      <c r="R235" s="288" t="e">
        <f ca="1">MATCH(F235,[3]PC!A:A,0)</f>
        <v>#NAME?</v>
      </c>
      <c r="S235" s="288" t="e">
        <f t="shared" ca="1" si="31"/>
        <v>#NAME?</v>
      </c>
      <c r="T235" s="296" t="e">
        <f ca="1">CONCATENATE(INDEX([3]PC!$E$1:$M$2,1,$S235) &amp; " e " &amp; INDEX([3]PC!$E$1:$M$2,1,$S235+1))</f>
        <v>#NAME?</v>
      </c>
      <c r="U235" s="292"/>
      <c r="W235" s="292" t="e">
        <f>CONCATENATE(INDEX([3]IMC!$F$1:$R$5,5,$V235) &amp; " e " &amp; INDEX([3]IMC!$F$1:$R$5,5,$V235+1))</f>
        <v>#VALUE!</v>
      </c>
      <c r="X235" s="293">
        <f t="shared" si="32"/>
        <v>0</v>
      </c>
      <c r="Y235" s="293">
        <f t="shared" si="33"/>
        <v>0</v>
      </c>
      <c r="Z235" s="294"/>
      <c r="AA235" s="294"/>
      <c r="AB235" s="294"/>
      <c r="AC235" s="294"/>
      <c r="AD235" s="294"/>
      <c r="AE235" s="294"/>
      <c r="AF235" s="294"/>
      <c r="AG235" s="294"/>
      <c r="AH235" s="294"/>
      <c r="AI235" s="294"/>
      <c r="AJ235" s="294"/>
      <c r="AK235" s="294"/>
      <c r="AL235" s="294"/>
      <c r="AM235" s="294"/>
    </row>
    <row r="236" spans="1:39" ht="12">
      <c r="A236" s="281"/>
      <c r="B236" s="281"/>
      <c r="C236" s="281"/>
      <c r="D236" s="283"/>
      <c r="E236" s="283"/>
      <c r="F236" s="284" t="e">
        <f t="shared" ca="1" si="37"/>
        <v>#NAME?</v>
      </c>
      <c r="G236" s="285">
        <f t="shared" si="34"/>
        <v>0</v>
      </c>
      <c r="H236" s="281"/>
      <c r="I236" s="281"/>
      <c r="J236" s="281">
        <f t="shared" si="35"/>
        <v>0</v>
      </c>
      <c r="K236" s="281"/>
      <c r="L236" s="305"/>
      <c r="M236" s="287" t="str">
        <f t="shared" si="30"/>
        <v/>
      </c>
      <c r="N236" s="288" t="e">
        <f ca="1">MATCH(F236,[3]IMC!B:B,0)</f>
        <v>#NAME?</v>
      </c>
      <c r="O236" s="288" t="e">
        <f t="shared" ca="1" si="38"/>
        <v>#NAME?</v>
      </c>
      <c r="P236" s="287" t="e">
        <f ca="1">CONCATENATE(INDEX([3]IMC!$F$1:$R$5,5,$O236) &amp; " e " &amp; INDEX([3]IMC!$F$1:$R$5,5,$O236+1))</f>
        <v>#NAME?</v>
      </c>
      <c r="Q236" s="281"/>
      <c r="R236" s="288" t="e">
        <f ca="1">MATCH(F236,[3]PC!A:A,0)</f>
        <v>#NAME?</v>
      </c>
      <c r="S236" s="288" t="e">
        <f t="shared" ca="1" si="31"/>
        <v>#NAME?</v>
      </c>
      <c r="T236" s="296" t="e">
        <f ca="1">CONCATENATE(INDEX([3]PC!$E$1:$M$2,1,$S236) &amp; " e " &amp; INDEX([3]PC!$E$1:$M$2,1,$S236+1))</f>
        <v>#NAME?</v>
      </c>
      <c r="U236" s="292"/>
      <c r="W236" s="292" t="e">
        <f>CONCATENATE(INDEX([3]IMC!$F$1:$R$5,5,$V236) &amp; " e " &amp; INDEX([3]IMC!$F$1:$R$5,5,$V236+1))</f>
        <v>#VALUE!</v>
      </c>
      <c r="X236" s="293">
        <f t="shared" si="32"/>
        <v>0</v>
      </c>
      <c r="Y236" s="293">
        <f t="shared" si="33"/>
        <v>0</v>
      </c>
      <c r="Z236" s="294"/>
      <c r="AA236" s="294"/>
      <c r="AB236" s="294"/>
      <c r="AC236" s="294"/>
      <c r="AD236" s="294"/>
      <c r="AE236" s="294"/>
      <c r="AF236" s="294"/>
      <c r="AG236" s="294"/>
      <c r="AH236" s="294"/>
      <c r="AI236" s="294"/>
      <c r="AJ236" s="294"/>
      <c r="AK236" s="294"/>
      <c r="AL236" s="294"/>
      <c r="AM236" s="294"/>
    </row>
    <row r="237" spans="1:39" ht="12">
      <c r="A237" s="281"/>
      <c r="B237" s="281"/>
      <c r="C237" s="281"/>
      <c r="D237" s="283"/>
      <c r="E237" s="283"/>
      <c r="F237" s="284" t="e">
        <f t="shared" ca="1" si="37"/>
        <v>#NAME?</v>
      </c>
      <c r="G237" s="285">
        <f t="shared" si="34"/>
        <v>0</v>
      </c>
      <c r="H237" s="281"/>
      <c r="I237" s="281"/>
      <c r="J237" s="281">
        <f t="shared" si="35"/>
        <v>0</v>
      </c>
      <c r="K237" s="281"/>
      <c r="L237" s="305"/>
      <c r="M237" s="287" t="str">
        <f t="shared" si="30"/>
        <v/>
      </c>
      <c r="N237" s="288" t="e">
        <f ca="1">MATCH(F237,[3]IMC!B:B,0)</f>
        <v>#NAME?</v>
      </c>
      <c r="O237" s="288" t="e">
        <f t="shared" ca="1" si="38"/>
        <v>#NAME?</v>
      </c>
      <c r="P237" s="287" t="e">
        <f ca="1">CONCATENATE(INDEX([3]IMC!$F$1:$R$5,5,$O237) &amp; " e " &amp; INDEX([3]IMC!$F$1:$R$5,5,$O237+1))</f>
        <v>#NAME?</v>
      </c>
      <c r="Q237" s="281"/>
      <c r="R237" s="288" t="e">
        <f ca="1">MATCH(F237,[3]PC!A:A,0)</f>
        <v>#NAME?</v>
      </c>
      <c r="S237" s="288" t="e">
        <f t="shared" ca="1" si="31"/>
        <v>#NAME?</v>
      </c>
      <c r="T237" s="296" t="e">
        <f ca="1">CONCATENATE(INDEX([3]PC!$E$1:$M$2,1,$S237) &amp; " e " &amp; INDEX([3]PC!$E$1:$M$2,1,$S237+1))</f>
        <v>#NAME?</v>
      </c>
      <c r="U237" s="292"/>
      <c r="W237" s="292" t="e">
        <f>CONCATENATE(INDEX([3]IMC!$F$1:$R$5,5,$V237) &amp; " e " &amp; INDEX([3]IMC!$F$1:$R$5,5,$V237+1))</f>
        <v>#VALUE!</v>
      </c>
      <c r="X237" s="293">
        <f t="shared" si="32"/>
        <v>0</v>
      </c>
      <c r="Y237" s="293">
        <f t="shared" si="33"/>
        <v>0</v>
      </c>
      <c r="Z237" s="294"/>
      <c r="AA237" s="294"/>
      <c r="AB237" s="294"/>
      <c r="AC237" s="294"/>
      <c r="AD237" s="294"/>
      <c r="AE237" s="294"/>
      <c r="AF237" s="294"/>
      <c r="AG237" s="294"/>
      <c r="AH237" s="294"/>
      <c r="AI237" s="294"/>
      <c r="AJ237" s="294"/>
      <c r="AK237" s="294"/>
      <c r="AL237" s="294"/>
      <c r="AM237" s="294"/>
    </row>
    <row r="238" spans="1:39" ht="12">
      <c r="A238" s="281"/>
      <c r="B238" s="281"/>
      <c r="C238" s="281"/>
      <c r="D238" s="283"/>
      <c r="E238" s="283"/>
      <c r="F238" s="284" t="e">
        <f t="shared" ca="1" si="37"/>
        <v>#NAME?</v>
      </c>
      <c r="G238" s="285">
        <f t="shared" si="34"/>
        <v>0</v>
      </c>
      <c r="H238" s="281"/>
      <c r="I238" s="281"/>
      <c r="J238" s="281">
        <f t="shared" si="35"/>
        <v>0</v>
      </c>
      <c r="K238" s="281"/>
      <c r="L238" s="305"/>
      <c r="M238" s="287" t="str">
        <f t="shared" si="30"/>
        <v/>
      </c>
      <c r="N238" s="288" t="e">
        <f ca="1">MATCH(F238,[3]IMC!B:B,0)</f>
        <v>#NAME?</v>
      </c>
      <c r="O238" s="288" t="e">
        <f t="shared" ca="1" si="38"/>
        <v>#NAME?</v>
      </c>
      <c r="P238" s="287" t="e">
        <f ca="1">CONCATENATE(INDEX([3]IMC!$F$1:$R$5,5,$O238) &amp; " e " &amp; INDEX([3]IMC!$F$1:$R$5,5,$O238+1))</f>
        <v>#NAME?</v>
      </c>
      <c r="Q238" s="281"/>
      <c r="R238" s="288" t="e">
        <f ca="1">MATCH(F238,[3]PC!A:A,0)</f>
        <v>#NAME?</v>
      </c>
      <c r="S238" s="288" t="e">
        <f t="shared" ca="1" si="31"/>
        <v>#NAME?</v>
      </c>
      <c r="T238" s="296" t="e">
        <f ca="1">CONCATENATE(INDEX([3]PC!$E$1:$M$2,1,$S238) &amp; " e " &amp; INDEX([3]PC!$E$1:$M$2,1,$S238+1))</f>
        <v>#NAME?</v>
      </c>
      <c r="U238" s="292"/>
      <c r="W238" s="292" t="e">
        <f>CONCATENATE(INDEX([3]IMC!$F$1:$R$5,5,$V238) &amp; " e " &amp; INDEX([3]IMC!$F$1:$R$5,5,$V238+1))</f>
        <v>#VALUE!</v>
      </c>
      <c r="X238" s="293">
        <f t="shared" si="32"/>
        <v>0</v>
      </c>
      <c r="Y238" s="293">
        <f t="shared" si="33"/>
        <v>0</v>
      </c>
      <c r="Z238" s="294"/>
      <c r="AA238" s="294"/>
      <c r="AB238" s="294"/>
      <c r="AC238" s="294"/>
      <c r="AD238" s="294"/>
      <c r="AE238" s="294"/>
      <c r="AF238" s="294"/>
      <c r="AG238" s="294"/>
      <c r="AH238" s="294"/>
      <c r="AI238" s="294"/>
      <c r="AJ238" s="294"/>
      <c r="AK238" s="294"/>
      <c r="AL238" s="294"/>
      <c r="AM238" s="294"/>
    </row>
    <row r="239" spans="1:39" ht="12">
      <c r="A239" s="281"/>
      <c r="B239" s="281"/>
      <c r="C239" s="281"/>
      <c r="D239" s="283"/>
      <c r="E239" s="283"/>
      <c r="F239" s="284" t="e">
        <f t="shared" ca="1" si="37"/>
        <v>#NAME?</v>
      </c>
      <c r="G239" s="285">
        <f t="shared" si="34"/>
        <v>0</v>
      </c>
      <c r="H239" s="281"/>
      <c r="I239" s="281"/>
      <c r="J239" s="281">
        <f t="shared" si="35"/>
        <v>0</v>
      </c>
      <c r="K239" s="281"/>
      <c r="L239" s="305"/>
      <c r="M239" s="287" t="str">
        <f t="shared" si="30"/>
        <v/>
      </c>
      <c r="N239" s="288" t="e">
        <f ca="1">MATCH(F239,[3]IMC!B:B,0)</f>
        <v>#NAME?</v>
      </c>
      <c r="O239" s="288" t="e">
        <f t="shared" ca="1" si="38"/>
        <v>#NAME?</v>
      </c>
      <c r="P239" s="287" t="e">
        <f ca="1">CONCATENATE(INDEX([3]IMC!$F$1:$R$5,5,$O239) &amp; " e " &amp; INDEX([3]IMC!$F$1:$R$5,5,$O239+1))</f>
        <v>#NAME?</v>
      </c>
      <c r="Q239" s="281"/>
      <c r="R239" s="288" t="e">
        <f ca="1">MATCH(F239,[3]PC!A:A,0)</f>
        <v>#NAME?</v>
      </c>
      <c r="S239" s="288" t="e">
        <f t="shared" ca="1" si="31"/>
        <v>#NAME?</v>
      </c>
      <c r="T239" s="296" t="e">
        <f ca="1">CONCATENATE(INDEX([3]PC!$E$1:$M$2,1,$S239) &amp; " e " &amp; INDEX([3]PC!$E$1:$M$2,1,$S239+1))</f>
        <v>#NAME?</v>
      </c>
      <c r="U239" s="292"/>
      <c r="W239" s="292" t="e">
        <f>CONCATENATE(INDEX([3]IMC!$F$1:$R$5,5,$V239) &amp; " e " &amp; INDEX([3]IMC!$F$1:$R$5,5,$V239+1))</f>
        <v>#VALUE!</v>
      </c>
      <c r="X239" s="293">
        <f t="shared" si="32"/>
        <v>0</v>
      </c>
      <c r="Y239" s="293">
        <f t="shared" si="33"/>
        <v>0</v>
      </c>
      <c r="Z239" s="294"/>
      <c r="AA239" s="294"/>
      <c r="AB239" s="294"/>
      <c r="AC239" s="294"/>
      <c r="AD239" s="294"/>
      <c r="AE239" s="294"/>
      <c r="AF239" s="294"/>
      <c r="AG239" s="294"/>
      <c r="AH239" s="294"/>
      <c r="AI239" s="294"/>
      <c r="AJ239" s="294"/>
      <c r="AK239" s="294"/>
      <c r="AL239" s="294"/>
      <c r="AM239" s="294"/>
    </row>
    <row r="240" spans="1:39" ht="12">
      <c r="A240" s="281"/>
      <c r="B240" s="281"/>
      <c r="C240" s="281"/>
      <c r="D240" s="283"/>
      <c r="E240" s="283"/>
      <c r="F240" s="284" t="e">
        <f t="shared" ca="1" si="37"/>
        <v>#NAME?</v>
      </c>
      <c r="G240" s="285">
        <f t="shared" si="34"/>
        <v>0</v>
      </c>
      <c r="H240" s="281"/>
      <c r="I240" s="281"/>
      <c r="J240" s="281">
        <f t="shared" si="35"/>
        <v>0</v>
      </c>
      <c r="K240" s="281"/>
      <c r="L240" s="305"/>
      <c r="M240" s="287" t="str">
        <f t="shared" si="30"/>
        <v/>
      </c>
      <c r="N240" s="288" t="e">
        <f ca="1">MATCH(F240,[3]IMC!B:B,0)</f>
        <v>#NAME?</v>
      </c>
      <c r="O240" s="288" t="e">
        <f t="shared" ca="1" si="38"/>
        <v>#NAME?</v>
      </c>
      <c r="P240" s="287" t="e">
        <f ca="1">CONCATENATE(INDEX([3]IMC!$F$1:$R$5,5,$O240) &amp; " e " &amp; INDEX([3]IMC!$F$1:$R$5,5,$O240+1))</f>
        <v>#NAME?</v>
      </c>
      <c r="Q240" s="281"/>
      <c r="R240" s="288" t="e">
        <f ca="1">MATCH(F240,[3]PC!A:A,0)</f>
        <v>#NAME?</v>
      </c>
      <c r="S240" s="288" t="e">
        <f t="shared" ca="1" si="31"/>
        <v>#NAME?</v>
      </c>
      <c r="T240" s="296" t="e">
        <f ca="1">CONCATENATE(INDEX([3]PC!$E$1:$M$2,1,$S240) &amp; " e " &amp; INDEX([3]PC!$E$1:$M$2,1,$S240+1))</f>
        <v>#NAME?</v>
      </c>
      <c r="U240" s="292"/>
      <c r="W240" s="292" t="e">
        <f>CONCATENATE(INDEX([3]IMC!$F$1:$R$5,5,$V240) &amp; " e " &amp; INDEX([3]IMC!$F$1:$R$5,5,$V240+1))</f>
        <v>#VALUE!</v>
      </c>
      <c r="X240" s="293">
        <f t="shared" si="32"/>
        <v>0</v>
      </c>
      <c r="Y240" s="293">
        <f t="shared" si="33"/>
        <v>0</v>
      </c>
      <c r="Z240" s="294"/>
      <c r="AA240" s="294"/>
      <c r="AB240" s="294"/>
      <c r="AC240" s="294"/>
      <c r="AD240" s="294"/>
      <c r="AE240" s="294"/>
      <c r="AF240" s="294"/>
      <c r="AG240" s="294"/>
      <c r="AH240" s="294"/>
      <c r="AI240" s="294"/>
      <c r="AJ240" s="294"/>
      <c r="AK240" s="294"/>
      <c r="AL240" s="294"/>
      <c r="AM240" s="294"/>
    </row>
    <row r="241" spans="1:39" ht="12">
      <c r="A241" s="281"/>
      <c r="B241" s="281"/>
      <c r="C241" s="281"/>
      <c r="D241" s="283"/>
      <c r="E241" s="283"/>
      <c r="F241" s="284" t="e">
        <f t="shared" ca="1" si="37"/>
        <v>#NAME?</v>
      </c>
      <c r="G241" s="285">
        <f t="shared" si="34"/>
        <v>0</v>
      </c>
      <c r="H241" s="281"/>
      <c r="I241" s="281"/>
      <c r="J241" s="281">
        <f t="shared" si="35"/>
        <v>0</v>
      </c>
      <c r="K241" s="281"/>
      <c r="L241" s="305"/>
      <c r="M241" s="287" t="str">
        <f t="shared" si="30"/>
        <v/>
      </c>
      <c r="N241" s="288" t="e">
        <f ca="1">MATCH(F241,[3]IMC!B:B,0)</f>
        <v>#NAME?</v>
      </c>
      <c r="O241" s="288" t="e">
        <f t="shared" ca="1" si="38"/>
        <v>#NAME?</v>
      </c>
      <c r="P241" s="287" t="e">
        <f ca="1">CONCATENATE(INDEX([3]IMC!$F$1:$R$5,5,$O241) &amp; " e " &amp; INDEX([3]IMC!$F$1:$R$5,5,$O241+1))</f>
        <v>#NAME?</v>
      </c>
      <c r="Q241" s="281"/>
      <c r="R241" s="288" t="e">
        <f ca="1">MATCH(F241,[3]PC!A:A,0)</f>
        <v>#NAME?</v>
      </c>
      <c r="S241" s="288" t="e">
        <f t="shared" ca="1" si="31"/>
        <v>#NAME?</v>
      </c>
      <c r="T241" s="296" t="e">
        <f ca="1">CONCATENATE(INDEX([3]PC!$E$1:$M$2,1,$S241) &amp; " e " &amp; INDEX([3]PC!$E$1:$M$2,1,$S241+1))</f>
        <v>#NAME?</v>
      </c>
      <c r="U241" s="292"/>
      <c r="W241" s="292" t="e">
        <f>CONCATENATE(INDEX([3]IMC!$F$1:$R$5,5,$V241) &amp; " e " &amp; INDEX([3]IMC!$F$1:$R$5,5,$V241+1))</f>
        <v>#VALUE!</v>
      </c>
      <c r="X241" s="293">
        <f t="shared" si="32"/>
        <v>0</v>
      </c>
      <c r="Y241" s="293">
        <f t="shared" si="33"/>
        <v>0</v>
      </c>
      <c r="Z241" s="294"/>
      <c r="AA241" s="294"/>
      <c r="AB241" s="294"/>
      <c r="AC241" s="294"/>
      <c r="AD241" s="294"/>
      <c r="AE241" s="294"/>
      <c r="AF241" s="294"/>
      <c r="AG241" s="294"/>
      <c r="AH241" s="294"/>
      <c r="AI241" s="294"/>
      <c r="AJ241" s="294"/>
      <c r="AK241" s="294"/>
      <c r="AL241" s="294"/>
      <c r="AM241" s="294"/>
    </row>
    <row r="242" spans="1:39" ht="12">
      <c r="A242" s="281"/>
      <c r="B242" s="281"/>
      <c r="C242" s="281"/>
      <c r="D242" s="283"/>
      <c r="E242" s="283"/>
      <c r="F242" s="284" t="e">
        <f t="shared" ca="1" si="37"/>
        <v>#NAME?</v>
      </c>
      <c r="G242" s="285">
        <f t="shared" si="34"/>
        <v>0</v>
      </c>
      <c r="H242" s="281"/>
      <c r="I242" s="281"/>
      <c r="J242" s="281">
        <f t="shared" si="35"/>
        <v>0</v>
      </c>
      <c r="K242" s="281"/>
      <c r="L242" s="305"/>
      <c r="M242" s="287" t="str">
        <f t="shared" si="30"/>
        <v/>
      </c>
      <c r="N242" s="288" t="e">
        <f ca="1">MATCH(F242,[3]IMC!B:B,0)</f>
        <v>#NAME?</v>
      </c>
      <c r="O242" s="288" t="e">
        <f t="shared" ca="1" si="38"/>
        <v>#NAME?</v>
      </c>
      <c r="P242" s="287" t="e">
        <f ca="1">CONCATENATE(INDEX([3]IMC!$F$1:$R$5,5,$O242) &amp; " e " &amp; INDEX([3]IMC!$F$1:$R$5,5,$O242+1))</f>
        <v>#NAME?</v>
      </c>
      <c r="Q242" s="281"/>
      <c r="R242" s="288" t="e">
        <f ca="1">MATCH(F242,[3]PC!A:A,0)</f>
        <v>#NAME?</v>
      </c>
      <c r="S242" s="288" t="e">
        <f t="shared" ca="1" si="31"/>
        <v>#NAME?</v>
      </c>
      <c r="T242" s="296" t="e">
        <f ca="1">CONCATENATE(INDEX([3]PC!$E$1:$M$2,1,$S242) &amp; " e " &amp; INDEX([3]PC!$E$1:$M$2,1,$S242+1))</f>
        <v>#NAME?</v>
      </c>
      <c r="U242" s="292"/>
      <c r="W242" s="292" t="e">
        <f>CONCATENATE(INDEX([3]IMC!$F$1:$R$5,5,$V242) &amp; " e " &amp; INDEX([3]IMC!$F$1:$R$5,5,$V242+1))</f>
        <v>#VALUE!</v>
      </c>
      <c r="X242" s="293">
        <f t="shared" si="32"/>
        <v>0</v>
      </c>
      <c r="Y242" s="293">
        <f t="shared" si="33"/>
        <v>0</v>
      </c>
      <c r="Z242" s="294"/>
      <c r="AA242" s="294"/>
      <c r="AB242" s="294"/>
      <c r="AC242" s="294"/>
      <c r="AD242" s="294"/>
      <c r="AE242" s="294"/>
      <c r="AF242" s="294"/>
      <c r="AG242" s="294"/>
      <c r="AH242" s="294"/>
      <c r="AI242" s="294"/>
      <c r="AJ242" s="294"/>
      <c r="AK242" s="294"/>
      <c r="AL242" s="294"/>
      <c r="AM242" s="294"/>
    </row>
    <row r="243" spans="1:39" ht="12">
      <c r="A243" s="281"/>
      <c r="B243" s="281"/>
      <c r="C243" s="281"/>
      <c r="D243" s="283"/>
      <c r="E243" s="283"/>
      <c r="F243" s="284" t="e">
        <f t="shared" ca="1" si="37"/>
        <v>#NAME?</v>
      </c>
      <c r="G243" s="285">
        <f t="shared" si="34"/>
        <v>0</v>
      </c>
      <c r="H243" s="281"/>
      <c r="I243" s="281"/>
      <c r="J243" s="281">
        <f t="shared" si="35"/>
        <v>0</v>
      </c>
      <c r="K243" s="281"/>
      <c r="L243" s="305"/>
      <c r="M243" s="287" t="str">
        <f t="shared" si="30"/>
        <v/>
      </c>
      <c r="N243" s="288" t="e">
        <f ca="1">MATCH(F243,[3]IMC!B:B,0)</f>
        <v>#NAME?</v>
      </c>
      <c r="O243" s="288" t="e">
        <f t="shared" ca="1" si="38"/>
        <v>#NAME?</v>
      </c>
      <c r="P243" s="287" t="e">
        <f ca="1">CONCATENATE(INDEX([3]IMC!$F$1:$R$5,5,$O243) &amp; " e " &amp; INDEX([3]IMC!$F$1:$R$5,5,$O243+1))</f>
        <v>#NAME?</v>
      </c>
      <c r="Q243" s="281"/>
      <c r="R243" s="288" t="e">
        <f ca="1">MATCH(F243,[3]PC!A:A,0)</f>
        <v>#NAME?</v>
      </c>
      <c r="S243" s="288" t="e">
        <f t="shared" ca="1" si="31"/>
        <v>#NAME?</v>
      </c>
      <c r="T243" s="296" t="e">
        <f ca="1">CONCATENATE(INDEX([3]PC!$E$1:$M$2,1,$S243) &amp; " e " &amp; INDEX([3]PC!$E$1:$M$2,1,$S243+1))</f>
        <v>#NAME?</v>
      </c>
      <c r="U243" s="292"/>
      <c r="W243" s="292" t="e">
        <f>CONCATENATE(INDEX([3]IMC!$F$1:$R$5,5,$V243) &amp; " e " &amp; INDEX([3]IMC!$F$1:$R$5,5,$V243+1))</f>
        <v>#VALUE!</v>
      </c>
      <c r="X243" s="293">
        <f t="shared" si="32"/>
        <v>0</v>
      </c>
      <c r="Y243" s="293">
        <f t="shared" si="33"/>
        <v>0</v>
      </c>
      <c r="Z243" s="294"/>
      <c r="AA243" s="294"/>
      <c r="AB243" s="294"/>
      <c r="AC243" s="294"/>
      <c r="AD243" s="294"/>
      <c r="AE243" s="294"/>
      <c r="AF243" s="294"/>
      <c r="AG243" s="294"/>
      <c r="AH243" s="294"/>
      <c r="AI243" s="294"/>
      <c r="AJ243" s="294"/>
      <c r="AK243" s="294"/>
      <c r="AL243" s="294"/>
      <c r="AM243" s="294"/>
    </row>
    <row r="244" spans="1:39" ht="12">
      <c r="A244" s="281"/>
      <c r="B244" s="281"/>
      <c r="C244" s="281"/>
      <c r="D244" s="283"/>
      <c r="E244" s="283"/>
      <c r="F244" s="284" t="e">
        <f t="shared" ca="1" si="37"/>
        <v>#NAME?</v>
      </c>
      <c r="G244" s="285">
        <f t="shared" si="34"/>
        <v>0</v>
      </c>
      <c r="H244" s="281"/>
      <c r="I244" s="281"/>
      <c r="J244" s="281">
        <f t="shared" si="35"/>
        <v>0</v>
      </c>
      <c r="K244" s="281"/>
      <c r="L244" s="305"/>
      <c r="M244" s="287" t="str">
        <f t="shared" si="30"/>
        <v/>
      </c>
      <c r="N244" s="288" t="e">
        <f ca="1">MATCH(F244,[3]IMC!B:B,0)</f>
        <v>#NAME?</v>
      </c>
      <c r="O244" s="288" t="e">
        <f t="shared" ca="1" si="38"/>
        <v>#NAME?</v>
      </c>
      <c r="P244" s="287" t="e">
        <f ca="1">CONCATENATE(INDEX([3]IMC!$F$1:$R$5,5,$O244) &amp; " e " &amp; INDEX([3]IMC!$F$1:$R$5,5,$O244+1))</f>
        <v>#NAME?</v>
      </c>
      <c r="Q244" s="281"/>
      <c r="R244" s="288" t="e">
        <f ca="1">MATCH(F244,[3]PC!A:A,0)</f>
        <v>#NAME?</v>
      </c>
      <c r="S244" s="288" t="e">
        <f t="shared" ca="1" si="31"/>
        <v>#NAME?</v>
      </c>
      <c r="T244" s="296" t="e">
        <f ca="1">CONCATENATE(INDEX([3]PC!$E$1:$M$2,1,$S244) &amp; " e " &amp; INDEX([3]PC!$E$1:$M$2,1,$S244+1))</f>
        <v>#NAME?</v>
      </c>
      <c r="U244" s="292"/>
      <c r="W244" s="292" t="e">
        <f>CONCATENATE(INDEX([3]IMC!$F$1:$R$5,5,$V244) &amp; " e " &amp; INDEX([3]IMC!$F$1:$R$5,5,$V244+1))</f>
        <v>#VALUE!</v>
      </c>
      <c r="X244" s="293">
        <f t="shared" si="32"/>
        <v>0</v>
      </c>
      <c r="Y244" s="293">
        <f t="shared" si="33"/>
        <v>0</v>
      </c>
      <c r="Z244" s="294"/>
      <c r="AA244" s="294"/>
      <c r="AB244" s="294"/>
      <c r="AC244" s="294"/>
      <c r="AD244" s="294"/>
      <c r="AE244" s="294"/>
      <c r="AF244" s="294"/>
      <c r="AG244" s="294"/>
      <c r="AH244" s="294"/>
      <c r="AI244" s="294"/>
      <c r="AJ244" s="294"/>
      <c r="AK244" s="294"/>
      <c r="AL244" s="294"/>
      <c r="AM244" s="294"/>
    </row>
    <row r="245" spans="1:39" ht="12">
      <c r="A245" s="281"/>
      <c r="B245" s="281"/>
      <c r="C245" s="281"/>
      <c r="D245" s="283"/>
      <c r="E245" s="283"/>
      <c r="F245" s="284" t="e">
        <f t="shared" ca="1" si="37"/>
        <v>#NAME?</v>
      </c>
      <c r="G245" s="285">
        <f t="shared" si="34"/>
        <v>0</v>
      </c>
      <c r="H245" s="281"/>
      <c r="I245" s="281"/>
      <c r="J245" s="281">
        <f t="shared" si="35"/>
        <v>0</v>
      </c>
      <c r="K245" s="281"/>
      <c r="L245" s="305"/>
      <c r="M245" s="287" t="str">
        <f t="shared" si="30"/>
        <v/>
      </c>
      <c r="N245" s="288" t="e">
        <f ca="1">MATCH(F245,[3]IMC!B:B,0)</f>
        <v>#NAME?</v>
      </c>
      <c r="O245" s="288" t="e">
        <f t="shared" ca="1" si="38"/>
        <v>#NAME?</v>
      </c>
      <c r="P245" s="287" t="e">
        <f ca="1">CONCATENATE(INDEX([3]IMC!$F$1:$R$5,5,$O245) &amp; " e " &amp; INDEX([3]IMC!$F$1:$R$5,5,$O245+1))</f>
        <v>#NAME?</v>
      </c>
      <c r="Q245" s="281"/>
      <c r="R245" s="288" t="e">
        <f ca="1">MATCH(F245,[3]PC!A:A,0)</f>
        <v>#NAME?</v>
      </c>
      <c r="S245" s="288" t="e">
        <f t="shared" ca="1" si="31"/>
        <v>#NAME?</v>
      </c>
      <c r="T245" s="296" t="e">
        <f ca="1">CONCATENATE(INDEX([3]PC!$E$1:$M$2,1,$S245) &amp; " e " &amp; INDEX([3]PC!$E$1:$M$2,1,$S245+1))</f>
        <v>#NAME?</v>
      </c>
      <c r="U245" s="292"/>
      <c r="W245" s="292" t="e">
        <f>CONCATENATE(INDEX([3]IMC!$F$1:$R$5,5,$V245) &amp; " e " &amp; INDEX([3]IMC!$F$1:$R$5,5,$V245+1))</f>
        <v>#VALUE!</v>
      </c>
      <c r="X245" s="293">
        <f t="shared" si="32"/>
        <v>0</v>
      </c>
      <c r="Y245" s="293">
        <f t="shared" si="33"/>
        <v>0</v>
      </c>
      <c r="Z245" s="294"/>
      <c r="AA245" s="294"/>
      <c r="AB245" s="294"/>
      <c r="AC245" s="294"/>
      <c r="AD245" s="294"/>
      <c r="AE245" s="294"/>
      <c r="AF245" s="294"/>
      <c r="AG245" s="294"/>
      <c r="AH245" s="294"/>
      <c r="AI245" s="294"/>
      <c r="AJ245" s="294"/>
      <c r="AK245" s="294"/>
      <c r="AL245" s="294"/>
      <c r="AM245" s="294"/>
    </row>
    <row r="246" spans="1:39" ht="12">
      <c r="A246" s="281"/>
      <c r="B246" s="281"/>
      <c r="C246" s="281"/>
      <c r="D246" s="283"/>
      <c r="E246" s="283"/>
      <c r="F246" s="284" t="e">
        <f t="shared" ca="1" si="37"/>
        <v>#NAME?</v>
      </c>
      <c r="G246" s="285">
        <f t="shared" si="34"/>
        <v>0</v>
      </c>
      <c r="H246" s="281"/>
      <c r="I246" s="281"/>
      <c r="J246" s="281">
        <f t="shared" si="35"/>
        <v>0</v>
      </c>
      <c r="K246" s="281"/>
      <c r="L246" s="305"/>
      <c r="M246" s="287" t="str">
        <f t="shared" si="30"/>
        <v/>
      </c>
      <c r="N246" s="288" t="e">
        <f ca="1">MATCH(F246,[3]IMC!B:B,0)</f>
        <v>#NAME?</v>
      </c>
      <c r="O246" s="288" t="e">
        <f t="shared" ca="1" si="38"/>
        <v>#NAME?</v>
      </c>
      <c r="P246" s="287" t="e">
        <f ca="1">CONCATENATE(INDEX([3]IMC!$F$1:$R$5,5,$O246) &amp; " e " &amp; INDEX([3]IMC!$F$1:$R$5,5,$O246+1))</f>
        <v>#NAME?</v>
      </c>
      <c r="Q246" s="281"/>
      <c r="R246" s="288" t="e">
        <f ca="1">MATCH(F246,[3]PC!A:A,0)</f>
        <v>#NAME?</v>
      </c>
      <c r="S246" s="288" t="e">
        <f t="shared" ca="1" si="31"/>
        <v>#NAME?</v>
      </c>
      <c r="T246" s="296" t="e">
        <f ca="1">CONCATENATE(INDEX([3]PC!$E$1:$M$2,1,$S246) &amp; " e " &amp; INDEX([3]PC!$E$1:$M$2,1,$S246+1))</f>
        <v>#NAME?</v>
      </c>
      <c r="U246" s="292"/>
      <c r="W246" s="292" t="e">
        <f>CONCATENATE(INDEX([3]IMC!$F$1:$R$5,5,$V246) &amp; " e " &amp; INDEX([3]IMC!$F$1:$R$5,5,$V246+1))</f>
        <v>#VALUE!</v>
      </c>
      <c r="X246" s="293">
        <f t="shared" si="32"/>
        <v>0</v>
      </c>
      <c r="Y246" s="293">
        <f t="shared" si="33"/>
        <v>0</v>
      </c>
      <c r="Z246" s="294"/>
      <c r="AA246" s="294"/>
      <c r="AB246" s="294"/>
      <c r="AC246" s="294"/>
      <c r="AD246" s="294"/>
      <c r="AE246" s="294"/>
      <c r="AF246" s="294"/>
      <c r="AG246" s="294"/>
      <c r="AH246" s="294"/>
      <c r="AI246" s="294"/>
      <c r="AJ246" s="294"/>
      <c r="AK246" s="294"/>
      <c r="AL246" s="294"/>
      <c r="AM246" s="294"/>
    </row>
    <row r="247" spans="1:39" ht="12">
      <c r="A247" s="281"/>
      <c r="B247" s="281"/>
      <c r="C247" s="281"/>
      <c r="D247" s="283"/>
      <c r="E247" s="283"/>
      <c r="F247" s="284" t="e">
        <f t="shared" ca="1" si="37"/>
        <v>#NAME?</v>
      </c>
      <c r="G247" s="285">
        <f t="shared" si="34"/>
        <v>0</v>
      </c>
      <c r="H247" s="281"/>
      <c r="I247" s="281"/>
      <c r="J247" s="281">
        <f t="shared" si="35"/>
        <v>0</v>
      </c>
      <c r="K247" s="281"/>
      <c r="L247" s="305"/>
      <c r="M247" s="287" t="str">
        <f t="shared" si="30"/>
        <v/>
      </c>
      <c r="N247" s="288" t="e">
        <f ca="1">MATCH(F247,[3]IMC!B:B,0)</f>
        <v>#NAME?</v>
      </c>
      <c r="O247" s="288" t="e">
        <f t="shared" ca="1" si="38"/>
        <v>#NAME?</v>
      </c>
      <c r="P247" s="287" t="e">
        <f ca="1">CONCATENATE(INDEX([3]IMC!$F$1:$R$5,5,$O247) &amp; " e " &amp; INDEX([3]IMC!$F$1:$R$5,5,$O247+1))</f>
        <v>#NAME?</v>
      </c>
      <c r="Q247" s="281"/>
      <c r="R247" s="288" t="e">
        <f ca="1">MATCH(F247,[3]PC!A:A,0)</f>
        <v>#NAME?</v>
      </c>
      <c r="S247" s="288" t="e">
        <f t="shared" ca="1" si="31"/>
        <v>#NAME?</v>
      </c>
      <c r="T247" s="296" t="e">
        <f ca="1">CONCATENATE(INDEX([3]PC!$E$1:$M$2,1,$S247) &amp; " e " &amp; INDEX([3]PC!$E$1:$M$2,1,$S247+1))</f>
        <v>#NAME?</v>
      </c>
      <c r="U247" s="292"/>
      <c r="W247" s="292" t="e">
        <f>CONCATENATE(INDEX([3]IMC!$F$1:$R$5,5,$V247) &amp; " e " &amp; INDEX([3]IMC!$F$1:$R$5,5,$V247+1))</f>
        <v>#VALUE!</v>
      </c>
      <c r="X247" s="293">
        <f t="shared" si="32"/>
        <v>0</v>
      </c>
      <c r="Y247" s="293">
        <f t="shared" si="33"/>
        <v>0</v>
      </c>
      <c r="Z247" s="294"/>
      <c r="AA247" s="294"/>
      <c r="AB247" s="294"/>
      <c r="AC247" s="294"/>
      <c r="AD247" s="294"/>
      <c r="AE247" s="294"/>
      <c r="AF247" s="294"/>
      <c r="AG247" s="294"/>
      <c r="AH247" s="294"/>
      <c r="AI247" s="294"/>
      <c r="AJ247" s="294"/>
      <c r="AK247" s="294"/>
      <c r="AL247" s="294"/>
      <c r="AM247" s="294"/>
    </row>
    <row r="248" spans="1:39" ht="12">
      <c r="A248" s="281"/>
      <c r="B248" s="281"/>
      <c r="C248" s="281"/>
      <c r="D248" s="283"/>
      <c r="E248" s="283"/>
      <c r="F248" s="284" t="e">
        <f t="shared" ca="1" si="37"/>
        <v>#NAME?</v>
      </c>
      <c r="G248" s="285">
        <f t="shared" si="34"/>
        <v>0</v>
      </c>
      <c r="H248" s="281"/>
      <c r="I248" s="281"/>
      <c r="J248" s="281">
        <f t="shared" si="35"/>
        <v>0</v>
      </c>
      <c r="K248" s="281"/>
      <c r="L248" s="305"/>
      <c r="M248" s="287" t="str">
        <f t="shared" si="30"/>
        <v/>
      </c>
      <c r="N248" s="288" t="e">
        <f ca="1">MATCH(F248,[3]IMC!B:B,0)</f>
        <v>#NAME?</v>
      </c>
      <c r="O248" s="288" t="e">
        <f t="shared" ca="1" si="38"/>
        <v>#NAME?</v>
      </c>
      <c r="P248" s="287" t="e">
        <f ca="1">CONCATENATE(INDEX([3]IMC!$F$1:$R$5,5,$O248) &amp; " e " &amp; INDEX([3]IMC!$F$1:$R$5,5,$O248+1))</f>
        <v>#NAME?</v>
      </c>
      <c r="Q248" s="281"/>
      <c r="R248" s="288" t="e">
        <f ca="1">MATCH(F248,[3]PC!A:A,0)</f>
        <v>#NAME?</v>
      </c>
      <c r="S248" s="288" t="e">
        <f t="shared" ca="1" si="31"/>
        <v>#NAME?</v>
      </c>
      <c r="T248" s="296" t="e">
        <f ca="1">CONCATENATE(INDEX([3]PC!$E$1:$M$2,1,$S248) &amp; " e " &amp; INDEX([3]PC!$E$1:$M$2,1,$S248+1))</f>
        <v>#NAME?</v>
      </c>
      <c r="U248" s="292"/>
      <c r="W248" s="292" t="e">
        <f>CONCATENATE(INDEX([3]IMC!$F$1:$R$5,5,$V248) &amp; " e " &amp; INDEX([3]IMC!$F$1:$R$5,5,$V248+1))</f>
        <v>#VALUE!</v>
      </c>
      <c r="X248" s="293">
        <f t="shared" si="32"/>
        <v>0</v>
      </c>
      <c r="Y248" s="293">
        <f t="shared" si="33"/>
        <v>0</v>
      </c>
      <c r="Z248" s="294"/>
      <c r="AA248" s="294"/>
      <c r="AB248" s="294"/>
      <c r="AC248" s="294"/>
      <c r="AD248" s="294"/>
      <c r="AE248" s="294"/>
      <c r="AF248" s="294"/>
      <c r="AG248" s="294"/>
      <c r="AH248" s="294"/>
      <c r="AI248" s="294"/>
      <c r="AJ248" s="294"/>
      <c r="AK248" s="294"/>
      <c r="AL248" s="294"/>
      <c r="AM248" s="294"/>
    </row>
    <row r="249" spans="1:39" ht="12">
      <c r="A249" s="281"/>
      <c r="B249" s="281"/>
      <c r="C249" s="281"/>
      <c r="D249" s="283"/>
      <c r="E249" s="283"/>
      <c r="F249" s="284" t="e">
        <f t="shared" ca="1" si="37"/>
        <v>#NAME?</v>
      </c>
      <c r="G249" s="285">
        <f t="shared" si="34"/>
        <v>0</v>
      </c>
      <c r="H249" s="281"/>
      <c r="I249" s="281"/>
      <c r="J249" s="281">
        <f t="shared" si="35"/>
        <v>0</v>
      </c>
      <c r="K249" s="281"/>
      <c r="L249" s="305"/>
      <c r="M249" s="287" t="str">
        <f t="shared" si="30"/>
        <v/>
      </c>
      <c r="N249" s="288" t="e">
        <f ca="1">MATCH(F249,[3]IMC!B:B,0)</f>
        <v>#NAME?</v>
      </c>
      <c r="O249" s="288" t="e">
        <f t="shared" ca="1" si="38"/>
        <v>#NAME?</v>
      </c>
      <c r="P249" s="287" t="e">
        <f ca="1">CONCATENATE(INDEX([3]IMC!$F$1:$R$5,5,$O249) &amp; " e " &amp; INDEX([3]IMC!$F$1:$R$5,5,$O249+1))</f>
        <v>#NAME?</v>
      </c>
      <c r="Q249" s="281"/>
      <c r="R249" s="288" t="e">
        <f ca="1">MATCH(F249,[3]PC!A:A,0)</f>
        <v>#NAME?</v>
      </c>
      <c r="S249" s="288" t="e">
        <f t="shared" ca="1" si="31"/>
        <v>#NAME?</v>
      </c>
      <c r="T249" s="296" t="e">
        <f ca="1">CONCATENATE(INDEX([3]PC!$E$1:$M$2,1,$S249) &amp; " e " &amp; INDEX([3]PC!$E$1:$M$2,1,$S249+1))</f>
        <v>#NAME?</v>
      </c>
      <c r="U249" s="292"/>
      <c r="W249" s="292" t="e">
        <f>CONCATENATE(INDEX([3]IMC!$F$1:$R$5,5,$V249) &amp; " e " &amp; INDEX([3]IMC!$F$1:$R$5,5,$V249+1))</f>
        <v>#VALUE!</v>
      </c>
      <c r="X249" s="293">
        <f t="shared" si="32"/>
        <v>0</v>
      </c>
      <c r="Y249" s="293">
        <f t="shared" si="33"/>
        <v>0</v>
      </c>
      <c r="Z249" s="294"/>
      <c r="AA249" s="294"/>
      <c r="AB249" s="294"/>
      <c r="AC249" s="294"/>
      <c r="AD249" s="294"/>
      <c r="AE249" s="294"/>
      <c r="AF249" s="294"/>
      <c r="AG249" s="294"/>
      <c r="AH249" s="294"/>
      <c r="AI249" s="294"/>
      <c r="AJ249" s="294"/>
      <c r="AK249" s="294"/>
      <c r="AL249" s="294"/>
      <c r="AM249" s="294"/>
    </row>
    <row r="250" spans="1:39" ht="12">
      <c r="A250" s="281"/>
      <c r="B250" s="281"/>
      <c r="C250" s="281"/>
      <c r="D250" s="283"/>
      <c r="E250" s="283"/>
      <c r="F250" s="284" t="e">
        <f t="shared" ca="1" si="37"/>
        <v>#NAME?</v>
      </c>
      <c r="G250" s="285">
        <f t="shared" si="34"/>
        <v>0</v>
      </c>
      <c r="H250" s="281"/>
      <c r="I250" s="281"/>
      <c r="J250" s="281">
        <f t="shared" si="35"/>
        <v>0</v>
      </c>
      <c r="K250" s="281"/>
      <c r="L250" s="305"/>
      <c r="M250" s="287" t="str">
        <f t="shared" si="30"/>
        <v/>
      </c>
      <c r="N250" s="288" t="e">
        <f ca="1">MATCH(F250,[3]IMC!B:B,0)</f>
        <v>#NAME?</v>
      </c>
      <c r="O250" s="288" t="e">
        <f t="shared" ca="1" si="38"/>
        <v>#NAME?</v>
      </c>
      <c r="P250" s="287" t="e">
        <f ca="1">CONCATENATE(INDEX([3]IMC!$F$1:$R$5,5,$O250) &amp; " e " &amp; INDEX([3]IMC!$F$1:$R$5,5,$O250+1))</f>
        <v>#NAME?</v>
      </c>
      <c r="Q250" s="281"/>
      <c r="R250" s="288" t="e">
        <f ca="1">MATCH(F250,[3]PC!A:A,0)</f>
        <v>#NAME?</v>
      </c>
      <c r="S250" s="288" t="e">
        <f t="shared" ca="1" si="31"/>
        <v>#NAME?</v>
      </c>
      <c r="T250" s="296" t="e">
        <f ca="1">CONCATENATE(INDEX([3]PC!$E$1:$M$2,1,$S250) &amp; " e " &amp; INDEX([3]PC!$E$1:$M$2,1,$S250+1))</f>
        <v>#NAME?</v>
      </c>
      <c r="U250" s="292"/>
      <c r="W250" s="292" t="e">
        <f>CONCATENATE(INDEX([3]IMC!$F$1:$R$5,5,$V250) &amp; " e " &amp; INDEX([3]IMC!$F$1:$R$5,5,$V250+1))</f>
        <v>#VALUE!</v>
      </c>
      <c r="X250" s="293">
        <f t="shared" si="32"/>
        <v>0</v>
      </c>
      <c r="Y250" s="293">
        <f t="shared" si="33"/>
        <v>0</v>
      </c>
      <c r="Z250" s="294"/>
      <c r="AA250" s="294"/>
      <c r="AB250" s="294"/>
      <c r="AC250" s="294"/>
      <c r="AD250" s="294"/>
      <c r="AE250" s="294"/>
      <c r="AF250" s="294"/>
      <c r="AG250" s="294"/>
      <c r="AH250" s="294"/>
      <c r="AI250" s="294"/>
      <c r="AJ250" s="294"/>
      <c r="AK250" s="294"/>
      <c r="AL250" s="294"/>
      <c r="AM250" s="294"/>
    </row>
    <row r="251" spans="1:39" ht="12">
      <c r="A251" s="281"/>
      <c r="B251" s="281"/>
      <c r="C251" s="281"/>
      <c r="D251" s="283"/>
      <c r="E251" s="283"/>
      <c r="F251" s="284" t="e">
        <f t="shared" ca="1" si="37"/>
        <v>#NAME?</v>
      </c>
      <c r="G251" s="285">
        <f t="shared" si="34"/>
        <v>0</v>
      </c>
      <c r="H251" s="281"/>
      <c r="I251" s="281"/>
      <c r="J251" s="281">
        <f t="shared" si="35"/>
        <v>0</v>
      </c>
      <c r="K251" s="281"/>
      <c r="L251" s="305"/>
      <c r="M251" s="287" t="str">
        <f t="shared" si="30"/>
        <v/>
      </c>
      <c r="N251" s="288" t="e">
        <f ca="1">MATCH(F251,[3]IMC!B:B,0)</f>
        <v>#NAME?</v>
      </c>
      <c r="O251" s="288" t="e">
        <f t="shared" ca="1" si="38"/>
        <v>#NAME?</v>
      </c>
      <c r="P251" s="287" t="e">
        <f ca="1">CONCATENATE(INDEX([3]IMC!$F$1:$R$5,5,$O251) &amp; " e " &amp; INDEX([3]IMC!$F$1:$R$5,5,$O251+1))</f>
        <v>#NAME?</v>
      </c>
      <c r="Q251" s="281"/>
      <c r="R251" s="288" t="e">
        <f ca="1">MATCH(F251,[3]PC!A:A,0)</f>
        <v>#NAME?</v>
      </c>
      <c r="S251" s="288" t="e">
        <f t="shared" ca="1" si="31"/>
        <v>#NAME?</v>
      </c>
      <c r="T251" s="296" t="e">
        <f ca="1">CONCATENATE(INDEX([3]PC!$E$1:$M$2,1,$S251) &amp; " e " &amp; INDEX([3]PC!$E$1:$M$2,1,$S251+1))</f>
        <v>#NAME?</v>
      </c>
      <c r="U251" s="292"/>
      <c r="W251" s="292" t="e">
        <f>CONCATENATE(INDEX([3]IMC!$F$1:$R$5,5,$V251) &amp; " e " &amp; INDEX([3]IMC!$F$1:$R$5,5,$V251+1))</f>
        <v>#VALUE!</v>
      </c>
      <c r="X251" s="293">
        <f t="shared" si="32"/>
        <v>0</v>
      </c>
      <c r="Y251" s="293">
        <f t="shared" si="33"/>
        <v>0</v>
      </c>
      <c r="Z251" s="294"/>
      <c r="AA251" s="294"/>
      <c r="AB251" s="294"/>
      <c r="AC251" s="294"/>
      <c r="AD251" s="294"/>
      <c r="AE251" s="294"/>
      <c r="AF251" s="294"/>
      <c r="AG251" s="294"/>
      <c r="AH251" s="294"/>
      <c r="AI251" s="294"/>
      <c r="AJ251" s="294"/>
      <c r="AK251" s="294"/>
      <c r="AL251" s="294"/>
      <c r="AM251" s="294"/>
    </row>
    <row r="252" spans="1:39" ht="12">
      <c r="A252" s="281"/>
      <c r="B252" s="281"/>
      <c r="C252" s="281"/>
      <c r="D252" s="283"/>
      <c r="E252" s="283"/>
      <c r="F252" s="284" t="e">
        <f t="shared" ca="1" si="37"/>
        <v>#NAME?</v>
      </c>
      <c r="G252" s="285">
        <f t="shared" si="34"/>
        <v>0</v>
      </c>
      <c r="H252" s="281"/>
      <c r="I252" s="281"/>
      <c r="J252" s="281">
        <f t="shared" si="35"/>
        <v>0</v>
      </c>
      <c r="K252" s="281"/>
      <c r="L252" s="305"/>
      <c r="M252" s="287" t="str">
        <f t="shared" si="30"/>
        <v/>
      </c>
      <c r="N252" s="288" t="e">
        <f ca="1">MATCH(F252,[3]IMC!B:B,0)</f>
        <v>#NAME?</v>
      </c>
      <c r="O252" s="288" t="e">
        <f t="shared" ca="1" si="38"/>
        <v>#NAME?</v>
      </c>
      <c r="P252" s="287" t="e">
        <f ca="1">CONCATENATE(INDEX([3]IMC!$F$1:$R$5,5,$O252) &amp; " e " &amp; INDEX([3]IMC!$F$1:$R$5,5,$O252+1))</f>
        <v>#NAME?</v>
      </c>
      <c r="Q252" s="281"/>
      <c r="R252" s="288" t="e">
        <f ca="1">MATCH(F252,[3]PC!A:A,0)</f>
        <v>#NAME?</v>
      </c>
      <c r="S252" s="288" t="e">
        <f t="shared" ca="1" si="31"/>
        <v>#NAME?</v>
      </c>
      <c r="T252" s="296" t="e">
        <f ca="1">CONCATENATE(INDEX([3]PC!$E$1:$M$2,1,$S252) &amp; " e " &amp; INDEX([3]PC!$E$1:$M$2,1,$S252+1))</f>
        <v>#NAME?</v>
      </c>
      <c r="U252" s="292"/>
      <c r="W252" s="292" t="e">
        <f>CONCATENATE(INDEX([3]IMC!$F$1:$R$5,5,$V252) &amp; " e " &amp; INDEX([3]IMC!$F$1:$R$5,5,$V252+1))</f>
        <v>#VALUE!</v>
      </c>
      <c r="X252" s="293">
        <f t="shared" si="32"/>
        <v>0</v>
      </c>
      <c r="Y252" s="293">
        <f t="shared" si="33"/>
        <v>0</v>
      </c>
      <c r="Z252" s="294"/>
      <c r="AA252" s="294"/>
      <c r="AB252" s="294"/>
      <c r="AC252" s="294"/>
      <c r="AD252" s="294"/>
      <c r="AE252" s="294"/>
      <c r="AF252" s="294"/>
      <c r="AG252" s="294"/>
      <c r="AH252" s="294"/>
      <c r="AI252" s="294"/>
      <c r="AJ252" s="294"/>
      <c r="AK252" s="294"/>
      <c r="AL252" s="294"/>
      <c r="AM252" s="294"/>
    </row>
    <row r="253" spans="1:39" ht="12">
      <c r="A253" s="281"/>
      <c r="B253" s="281"/>
      <c r="C253" s="281"/>
      <c r="D253" s="283"/>
      <c r="E253" s="283"/>
      <c r="F253" s="284" t="e">
        <f t="shared" ca="1" si="37"/>
        <v>#NAME?</v>
      </c>
      <c r="G253" s="285">
        <f t="shared" si="34"/>
        <v>0</v>
      </c>
      <c r="H253" s="281"/>
      <c r="I253" s="281"/>
      <c r="J253" s="281">
        <f t="shared" si="35"/>
        <v>0</v>
      </c>
      <c r="K253" s="281"/>
      <c r="L253" s="305"/>
      <c r="M253" s="287" t="str">
        <f t="shared" si="30"/>
        <v/>
      </c>
      <c r="N253" s="288" t="e">
        <f ca="1">MATCH(F253,[3]IMC!B:B,0)</f>
        <v>#NAME?</v>
      </c>
      <c r="O253" s="288" t="e">
        <f t="shared" ca="1" si="38"/>
        <v>#NAME?</v>
      </c>
      <c r="P253" s="287" t="e">
        <f ca="1">CONCATENATE(INDEX([3]IMC!$F$1:$R$5,5,$O253) &amp; " e " &amp; INDEX([3]IMC!$F$1:$R$5,5,$O253+1))</f>
        <v>#NAME?</v>
      </c>
      <c r="Q253" s="281"/>
      <c r="R253" s="288" t="e">
        <f ca="1">MATCH(F253,[3]PC!A:A,0)</f>
        <v>#NAME?</v>
      </c>
      <c r="S253" s="288" t="e">
        <f t="shared" ca="1" si="31"/>
        <v>#NAME?</v>
      </c>
      <c r="T253" s="296" t="e">
        <f ca="1">CONCATENATE(INDEX([3]PC!$E$1:$M$2,1,$S253) &amp; " e " &amp; INDEX([3]PC!$E$1:$M$2,1,$S253+1))</f>
        <v>#NAME?</v>
      </c>
      <c r="U253" s="292"/>
      <c r="W253" s="292" t="e">
        <f>CONCATENATE(INDEX([3]IMC!$F$1:$R$5,5,$V253) &amp; " e " &amp; INDEX([3]IMC!$F$1:$R$5,5,$V253+1))</f>
        <v>#VALUE!</v>
      </c>
      <c r="X253" s="293">
        <f t="shared" si="32"/>
        <v>0</v>
      </c>
      <c r="Y253" s="293">
        <f t="shared" si="33"/>
        <v>0</v>
      </c>
      <c r="Z253" s="294"/>
      <c r="AA253" s="294"/>
      <c r="AB253" s="294"/>
      <c r="AC253" s="294"/>
      <c r="AD253" s="294"/>
      <c r="AE253" s="294"/>
      <c r="AF253" s="294"/>
      <c r="AG253" s="294"/>
      <c r="AH253" s="294"/>
      <c r="AI253" s="294"/>
      <c r="AJ253" s="294"/>
      <c r="AK253" s="294"/>
      <c r="AL253" s="294"/>
      <c r="AM253" s="294"/>
    </row>
    <row r="254" spans="1:39" ht="12">
      <c r="A254" s="281"/>
      <c r="B254" s="281"/>
      <c r="C254" s="281"/>
      <c r="D254" s="283"/>
      <c r="E254" s="283"/>
      <c r="F254" s="284" t="e">
        <f t="shared" ca="1" si="37"/>
        <v>#NAME?</v>
      </c>
      <c r="G254" s="285">
        <f t="shared" si="34"/>
        <v>0</v>
      </c>
      <c r="H254" s="281"/>
      <c r="I254" s="281"/>
      <c r="J254" s="281">
        <f t="shared" si="35"/>
        <v>0</v>
      </c>
      <c r="K254" s="281"/>
      <c r="L254" s="305"/>
      <c r="M254" s="287" t="str">
        <f t="shared" si="30"/>
        <v/>
      </c>
      <c r="N254" s="288" t="e">
        <f ca="1">MATCH(F254,[3]IMC!B:B,0)</f>
        <v>#NAME?</v>
      </c>
      <c r="O254" s="288" t="e">
        <f t="shared" ca="1" si="38"/>
        <v>#NAME?</v>
      </c>
      <c r="P254" s="287" t="e">
        <f ca="1">CONCATENATE(INDEX([3]IMC!$F$1:$R$5,5,$O254) &amp; " e " &amp; INDEX([3]IMC!$F$1:$R$5,5,$O254+1))</f>
        <v>#NAME?</v>
      </c>
      <c r="Q254" s="281"/>
      <c r="R254" s="288" t="e">
        <f ca="1">MATCH(F254,[3]PC!A:A,0)</f>
        <v>#NAME?</v>
      </c>
      <c r="S254" s="288" t="e">
        <f t="shared" ca="1" si="31"/>
        <v>#NAME?</v>
      </c>
      <c r="T254" s="296" t="e">
        <f ca="1">CONCATENATE(INDEX([3]PC!$E$1:$M$2,1,$S254) &amp; " e " &amp; INDEX([3]PC!$E$1:$M$2,1,$S254+1))</f>
        <v>#NAME?</v>
      </c>
      <c r="U254" s="292"/>
      <c r="W254" s="292" t="e">
        <f>CONCATENATE(INDEX([3]IMC!$F$1:$R$5,5,$V254) &amp; " e " &amp; INDEX([3]IMC!$F$1:$R$5,5,$V254+1))</f>
        <v>#VALUE!</v>
      </c>
      <c r="X254" s="293">
        <f t="shared" si="32"/>
        <v>0</v>
      </c>
      <c r="Y254" s="293">
        <f t="shared" si="33"/>
        <v>0</v>
      </c>
      <c r="Z254" s="294"/>
      <c r="AA254" s="294"/>
      <c r="AB254" s="294"/>
      <c r="AC254" s="294"/>
      <c r="AD254" s="294"/>
      <c r="AE254" s="294"/>
      <c r="AF254" s="294"/>
      <c r="AG254" s="294"/>
      <c r="AH254" s="294"/>
      <c r="AI254" s="294"/>
      <c r="AJ254" s="294"/>
      <c r="AK254" s="294"/>
      <c r="AL254" s="294"/>
      <c r="AM254" s="294"/>
    </row>
    <row r="255" spans="1:39" ht="12">
      <c r="A255" s="281"/>
      <c r="B255" s="281"/>
      <c r="C255" s="281"/>
      <c r="D255" s="283"/>
      <c r="E255" s="283"/>
      <c r="F255" s="284" t="e">
        <f t="shared" ca="1" si="37"/>
        <v>#NAME?</v>
      </c>
      <c r="G255" s="285">
        <f t="shared" si="34"/>
        <v>0</v>
      </c>
      <c r="H255" s="281"/>
      <c r="I255" s="281"/>
      <c r="J255" s="281">
        <f t="shared" si="35"/>
        <v>0</v>
      </c>
      <c r="K255" s="281"/>
      <c r="L255" s="305"/>
      <c r="M255" s="287" t="str">
        <f t="shared" si="30"/>
        <v/>
      </c>
      <c r="N255" s="288" t="e">
        <f ca="1">MATCH(F255,[3]IMC!B:B,0)</f>
        <v>#NAME?</v>
      </c>
      <c r="O255" s="288" t="e">
        <f t="shared" ca="1" si="38"/>
        <v>#NAME?</v>
      </c>
      <c r="P255" s="287" t="e">
        <f ca="1">CONCATENATE(INDEX([3]IMC!$F$1:$R$5,5,$O255) &amp; " e " &amp; INDEX([3]IMC!$F$1:$R$5,5,$O255+1))</f>
        <v>#NAME?</v>
      </c>
      <c r="Q255" s="281"/>
      <c r="R255" s="288" t="e">
        <f ca="1">MATCH(F255,[3]PC!A:A,0)</f>
        <v>#NAME?</v>
      </c>
      <c r="S255" s="288" t="e">
        <f t="shared" ca="1" si="31"/>
        <v>#NAME?</v>
      </c>
      <c r="T255" s="296" t="e">
        <f ca="1">CONCATENATE(INDEX([3]PC!$E$1:$M$2,1,$S255) &amp; " e " &amp; INDEX([3]PC!$E$1:$M$2,1,$S255+1))</f>
        <v>#NAME?</v>
      </c>
      <c r="U255" s="292"/>
      <c r="W255" s="292" t="e">
        <f>CONCATENATE(INDEX([3]IMC!$F$1:$R$5,5,$V255) &amp; " e " &amp; INDEX([3]IMC!$F$1:$R$5,5,$V255+1))</f>
        <v>#VALUE!</v>
      </c>
      <c r="X255" s="293">
        <f t="shared" si="32"/>
        <v>0</v>
      </c>
      <c r="Y255" s="293">
        <f t="shared" si="33"/>
        <v>0</v>
      </c>
      <c r="Z255" s="294"/>
      <c r="AA255" s="294"/>
      <c r="AB255" s="294"/>
      <c r="AC255" s="294"/>
      <c r="AD255" s="294"/>
      <c r="AE255" s="294"/>
      <c r="AF255" s="294"/>
      <c r="AG255" s="294"/>
      <c r="AH255" s="294"/>
      <c r="AI255" s="294"/>
      <c r="AJ255" s="294"/>
      <c r="AK255" s="294"/>
      <c r="AL255" s="294"/>
      <c r="AM255" s="294"/>
    </row>
    <row r="256" spans="1:39" ht="12">
      <c r="A256" s="281"/>
      <c r="B256" s="281"/>
      <c r="C256" s="281"/>
      <c r="D256" s="283"/>
      <c r="E256" s="283"/>
      <c r="F256" s="284" t="e">
        <f t="shared" ca="1" si="37"/>
        <v>#NAME?</v>
      </c>
      <c r="G256" s="285">
        <f t="shared" si="34"/>
        <v>0</v>
      </c>
      <c r="H256" s="281"/>
      <c r="I256" s="281"/>
      <c r="J256" s="281">
        <f t="shared" si="35"/>
        <v>0</v>
      </c>
      <c r="K256" s="281"/>
      <c r="L256" s="305"/>
      <c r="M256" s="287" t="str">
        <f t="shared" si="30"/>
        <v/>
      </c>
      <c r="N256" s="288" t="e">
        <f ca="1">MATCH(F256,[3]IMC!B:B,0)</f>
        <v>#NAME?</v>
      </c>
      <c r="O256" s="288" t="e">
        <f t="shared" ca="1" si="38"/>
        <v>#NAME?</v>
      </c>
      <c r="P256" s="287" t="e">
        <f ca="1">CONCATENATE(INDEX([3]IMC!$F$1:$R$5,5,$O256) &amp; " e " &amp; INDEX([3]IMC!$F$1:$R$5,5,$O256+1))</f>
        <v>#NAME?</v>
      </c>
      <c r="Q256" s="281"/>
      <c r="R256" s="288" t="e">
        <f ca="1">MATCH(F256,[3]PC!A:A,0)</f>
        <v>#NAME?</v>
      </c>
      <c r="S256" s="288" t="e">
        <f t="shared" ca="1" si="31"/>
        <v>#NAME?</v>
      </c>
      <c r="T256" s="296" t="e">
        <f ca="1">CONCATENATE(INDEX([3]PC!$E$1:$M$2,1,$S256) &amp; " e " &amp; INDEX([3]PC!$E$1:$M$2,1,$S256+1))</f>
        <v>#NAME?</v>
      </c>
      <c r="U256" s="292"/>
      <c r="W256" s="292" t="e">
        <f>CONCATENATE(INDEX([3]IMC!$F$1:$R$5,5,$V256) &amp; " e " &amp; INDEX([3]IMC!$F$1:$R$5,5,$V256+1))</f>
        <v>#VALUE!</v>
      </c>
      <c r="X256" s="293">
        <f t="shared" si="32"/>
        <v>0</v>
      </c>
      <c r="Y256" s="293">
        <f t="shared" si="33"/>
        <v>0</v>
      </c>
      <c r="Z256" s="294"/>
      <c r="AA256" s="294"/>
      <c r="AB256" s="294"/>
      <c r="AC256" s="294"/>
      <c r="AD256" s="294"/>
      <c r="AE256" s="294"/>
      <c r="AF256" s="294"/>
      <c r="AG256" s="294"/>
      <c r="AH256" s="294"/>
      <c r="AI256" s="294"/>
      <c r="AJ256" s="294"/>
      <c r="AK256" s="294"/>
      <c r="AL256" s="294"/>
      <c r="AM256" s="294"/>
    </row>
    <row r="257" spans="1:39" ht="12">
      <c r="A257" s="281"/>
      <c r="B257" s="281"/>
      <c r="C257" s="281"/>
      <c r="D257" s="283"/>
      <c r="E257" s="283"/>
      <c r="F257" s="284" t="e">
        <f t="shared" ca="1" si="37"/>
        <v>#NAME?</v>
      </c>
      <c r="G257" s="285">
        <f t="shared" si="34"/>
        <v>0</v>
      </c>
      <c r="H257" s="281"/>
      <c r="I257" s="281"/>
      <c r="J257" s="281">
        <f t="shared" si="35"/>
        <v>0</v>
      </c>
      <c r="K257" s="281"/>
      <c r="L257" s="305"/>
      <c r="M257" s="287" t="str">
        <f t="shared" si="30"/>
        <v/>
      </c>
      <c r="N257" s="288" t="e">
        <f ca="1">MATCH(F257,[3]IMC!B:B,0)</f>
        <v>#NAME?</v>
      </c>
      <c r="O257" s="288" t="e">
        <f t="shared" ca="1" si="38"/>
        <v>#NAME?</v>
      </c>
      <c r="P257" s="287" t="e">
        <f ca="1">CONCATENATE(INDEX([3]IMC!$F$1:$R$5,5,$O257) &amp; " e " &amp; INDEX([3]IMC!$F$1:$R$5,5,$O257+1))</f>
        <v>#NAME?</v>
      </c>
      <c r="Q257" s="281"/>
      <c r="R257" s="288" t="e">
        <f ca="1">MATCH(F257,[3]PC!A:A,0)</f>
        <v>#NAME?</v>
      </c>
      <c r="S257" s="288" t="e">
        <f t="shared" ca="1" si="31"/>
        <v>#NAME?</v>
      </c>
      <c r="T257" s="296" t="e">
        <f ca="1">CONCATENATE(INDEX([3]PC!$E$1:$M$2,1,$S257) &amp; " e " &amp; INDEX([3]PC!$E$1:$M$2,1,$S257+1))</f>
        <v>#NAME?</v>
      </c>
      <c r="U257" s="292"/>
      <c r="W257" s="292" t="e">
        <f>CONCATENATE(INDEX([3]IMC!$F$1:$R$5,5,$V257) &amp; " e " &amp; INDEX([3]IMC!$F$1:$R$5,5,$V257+1))</f>
        <v>#VALUE!</v>
      </c>
      <c r="X257" s="293">
        <f t="shared" si="32"/>
        <v>0</v>
      </c>
      <c r="Y257" s="293">
        <f t="shared" si="33"/>
        <v>0</v>
      </c>
      <c r="Z257" s="294"/>
      <c r="AA257" s="294"/>
      <c r="AB257" s="294"/>
      <c r="AC257" s="294"/>
      <c r="AD257" s="294"/>
      <c r="AE257" s="294"/>
      <c r="AF257" s="294"/>
      <c r="AG257" s="294"/>
      <c r="AH257" s="294"/>
      <c r="AI257" s="294"/>
      <c r="AJ257" s="294"/>
      <c r="AK257" s="294"/>
      <c r="AL257" s="294"/>
      <c r="AM257" s="294"/>
    </row>
    <row r="258" spans="1:39" ht="12">
      <c r="A258" s="281"/>
      <c r="B258" s="281"/>
      <c r="C258" s="281"/>
      <c r="D258" s="283"/>
      <c r="E258" s="283"/>
      <c r="F258" s="284" t="e">
        <f t="shared" ca="1" si="37"/>
        <v>#NAME?</v>
      </c>
      <c r="G258" s="285">
        <f t="shared" si="34"/>
        <v>0</v>
      </c>
      <c r="H258" s="281"/>
      <c r="I258" s="281"/>
      <c r="J258" s="281">
        <f t="shared" si="35"/>
        <v>0</v>
      </c>
      <c r="K258" s="281"/>
      <c r="L258" s="305"/>
      <c r="M258" s="287" t="str">
        <f t="shared" ref="M258:M321" si="39">IF(H258&gt;0,IF(I258&gt;0,H258/I258^2,""),"")</f>
        <v/>
      </c>
      <c r="N258" s="288" t="e">
        <f ca="1">MATCH(F258,[3]IMC!B:B,0)</f>
        <v>#NAME?</v>
      </c>
      <c r="O258" s="288" t="e">
        <f t="shared" ca="1" si="38"/>
        <v>#NAME?</v>
      </c>
      <c r="P258" s="287" t="e">
        <f ca="1">CONCATENATE(INDEX([3]IMC!$F$1:$R$5,5,$O258) &amp; " e " &amp; INDEX([3]IMC!$F$1:$R$5,5,$O258+1))</f>
        <v>#NAME?</v>
      </c>
      <c r="Q258" s="281"/>
      <c r="R258" s="288" t="e">
        <f ca="1">MATCH(F258,[3]PC!A:A,0)</f>
        <v>#NAME?</v>
      </c>
      <c r="S258" s="288" t="e">
        <f t="shared" ref="S258:S321" ca="1" si="40">MATCH(K258,INDIRECT("PC!E" &amp; R258 &amp; ":L" &amp;R258),1)</f>
        <v>#NAME?</v>
      </c>
      <c r="T258" s="296" t="e">
        <f ca="1">CONCATENATE(INDEX([3]PC!$E$1:$M$2,1,$S258) &amp; " e " &amp; INDEX([3]PC!$E$1:$M$2,1,$S258+1))</f>
        <v>#NAME?</v>
      </c>
      <c r="U258" s="292"/>
      <c r="W258" s="292" t="e">
        <f>CONCATENATE(INDEX([3]IMC!$F$1:$R$5,5,$V258) &amp; " e " &amp; INDEX([3]IMC!$F$1:$R$5,5,$V258+1))</f>
        <v>#VALUE!</v>
      </c>
      <c r="X258" s="293">
        <f t="shared" ref="X258:X321" si="41">U258*(I258*I258)</f>
        <v>0</v>
      </c>
      <c r="Y258" s="293">
        <f t="shared" ref="Y258:Y321" si="42">H258-X258</f>
        <v>0</v>
      </c>
      <c r="Z258" s="294"/>
      <c r="AA258" s="294"/>
      <c r="AB258" s="294"/>
      <c r="AC258" s="294"/>
      <c r="AD258" s="294"/>
      <c r="AE258" s="294"/>
      <c r="AF258" s="294"/>
      <c r="AG258" s="294"/>
      <c r="AH258" s="294"/>
      <c r="AI258" s="294"/>
      <c r="AJ258" s="294"/>
      <c r="AK258" s="294"/>
      <c r="AL258" s="294"/>
      <c r="AM258" s="294"/>
    </row>
    <row r="259" spans="1:39" ht="12">
      <c r="A259" s="281"/>
      <c r="B259" s="281"/>
      <c r="C259" s="281"/>
      <c r="D259" s="283"/>
      <c r="E259" s="283"/>
      <c r="F259" s="284" t="e">
        <f t="shared" ca="1" si="37"/>
        <v>#NAME?</v>
      </c>
      <c r="G259" s="285">
        <f t="shared" ref="G259:G322" si="43">YEARFRAC(D259,E259)</f>
        <v>0</v>
      </c>
      <c r="H259" s="281"/>
      <c r="I259" s="281"/>
      <c r="J259" s="281">
        <f t="shared" ref="J259:J287" si="44">I259*100</f>
        <v>0</v>
      </c>
      <c r="K259" s="281"/>
      <c r="L259" s="305"/>
      <c r="M259" s="287" t="str">
        <f t="shared" si="39"/>
        <v/>
      </c>
      <c r="N259" s="288" t="e">
        <f ca="1">MATCH(F259,[3]IMC!B:B,0)</f>
        <v>#NAME?</v>
      </c>
      <c r="O259" s="288" t="e">
        <f t="shared" ca="1" si="38"/>
        <v>#NAME?</v>
      </c>
      <c r="P259" s="287" t="e">
        <f ca="1">CONCATENATE(INDEX([3]IMC!$F$1:$R$5,5,$O259) &amp; " e " &amp; INDEX([3]IMC!$F$1:$R$5,5,$O259+1))</f>
        <v>#NAME?</v>
      </c>
      <c r="Q259" s="281"/>
      <c r="R259" s="288" t="e">
        <f ca="1">MATCH(F259,[3]PC!A:A,0)</f>
        <v>#NAME?</v>
      </c>
      <c r="S259" s="288" t="e">
        <f t="shared" ca="1" si="40"/>
        <v>#NAME?</v>
      </c>
      <c r="T259" s="296" t="e">
        <f ca="1">CONCATENATE(INDEX([3]PC!$E$1:$M$2,1,$S259) &amp; " e " &amp; INDEX([3]PC!$E$1:$M$2,1,$S259+1))</f>
        <v>#NAME?</v>
      </c>
      <c r="U259" s="292"/>
      <c r="W259" s="292" t="e">
        <f>CONCATENATE(INDEX([3]IMC!$F$1:$R$5,5,$V259) &amp; " e " &amp; INDEX([3]IMC!$F$1:$R$5,5,$V259+1))</f>
        <v>#VALUE!</v>
      </c>
      <c r="X259" s="293">
        <f t="shared" si="41"/>
        <v>0</v>
      </c>
      <c r="Y259" s="293">
        <f t="shared" si="42"/>
        <v>0</v>
      </c>
      <c r="Z259" s="294"/>
      <c r="AA259" s="294"/>
      <c r="AB259" s="294"/>
      <c r="AC259" s="294"/>
      <c r="AD259" s="294"/>
      <c r="AE259" s="294"/>
      <c r="AF259" s="294"/>
      <c r="AG259" s="294"/>
      <c r="AH259" s="294"/>
      <c r="AI259" s="294"/>
      <c r="AJ259" s="294"/>
      <c r="AK259" s="294"/>
      <c r="AL259" s="294"/>
      <c r="AM259" s="294"/>
    </row>
    <row r="260" spans="1:39" ht="12">
      <c r="A260" s="281"/>
      <c r="B260" s="281"/>
      <c r="C260" s="281"/>
      <c r="D260" s="283"/>
      <c r="E260" s="283"/>
      <c r="F260" s="284" t="e">
        <f t="shared" ca="1" si="37"/>
        <v>#NAME?</v>
      </c>
      <c r="G260" s="285">
        <f t="shared" si="43"/>
        <v>0</v>
      </c>
      <c r="H260" s="281"/>
      <c r="I260" s="281"/>
      <c r="J260" s="281">
        <f t="shared" si="44"/>
        <v>0</v>
      </c>
      <c r="K260" s="281"/>
      <c r="L260" s="305"/>
      <c r="M260" s="287" t="str">
        <f t="shared" si="39"/>
        <v/>
      </c>
      <c r="N260" s="288" t="e">
        <f ca="1">MATCH(F260,[3]IMC!B:B,0)</f>
        <v>#NAME?</v>
      </c>
      <c r="O260" s="288" t="e">
        <f t="shared" ca="1" si="38"/>
        <v>#NAME?</v>
      </c>
      <c r="P260" s="287" t="e">
        <f ca="1">CONCATENATE(INDEX([3]IMC!$F$1:$R$5,5,$O260) &amp; " e " &amp; INDEX([3]IMC!$F$1:$R$5,5,$O260+1))</f>
        <v>#NAME?</v>
      </c>
      <c r="Q260" s="281"/>
      <c r="R260" s="288" t="e">
        <f ca="1">MATCH(F260,[3]PC!A:A,0)</f>
        <v>#NAME?</v>
      </c>
      <c r="S260" s="288" t="e">
        <f t="shared" ca="1" si="40"/>
        <v>#NAME?</v>
      </c>
      <c r="T260" s="296" t="e">
        <f ca="1">CONCATENATE(INDEX([3]PC!$E$1:$M$2,1,$S260) &amp; " e " &amp; INDEX([3]PC!$E$1:$M$2,1,$S260+1))</f>
        <v>#NAME?</v>
      </c>
      <c r="U260" s="292"/>
      <c r="W260" s="292" t="e">
        <f>CONCATENATE(INDEX([3]IMC!$F$1:$R$5,5,$V260) &amp; " e " &amp; INDEX([3]IMC!$F$1:$R$5,5,$V260+1))</f>
        <v>#VALUE!</v>
      </c>
      <c r="X260" s="293">
        <f t="shared" si="41"/>
        <v>0</v>
      </c>
      <c r="Y260" s="293">
        <f t="shared" si="42"/>
        <v>0</v>
      </c>
      <c r="Z260" s="294"/>
      <c r="AA260" s="294"/>
      <c r="AB260" s="294"/>
      <c r="AC260" s="294"/>
      <c r="AD260" s="294"/>
      <c r="AE260" s="294"/>
      <c r="AF260" s="294"/>
      <c r="AG260" s="294"/>
      <c r="AH260" s="294"/>
      <c r="AI260" s="294"/>
      <c r="AJ260" s="294"/>
      <c r="AK260" s="294"/>
      <c r="AL260" s="294"/>
      <c r="AM260" s="294"/>
    </row>
    <row r="261" spans="1:39" ht="12">
      <c r="A261" s="281"/>
      <c r="B261" s="281"/>
      <c r="C261" s="281"/>
      <c r="D261" s="283"/>
      <c r="E261" s="283"/>
      <c r="F261" s="284" t="e">
        <f t="shared" ca="1" si="37"/>
        <v>#NAME?</v>
      </c>
      <c r="G261" s="285">
        <f t="shared" si="43"/>
        <v>0</v>
      </c>
      <c r="H261" s="281"/>
      <c r="I261" s="281"/>
      <c r="J261" s="281">
        <f t="shared" si="44"/>
        <v>0</v>
      </c>
      <c r="K261" s="281"/>
      <c r="L261" s="305"/>
      <c r="M261" s="287" t="str">
        <f t="shared" si="39"/>
        <v/>
      </c>
      <c r="N261" s="288" t="e">
        <f ca="1">MATCH(F261,[3]IMC!B:B,0)</f>
        <v>#NAME?</v>
      </c>
      <c r="O261" s="288" t="e">
        <f t="shared" ca="1" si="38"/>
        <v>#NAME?</v>
      </c>
      <c r="P261" s="287" t="e">
        <f ca="1">CONCATENATE(INDEX([3]IMC!$F$1:$R$5,5,$O261) &amp; " e " &amp; INDEX([3]IMC!$F$1:$R$5,5,$O261+1))</f>
        <v>#NAME?</v>
      </c>
      <c r="Q261" s="281"/>
      <c r="R261" s="288" t="e">
        <f ca="1">MATCH(F261,[3]PC!A:A,0)</f>
        <v>#NAME?</v>
      </c>
      <c r="S261" s="288" t="e">
        <f t="shared" ca="1" si="40"/>
        <v>#NAME?</v>
      </c>
      <c r="T261" s="296" t="e">
        <f ca="1">CONCATENATE(INDEX([3]PC!$E$1:$M$2,1,$S261) &amp; " e " &amp; INDEX([3]PC!$E$1:$M$2,1,$S261+1))</f>
        <v>#NAME?</v>
      </c>
      <c r="U261" s="292"/>
      <c r="W261" s="292" t="e">
        <f>CONCATENATE(INDEX([3]IMC!$F$1:$R$5,5,$V261) &amp; " e " &amp; INDEX([3]IMC!$F$1:$R$5,5,$V261+1))</f>
        <v>#VALUE!</v>
      </c>
      <c r="X261" s="293">
        <f t="shared" si="41"/>
        <v>0</v>
      </c>
      <c r="Y261" s="293">
        <f t="shared" si="42"/>
        <v>0</v>
      </c>
      <c r="Z261" s="294"/>
      <c r="AA261" s="294"/>
      <c r="AB261" s="294"/>
      <c r="AC261" s="294"/>
      <c r="AD261" s="294"/>
      <c r="AE261" s="294"/>
      <c r="AF261" s="294"/>
      <c r="AG261" s="294"/>
      <c r="AH261" s="294"/>
      <c r="AI261" s="294"/>
      <c r="AJ261" s="294"/>
      <c r="AK261" s="294"/>
      <c r="AL261" s="294"/>
      <c r="AM261" s="294"/>
    </row>
    <row r="262" spans="1:39" ht="12">
      <c r="A262" s="281"/>
      <c r="B262" s="281"/>
      <c r="C262" s="281"/>
      <c r="D262" s="283"/>
      <c r="E262" s="283"/>
      <c r="F262" s="284" t="e">
        <f t="shared" ca="1" si="37"/>
        <v>#NAME?</v>
      </c>
      <c r="G262" s="285">
        <f t="shared" si="43"/>
        <v>0</v>
      </c>
      <c r="H262" s="281"/>
      <c r="I262" s="281"/>
      <c r="J262" s="281">
        <f t="shared" si="44"/>
        <v>0</v>
      </c>
      <c r="K262" s="281"/>
      <c r="L262" s="305"/>
      <c r="M262" s="287" t="str">
        <f t="shared" si="39"/>
        <v/>
      </c>
      <c r="N262" s="288" t="e">
        <f ca="1">MATCH(F262,[3]IMC!B:B,0)</f>
        <v>#NAME?</v>
      </c>
      <c r="O262" s="288" t="e">
        <f t="shared" ca="1" si="38"/>
        <v>#NAME?</v>
      </c>
      <c r="P262" s="287" t="e">
        <f ca="1">CONCATENATE(INDEX([3]IMC!$F$1:$R$5,5,$O262) &amp; " e " &amp; INDEX([3]IMC!$F$1:$R$5,5,$O262+1))</f>
        <v>#NAME?</v>
      </c>
      <c r="Q262" s="281"/>
      <c r="R262" s="288" t="e">
        <f ca="1">MATCH(F262,[3]PC!A:A,0)</f>
        <v>#NAME?</v>
      </c>
      <c r="S262" s="288" t="e">
        <f t="shared" ca="1" si="40"/>
        <v>#NAME?</v>
      </c>
      <c r="T262" s="296" t="e">
        <f ca="1">CONCATENATE(INDEX([3]PC!$E$1:$M$2,1,$S262) &amp; " e " &amp; INDEX([3]PC!$E$1:$M$2,1,$S262+1))</f>
        <v>#NAME?</v>
      </c>
      <c r="U262" s="292"/>
      <c r="W262" s="292" t="e">
        <f>CONCATENATE(INDEX([3]IMC!$F$1:$R$5,5,$V262) &amp; " e " &amp; INDEX([3]IMC!$F$1:$R$5,5,$V262+1))</f>
        <v>#VALUE!</v>
      </c>
      <c r="X262" s="293">
        <f t="shared" si="41"/>
        <v>0</v>
      </c>
      <c r="Y262" s="293">
        <f t="shared" si="42"/>
        <v>0</v>
      </c>
      <c r="Z262" s="294"/>
      <c r="AA262" s="294"/>
      <c r="AB262" s="294"/>
      <c r="AC262" s="294"/>
      <c r="AD262" s="294"/>
      <c r="AE262" s="294"/>
      <c r="AF262" s="294"/>
      <c r="AG262" s="294"/>
      <c r="AH262" s="294"/>
      <c r="AI262" s="294"/>
      <c r="AJ262" s="294"/>
      <c r="AK262" s="294"/>
      <c r="AL262" s="294"/>
      <c r="AM262" s="294"/>
    </row>
    <row r="263" spans="1:39" ht="12">
      <c r="A263" s="281"/>
      <c r="B263" s="281"/>
      <c r="C263" s="281"/>
      <c r="D263" s="283"/>
      <c r="E263" s="283"/>
      <c r="F263" s="284" t="e">
        <f t="shared" ca="1" si="37"/>
        <v>#NAME?</v>
      </c>
      <c r="G263" s="285">
        <f t="shared" si="43"/>
        <v>0</v>
      </c>
      <c r="H263" s="281"/>
      <c r="I263" s="281"/>
      <c r="J263" s="281">
        <f t="shared" si="44"/>
        <v>0</v>
      </c>
      <c r="K263" s="281"/>
      <c r="L263" s="305"/>
      <c r="M263" s="287" t="str">
        <f t="shared" si="39"/>
        <v/>
      </c>
      <c r="N263" s="288" t="e">
        <f ca="1">MATCH(F263,[3]IMC!B:B,0)</f>
        <v>#NAME?</v>
      </c>
      <c r="O263" s="288" t="e">
        <f t="shared" ca="1" si="38"/>
        <v>#NAME?</v>
      </c>
      <c r="P263" s="287" t="e">
        <f ca="1">CONCATENATE(INDEX([3]IMC!$F$1:$R$5,5,$O263) &amp; " e " &amp; INDEX([3]IMC!$F$1:$R$5,5,$O263+1))</f>
        <v>#NAME?</v>
      </c>
      <c r="Q263" s="281"/>
      <c r="R263" s="288" t="e">
        <f ca="1">MATCH(F263,[3]PC!A:A,0)</f>
        <v>#NAME?</v>
      </c>
      <c r="S263" s="288" t="e">
        <f t="shared" ca="1" si="40"/>
        <v>#NAME?</v>
      </c>
      <c r="T263" s="296" t="e">
        <f ca="1">CONCATENATE(INDEX([3]PC!$E$1:$M$2,1,$S263) &amp; " e " &amp; INDEX([3]PC!$E$1:$M$2,1,$S263+1))</f>
        <v>#NAME?</v>
      </c>
      <c r="U263" s="292"/>
      <c r="W263" s="292" t="e">
        <f>CONCATENATE(INDEX([3]IMC!$F$1:$R$5,5,$V263) &amp; " e " &amp; INDEX([3]IMC!$F$1:$R$5,5,$V263+1))</f>
        <v>#VALUE!</v>
      </c>
      <c r="X263" s="293">
        <f t="shared" si="41"/>
        <v>0</v>
      </c>
      <c r="Y263" s="293">
        <f t="shared" si="42"/>
        <v>0</v>
      </c>
      <c r="Z263" s="294"/>
      <c r="AA263" s="294"/>
      <c r="AB263" s="294"/>
      <c r="AC263" s="294"/>
      <c r="AD263" s="294"/>
      <c r="AE263" s="294"/>
      <c r="AF263" s="294"/>
      <c r="AG263" s="294"/>
      <c r="AH263" s="294"/>
      <c r="AI263" s="294"/>
      <c r="AJ263" s="294"/>
      <c r="AK263" s="294"/>
      <c r="AL263" s="294"/>
      <c r="AM263" s="294"/>
    </row>
    <row r="264" spans="1:39" ht="12">
      <c r="A264" s="281"/>
      <c r="B264" s="281"/>
      <c r="C264" s="281"/>
      <c r="D264" s="283"/>
      <c r="E264" s="283"/>
      <c r="F264" s="284" t="e">
        <f t="shared" ca="1" si="37"/>
        <v>#NAME?</v>
      </c>
      <c r="G264" s="285">
        <f t="shared" si="43"/>
        <v>0</v>
      </c>
      <c r="H264" s="281"/>
      <c r="I264" s="281"/>
      <c r="J264" s="281">
        <f t="shared" si="44"/>
        <v>0</v>
      </c>
      <c r="K264" s="281"/>
      <c r="L264" s="305"/>
      <c r="M264" s="287" t="str">
        <f t="shared" si="39"/>
        <v/>
      </c>
      <c r="N264" s="288" t="e">
        <f ca="1">MATCH(F264,[3]IMC!B:B,0)</f>
        <v>#NAME?</v>
      </c>
      <c r="O264" s="288" t="e">
        <f t="shared" ca="1" si="38"/>
        <v>#NAME?</v>
      </c>
      <c r="P264" s="287" t="e">
        <f ca="1">CONCATENATE(INDEX([3]IMC!$F$1:$R$5,5,$O264) &amp; " e " &amp; INDEX([3]IMC!$F$1:$R$5,5,$O264+1))</f>
        <v>#NAME?</v>
      </c>
      <c r="Q264" s="281"/>
      <c r="R264" s="288" t="e">
        <f ca="1">MATCH(F264,[3]PC!A:A,0)</f>
        <v>#NAME?</v>
      </c>
      <c r="S264" s="288" t="e">
        <f t="shared" ca="1" si="40"/>
        <v>#NAME?</v>
      </c>
      <c r="T264" s="296" t="e">
        <f ca="1">CONCATENATE(INDEX([3]PC!$E$1:$M$2,1,$S264) &amp; " e " &amp; INDEX([3]PC!$E$1:$M$2,1,$S264+1))</f>
        <v>#NAME?</v>
      </c>
      <c r="U264" s="292"/>
      <c r="W264" s="292" t="e">
        <f>CONCATENATE(INDEX([3]IMC!$F$1:$R$5,5,$V264) &amp; " e " &amp; INDEX([3]IMC!$F$1:$R$5,5,$V264+1))</f>
        <v>#VALUE!</v>
      </c>
      <c r="X264" s="293">
        <f t="shared" si="41"/>
        <v>0</v>
      </c>
      <c r="Y264" s="293">
        <f t="shared" si="42"/>
        <v>0</v>
      </c>
      <c r="Z264" s="294"/>
      <c r="AA264" s="294"/>
      <c r="AB264" s="294"/>
      <c r="AC264" s="294"/>
      <c r="AD264" s="294"/>
      <c r="AE264" s="294"/>
      <c r="AF264" s="294"/>
      <c r="AG264" s="294"/>
      <c r="AH264" s="294"/>
      <c r="AI264" s="294"/>
      <c r="AJ264" s="294"/>
      <c r="AK264" s="294"/>
      <c r="AL264" s="294"/>
      <c r="AM264" s="294"/>
    </row>
    <row r="265" spans="1:39" ht="12">
      <c r="A265" s="281"/>
      <c r="B265" s="281"/>
      <c r="C265" s="281"/>
      <c r="D265" s="283"/>
      <c r="E265" s="283"/>
      <c r="F265" s="284" t="e">
        <f t="shared" ca="1" si="37"/>
        <v>#NAME?</v>
      </c>
      <c r="G265" s="285">
        <f t="shared" si="43"/>
        <v>0</v>
      </c>
      <c r="H265" s="281"/>
      <c r="I265" s="281"/>
      <c r="J265" s="281">
        <f t="shared" si="44"/>
        <v>0</v>
      </c>
      <c r="K265" s="281"/>
      <c r="L265" s="305"/>
      <c r="M265" s="287" t="str">
        <f t="shared" si="39"/>
        <v/>
      </c>
      <c r="N265" s="288" t="e">
        <f ca="1">MATCH(F265,[3]IMC!B:B,0)</f>
        <v>#NAME?</v>
      </c>
      <c r="O265" s="288" t="e">
        <f t="shared" ca="1" si="38"/>
        <v>#NAME?</v>
      </c>
      <c r="P265" s="287" t="e">
        <f ca="1">CONCATENATE(INDEX([3]IMC!$F$1:$R$5,5,$O265) &amp; " e " &amp; INDEX([3]IMC!$F$1:$R$5,5,$O265+1))</f>
        <v>#NAME?</v>
      </c>
      <c r="Q265" s="281"/>
      <c r="R265" s="288" t="e">
        <f ca="1">MATCH(F265,[3]PC!A:A,0)</f>
        <v>#NAME?</v>
      </c>
      <c r="S265" s="288" t="e">
        <f t="shared" ca="1" si="40"/>
        <v>#NAME?</v>
      </c>
      <c r="T265" s="296" t="e">
        <f ca="1">CONCATENATE(INDEX([3]PC!$E$1:$M$2,1,$S265) &amp; " e " &amp; INDEX([3]PC!$E$1:$M$2,1,$S265+1))</f>
        <v>#NAME?</v>
      </c>
      <c r="U265" s="292"/>
      <c r="W265" s="292" t="e">
        <f>CONCATENATE(INDEX([3]IMC!$F$1:$R$5,5,$V265) &amp; " e " &amp; INDEX([3]IMC!$F$1:$R$5,5,$V265+1))</f>
        <v>#VALUE!</v>
      </c>
      <c r="X265" s="293">
        <f t="shared" si="41"/>
        <v>0</v>
      </c>
      <c r="Y265" s="293">
        <f t="shared" si="42"/>
        <v>0</v>
      </c>
      <c r="Z265" s="294"/>
      <c r="AA265" s="294"/>
      <c r="AB265" s="294"/>
      <c r="AC265" s="294"/>
      <c r="AD265" s="294"/>
      <c r="AE265" s="294"/>
      <c r="AF265" s="294"/>
      <c r="AG265" s="294"/>
      <c r="AH265" s="294"/>
      <c r="AI265" s="294"/>
      <c r="AJ265" s="294"/>
      <c r="AK265" s="294"/>
      <c r="AL265" s="294"/>
      <c r="AM265" s="294"/>
    </row>
    <row r="266" spans="1:39" ht="12">
      <c r="A266" s="281"/>
      <c r="B266" s="281"/>
      <c r="C266" s="281"/>
      <c r="D266" s="283"/>
      <c r="E266" s="283"/>
      <c r="F266" s="284" t="e">
        <f t="shared" ca="1" si="37"/>
        <v>#NAME?</v>
      </c>
      <c r="G266" s="285">
        <f t="shared" si="43"/>
        <v>0</v>
      </c>
      <c r="H266" s="281"/>
      <c r="I266" s="281"/>
      <c r="J266" s="281">
        <f t="shared" si="44"/>
        <v>0</v>
      </c>
      <c r="K266" s="281"/>
      <c r="L266" s="305"/>
      <c r="M266" s="287" t="str">
        <f t="shared" si="39"/>
        <v/>
      </c>
      <c r="N266" s="288" t="e">
        <f ca="1">MATCH(F266,[3]IMC!B:B,0)</f>
        <v>#NAME?</v>
      </c>
      <c r="O266" s="288" t="e">
        <f t="shared" ca="1" si="38"/>
        <v>#NAME?</v>
      </c>
      <c r="P266" s="287" t="e">
        <f ca="1">CONCATENATE(INDEX([3]IMC!$F$1:$R$5,5,$O266) &amp; " e " &amp; INDEX([3]IMC!$F$1:$R$5,5,$O266+1))</f>
        <v>#NAME?</v>
      </c>
      <c r="Q266" s="281"/>
      <c r="R266" s="288" t="e">
        <f ca="1">MATCH(F266,[3]PC!A:A,0)</f>
        <v>#NAME?</v>
      </c>
      <c r="S266" s="288" t="e">
        <f t="shared" ca="1" si="40"/>
        <v>#NAME?</v>
      </c>
      <c r="T266" s="296" t="e">
        <f ca="1">CONCATENATE(INDEX([3]PC!$E$1:$M$2,1,$S266) &amp; " e " &amp; INDEX([3]PC!$E$1:$M$2,1,$S266+1))</f>
        <v>#NAME?</v>
      </c>
      <c r="U266" s="292"/>
      <c r="W266" s="292" t="e">
        <f>CONCATENATE(INDEX([3]IMC!$F$1:$R$5,5,$V266) &amp; " e " &amp; INDEX([3]IMC!$F$1:$R$5,5,$V266+1))</f>
        <v>#VALUE!</v>
      </c>
      <c r="X266" s="293">
        <f t="shared" si="41"/>
        <v>0</v>
      </c>
      <c r="Y266" s="293">
        <f t="shared" si="42"/>
        <v>0</v>
      </c>
      <c r="Z266" s="294"/>
      <c r="AA266" s="294"/>
      <c r="AB266" s="294"/>
      <c r="AC266" s="294"/>
      <c r="AD266" s="294"/>
      <c r="AE266" s="294"/>
      <c r="AF266" s="294"/>
      <c r="AG266" s="294"/>
      <c r="AH266" s="294"/>
      <c r="AI266" s="294"/>
      <c r="AJ266" s="294"/>
      <c r="AK266" s="294"/>
      <c r="AL266" s="294"/>
      <c r="AM266" s="294"/>
    </row>
    <row r="267" spans="1:39" ht="12">
      <c r="A267" s="281"/>
      <c r="B267" s="281"/>
      <c r="C267" s="281"/>
      <c r="D267" s="283"/>
      <c r="E267" s="283"/>
      <c r="F267" s="284" t="e">
        <f t="shared" ca="1" si="37"/>
        <v>#NAME?</v>
      </c>
      <c r="G267" s="285">
        <f t="shared" si="43"/>
        <v>0</v>
      </c>
      <c r="H267" s="281"/>
      <c r="I267" s="281"/>
      <c r="J267" s="281">
        <f t="shared" si="44"/>
        <v>0</v>
      </c>
      <c r="K267" s="281"/>
      <c r="L267" s="305"/>
      <c r="M267" s="287" t="str">
        <f t="shared" si="39"/>
        <v/>
      </c>
      <c r="N267" s="288" t="e">
        <f ca="1">MATCH(F267,[3]IMC!B:B,0)</f>
        <v>#NAME?</v>
      </c>
      <c r="O267" s="288" t="e">
        <f t="shared" ca="1" si="38"/>
        <v>#NAME?</v>
      </c>
      <c r="P267" s="287" t="e">
        <f ca="1">CONCATENATE(INDEX([3]IMC!$F$1:$R$5,5,$O267) &amp; " e " &amp; INDEX([3]IMC!$F$1:$R$5,5,$O267+1))</f>
        <v>#NAME?</v>
      </c>
      <c r="Q267" s="281"/>
      <c r="R267" s="288" t="e">
        <f ca="1">MATCH(F267,[3]PC!A:A,0)</f>
        <v>#NAME?</v>
      </c>
      <c r="S267" s="288" t="e">
        <f t="shared" ca="1" si="40"/>
        <v>#NAME?</v>
      </c>
      <c r="T267" s="296" t="e">
        <f ca="1">CONCATENATE(INDEX([3]PC!$E$1:$M$2,1,$S267) &amp; " e " &amp; INDEX([3]PC!$E$1:$M$2,1,$S267+1))</f>
        <v>#NAME?</v>
      </c>
      <c r="U267" s="292"/>
      <c r="W267" s="292" t="e">
        <f>CONCATENATE(INDEX([3]IMC!$F$1:$R$5,5,$V267) &amp; " e " &amp; INDEX([3]IMC!$F$1:$R$5,5,$V267+1))</f>
        <v>#VALUE!</v>
      </c>
      <c r="X267" s="293">
        <f t="shared" si="41"/>
        <v>0</v>
      </c>
      <c r="Y267" s="293">
        <f t="shared" si="42"/>
        <v>0</v>
      </c>
      <c r="Z267" s="294"/>
      <c r="AA267" s="294"/>
      <c r="AB267" s="294"/>
      <c r="AC267" s="294"/>
      <c r="AD267" s="294"/>
      <c r="AE267" s="294"/>
      <c r="AF267" s="294"/>
      <c r="AG267" s="294"/>
      <c r="AH267" s="294"/>
      <c r="AI267" s="294"/>
      <c r="AJ267" s="294"/>
      <c r="AK267" s="294"/>
      <c r="AL267" s="294"/>
      <c r="AM267" s="294"/>
    </row>
    <row r="268" spans="1:39" ht="12">
      <c r="A268" s="281"/>
      <c r="B268" s="281"/>
      <c r="C268" s="281"/>
      <c r="D268" s="283"/>
      <c r="E268" s="283"/>
      <c r="F268" s="284" t="e">
        <f t="shared" ca="1" si="37"/>
        <v>#NAME?</v>
      </c>
      <c r="G268" s="285">
        <f t="shared" si="43"/>
        <v>0</v>
      </c>
      <c r="H268" s="281"/>
      <c r="I268" s="281"/>
      <c r="J268" s="281">
        <f t="shared" si="44"/>
        <v>0</v>
      </c>
      <c r="K268" s="281"/>
      <c r="L268" s="305"/>
      <c r="M268" s="287" t="str">
        <f t="shared" si="39"/>
        <v/>
      </c>
      <c r="N268" s="288" t="e">
        <f ca="1">MATCH(F268,[3]IMC!B:B,0)</f>
        <v>#NAME?</v>
      </c>
      <c r="O268" s="288" t="e">
        <f t="shared" ca="1" si="38"/>
        <v>#NAME?</v>
      </c>
      <c r="P268" s="287" t="e">
        <f ca="1">CONCATENATE(INDEX([3]IMC!$F$1:$R$5,5,$O268) &amp; " e " &amp; INDEX([3]IMC!$F$1:$R$5,5,$O268+1))</f>
        <v>#NAME?</v>
      </c>
      <c r="Q268" s="281"/>
      <c r="R268" s="288" t="e">
        <f ca="1">MATCH(F268,[3]PC!A:A,0)</f>
        <v>#NAME?</v>
      </c>
      <c r="S268" s="288" t="e">
        <f t="shared" ca="1" si="40"/>
        <v>#NAME?</v>
      </c>
      <c r="T268" s="296" t="e">
        <f ca="1">CONCATENATE(INDEX([3]PC!$E$1:$M$2,1,$S268) &amp; " e " &amp; INDEX([3]PC!$E$1:$M$2,1,$S268+1))</f>
        <v>#NAME?</v>
      </c>
      <c r="U268" s="292"/>
      <c r="W268" s="292" t="e">
        <f>CONCATENATE(INDEX([3]IMC!$F$1:$R$5,5,$V268) &amp; " e " &amp; INDEX([3]IMC!$F$1:$R$5,5,$V268+1))</f>
        <v>#VALUE!</v>
      </c>
      <c r="X268" s="293">
        <f t="shared" si="41"/>
        <v>0</v>
      </c>
      <c r="Y268" s="293">
        <f t="shared" si="42"/>
        <v>0</v>
      </c>
      <c r="Z268" s="294"/>
      <c r="AA268" s="294"/>
      <c r="AB268" s="294"/>
      <c r="AC268" s="294"/>
      <c r="AD268" s="294"/>
      <c r="AE268" s="294"/>
      <c r="AF268" s="294"/>
      <c r="AG268" s="294"/>
      <c r="AH268" s="294"/>
      <c r="AI268" s="294"/>
      <c r="AJ268" s="294"/>
      <c r="AK268" s="294"/>
      <c r="AL268" s="294"/>
      <c r="AM268" s="294"/>
    </row>
    <row r="269" spans="1:39" ht="12">
      <c r="A269" s="281"/>
      <c r="B269" s="281"/>
      <c r="C269" s="281"/>
      <c r="D269" s="283"/>
      <c r="E269" s="283"/>
      <c r="F269" s="284" t="e">
        <f t="shared" ca="1" si="37"/>
        <v>#NAME?</v>
      </c>
      <c r="G269" s="285">
        <f t="shared" si="43"/>
        <v>0</v>
      </c>
      <c r="H269" s="281"/>
      <c r="I269" s="281"/>
      <c r="J269" s="281">
        <f t="shared" si="44"/>
        <v>0</v>
      </c>
      <c r="K269" s="281"/>
      <c r="L269" s="305"/>
      <c r="M269" s="287" t="str">
        <f t="shared" si="39"/>
        <v/>
      </c>
      <c r="N269" s="288" t="e">
        <f ca="1">MATCH(F269,[3]IMC!B:B,0)</f>
        <v>#NAME?</v>
      </c>
      <c r="O269" s="288" t="e">
        <f t="shared" ca="1" si="38"/>
        <v>#NAME?</v>
      </c>
      <c r="P269" s="287" t="e">
        <f ca="1">CONCATENATE(INDEX([3]IMC!$F$1:$R$5,5,$O269) &amp; " e " &amp; INDEX([3]IMC!$F$1:$R$5,5,$O269+1))</f>
        <v>#NAME?</v>
      </c>
      <c r="Q269" s="281"/>
      <c r="R269" s="288" t="e">
        <f ca="1">MATCH(F269,[3]PC!A:A,0)</f>
        <v>#NAME?</v>
      </c>
      <c r="S269" s="288" t="e">
        <f t="shared" ca="1" si="40"/>
        <v>#NAME?</v>
      </c>
      <c r="T269" s="296" t="e">
        <f ca="1">CONCATENATE(INDEX([3]PC!$E$1:$M$2,1,$S269) &amp; " e " &amp; INDEX([3]PC!$E$1:$M$2,1,$S269+1))</f>
        <v>#NAME?</v>
      </c>
      <c r="U269" s="292"/>
      <c r="W269" s="292" t="e">
        <f>CONCATENATE(INDEX([3]IMC!$F$1:$R$5,5,$V269) &amp; " e " &amp; INDEX([3]IMC!$F$1:$R$5,5,$V269+1))</f>
        <v>#VALUE!</v>
      </c>
      <c r="X269" s="293">
        <f t="shared" si="41"/>
        <v>0</v>
      </c>
      <c r="Y269" s="293">
        <f t="shared" si="42"/>
        <v>0</v>
      </c>
      <c r="Z269" s="294"/>
      <c r="AA269" s="294"/>
      <c r="AB269" s="294"/>
      <c r="AC269" s="294"/>
      <c r="AD269" s="294"/>
      <c r="AE269" s="294"/>
      <c r="AF269" s="294"/>
      <c r="AG269" s="294"/>
      <c r="AH269" s="294"/>
      <c r="AI269" s="294"/>
      <c r="AJ269" s="294"/>
      <c r="AK269" s="294"/>
      <c r="AL269" s="294"/>
      <c r="AM269" s="294"/>
    </row>
    <row r="270" spans="1:39" ht="12">
      <c r="A270" s="281"/>
      <c r="B270" s="281"/>
      <c r="C270" s="281"/>
      <c r="D270" s="283"/>
      <c r="E270" s="283"/>
      <c r="F270" s="284" t="e">
        <f t="shared" ca="1" si="37"/>
        <v>#NAME?</v>
      </c>
      <c r="G270" s="285">
        <f t="shared" si="43"/>
        <v>0</v>
      </c>
      <c r="H270" s="281"/>
      <c r="I270" s="281"/>
      <c r="J270" s="281">
        <f t="shared" si="44"/>
        <v>0</v>
      </c>
      <c r="K270" s="281"/>
      <c r="L270" s="305"/>
      <c r="M270" s="287" t="str">
        <f t="shared" si="39"/>
        <v/>
      </c>
      <c r="N270" s="288" t="e">
        <f ca="1">MATCH(F270,[3]IMC!B:B,0)</f>
        <v>#NAME?</v>
      </c>
      <c r="O270" s="288" t="e">
        <f t="shared" ca="1" si="38"/>
        <v>#NAME?</v>
      </c>
      <c r="P270" s="287" t="e">
        <f ca="1">CONCATENATE(INDEX([3]IMC!$F$1:$R$5,5,$O270) &amp; " e " &amp; INDEX([3]IMC!$F$1:$R$5,5,$O270+1))</f>
        <v>#NAME?</v>
      </c>
      <c r="Q270" s="281"/>
      <c r="R270" s="288" t="e">
        <f ca="1">MATCH(F270,[3]PC!A:A,0)</f>
        <v>#NAME?</v>
      </c>
      <c r="S270" s="288" t="e">
        <f t="shared" ca="1" si="40"/>
        <v>#NAME?</v>
      </c>
      <c r="T270" s="296" t="e">
        <f ca="1">CONCATENATE(INDEX([3]PC!$E$1:$M$2,1,$S270) &amp; " e " &amp; INDEX([3]PC!$E$1:$M$2,1,$S270+1))</f>
        <v>#NAME?</v>
      </c>
      <c r="U270" s="292"/>
      <c r="W270" s="292" t="e">
        <f>CONCATENATE(INDEX([3]IMC!$F$1:$R$5,5,$V270) &amp; " e " &amp; INDEX([3]IMC!$F$1:$R$5,5,$V270+1))</f>
        <v>#VALUE!</v>
      </c>
      <c r="X270" s="293">
        <f t="shared" si="41"/>
        <v>0</v>
      </c>
      <c r="Y270" s="293">
        <f t="shared" si="42"/>
        <v>0</v>
      </c>
      <c r="Z270" s="294"/>
      <c r="AA270" s="294"/>
      <c r="AB270" s="294"/>
      <c r="AC270" s="294"/>
      <c r="AD270" s="294"/>
      <c r="AE270" s="294"/>
      <c r="AF270" s="294"/>
      <c r="AG270" s="294"/>
      <c r="AH270" s="294"/>
      <c r="AI270" s="294"/>
      <c r="AJ270" s="294"/>
      <c r="AK270" s="294"/>
      <c r="AL270" s="294"/>
      <c r="AM270" s="294"/>
    </row>
    <row r="271" spans="1:39" ht="12">
      <c r="A271" s="281"/>
      <c r="B271" s="281"/>
      <c r="C271" s="281"/>
      <c r="D271" s="283"/>
      <c r="E271" s="283"/>
      <c r="F271" s="284" t="e">
        <f t="shared" ca="1" si="37"/>
        <v>#NAME?</v>
      </c>
      <c r="G271" s="285">
        <f t="shared" si="43"/>
        <v>0</v>
      </c>
      <c r="H271" s="281"/>
      <c r="I271" s="281"/>
      <c r="J271" s="281">
        <f t="shared" si="44"/>
        <v>0</v>
      </c>
      <c r="K271" s="281"/>
      <c r="L271" s="305"/>
      <c r="M271" s="287" t="str">
        <f t="shared" si="39"/>
        <v/>
      </c>
      <c r="N271" s="288" t="e">
        <f ca="1">MATCH(F271,[3]IMC!B:B,0)</f>
        <v>#NAME?</v>
      </c>
      <c r="O271" s="288" t="e">
        <f t="shared" ca="1" si="38"/>
        <v>#NAME?</v>
      </c>
      <c r="P271" s="287" t="e">
        <f ca="1">CONCATENATE(INDEX([3]IMC!$F$1:$R$5,5,$O271) &amp; " e " &amp; INDEX([3]IMC!$F$1:$R$5,5,$O271+1))</f>
        <v>#NAME?</v>
      </c>
      <c r="Q271" s="281"/>
      <c r="R271" s="288" t="e">
        <f ca="1">MATCH(F271,[3]PC!A:A,0)</f>
        <v>#NAME?</v>
      </c>
      <c r="S271" s="288" t="e">
        <f t="shared" ca="1" si="40"/>
        <v>#NAME?</v>
      </c>
      <c r="T271" s="296" t="e">
        <f ca="1">CONCATENATE(INDEX([3]PC!$E$1:$M$2,1,$S271) &amp; " e " &amp; INDEX([3]PC!$E$1:$M$2,1,$S271+1))</f>
        <v>#NAME?</v>
      </c>
      <c r="U271" s="292"/>
      <c r="W271" s="292" t="e">
        <f>CONCATENATE(INDEX([3]IMC!$F$1:$R$5,5,$V271) &amp; " e " &amp; INDEX([3]IMC!$F$1:$R$5,5,$V271+1))</f>
        <v>#VALUE!</v>
      </c>
      <c r="X271" s="293">
        <f t="shared" si="41"/>
        <v>0</v>
      </c>
      <c r="Y271" s="293">
        <f t="shared" si="42"/>
        <v>0</v>
      </c>
      <c r="Z271" s="294"/>
      <c r="AA271" s="294"/>
      <c r="AB271" s="294"/>
      <c r="AC271" s="294"/>
      <c r="AD271" s="294"/>
      <c r="AE271" s="294"/>
      <c r="AF271" s="294"/>
      <c r="AG271" s="294"/>
      <c r="AH271" s="294"/>
      <c r="AI271" s="294"/>
      <c r="AJ271" s="294"/>
      <c r="AK271" s="294"/>
      <c r="AL271" s="294"/>
      <c r="AM271" s="294"/>
    </row>
    <row r="272" spans="1:39" ht="12">
      <c r="A272" s="281"/>
      <c r="B272" s="281"/>
      <c r="C272" s="281"/>
      <c r="D272" s="283"/>
      <c r="E272" s="283"/>
      <c r="F272" s="284" t="e">
        <f t="shared" ca="1" si="37"/>
        <v>#NAME?</v>
      </c>
      <c r="G272" s="285">
        <f t="shared" si="43"/>
        <v>0</v>
      </c>
      <c r="H272" s="281"/>
      <c r="I272" s="281"/>
      <c r="J272" s="281">
        <f t="shared" si="44"/>
        <v>0</v>
      </c>
      <c r="K272" s="281"/>
      <c r="L272" s="305"/>
      <c r="M272" s="287" t="str">
        <f t="shared" si="39"/>
        <v/>
      </c>
      <c r="N272" s="288" t="e">
        <f ca="1">MATCH(F272,[3]IMC!B:B,0)</f>
        <v>#NAME?</v>
      </c>
      <c r="O272" s="288" t="e">
        <f t="shared" ca="1" si="38"/>
        <v>#NAME?</v>
      </c>
      <c r="P272" s="287" t="e">
        <f ca="1">CONCATENATE(INDEX([3]IMC!$F$1:$R$5,5,$O272) &amp; " e " &amp; INDEX([3]IMC!$F$1:$R$5,5,$O272+1))</f>
        <v>#NAME?</v>
      </c>
      <c r="Q272" s="281"/>
      <c r="R272" s="288" t="e">
        <f ca="1">MATCH(F272,[3]PC!A:A,0)</f>
        <v>#NAME?</v>
      </c>
      <c r="S272" s="288" t="e">
        <f t="shared" ca="1" si="40"/>
        <v>#NAME?</v>
      </c>
      <c r="T272" s="296" t="e">
        <f ca="1">CONCATENATE(INDEX([3]PC!$E$1:$M$2,1,$S272) &amp; " e " &amp; INDEX([3]PC!$E$1:$M$2,1,$S272+1))</f>
        <v>#NAME?</v>
      </c>
      <c r="U272" s="292"/>
      <c r="W272" s="292" t="e">
        <f>CONCATENATE(INDEX([3]IMC!$F$1:$R$5,5,$V272) &amp; " e " &amp; INDEX([3]IMC!$F$1:$R$5,5,$V272+1))</f>
        <v>#VALUE!</v>
      </c>
      <c r="X272" s="293">
        <f t="shared" si="41"/>
        <v>0</v>
      </c>
      <c r="Y272" s="293">
        <f t="shared" si="42"/>
        <v>0</v>
      </c>
      <c r="Z272" s="294"/>
      <c r="AA272" s="294"/>
      <c r="AB272" s="294"/>
      <c r="AC272" s="294"/>
      <c r="AD272" s="294"/>
      <c r="AE272" s="294"/>
      <c r="AF272" s="294"/>
      <c r="AG272" s="294"/>
      <c r="AH272" s="294"/>
      <c r="AI272" s="294"/>
      <c r="AJ272" s="294"/>
      <c r="AK272" s="294"/>
      <c r="AL272" s="294"/>
      <c r="AM272" s="294"/>
    </row>
    <row r="273" spans="1:39" ht="12">
      <c r="A273" s="281"/>
      <c r="B273" s="281"/>
      <c r="C273" s="281"/>
      <c r="D273" s="283"/>
      <c r="E273" s="283"/>
      <c r="F273" s="284" t="e">
        <f t="shared" ca="1" si="37"/>
        <v>#NAME?</v>
      </c>
      <c r="G273" s="285">
        <f t="shared" si="43"/>
        <v>0</v>
      </c>
      <c r="H273" s="281"/>
      <c r="I273" s="281"/>
      <c r="J273" s="281">
        <f t="shared" si="44"/>
        <v>0</v>
      </c>
      <c r="K273" s="281"/>
      <c r="L273" s="305"/>
      <c r="M273" s="287" t="str">
        <f t="shared" si="39"/>
        <v/>
      </c>
      <c r="N273" s="288" t="e">
        <f ca="1">MATCH(F273,[3]IMC!B:B,0)</f>
        <v>#NAME?</v>
      </c>
      <c r="O273" s="288" t="e">
        <f t="shared" ca="1" si="38"/>
        <v>#NAME?</v>
      </c>
      <c r="P273" s="287" t="e">
        <f ca="1">CONCATENATE(INDEX([3]IMC!$F$1:$R$5,5,$O273) &amp; " e " &amp; INDEX([3]IMC!$F$1:$R$5,5,$O273+1))</f>
        <v>#NAME?</v>
      </c>
      <c r="Q273" s="281"/>
      <c r="R273" s="288" t="e">
        <f ca="1">MATCH(F273,[3]PC!A:A,0)</f>
        <v>#NAME?</v>
      </c>
      <c r="S273" s="288" t="e">
        <f t="shared" ca="1" si="40"/>
        <v>#NAME?</v>
      </c>
      <c r="T273" s="296" t="e">
        <f ca="1">CONCATENATE(INDEX([3]PC!$E$1:$M$2,1,$S273) &amp; " e " &amp; INDEX([3]PC!$E$1:$M$2,1,$S273+1))</f>
        <v>#NAME?</v>
      </c>
      <c r="U273" s="292"/>
      <c r="W273" s="292" t="e">
        <f>CONCATENATE(INDEX([3]IMC!$F$1:$R$5,5,$V273) &amp; " e " &amp; INDEX([3]IMC!$F$1:$R$5,5,$V273+1))</f>
        <v>#VALUE!</v>
      </c>
      <c r="X273" s="293">
        <f t="shared" si="41"/>
        <v>0</v>
      </c>
      <c r="Y273" s="293">
        <f t="shared" si="42"/>
        <v>0</v>
      </c>
      <c r="Z273" s="294"/>
      <c r="AA273" s="294"/>
      <c r="AB273" s="294"/>
      <c r="AC273" s="294"/>
      <c r="AD273" s="294"/>
      <c r="AE273" s="294"/>
      <c r="AF273" s="294"/>
      <c r="AG273" s="294"/>
      <c r="AH273" s="294"/>
      <c r="AI273" s="294"/>
      <c r="AJ273" s="294"/>
      <c r="AK273" s="294"/>
      <c r="AL273" s="294"/>
      <c r="AM273" s="294"/>
    </row>
    <row r="274" spans="1:39" ht="12">
      <c r="A274" s="281"/>
      <c r="B274" s="281"/>
      <c r="C274" s="281"/>
      <c r="D274" s="283"/>
      <c r="E274" s="283"/>
      <c r="F274" s="284" t="e">
        <f t="shared" ca="1" si="37"/>
        <v>#NAME?</v>
      </c>
      <c r="G274" s="285">
        <f t="shared" si="43"/>
        <v>0</v>
      </c>
      <c r="H274" s="281"/>
      <c r="I274" s="281"/>
      <c r="J274" s="281">
        <f t="shared" si="44"/>
        <v>0</v>
      </c>
      <c r="K274" s="281"/>
      <c r="L274" s="305"/>
      <c r="M274" s="287" t="str">
        <f t="shared" si="39"/>
        <v/>
      </c>
      <c r="N274" s="288" t="e">
        <f ca="1">MATCH(F274,[3]IMC!B:B,0)</f>
        <v>#NAME?</v>
      </c>
      <c r="O274" s="288" t="e">
        <f t="shared" ca="1" si="38"/>
        <v>#NAME?</v>
      </c>
      <c r="P274" s="287" t="e">
        <f ca="1">CONCATENATE(INDEX([3]IMC!$F$1:$R$5,5,$O274) &amp; " e " &amp; INDEX([3]IMC!$F$1:$R$5,5,$O274+1))</f>
        <v>#NAME?</v>
      </c>
      <c r="Q274" s="281"/>
      <c r="R274" s="288" t="e">
        <f ca="1">MATCH(F274,[3]PC!A:A,0)</f>
        <v>#NAME?</v>
      </c>
      <c r="S274" s="288" t="e">
        <f t="shared" ca="1" si="40"/>
        <v>#NAME?</v>
      </c>
      <c r="T274" s="296" t="e">
        <f ca="1">CONCATENATE(INDEX([3]PC!$E$1:$M$2,1,$S274) &amp; " e " &amp; INDEX([3]PC!$E$1:$M$2,1,$S274+1))</f>
        <v>#NAME?</v>
      </c>
      <c r="U274" s="292"/>
      <c r="W274" s="292" t="e">
        <f>CONCATENATE(INDEX([3]IMC!$F$1:$R$5,5,$V274) &amp; " e " &amp; INDEX([3]IMC!$F$1:$R$5,5,$V274+1))</f>
        <v>#VALUE!</v>
      </c>
      <c r="X274" s="293">
        <f t="shared" si="41"/>
        <v>0</v>
      </c>
      <c r="Y274" s="293">
        <f t="shared" si="42"/>
        <v>0</v>
      </c>
      <c r="Z274" s="294"/>
      <c r="AA274" s="294"/>
      <c r="AB274" s="294"/>
      <c r="AC274" s="294"/>
      <c r="AD274" s="294"/>
      <c r="AE274" s="294"/>
      <c r="AF274" s="294"/>
      <c r="AG274" s="294"/>
      <c r="AH274" s="294"/>
      <c r="AI274" s="294"/>
      <c r="AJ274" s="294"/>
      <c r="AK274" s="294"/>
      <c r="AL274" s="294"/>
      <c r="AM274" s="294"/>
    </row>
    <row r="275" spans="1:39" ht="12">
      <c r="A275" s="281"/>
      <c r="B275" s="281"/>
      <c r="C275" s="281"/>
      <c r="D275" s="283"/>
      <c r="E275" s="283"/>
      <c r="F275" s="284" t="e">
        <f t="shared" ca="1" si="37"/>
        <v>#NAME?</v>
      </c>
      <c r="G275" s="285">
        <f t="shared" si="43"/>
        <v>0</v>
      </c>
      <c r="H275" s="281"/>
      <c r="I275" s="281"/>
      <c r="J275" s="281">
        <f t="shared" si="44"/>
        <v>0</v>
      </c>
      <c r="K275" s="281"/>
      <c r="L275" s="305"/>
      <c r="M275" s="287" t="str">
        <f t="shared" si="39"/>
        <v/>
      </c>
      <c r="N275" s="288" t="e">
        <f ca="1">MATCH(F275,[3]IMC!B:B,0)</f>
        <v>#NAME?</v>
      </c>
      <c r="O275" s="288" t="e">
        <f t="shared" ca="1" si="38"/>
        <v>#NAME?</v>
      </c>
      <c r="P275" s="287" t="e">
        <f ca="1">CONCATENATE(INDEX([3]IMC!$F$1:$R$5,5,$O275) &amp; " e " &amp; INDEX([3]IMC!$F$1:$R$5,5,$O275+1))</f>
        <v>#NAME?</v>
      </c>
      <c r="Q275" s="281"/>
      <c r="R275" s="288" t="e">
        <f ca="1">MATCH(F275,[3]PC!A:A,0)</f>
        <v>#NAME?</v>
      </c>
      <c r="S275" s="288" t="e">
        <f t="shared" ca="1" si="40"/>
        <v>#NAME?</v>
      </c>
      <c r="T275" s="296" t="e">
        <f ca="1">CONCATENATE(INDEX([3]PC!$E$1:$M$2,1,$S275) &amp; " e " &amp; INDEX([3]PC!$E$1:$M$2,1,$S275+1))</f>
        <v>#NAME?</v>
      </c>
      <c r="U275" s="292"/>
      <c r="W275" s="292" t="e">
        <f>CONCATENATE(INDEX([3]IMC!$F$1:$R$5,5,$V275) &amp; " e " &amp; INDEX([3]IMC!$F$1:$R$5,5,$V275+1))</f>
        <v>#VALUE!</v>
      </c>
      <c r="X275" s="293">
        <f t="shared" si="41"/>
        <v>0</v>
      </c>
      <c r="Y275" s="293">
        <f t="shared" si="42"/>
        <v>0</v>
      </c>
      <c r="Z275" s="294"/>
      <c r="AA275" s="294"/>
      <c r="AB275" s="294"/>
      <c r="AC275" s="294"/>
      <c r="AD275" s="294"/>
      <c r="AE275" s="294"/>
      <c r="AF275" s="294"/>
      <c r="AG275" s="294"/>
      <c r="AH275" s="294"/>
      <c r="AI275" s="294"/>
      <c r="AJ275" s="294"/>
      <c r="AK275" s="294"/>
      <c r="AL275" s="294"/>
      <c r="AM275" s="294"/>
    </row>
    <row r="276" spans="1:39" ht="12">
      <c r="A276" s="281"/>
      <c r="B276" s="281"/>
      <c r="C276" s="281"/>
      <c r="D276" s="283"/>
      <c r="E276" s="283"/>
      <c r="F276" s="284" t="e">
        <f t="shared" ca="1" si="37"/>
        <v>#NAME?</v>
      </c>
      <c r="G276" s="285">
        <f t="shared" si="43"/>
        <v>0</v>
      </c>
      <c r="H276" s="281"/>
      <c r="I276" s="281"/>
      <c r="J276" s="281">
        <f t="shared" si="44"/>
        <v>0</v>
      </c>
      <c r="K276" s="281"/>
      <c r="L276" s="305"/>
      <c r="M276" s="287" t="str">
        <f t="shared" si="39"/>
        <v/>
      </c>
      <c r="N276" s="288" t="e">
        <f ca="1">MATCH(F276,[3]IMC!B:B,0)</f>
        <v>#NAME?</v>
      </c>
      <c r="O276" s="288" t="e">
        <f t="shared" ca="1" si="38"/>
        <v>#NAME?</v>
      </c>
      <c r="P276" s="287" t="e">
        <f ca="1">CONCATENATE(INDEX([3]IMC!$F$1:$R$5,5,$O276) &amp; " e " &amp; INDEX([3]IMC!$F$1:$R$5,5,$O276+1))</f>
        <v>#NAME?</v>
      </c>
      <c r="Q276" s="281"/>
      <c r="R276" s="288" t="e">
        <f ca="1">MATCH(F276,[3]PC!A:A,0)</f>
        <v>#NAME?</v>
      </c>
      <c r="S276" s="288" t="e">
        <f t="shared" ca="1" si="40"/>
        <v>#NAME?</v>
      </c>
      <c r="T276" s="296" t="e">
        <f ca="1">CONCATENATE(INDEX([3]PC!$E$1:$M$2,1,$S276) &amp; " e " &amp; INDEX([3]PC!$E$1:$M$2,1,$S276+1))</f>
        <v>#NAME?</v>
      </c>
      <c r="U276" s="292"/>
      <c r="W276" s="292" t="e">
        <f>CONCATENATE(INDEX([3]IMC!$F$1:$R$5,5,$V276) &amp; " e " &amp; INDEX([3]IMC!$F$1:$R$5,5,$V276+1))</f>
        <v>#VALUE!</v>
      </c>
      <c r="X276" s="293">
        <f t="shared" si="41"/>
        <v>0</v>
      </c>
      <c r="Y276" s="293">
        <f t="shared" si="42"/>
        <v>0</v>
      </c>
      <c r="Z276" s="294"/>
      <c r="AA276" s="294"/>
      <c r="AB276" s="294"/>
      <c r="AC276" s="294"/>
      <c r="AD276" s="294"/>
      <c r="AE276" s="294"/>
      <c r="AF276" s="294"/>
      <c r="AG276" s="294"/>
      <c r="AH276" s="294"/>
      <c r="AI276" s="294"/>
      <c r="AJ276" s="294"/>
      <c r="AK276" s="294"/>
      <c r="AL276" s="294"/>
      <c r="AM276" s="294"/>
    </row>
    <row r="277" spans="1:39" ht="12">
      <c r="A277" s="281"/>
      <c r="B277" s="281"/>
      <c r="C277" s="281"/>
      <c r="D277" s="283"/>
      <c r="E277" s="283"/>
      <c r="F277" s="284" t="e">
        <f t="shared" ca="1" si="37"/>
        <v>#NAME?</v>
      </c>
      <c r="G277" s="285">
        <f t="shared" si="43"/>
        <v>0</v>
      </c>
      <c r="H277" s="281"/>
      <c r="I277" s="281"/>
      <c r="J277" s="281">
        <f t="shared" si="44"/>
        <v>0</v>
      </c>
      <c r="K277" s="281"/>
      <c r="L277" s="305"/>
      <c r="M277" s="287" t="str">
        <f t="shared" si="39"/>
        <v/>
      </c>
      <c r="N277" s="288" t="e">
        <f ca="1">MATCH(F277,[3]IMC!B:B,0)</f>
        <v>#NAME?</v>
      </c>
      <c r="O277" s="288" t="e">
        <f t="shared" ca="1" si="38"/>
        <v>#NAME?</v>
      </c>
      <c r="P277" s="287" t="e">
        <f ca="1">CONCATENATE(INDEX([3]IMC!$F$1:$R$5,5,$O277) &amp; " e " &amp; INDEX([3]IMC!$F$1:$R$5,5,$O277+1))</f>
        <v>#NAME?</v>
      </c>
      <c r="Q277" s="281"/>
      <c r="R277" s="288" t="e">
        <f ca="1">MATCH(F277,[3]PC!A:A,0)</f>
        <v>#NAME?</v>
      </c>
      <c r="S277" s="288" t="e">
        <f t="shared" ca="1" si="40"/>
        <v>#NAME?</v>
      </c>
      <c r="T277" s="296" t="e">
        <f ca="1">CONCATENATE(INDEX([3]PC!$E$1:$M$2,1,$S277) &amp; " e " &amp; INDEX([3]PC!$E$1:$M$2,1,$S277+1))</f>
        <v>#NAME?</v>
      </c>
      <c r="U277" s="292"/>
      <c r="W277" s="292" t="e">
        <f>CONCATENATE(INDEX([3]IMC!$F$1:$R$5,5,$V277) &amp; " e " &amp; INDEX([3]IMC!$F$1:$R$5,5,$V277+1))</f>
        <v>#VALUE!</v>
      </c>
      <c r="X277" s="293">
        <f t="shared" si="41"/>
        <v>0</v>
      </c>
      <c r="Y277" s="293">
        <f t="shared" si="42"/>
        <v>0</v>
      </c>
      <c r="Z277" s="294"/>
      <c r="AA277" s="294"/>
      <c r="AB277" s="294"/>
      <c r="AC277" s="294"/>
      <c r="AD277" s="294"/>
      <c r="AE277" s="294"/>
      <c r="AF277" s="294"/>
      <c r="AG277" s="294"/>
      <c r="AH277" s="294"/>
      <c r="AI277" s="294"/>
      <c r="AJ277" s="294"/>
      <c r="AK277" s="294"/>
      <c r="AL277" s="294"/>
      <c r="AM277" s="294"/>
    </row>
    <row r="278" spans="1:39" ht="12">
      <c r="A278" s="281"/>
      <c r="B278" s="281"/>
      <c r="C278" s="281"/>
      <c r="D278" s="283"/>
      <c r="E278" s="283"/>
      <c r="F278" s="284" t="e">
        <f t="shared" ca="1" si="37"/>
        <v>#NAME?</v>
      </c>
      <c r="G278" s="285">
        <f t="shared" si="43"/>
        <v>0</v>
      </c>
      <c r="H278" s="281"/>
      <c r="I278" s="281"/>
      <c r="J278" s="281">
        <f t="shared" si="44"/>
        <v>0</v>
      </c>
      <c r="K278" s="281"/>
      <c r="L278" s="305"/>
      <c r="M278" s="287" t="str">
        <f t="shared" si="39"/>
        <v/>
      </c>
      <c r="N278" s="288" t="e">
        <f ca="1">MATCH(F278,[3]IMC!B:B,0)</f>
        <v>#NAME?</v>
      </c>
      <c r="O278" s="288" t="e">
        <f t="shared" ca="1" si="38"/>
        <v>#NAME?</v>
      </c>
      <c r="P278" s="287" t="e">
        <f ca="1">CONCATENATE(INDEX([3]IMC!$F$1:$R$5,5,$O278) &amp; " e " &amp; INDEX([3]IMC!$F$1:$R$5,5,$O278+1))</f>
        <v>#NAME?</v>
      </c>
      <c r="Q278" s="281"/>
      <c r="R278" s="288" t="e">
        <f ca="1">MATCH(F278,[3]PC!A:A,0)</f>
        <v>#NAME?</v>
      </c>
      <c r="S278" s="288" t="e">
        <f t="shared" ca="1" si="40"/>
        <v>#NAME?</v>
      </c>
      <c r="T278" s="296" t="e">
        <f ca="1">CONCATENATE(INDEX([3]PC!$E$1:$M$2,1,$S278) &amp; " e " &amp; INDEX([3]PC!$E$1:$M$2,1,$S278+1))</f>
        <v>#NAME?</v>
      </c>
      <c r="U278" s="292"/>
      <c r="W278" s="292" t="e">
        <f>CONCATENATE(INDEX([3]IMC!$F$1:$R$5,5,$V278) &amp; " e " &amp; INDEX([3]IMC!$F$1:$R$5,5,$V278+1))</f>
        <v>#VALUE!</v>
      </c>
      <c r="X278" s="293">
        <f t="shared" si="41"/>
        <v>0</v>
      </c>
      <c r="Y278" s="293">
        <f t="shared" si="42"/>
        <v>0</v>
      </c>
      <c r="Z278" s="294"/>
      <c r="AA278" s="294"/>
      <c r="AB278" s="294"/>
      <c r="AC278" s="294"/>
      <c r="AD278" s="294"/>
      <c r="AE278" s="294"/>
      <c r="AF278" s="294"/>
      <c r="AG278" s="294"/>
      <c r="AH278" s="294"/>
      <c r="AI278" s="294"/>
      <c r="AJ278" s="294"/>
      <c r="AK278" s="294"/>
      <c r="AL278" s="294"/>
      <c r="AM278" s="294"/>
    </row>
    <row r="279" spans="1:39" ht="12">
      <c r="A279" s="281"/>
      <c r="B279" s="281"/>
      <c r="C279" s="281"/>
      <c r="D279" s="283"/>
      <c r="E279" s="283"/>
      <c r="F279" s="284" t="e">
        <f t="shared" ca="1" si="37"/>
        <v>#NAME?</v>
      </c>
      <c r="G279" s="285">
        <f t="shared" si="43"/>
        <v>0</v>
      </c>
      <c r="H279" s="281"/>
      <c r="I279" s="281"/>
      <c r="J279" s="281">
        <f t="shared" si="44"/>
        <v>0</v>
      </c>
      <c r="K279" s="281"/>
      <c r="L279" s="305"/>
      <c r="M279" s="287" t="str">
        <f t="shared" si="39"/>
        <v/>
      </c>
      <c r="N279" s="288" t="e">
        <f ca="1">MATCH(F279,[3]IMC!B:B,0)</f>
        <v>#NAME?</v>
      </c>
      <c r="O279" s="288" t="e">
        <f t="shared" ca="1" si="38"/>
        <v>#NAME?</v>
      </c>
      <c r="P279" s="287" t="e">
        <f ca="1">CONCATENATE(INDEX([3]IMC!$F$1:$R$5,5,$O279) &amp; " e " &amp; INDEX([3]IMC!$F$1:$R$5,5,$O279+1))</f>
        <v>#NAME?</v>
      </c>
      <c r="Q279" s="281"/>
      <c r="R279" s="288" t="e">
        <f ca="1">MATCH(F279,[3]PC!A:A,0)</f>
        <v>#NAME?</v>
      </c>
      <c r="S279" s="288" t="e">
        <f t="shared" ca="1" si="40"/>
        <v>#NAME?</v>
      </c>
      <c r="T279" s="296" t="e">
        <f ca="1">CONCATENATE(INDEX([3]PC!$E$1:$M$2,1,$S279) &amp; " e " &amp; INDEX([3]PC!$E$1:$M$2,1,$S279+1))</f>
        <v>#NAME?</v>
      </c>
      <c r="U279" s="292"/>
      <c r="W279" s="292" t="e">
        <f>CONCATENATE(INDEX([3]IMC!$F$1:$R$5,5,$V279) &amp; " e " &amp; INDEX([3]IMC!$F$1:$R$5,5,$V279+1))</f>
        <v>#VALUE!</v>
      </c>
      <c r="X279" s="293">
        <f t="shared" si="41"/>
        <v>0</v>
      </c>
      <c r="Y279" s="293">
        <f t="shared" si="42"/>
        <v>0</v>
      </c>
      <c r="Z279" s="294"/>
      <c r="AA279" s="294"/>
      <c r="AB279" s="294"/>
      <c r="AC279" s="294"/>
      <c r="AD279" s="294"/>
      <c r="AE279" s="294"/>
      <c r="AF279" s="294"/>
      <c r="AG279" s="294"/>
      <c r="AH279" s="294"/>
      <c r="AI279" s="294"/>
      <c r="AJ279" s="294"/>
      <c r="AK279" s="294"/>
      <c r="AL279" s="294"/>
      <c r="AM279" s="294"/>
    </row>
    <row r="280" spans="1:39" ht="12">
      <c r="A280" s="281"/>
      <c r="B280" s="281"/>
      <c r="C280" s="281"/>
      <c r="D280" s="283"/>
      <c r="E280" s="283"/>
      <c r="F280" s="284" t="e">
        <f t="shared" ca="1" si="37"/>
        <v>#NAME?</v>
      </c>
      <c r="G280" s="285">
        <f t="shared" si="43"/>
        <v>0</v>
      </c>
      <c r="H280" s="281"/>
      <c r="I280" s="281"/>
      <c r="J280" s="281">
        <f t="shared" si="44"/>
        <v>0</v>
      </c>
      <c r="K280" s="281"/>
      <c r="L280" s="305"/>
      <c r="M280" s="287" t="str">
        <f t="shared" si="39"/>
        <v/>
      </c>
      <c r="N280" s="288" t="e">
        <f ca="1">MATCH(F280,[3]IMC!B:B,0)</f>
        <v>#NAME?</v>
      </c>
      <c r="O280" s="288" t="e">
        <f t="shared" ca="1" si="38"/>
        <v>#NAME?</v>
      </c>
      <c r="P280" s="287" t="e">
        <f ca="1">CONCATENATE(INDEX([3]IMC!$F$1:$R$5,5,$O280) &amp; " e " &amp; INDEX([3]IMC!$F$1:$R$5,5,$O280+1))</f>
        <v>#NAME?</v>
      </c>
      <c r="Q280" s="281"/>
      <c r="R280" s="288" t="e">
        <f ca="1">MATCH(F280,[3]PC!A:A,0)</f>
        <v>#NAME?</v>
      </c>
      <c r="S280" s="288" t="e">
        <f t="shared" ca="1" si="40"/>
        <v>#NAME?</v>
      </c>
      <c r="T280" s="296" t="e">
        <f ca="1">CONCATENATE(INDEX([3]PC!$E$1:$M$2,1,$S280) &amp; " e " &amp; INDEX([3]PC!$E$1:$M$2,1,$S280+1))</f>
        <v>#NAME?</v>
      </c>
      <c r="U280" s="292"/>
      <c r="W280" s="292" t="e">
        <f>CONCATENATE(INDEX([3]IMC!$F$1:$R$5,5,$V280) &amp; " e " &amp; INDEX([3]IMC!$F$1:$R$5,5,$V280+1))</f>
        <v>#VALUE!</v>
      </c>
      <c r="X280" s="293">
        <f t="shared" si="41"/>
        <v>0</v>
      </c>
      <c r="Y280" s="293">
        <f t="shared" si="42"/>
        <v>0</v>
      </c>
      <c r="Z280" s="294"/>
      <c r="AA280" s="294"/>
      <c r="AB280" s="294"/>
      <c r="AC280" s="294"/>
      <c r="AD280" s="294"/>
      <c r="AE280" s="294"/>
      <c r="AF280" s="294"/>
      <c r="AG280" s="294"/>
      <c r="AH280" s="294"/>
      <c r="AI280" s="294"/>
      <c r="AJ280" s="294"/>
      <c r="AK280" s="294"/>
      <c r="AL280" s="294"/>
      <c r="AM280" s="294"/>
    </row>
    <row r="281" spans="1:39" ht="12">
      <c r="A281" s="281"/>
      <c r="B281" s="281"/>
      <c r="C281" s="281"/>
      <c r="D281" s="283"/>
      <c r="E281" s="283"/>
      <c r="F281" s="284" t="e">
        <f t="shared" ref="F281:F344" ca="1" si="45">meses(E281,D281)</f>
        <v>#NAME?</v>
      </c>
      <c r="G281" s="285">
        <f t="shared" si="43"/>
        <v>0</v>
      </c>
      <c r="H281" s="281"/>
      <c r="I281" s="281"/>
      <c r="J281" s="281">
        <f t="shared" si="44"/>
        <v>0</v>
      </c>
      <c r="K281" s="281"/>
      <c r="L281" s="305"/>
      <c r="M281" s="287" t="str">
        <f t="shared" si="39"/>
        <v/>
      </c>
      <c r="N281" s="288" t="e">
        <f ca="1">MATCH(F281,[3]IMC!B:B,0)</f>
        <v>#NAME?</v>
      </c>
      <c r="O281" s="288" t="e">
        <f t="shared" ca="1" si="38"/>
        <v>#NAME?</v>
      </c>
      <c r="P281" s="287" t="e">
        <f ca="1">CONCATENATE(INDEX([3]IMC!$F$1:$R$5,5,$O281) &amp; " e " &amp; INDEX([3]IMC!$F$1:$R$5,5,$O281+1))</f>
        <v>#NAME?</v>
      </c>
      <c r="Q281" s="281"/>
      <c r="R281" s="288" t="e">
        <f ca="1">MATCH(F281,[3]PC!A:A,0)</f>
        <v>#NAME?</v>
      </c>
      <c r="S281" s="288" t="e">
        <f t="shared" ca="1" si="40"/>
        <v>#NAME?</v>
      </c>
      <c r="T281" s="296" t="e">
        <f ca="1">CONCATENATE(INDEX([3]PC!$E$1:$M$2,1,$S281) &amp; " e " &amp; INDEX([3]PC!$E$1:$M$2,1,$S281+1))</f>
        <v>#NAME?</v>
      </c>
      <c r="U281" s="292"/>
      <c r="W281" s="292" t="e">
        <f>CONCATENATE(INDEX([3]IMC!$F$1:$R$5,5,$V281) &amp; " e " &amp; INDEX([3]IMC!$F$1:$R$5,5,$V281+1))</f>
        <v>#VALUE!</v>
      </c>
      <c r="X281" s="293">
        <f t="shared" si="41"/>
        <v>0</v>
      </c>
      <c r="Y281" s="293">
        <f t="shared" si="42"/>
        <v>0</v>
      </c>
      <c r="Z281" s="294"/>
      <c r="AA281" s="294"/>
      <c r="AB281" s="294"/>
      <c r="AC281" s="294"/>
      <c r="AD281" s="294"/>
      <c r="AE281" s="294"/>
      <c r="AF281" s="294"/>
      <c r="AG281" s="294"/>
      <c r="AH281" s="294"/>
      <c r="AI281" s="294"/>
      <c r="AJ281" s="294"/>
      <c r="AK281" s="294"/>
      <c r="AL281" s="294"/>
      <c r="AM281" s="294"/>
    </row>
    <row r="282" spans="1:39" ht="12">
      <c r="A282" s="281"/>
      <c r="B282" s="281"/>
      <c r="C282" s="281"/>
      <c r="D282" s="283"/>
      <c r="E282" s="283"/>
      <c r="F282" s="284" t="e">
        <f t="shared" ca="1" si="45"/>
        <v>#NAME?</v>
      </c>
      <c r="G282" s="285">
        <f t="shared" si="43"/>
        <v>0</v>
      </c>
      <c r="H282" s="281"/>
      <c r="I282" s="281"/>
      <c r="J282" s="281">
        <f t="shared" si="44"/>
        <v>0</v>
      </c>
      <c r="K282" s="281"/>
      <c r="L282" s="305"/>
      <c r="M282" s="287" t="str">
        <f t="shared" si="39"/>
        <v/>
      </c>
      <c r="N282" s="288" t="e">
        <f ca="1">MATCH(F282,[3]IMC!B:B,0)</f>
        <v>#NAME?</v>
      </c>
      <c r="O282" s="288" t="e">
        <f t="shared" ca="1" si="38"/>
        <v>#NAME?</v>
      </c>
      <c r="P282" s="287" t="e">
        <f ca="1">CONCATENATE(INDEX([3]IMC!$F$1:$R$5,5,$O282) &amp; " e " &amp; INDEX([3]IMC!$F$1:$R$5,5,$O282+1))</f>
        <v>#NAME?</v>
      </c>
      <c r="Q282" s="281"/>
      <c r="R282" s="288" t="e">
        <f ca="1">MATCH(F282,[3]PC!A:A,0)</f>
        <v>#NAME?</v>
      </c>
      <c r="S282" s="288" t="e">
        <f t="shared" ca="1" si="40"/>
        <v>#NAME?</v>
      </c>
      <c r="T282" s="296" t="e">
        <f ca="1">CONCATENATE(INDEX([3]PC!$E$1:$M$2,1,$S282) &amp; " e " &amp; INDEX([3]PC!$E$1:$M$2,1,$S282+1))</f>
        <v>#NAME?</v>
      </c>
      <c r="U282" s="292"/>
      <c r="W282" s="292" t="e">
        <f>CONCATENATE(INDEX([3]IMC!$F$1:$R$5,5,$V282) &amp; " e " &amp; INDEX([3]IMC!$F$1:$R$5,5,$V282+1))</f>
        <v>#VALUE!</v>
      </c>
      <c r="X282" s="293">
        <f t="shared" si="41"/>
        <v>0</v>
      </c>
      <c r="Y282" s="293">
        <f t="shared" si="42"/>
        <v>0</v>
      </c>
      <c r="Z282" s="294"/>
      <c r="AA282" s="294"/>
      <c r="AB282" s="294"/>
      <c r="AC282" s="294"/>
      <c r="AD282" s="294"/>
      <c r="AE282" s="294"/>
      <c r="AF282" s="294"/>
      <c r="AG282" s="294"/>
      <c r="AH282" s="294"/>
      <c r="AI282" s="294"/>
      <c r="AJ282" s="294"/>
      <c r="AK282" s="294"/>
      <c r="AL282" s="294"/>
      <c r="AM282" s="294"/>
    </row>
    <row r="283" spans="1:39" ht="12">
      <c r="A283" s="281"/>
      <c r="B283" s="281"/>
      <c r="C283" s="281"/>
      <c r="D283" s="283"/>
      <c r="E283" s="283"/>
      <c r="F283" s="284" t="e">
        <f t="shared" ca="1" si="45"/>
        <v>#NAME?</v>
      </c>
      <c r="G283" s="285">
        <f t="shared" si="43"/>
        <v>0</v>
      </c>
      <c r="H283" s="281"/>
      <c r="I283" s="281"/>
      <c r="J283" s="281">
        <f t="shared" si="44"/>
        <v>0</v>
      </c>
      <c r="K283" s="281"/>
      <c r="L283" s="305"/>
      <c r="M283" s="287" t="str">
        <f t="shared" si="39"/>
        <v/>
      </c>
      <c r="N283" s="288" t="e">
        <f ca="1">MATCH(F283,[3]IMC!B:B,0)</f>
        <v>#NAME?</v>
      </c>
      <c r="O283" s="288" t="e">
        <f t="shared" ca="1" si="38"/>
        <v>#NAME?</v>
      </c>
      <c r="P283" s="287" t="e">
        <f ca="1">CONCATENATE(INDEX([3]IMC!$F$1:$R$5,5,$O283) &amp; " e " &amp; INDEX([3]IMC!$F$1:$R$5,5,$O283+1))</f>
        <v>#NAME?</v>
      </c>
      <c r="Q283" s="281"/>
      <c r="R283" s="288" t="e">
        <f ca="1">MATCH(F283,[3]PC!A:A,0)</f>
        <v>#NAME?</v>
      </c>
      <c r="S283" s="288" t="e">
        <f t="shared" ca="1" si="40"/>
        <v>#NAME?</v>
      </c>
      <c r="T283" s="296" t="e">
        <f ca="1">CONCATENATE(INDEX([3]PC!$E$1:$M$2,1,$S283) &amp; " e " &amp; INDEX([3]PC!$E$1:$M$2,1,$S283+1))</f>
        <v>#NAME?</v>
      </c>
      <c r="U283" s="292"/>
      <c r="W283" s="292" t="e">
        <f>CONCATENATE(INDEX([3]IMC!$F$1:$R$5,5,$V283) &amp; " e " &amp; INDEX([3]IMC!$F$1:$R$5,5,$V283+1))</f>
        <v>#VALUE!</v>
      </c>
      <c r="X283" s="293">
        <f t="shared" si="41"/>
        <v>0</v>
      </c>
      <c r="Y283" s="293">
        <f t="shared" si="42"/>
        <v>0</v>
      </c>
      <c r="Z283" s="294"/>
      <c r="AA283" s="294"/>
      <c r="AB283" s="294"/>
      <c r="AC283" s="294"/>
      <c r="AD283" s="294"/>
      <c r="AE283" s="294"/>
      <c r="AF283" s="294"/>
      <c r="AG283" s="294"/>
      <c r="AH283" s="294"/>
      <c r="AI283" s="294"/>
      <c r="AJ283" s="294"/>
      <c r="AK283" s="294"/>
      <c r="AL283" s="294"/>
      <c r="AM283" s="294"/>
    </row>
    <row r="284" spans="1:39" ht="12">
      <c r="A284" s="281"/>
      <c r="B284" s="281"/>
      <c r="C284" s="281"/>
      <c r="D284" s="283"/>
      <c r="E284" s="283"/>
      <c r="F284" s="284" t="e">
        <f t="shared" ca="1" si="45"/>
        <v>#NAME?</v>
      </c>
      <c r="G284" s="285">
        <f t="shared" si="43"/>
        <v>0</v>
      </c>
      <c r="H284" s="281"/>
      <c r="I284" s="281"/>
      <c r="J284" s="281">
        <f t="shared" si="44"/>
        <v>0</v>
      </c>
      <c r="K284" s="281"/>
      <c r="L284" s="305"/>
      <c r="M284" s="287" t="str">
        <f t="shared" si="39"/>
        <v/>
      </c>
      <c r="N284" s="288" t="e">
        <f ca="1">MATCH(F284,[3]IMC!B:B,0)</f>
        <v>#NAME?</v>
      </c>
      <c r="O284" s="288" t="e">
        <f t="shared" ca="1" si="38"/>
        <v>#NAME?</v>
      </c>
      <c r="P284" s="287" t="e">
        <f ca="1">CONCATENATE(INDEX([3]IMC!$F$1:$R$5,5,$O284) &amp; " e " &amp; INDEX([3]IMC!$F$1:$R$5,5,$O284+1))</f>
        <v>#NAME?</v>
      </c>
      <c r="Q284" s="281"/>
      <c r="R284" s="288" t="e">
        <f ca="1">MATCH(F284,[3]PC!A:A,0)</f>
        <v>#NAME?</v>
      </c>
      <c r="S284" s="288" t="e">
        <f t="shared" ca="1" si="40"/>
        <v>#NAME?</v>
      </c>
      <c r="T284" s="296" t="e">
        <f ca="1">CONCATENATE(INDEX([3]PC!$E$1:$M$2,1,$S284) &amp; " e " &amp; INDEX([3]PC!$E$1:$M$2,1,$S284+1))</f>
        <v>#NAME?</v>
      </c>
      <c r="U284" s="292"/>
      <c r="W284" s="292" t="e">
        <f>CONCATENATE(INDEX([3]IMC!$F$1:$R$5,5,$V284) &amp; " e " &amp; INDEX([3]IMC!$F$1:$R$5,5,$V284+1))</f>
        <v>#VALUE!</v>
      </c>
      <c r="X284" s="293">
        <f t="shared" si="41"/>
        <v>0</v>
      </c>
      <c r="Y284" s="293">
        <f t="shared" si="42"/>
        <v>0</v>
      </c>
      <c r="Z284" s="294"/>
      <c r="AA284" s="294"/>
      <c r="AB284" s="294"/>
      <c r="AC284" s="294"/>
      <c r="AD284" s="294"/>
      <c r="AE284" s="294"/>
      <c r="AF284" s="294"/>
      <c r="AG284" s="294"/>
      <c r="AH284" s="294"/>
      <c r="AI284" s="294"/>
      <c r="AJ284" s="294"/>
      <c r="AK284" s="294"/>
      <c r="AL284" s="294"/>
      <c r="AM284" s="294"/>
    </row>
    <row r="285" spans="1:39" ht="12">
      <c r="A285" s="281"/>
      <c r="B285" s="281"/>
      <c r="C285" s="281"/>
      <c r="D285" s="283"/>
      <c r="E285" s="283"/>
      <c r="F285" s="284" t="e">
        <f t="shared" ca="1" si="45"/>
        <v>#NAME?</v>
      </c>
      <c r="G285" s="285">
        <f t="shared" si="43"/>
        <v>0</v>
      </c>
      <c r="H285" s="281"/>
      <c r="I285" s="281"/>
      <c r="J285" s="281">
        <f t="shared" si="44"/>
        <v>0</v>
      </c>
      <c r="K285" s="281"/>
      <c r="L285" s="305"/>
      <c r="M285" s="287" t="str">
        <f t="shared" si="39"/>
        <v/>
      </c>
      <c r="N285" s="288" t="e">
        <f ca="1">MATCH(F285,[3]IMC!B:B,0)</f>
        <v>#NAME?</v>
      </c>
      <c r="O285" s="288" t="e">
        <f t="shared" ca="1" si="38"/>
        <v>#NAME?</v>
      </c>
      <c r="P285" s="287" t="e">
        <f ca="1">CONCATENATE(INDEX([3]IMC!$F$1:$R$5,5,$O285) &amp; " e " &amp; INDEX([3]IMC!$F$1:$R$5,5,$O285+1))</f>
        <v>#NAME?</v>
      </c>
      <c r="Q285" s="281"/>
      <c r="R285" s="288" t="e">
        <f ca="1">MATCH(F285,[3]PC!A:A,0)</f>
        <v>#NAME?</v>
      </c>
      <c r="S285" s="288" t="e">
        <f t="shared" ca="1" si="40"/>
        <v>#NAME?</v>
      </c>
      <c r="T285" s="296" t="e">
        <f ca="1">CONCATENATE(INDEX([3]PC!$E$1:$M$2,1,$S285) &amp; " e " &amp; INDEX([3]PC!$E$1:$M$2,1,$S285+1))</f>
        <v>#NAME?</v>
      </c>
      <c r="U285" s="292"/>
      <c r="W285" s="292" t="e">
        <f>CONCATENATE(INDEX([3]IMC!$F$1:$R$5,5,$V285) &amp; " e " &amp; INDEX([3]IMC!$F$1:$R$5,5,$V285+1))</f>
        <v>#VALUE!</v>
      </c>
      <c r="X285" s="293">
        <f t="shared" si="41"/>
        <v>0</v>
      </c>
      <c r="Y285" s="293">
        <f t="shared" si="42"/>
        <v>0</v>
      </c>
      <c r="Z285" s="294"/>
      <c r="AA285" s="294"/>
      <c r="AB285" s="294"/>
      <c r="AC285" s="294"/>
      <c r="AD285" s="294"/>
      <c r="AE285" s="294"/>
      <c r="AF285" s="294"/>
      <c r="AG285" s="294"/>
      <c r="AH285" s="294"/>
      <c r="AI285" s="294"/>
      <c r="AJ285" s="294"/>
      <c r="AK285" s="294"/>
      <c r="AL285" s="294"/>
      <c r="AM285" s="294"/>
    </row>
    <row r="286" spans="1:39" ht="12">
      <c r="A286" s="281"/>
      <c r="B286" s="281"/>
      <c r="C286" s="281"/>
      <c r="D286" s="283"/>
      <c r="E286" s="283"/>
      <c r="F286" s="284" t="e">
        <f t="shared" ca="1" si="45"/>
        <v>#NAME?</v>
      </c>
      <c r="G286" s="285">
        <f t="shared" si="43"/>
        <v>0</v>
      </c>
      <c r="H286" s="281"/>
      <c r="I286" s="281"/>
      <c r="J286" s="281">
        <f t="shared" si="44"/>
        <v>0</v>
      </c>
      <c r="K286" s="281"/>
      <c r="L286" s="305"/>
      <c r="M286" s="287" t="str">
        <f t="shared" si="39"/>
        <v/>
      </c>
      <c r="N286" s="288" t="e">
        <f ca="1">MATCH(F286,[3]IMC!B:B,0)</f>
        <v>#NAME?</v>
      </c>
      <c r="O286" s="288" t="e">
        <f t="shared" ca="1" si="38"/>
        <v>#NAME?</v>
      </c>
      <c r="P286" s="287" t="e">
        <f ca="1">CONCATENATE(INDEX([3]IMC!$F$1:$R$5,5,$O286) &amp; " e " &amp; INDEX([3]IMC!$F$1:$R$5,5,$O286+1))</f>
        <v>#NAME?</v>
      </c>
      <c r="Q286" s="281"/>
      <c r="R286" s="288" t="e">
        <f ca="1">MATCH(F286,[3]PC!A:A,0)</f>
        <v>#NAME?</v>
      </c>
      <c r="S286" s="288" t="e">
        <f t="shared" ca="1" si="40"/>
        <v>#NAME?</v>
      </c>
      <c r="T286" s="296" t="e">
        <f ca="1">CONCATENATE(INDEX([3]PC!$E$1:$M$2,1,$S286) &amp; " e " &amp; INDEX([3]PC!$E$1:$M$2,1,$S286+1))</f>
        <v>#NAME?</v>
      </c>
      <c r="U286" s="292"/>
      <c r="W286" s="292" t="e">
        <f>CONCATENATE(INDEX([3]IMC!$F$1:$R$5,5,$V286) &amp; " e " &amp; INDEX([3]IMC!$F$1:$R$5,5,$V286+1))</f>
        <v>#VALUE!</v>
      </c>
      <c r="X286" s="293">
        <f t="shared" si="41"/>
        <v>0</v>
      </c>
      <c r="Y286" s="293">
        <f t="shared" si="42"/>
        <v>0</v>
      </c>
      <c r="Z286" s="294"/>
      <c r="AA286" s="294"/>
      <c r="AB286" s="294"/>
      <c r="AC286" s="294"/>
      <c r="AD286" s="294"/>
      <c r="AE286" s="294"/>
      <c r="AF286" s="294"/>
      <c r="AG286" s="294"/>
      <c r="AH286" s="294"/>
      <c r="AI286" s="294"/>
      <c r="AJ286" s="294"/>
      <c r="AK286" s="294"/>
      <c r="AL286" s="294"/>
      <c r="AM286" s="294"/>
    </row>
    <row r="287" spans="1:39" ht="12">
      <c r="A287" s="281"/>
      <c r="B287" s="281"/>
      <c r="C287" s="281"/>
      <c r="D287" s="283"/>
      <c r="E287" s="283"/>
      <c r="F287" s="284" t="e">
        <f t="shared" ca="1" si="45"/>
        <v>#NAME?</v>
      </c>
      <c r="G287" s="285">
        <f t="shared" si="43"/>
        <v>0</v>
      </c>
      <c r="H287" s="281"/>
      <c r="I287" s="281"/>
      <c r="J287" s="281">
        <f t="shared" si="44"/>
        <v>0</v>
      </c>
      <c r="K287" s="281"/>
      <c r="L287" s="305"/>
      <c r="M287" s="287" t="str">
        <f t="shared" si="39"/>
        <v/>
      </c>
      <c r="N287" s="288" t="e">
        <f ca="1">MATCH(F287,[3]IMC!B:B,0)</f>
        <v>#NAME?</v>
      </c>
      <c r="O287" s="288" t="e">
        <f t="shared" ca="1" si="38"/>
        <v>#NAME?</v>
      </c>
      <c r="P287" s="287" t="e">
        <f ca="1">CONCATENATE(INDEX([3]IMC!$F$1:$R$5,5,$O287) &amp; " e " &amp; INDEX([3]IMC!$F$1:$R$5,5,$O287+1))</f>
        <v>#NAME?</v>
      </c>
      <c r="Q287" s="281"/>
      <c r="R287" s="288" t="e">
        <f ca="1">MATCH(F287,[3]PC!A:A,0)</f>
        <v>#NAME?</v>
      </c>
      <c r="S287" s="288" t="e">
        <f t="shared" ca="1" si="40"/>
        <v>#NAME?</v>
      </c>
      <c r="T287" s="296" t="e">
        <f ca="1">CONCATENATE(INDEX([3]PC!$E$1:$M$2,1,$S287) &amp; " e " &amp; INDEX([3]PC!$E$1:$M$2,1,$S287+1))</f>
        <v>#NAME?</v>
      </c>
      <c r="U287" s="292"/>
      <c r="W287" s="292" t="e">
        <f>CONCATENATE(INDEX([3]IMC!$F$1:$R$5,5,$V287) &amp; " e " &amp; INDEX([3]IMC!$F$1:$R$5,5,$V287+1))</f>
        <v>#VALUE!</v>
      </c>
      <c r="X287" s="293">
        <f t="shared" si="41"/>
        <v>0</v>
      </c>
      <c r="Y287" s="293">
        <f t="shared" si="42"/>
        <v>0</v>
      </c>
      <c r="Z287" s="294"/>
      <c r="AA287" s="294"/>
      <c r="AB287" s="294"/>
      <c r="AC287" s="294"/>
      <c r="AD287" s="294"/>
      <c r="AE287" s="294"/>
      <c r="AF287" s="294"/>
      <c r="AG287" s="294"/>
      <c r="AH287" s="294"/>
      <c r="AI287" s="294"/>
      <c r="AJ287" s="294"/>
      <c r="AK287" s="294"/>
      <c r="AL287" s="294"/>
      <c r="AM287" s="294"/>
    </row>
    <row r="288" spans="1:39" ht="12">
      <c r="A288" s="281"/>
      <c r="B288" s="281"/>
      <c r="C288" s="281"/>
      <c r="D288" s="283"/>
      <c r="E288" s="283"/>
      <c r="F288" s="284" t="e">
        <f t="shared" ca="1" si="45"/>
        <v>#NAME?</v>
      </c>
      <c r="G288" s="285">
        <f t="shared" si="43"/>
        <v>0</v>
      </c>
      <c r="H288" s="281"/>
      <c r="I288" s="281"/>
      <c r="J288" s="281"/>
      <c r="K288" s="281"/>
      <c r="L288" s="305"/>
      <c r="M288" s="287" t="str">
        <f t="shared" si="39"/>
        <v/>
      </c>
      <c r="N288" s="288" t="e">
        <f ca="1">MATCH(F288,[3]IMC!B:B,0)</f>
        <v>#NAME?</v>
      </c>
      <c r="O288" s="288" t="e">
        <f t="shared" ca="1" si="38"/>
        <v>#NAME?</v>
      </c>
      <c r="P288" s="287" t="e">
        <f ca="1">CONCATENATE(INDEX([3]IMC!$F$1:$R$5,5,$O288) &amp; " e " &amp; INDEX([3]IMC!$F$1:$R$5,5,$O288+1))</f>
        <v>#NAME?</v>
      </c>
      <c r="Q288" s="281"/>
      <c r="R288" s="288" t="e">
        <f ca="1">MATCH(F288,[3]PC!A:A,0)</f>
        <v>#NAME?</v>
      </c>
      <c r="S288" s="288" t="e">
        <f t="shared" ca="1" si="40"/>
        <v>#NAME?</v>
      </c>
      <c r="T288" s="296" t="e">
        <f ca="1">CONCATENATE(INDEX([3]PC!$E$1:$M$2,1,$S288) &amp; " e " &amp; INDEX([3]PC!$E$1:$M$2,1,$S288+1))</f>
        <v>#NAME?</v>
      </c>
      <c r="U288" s="292"/>
      <c r="W288" s="292" t="e">
        <f>CONCATENATE(INDEX([3]IMC!$F$1:$R$5,5,$V288) &amp; " e " &amp; INDEX([3]IMC!$F$1:$R$5,5,$V288+1))</f>
        <v>#VALUE!</v>
      </c>
      <c r="X288" s="293">
        <f t="shared" si="41"/>
        <v>0</v>
      </c>
      <c r="Y288" s="293">
        <f t="shared" si="42"/>
        <v>0</v>
      </c>
      <c r="Z288" s="294"/>
      <c r="AA288" s="294"/>
      <c r="AB288" s="294"/>
      <c r="AC288" s="294"/>
      <c r="AD288" s="294"/>
      <c r="AE288" s="294"/>
      <c r="AF288" s="294"/>
      <c r="AG288" s="294"/>
      <c r="AH288" s="294"/>
      <c r="AI288" s="294"/>
      <c r="AJ288" s="294"/>
      <c r="AK288" s="294"/>
      <c r="AL288" s="294"/>
      <c r="AM288" s="294"/>
    </row>
    <row r="289" spans="1:39" ht="12">
      <c r="A289" s="281"/>
      <c r="B289" s="281"/>
      <c r="C289" s="281"/>
      <c r="D289" s="283"/>
      <c r="E289" s="283"/>
      <c r="F289" s="284" t="e">
        <f t="shared" ca="1" si="45"/>
        <v>#NAME?</v>
      </c>
      <c r="G289" s="285">
        <f t="shared" si="43"/>
        <v>0</v>
      </c>
      <c r="H289" s="281"/>
      <c r="I289" s="281"/>
      <c r="J289" s="281"/>
      <c r="K289" s="281"/>
      <c r="L289" s="305"/>
      <c r="M289" s="287" t="str">
        <f t="shared" si="39"/>
        <v/>
      </c>
      <c r="N289" s="288" t="e">
        <f ca="1">MATCH(F289,[3]IMC!B:B,0)</f>
        <v>#NAME?</v>
      </c>
      <c r="O289" s="288" t="e">
        <f t="shared" ca="1" si="38"/>
        <v>#NAME?</v>
      </c>
      <c r="P289" s="287" t="e">
        <f ca="1">CONCATENATE(INDEX([3]IMC!$F$1:$R$5,5,$O289) &amp; " e " &amp; INDEX([3]IMC!$F$1:$R$5,5,$O289+1))</f>
        <v>#NAME?</v>
      </c>
      <c r="Q289" s="281"/>
      <c r="R289" s="288" t="e">
        <f ca="1">MATCH(F289,[3]PC!A:A,0)</f>
        <v>#NAME?</v>
      </c>
      <c r="S289" s="288" t="e">
        <f t="shared" ca="1" si="40"/>
        <v>#NAME?</v>
      </c>
      <c r="T289" s="296" t="e">
        <f ca="1">CONCATENATE(INDEX([3]PC!$E$1:$M$2,1,$S289) &amp; " e " &amp; INDEX([3]PC!$E$1:$M$2,1,$S289+1))</f>
        <v>#NAME?</v>
      </c>
      <c r="U289" s="292"/>
      <c r="W289" s="292" t="e">
        <f>CONCATENATE(INDEX([3]IMC!$F$1:$R$5,5,$V289) &amp; " e " &amp; INDEX([3]IMC!$F$1:$R$5,5,$V289+1))</f>
        <v>#VALUE!</v>
      </c>
      <c r="X289" s="293">
        <f t="shared" si="41"/>
        <v>0</v>
      </c>
      <c r="Y289" s="293">
        <f t="shared" si="42"/>
        <v>0</v>
      </c>
      <c r="Z289" s="294"/>
      <c r="AA289" s="294"/>
      <c r="AB289" s="294"/>
      <c r="AC289" s="294"/>
      <c r="AD289" s="294"/>
      <c r="AE289" s="294"/>
      <c r="AF289" s="294"/>
      <c r="AG289" s="294"/>
      <c r="AH289" s="294"/>
      <c r="AI289" s="294"/>
      <c r="AJ289" s="294"/>
      <c r="AK289" s="294"/>
      <c r="AL289" s="294"/>
      <c r="AM289" s="294"/>
    </row>
    <row r="290" spans="1:39" ht="12">
      <c r="A290" s="281"/>
      <c r="B290" s="281"/>
      <c r="C290" s="281"/>
      <c r="D290" s="283"/>
      <c r="E290" s="283"/>
      <c r="F290" s="284" t="e">
        <f t="shared" ca="1" si="45"/>
        <v>#NAME?</v>
      </c>
      <c r="G290" s="285">
        <f t="shared" si="43"/>
        <v>0</v>
      </c>
      <c r="H290" s="281"/>
      <c r="I290" s="281"/>
      <c r="J290" s="281"/>
      <c r="K290" s="281"/>
      <c r="L290" s="305"/>
      <c r="M290" s="287" t="str">
        <f t="shared" si="39"/>
        <v/>
      </c>
      <c r="N290" s="288" t="e">
        <f ca="1">MATCH(F290,[3]IMC!B:B,0)</f>
        <v>#NAME?</v>
      </c>
      <c r="O290" s="288" t="e">
        <f t="shared" ca="1" si="38"/>
        <v>#NAME?</v>
      </c>
      <c r="P290" s="287" t="e">
        <f ca="1">CONCATENATE(INDEX([3]IMC!$F$1:$R$5,5,$O290) &amp; " e " &amp; INDEX([3]IMC!$F$1:$R$5,5,$O290+1))</f>
        <v>#NAME?</v>
      </c>
      <c r="Q290" s="281"/>
      <c r="R290" s="288" t="e">
        <f ca="1">MATCH(F290,[3]PC!A:A,0)</f>
        <v>#NAME?</v>
      </c>
      <c r="S290" s="288" t="e">
        <f t="shared" ca="1" si="40"/>
        <v>#NAME?</v>
      </c>
      <c r="T290" s="296" t="e">
        <f ca="1">CONCATENATE(INDEX([3]PC!$E$1:$M$2,1,$S290) &amp; " e " &amp; INDEX([3]PC!$E$1:$M$2,1,$S290+1))</f>
        <v>#NAME?</v>
      </c>
      <c r="U290" s="292"/>
      <c r="W290" s="292" t="e">
        <f>CONCATENATE(INDEX([3]IMC!$F$1:$R$5,5,$V290) &amp; " e " &amp; INDEX([3]IMC!$F$1:$R$5,5,$V290+1))</f>
        <v>#VALUE!</v>
      </c>
      <c r="X290" s="293">
        <f t="shared" si="41"/>
        <v>0</v>
      </c>
      <c r="Y290" s="293">
        <f t="shared" si="42"/>
        <v>0</v>
      </c>
      <c r="Z290" s="294"/>
      <c r="AA290" s="294"/>
      <c r="AB290" s="294"/>
      <c r="AC290" s="294"/>
      <c r="AD290" s="294"/>
      <c r="AE290" s="294"/>
      <c r="AF290" s="294"/>
      <c r="AG290" s="294"/>
      <c r="AH290" s="294"/>
      <c r="AI290" s="294"/>
      <c r="AJ290" s="294"/>
      <c r="AK290" s="294"/>
      <c r="AL290" s="294"/>
      <c r="AM290" s="294"/>
    </row>
    <row r="291" spans="1:39" ht="12">
      <c r="A291" s="281"/>
      <c r="B291" s="281"/>
      <c r="C291" s="281"/>
      <c r="D291" s="283"/>
      <c r="E291" s="283"/>
      <c r="F291" s="284" t="e">
        <f t="shared" ca="1" si="45"/>
        <v>#NAME?</v>
      </c>
      <c r="G291" s="285">
        <f t="shared" si="43"/>
        <v>0</v>
      </c>
      <c r="H291" s="281"/>
      <c r="I291" s="281"/>
      <c r="J291" s="281"/>
      <c r="K291" s="281"/>
      <c r="L291" s="305"/>
      <c r="M291" s="287" t="str">
        <f t="shared" si="39"/>
        <v/>
      </c>
      <c r="N291" s="288" t="e">
        <f ca="1">MATCH(F291,[3]IMC!B:B,0)</f>
        <v>#NAME?</v>
      </c>
      <c r="O291" s="288" t="e">
        <f t="shared" ca="1" si="38"/>
        <v>#NAME?</v>
      </c>
      <c r="P291" s="287" t="e">
        <f ca="1">CONCATENATE(INDEX([3]IMC!$F$1:$R$5,5,$O291) &amp; " e " &amp; INDEX([3]IMC!$F$1:$R$5,5,$O291+1))</f>
        <v>#NAME?</v>
      </c>
      <c r="Q291" s="281"/>
      <c r="R291" s="288" t="e">
        <f ca="1">MATCH(F291,[3]PC!A:A,0)</f>
        <v>#NAME?</v>
      </c>
      <c r="S291" s="288" t="e">
        <f t="shared" ca="1" si="40"/>
        <v>#NAME?</v>
      </c>
      <c r="T291" s="296" t="e">
        <f ca="1">CONCATENATE(INDEX([3]PC!$E$1:$M$2,1,$S291) &amp; " e " &amp; INDEX([3]PC!$E$1:$M$2,1,$S291+1))</f>
        <v>#NAME?</v>
      </c>
      <c r="U291" s="292"/>
      <c r="W291" s="292" t="e">
        <f>CONCATENATE(INDEX([3]IMC!$F$1:$R$5,5,$V291) &amp; " e " &amp; INDEX([3]IMC!$F$1:$R$5,5,$V291+1))</f>
        <v>#VALUE!</v>
      </c>
      <c r="X291" s="293">
        <f t="shared" si="41"/>
        <v>0</v>
      </c>
      <c r="Y291" s="293">
        <f t="shared" si="42"/>
        <v>0</v>
      </c>
      <c r="Z291" s="294"/>
      <c r="AA291" s="294"/>
      <c r="AB291" s="294"/>
      <c r="AC291" s="294"/>
      <c r="AD291" s="294"/>
      <c r="AE291" s="294"/>
      <c r="AF291" s="294"/>
      <c r="AG291" s="294"/>
      <c r="AH291" s="294"/>
      <c r="AI291" s="294"/>
      <c r="AJ291" s="294"/>
      <c r="AK291" s="294"/>
      <c r="AL291" s="294"/>
      <c r="AM291" s="294"/>
    </row>
    <row r="292" spans="1:39" ht="12">
      <c r="A292" s="281"/>
      <c r="B292" s="281"/>
      <c r="C292" s="281"/>
      <c r="D292" s="283"/>
      <c r="E292" s="283"/>
      <c r="F292" s="284" t="e">
        <f t="shared" ca="1" si="45"/>
        <v>#NAME?</v>
      </c>
      <c r="G292" s="285">
        <f t="shared" si="43"/>
        <v>0</v>
      </c>
      <c r="H292" s="281"/>
      <c r="I292" s="281"/>
      <c r="J292" s="281"/>
      <c r="K292" s="281"/>
      <c r="L292" s="305"/>
      <c r="M292" s="287" t="str">
        <f t="shared" si="39"/>
        <v/>
      </c>
      <c r="N292" s="288" t="e">
        <f ca="1">MATCH(F292,[3]IMC!B:B,0)</f>
        <v>#NAME?</v>
      </c>
      <c r="O292" s="288" t="e">
        <f t="shared" ca="1" si="38"/>
        <v>#NAME?</v>
      </c>
      <c r="P292" s="287" t="e">
        <f ca="1">CONCATENATE(INDEX([3]IMC!$F$1:$R$5,5,$O292) &amp; " e " &amp; INDEX([3]IMC!$F$1:$R$5,5,$O292+1))</f>
        <v>#NAME?</v>
      </c>
      <c r="Q292" s="281"/>
      <c r="R292" s="288" t="e">
        <f ca="1">MATCH(F292,[3]PC!A:A,0)</f>
        <v>#NAME?</v>
      </c>
      <c r="S292" s="288" t="e">
        <f t="shared" ca="1" si="40"/>
        <v>#NAME?</v>
      </c>
      <c r="T292" s="296" t="e">
        <f ca="1">CONCATENATE(INDEX([3]PC!$E$1:$M$2,1,$S292) &amp; " e " &amp; INDEX([3]PC!$E$1:$M$2,1,$S292+1))</f>
        <v>#NAME?</v>
      </c>
      <c r="U292" s="292"/>
      <c r="W292" s="292" t="e">
        <f>CONCATENATE(INDEX([3]IMC!$F$1:$R$5,5,$V292) &amp; " e " &amp; INDEX([3]IMC!$F$1:$R$5,5,$V292+1))</f>
        <v>#VALUE!</v>
      </c>
      <c r="X292" s="293">
        <f t="shared" si="41"/>
        <v>0</v>
      </c>
      <c r="Y292" s="293">
        <f t="shared" si="42"/>
        <v>0</v>
      </c>
      <c r="Z292" s="294"/>
      <c r="AA292" s="294"/>
      <c r="AB292" s="294"/>
      <c r="AC292" s="294"/>
      <c r="AD292" s="294"/>
      <c r="AE292" s="294"/>
      <c r="AF292" s="294"/>
      <c r="AG292" s="294"/>
      <c r="AH292" s="294"/>
      <c r="AI292" s="294"/>
      <c r="AJ292" s="294"/>
      <c r="AK292" s="294"/>
      <c r="AL292" s="294"/>
      <c r="AM292" s="294"/>
    </row>
    <row r="293" spans="1:39" ht="12">
      <c r="A293" s="281"/>
      <c r="B293" s="281"/>
      <c r="C293" s="281"/>
      <c r="D293" s="283"/>
      <c r="E293" s="283"/>
      <c r="F293" s="284" t="e">
        <f t="shared" ca="1" si="45"/>
        <v>#NAME?</v>
      </c>
      <c r="G293" s="285">
        <f t="shared" si="43"/>
        <v>0</v>
      </c>
      <c r="H293" s="281"/>
      <c r="I293" s="281"/>
      <c r="J293" s="281"/>
      <c r="K293" s="281"/>
      <c r="L293" s="305"/>
      <c r="M293" s="287" t="str">
        <f t="shared" si="39"/>
        <v/>
      </c>
      <c r="N293" s="288" t="e">
        <f ca="1">MATCH(F293,[3]IMC!B:B,0)</f>
        <v>#NAME?</v>
      </c>
      <c r="O293" s="288" t="e">
        <f t="shared" ca="1" si="38"/>
        <v>#NAME?</v>
      </c>
      <c r="P293" s="287" t="e">
        <f ca="1">CONCATENATE(INDEX([3]IMC!$F$1:$R$5,5,$O293) &amp; " e " &amp; INDEX([3]IMC!$F$1:$R$5,5,$O293+1))</f>
        <v>#NAME?</v>
      </c>
      <c r="Q293" s="281"/>
      <c r="R293" s="288" t="e">
        <f ca="1">MATCH(F293,[3]PC!A:A,0)</f>
        <v>#NAME?</v>
      </c>
      <c r="S293" s="288" t="e">
        <f t="shared" ca="1" si="40"/>
        <v>#NAME?</v>
      </c>
      <c r="T293" s="296" t="e">
        <f ca="1">CONCATENATE(INDEX([3]PC!$E$1:$M$2,1,$S293) &amp; " e " &amp; INDEX([3]PC!$E$1:$M$2,1,$S293+1))</f>
        <v>#NAME?</v>
      </c>
      <c r="U293" s="292"/>
      <c r="W293" s="292" t="e">
        <f>CONCATENATE(INDEX([3]IMC!$F$1:$R$5,5,$V293) &amp; " e " &amp; INDEX([3]IMC!$F$1:$R$5,5,$V293+1))</f>
        <v>#VALUE!</v>
      </c>
      <c r="X293" s="293">
        <f t="shared" si="41"/>
        <v>0</v>
      </c>
      <c r="Y293" s="293">
        <f t="shared" si="42"/>
        <v>0</v>
      </c>
      <c r="Z293" s="294"/>
      <c r="AA293" s="294"/>
      <c r="AB293" s="294"/>
      <c r="AC293" s="294"/>
      <c r="AD293" s="294"/>
      <c r="AE293" s="294"/>
      <c r="AF293" s="294"/>
      <c r="AG293" s="294"/>
      <c r="AH293" s="294"/>
      <c r="AI293" s="294"/>
      <c r="AJ293" s="294"/>
      <c r="AK293" s="294"/>
      <c r="AL293" s="294"/>
      <c r="AM293" s="294"/>
    </row>
    <row r="294" spans="1:39" ht="12">
      <c r="A294" s="281"/>
      <c r="B294" s="281"/>
      <c r="C294" s="281"/>
      <c r="D294" s="283"/>
      <c r="E294" s="283"/>
      <c r="F294" s="284" t="e">
        <f t="shared" ca="1" si="45"/>
        <v>#NAME?</v>
      </c>
      <c r="G294" s="285">
        <f t="shared" si="43"/>
        <v>0</v>
      </c>
      <c r="H294" s="281"/>
      <c r="I294" s="281"/>
      <c r="J294" s="281"/>
      <c r="K294" s="281"/>
      <c r="L294" s="305"/>
      <c r="M294" s="287" t="str">
        <f t="shared" si="39"/>
        <v/>
      </c>
      <c r="N294" s="288" t="e">
        <f ca="1">MATCH(F294,[3]IMC!B:B,0)</f>
        <v>#NAME?</v>
      </c>
      <c r="O294" s="288" t="e">
        <f t="shared" ca="1" si="38"/>
        <v>#NAME?</v>
      </c>
      <c r="P294" s="287" t="e">
        <f ca="1">CONCATENATE(INDEX([3]IMC!$F$1:$R$5,5,$O294) &amp; " e " &amp; INDEX([3]IMC!$F$1:$R$5,5,$O294+1))</f>
        <v>#NAME?</v>
      </c>
      <c r="Q294" s="281"/>
      <c r="R294" s="288" t="e">
        <f ca="1">MATCH(F294,[3]PC!A:A,0)</f>
        <v>#NAME?</v>
      </c>
      <c r="S294" s="288" t="e">
        <f t="shared" ca="1" si="40"/>
        <v>#NAME?</v>
      </c>
      <c r="T294" s="296" t="e">
        <f ca="1">CONCATENATE(INDEX([3]PC!$E$1:$M$2,1,$S294) &amp; " e " &amp; INDEX([3]PC!$E$1:$M$2,1,$S294+1))</f>
        <v>#NAME?</v>
      </c>
      <c r="U294" s="292"/>
      <c r="W294" s="292" t="e">
        <f>CONCATENATE(INDEX([3]IMC!$F$1:$R$5,5,$V294) &amp; " e " &amp; INDEX([3]IMC!$F$1:$R$5,5,$V294+1))</f>
        <v>#VALUE!</v>
      </c>
      <c r="X294" s="293">
        <f t="shared" si="41"/>
        <v>0</v>
      </c>
      <c r="Y294" s="293">
        <f t="shared" si="42"/>
        <v>0</v>
      </c>
      <c r="Z294" s="294"/>
      <c r="AA294" s="294"/>
      <c r="AB294" s="294"/>
      <c r="AC294" s="294"/>
      <c r="AD294" s="294"/>
      <c r="AE294" s="294"/>
      <c r="AF294" s="294"/>
      <c r="AG294" s="294"/>
      <c r="AH294" s="294"/>
      <c r="AI294" s="294"/>
      <c r="AJ294" s="294"/>
      <c r="AK294" s="294"/>
      <c r="AL294" s="294"/>
      <c r="AM294" s="294"/>
    </row>
    <row r="295" spans="1:39" ht="12">
      <c r="A295" s="281"/>
      <c r="B295" s="281"/>
      <c r="C295" s="281"/>
      <c r="D295" s="283"/>
      <c r="E295" s="283"/>
      <c r="F295" s="284" t="e">
        <f t="shared" ca="1" si="45"/>
        <v>#NAME?</v>
      </c>
      <c r="G295" s="285">
        <f t="shared" si="43"/>
        <v>0</v>
      </c>
      <c r="H295" s="281"/>
      <c r="I295" s="281"/>
      <c r="J295" s="281"/>
      <c r="K295" s="281"/>
      <c r="L295" s="305"/>
      <c r="M295" s="287" t="str">
        <f t="shared" si="39"/>
        <v/>
      </c>
      <c r="N295" s="288" t="e">
        <f ca="1">MATCH(F295,[3]IMC!B:B,0)</f>
        <v>#NAME?</v>
      </c>
      <c r="O295" s="288" t="e">
        <f t="shared" ref="O295:O358" ca="1" si="46">MATCH(M295,INDIRECT("IMC!F" &amp; N295 &amp; ":R" &amp;N295),1)</f>
        <v>#NAME?</v>
      </c>
      <c r="P295" s="287" t="e">
        <f ca="1">CONCATENATE(INDEX([3]IMC!$F$1:$R$5,5,$O295) &amp; " e " &amp; INDEX([3]IMC!$F$1:$R$5,5,$O295+1))</f>
        <v>#NAME?</v>
      </c>
      <c r="Q295" s="281"/>
      <c r="R295" s="288" t="e">
        <f ca="1">MATCH(F295,[3]PC!A:A,0)</f>
        <v>#NAME?</v>
      </c>
      <c r="S295" s="288" t="e">
        <f t="shared" ca="1" si="40"/>
        <v>#NAME?</v>
      </c>
      <c r="T295" s="296" t="e">
        <f ca="1">CONCATENATE(INDEX([3]PC!$E$1:$M$2,1,$S295) &amp; " e " &amp; INDEX([3]PC!$E$1:$M$2,1,$S295+1))</f>
        <v>#NAME?</v>
      </c>
      <c r="U295" s="292"/>
      <c r="W295" s="292" t="e">
        <f>CONCATENATE(INDEX([3]IMC!$F$1:$R$5,5,$V295) &amp; " e " &amp; INDEX([3]IMC!$F$1:$R$5,5,$V295+1))</f>
        <v>#VALUE!</v>
      </c>
      <c r="X295" s="293">
        <f t="shared" si="41"/>
        <v>0</v>
      </c>
      <c r="Y295" s="293">
        <f t="shared" si="42"/>
        <v>0</v>
      </c>
      <c r="Z295" s="294"/>
      <c r="AA295" s="294"/>
      <c r="AB295" s="294"/>
      <c r="AC295" s="294"/>
      <c r="AD295" s="294"/>
      <c r="AE295" s="294"/>
      <c r="AF295" s="294"/>
      <c r="AG295" s="294"/>
      <c r="AH295" s="294"/>
      <c r="AI295" s="294"/>
      <c r="AJ295" s="294"/>
      <c r="AK295" s="294"/>
      <c r="AL295" s="294"/>
      <c r="AM295" s="294"/>
    </row>
    <row r="296" spans="1:39" ht="12">
      <c r="A296" s="281"/>
      <c r="B296" s="281"/>
      <c r="C296" s="281"/>
      <c r="D296" s="283"/>
      <c r="E296" s="283"/>
      <c r="F296" s="284" t="e">
        <f t="shared" ca="1" si="45"/>
        <v>#NAME?</v>
      </c>
      <c r="G296" s="285">
        <f t="shared" si="43"/>
        <v>0</v>
      </c>
      <c r="H296" s="281"/>
      <c r="I296" s="281"/>
      <c r="J296" s="281"/>
      <c r="K296" s="281"/>
      <c r="L296" s="305"/>
      <c r="M296" s="287" t="str">
        <f t="shared" si="39"/>
        <v/>
      </c>
      <c r="N296" s="288" t="e">
        <f ca="1">MATCH(F296,[3]IMC!B:B,0)</f>
        <v>#NAME?</v>
      </c>
      <c r="O296" s="288" t="e">
        <f t="shared" ca="1" si="46"/>
        <v>#NAME?</v>
      </c>
      <c r="P296" s="287" t="e">
        <f ca="1">CONCATENATE(INDEX([3]IMC!$F$1:$R$5,5,$O296) &amp; " e " &amp; INDEX([3]IMC!$F$1:$R$5,5,$O296+1))</f>
        <v>#NAME?</v>
      </c>
      <c r="Q296" s="281"/>
      <c r="R296" s="288" t="e">
        <f ca="1">MATCH(F296,[3]PC!A:A,0)</f>
        <v>#NAME?</v>
      </c>
      <c r="S296" s="288" t="e">
        <f t="shared" ca="1" si="40"/>
        <v>#NAME?</v>
      </c>
      <c r="T296" s="296" t="e">
        <f ca="1">CONCATENATE(INDEX([3]PC!$E$1:$M$2,1,$S296) &amp; " e " &amp; INDEX([3]PC!$E$1:$M$2,1,$S296+1))</f>
        <v>#NAME?</v>
      </c>
      <c r="U296" s="292"/>
      <c r="W296" s="292" t="e">
        <f>CONCATENATE(INDEX([3]IMC!$F$1:$R$5,5,$V296) &amp; " e " &amp; INDEX([3]IMC!$F$1:$R$5,5,$V296+1))</f>
        <v>#VALUE!</v>
      </c>
      <c r="X296" s="293">
        <f t="shared" si="41"/>
        <v>0</v>
      </c>
      <c r="Y296" s="293">
        <f t="shared" si="42"/>
        <v>0</v>
      </c>
      <c r="Z296" s="294"/>
      <c r="AA296" s="294"/>
      <c r="AB296" s="294"/>
      <c r="AC296" s="294"/>
      <c r="AD296" s="294"/>
      <c r="AE296" s="294"/>
      <c r="AF296" s="294"/>
      <c r="AG296" s="294"/>
      <c r="AH296" s="294"/>
      <c r="AI296" s="294"/>
      <c r="AJ296" s="294"/>
      <c r="AK296" s="294"/>
      <c r="AL296" s="294"/>
      <c r="AM296" s="294"/>
    </row>
    <row r="297" spans="1:39" ht="12">
      <c r="A297" s="281"/>
      <c r="B297" s="281"/>
      <c r="C297" s="281"/>
      <c r="D297" s="283"/>
      <c r="E297" s="283"/>
      <c r="F297" s="284" t="e">
        <f t="shared" ca="1" si="45"/>
        <v>#NAME?</v>
      </c>
      <c r="G297" s="285">
        <f t="shared" si="43"/>
        <v>0</v>
      </c>
      <c r="H297" s="281"/>
      <c r="I297" s="281"/>
      <c r="J297" s="281"/>
      <c r="K297" s="281"/>
      <c r="L297" s="305"/>
      <c r="M297" s="287" t="str">
        <f t="shared" si="39"/>
        <v/>
      </c>
      <c r="N297" s="288" t="e">
        <f ca="1">MATCH(F297,[3]IMC!B:B,0)</f>
        <v>#NAME?</v>
      </c>
      <c r="O297" s="288" t="e">
        <f t="shared" ca="1" si="46"/>
        <v>#NAME?</v>
      </c>
      <c r="P297" s="287" t="e">
        <f ca="1">CONCATENATE(INDEX([3]IMC!$F$1:$R$5,5,$O297) &amp; " e " &amp; INDEX([3]IMC!$F$1:$R$5,5,$O297+1))</f>
        <v>#NAME?</v>
      </c>
      <c r="Q297" s="281"/>
      <c r="R297" s="288" t="e">
        <f ca="1">MATCH(F297,[3]PC!A:A,0)</f>
        <v>#NAME?</v>
      </c>
      <c r="S297" s="288" t="e">
        <f t="shared" ca="1" si="40"/>
        <v>#NAME?</v>
      </c>
      <c r="T297" s="296" t="e">
        <f ca="1">CONCATENATE(INDEX([3]PC!$E$1:$M$2,1,$S297) &amp; " e " &amp; INDEX([3]PC!$E$1:$M$2,1,$S297+1))</f>
        <v>#NAME?</v>
      </c>
      <c r="U297" s="292"/>
      <c r="W297" s="292" t="e">
        <f>CONCATENATE(INDEX([3]IMC!$F$1:$R$5,5,$V297) &amp; " e " &amp; INDEX([3]IMC!$F$1:$R$5,5,$V297+1))</f>
        <v>#VALUE!</v>
      </c>
      <c r="X297" s="293">
        <f t="shared" si="41"/>
        <v>0</v>
      </c>
      <c r="Y297" s="293">
        <f t="shared" si="42"/>
        <v>0</v>
      </c>
      <c r="Z297" s="294"/>
      <c r="AA297" s="294"/>
      <c r="AB297" s="294"/>
      <c r="AC297" s="294"/>
      <c r="AD297" s="294"/>
      <c r="AE297" s="294"/>
      <c r="AF297" s="294"/>
      <c r="AG297" s="294"/>
      <c r="AH297" s="294"/>
      <c r="AI297" s="294"/>
      <c r="AJ297" s="294"/>
      <c r="AK297" s="294"/>
      <c r="AL297" s="294"/>
      <c r="AM297" s="294"/>
    </row>
    <row r="298" spans="1:39" ht="12">
      <c r="A298" s="281"/>
      <c r="B298" s="281"/>
      <c r="C298" s="281"/>
      <c r="D298" s="283"/>
      <c r="E298" s="283"/>
      <c r="F298" s="284" t="e">
        <f t="shared" ca="1" si="45"/>
        <v>#NAME?</v>
      </c>
      <c r="G298" s="285">
        <f t="shared" si="43"/>
        <v>0</v>
      </c>
      <c r="H298" s="281"/>
      <c r="I298" s="281"/>
      <c r="J298" s="281"/>
      <c r="K298" s="281"/>
      <c r="L298" s="305"/>
      <c r="M298" s="287" t="str">
        <f t="shared" si="39"/>
        <v/>
      </c>
      <c r="N298" s="288" t="e">
        <f ca="1">MATCH(F298,[3]IMC!B:B,0)</f>
        <v>#NAME?</v>
      </c>
      <c r="O298" s="288" t="e">
        <f t="shared" ca="1" si="46"/>
        <v>#NAME?</v>
      </c>
      <c r="P298" s="287" t="e">
        <f ca="1">CONCATENATE(INDEX([3]IMC!$F$1:$R$5,5,$O298) &amp; " e " &amp; INDEX([3]IMC!$F$1:$R$5,5,$O298+1))</f>
        <v>#NAME?</v>
      </c>
      <c r="Q298" s="281"/>
      <c r="R298" s="288" t="e">
        <f ca="1">MATCH(F298,[3]PC!A:A,0)</f>
        <v>#NAME?</v>
      </c>
      <c r="S298" s="288" t="e">
        <f t="shared" ca="1" si="40"/>
        <v>#NAME?</v>
      </c>
      <c r="T298" s="296" t="e">
        <f ca="1">CONCATENATE(INDEX([3]PC!$E$1:$M$2,1,$S298) &amp; " e " &amp; INDEX([3]PC!$E$1:$M$2,1,$S298+1))</f>
        <v>#NAME?</v>
      </c>
      <c r="U298" s="292"/>
      <c r="W298" s="292" t="e">
        <f>CONCATENATE(INDEX([3]IMC!$F$1:$R$5,5,$V298) &amp; " e " &amp; INDEX([3]IMC!$F$1:$R$5,5,$V298+1))</f>
        <v>#VALUE!</v>
      </c>
      <c r="X298" s="293">
        <f t="shared" si="41"/>
        <v>0</v>
      </c>
      <c r="Y298" s="293">
        <f t="shared" si="42"/>
        <v>0</v>
      </c>
      <c r="Z298" s="294"/>
      <c r="AA298" s="294"/>
      <c r="AB298" s="294"/>
      <c r="AC298" s="294"/>
      <c r="AD298" s="294"/>
      <c r="AE298" s="294"/>
      <c r="AF298" s="294"/>
      <c r="AG298" s="294"/>
      <c r="AH298" s="294"/>
      <c r="AI298" s="294"/>
      <c r="AJ298" s="294"/>
      <c r="AK298" s="294"/>
      <c r="AL298" s="294"/>
      <c r="AM298" s="294"/>
    </row>
    <row r="299" spans="1:39" ht="12">
      <c r="A299" s="281"/>
      <c r="B299" s="281"/>
      <c r="C299" s="281"/>
      <c r="D299" s="283"/>
      <c r="E299" s="283"/>
      <c r="F299" s="284" t="e">
        <f t="shared" ca="1" si="45"/>
        <v>#NAME?</v>
      </c>
      <c r="G299" s="285">
        <f t="shared" si="43"/>
        <v>0</v>
      </c>
      <c r="H299" s="281"/>
      <c r="I299" s="281"/>
      <c r="J299" s="281"/>
      <c r="K299" s="281"/>
      <c r="L299" s="305"/>
      <c r="M299" s="287" t="str">
        <f t="shared" si="39"/>
        <v/>
      </c>
      <c r="N299" s="288" t="e">
        <f ca="1">MATCH(F299,[3]IMC!B:B,0)</f>
        <v>#NAME?</v>
      </c>
      <c r="O299" s="288" t="e">
        <f t="shared" ca="1" si="46"/>
        <v>#NAME?</v>
      </c>
      <c r="P299" s="287" t="e">
        <f ca="1">CONCATENATE(INDEX([3]IMC!$F$1:$R$5,5,$O299) &amp; " e " &amp; INDEX([3]IMC!$F$1:$R$5,5,$O299+1))</f>
        <v>#NAME?</v>
      </c>
      <c r="Q299" s="281"/>
      <c r="R299" s="288" t="e">
        <f ca="1">MATCH(F299,[3]PC!A:A,0)</f>
        <v>#NAME?</v>
      </c>
      <c r="S299" s="288" t="e">
        <f t="shared" ca="1" si="40"/>
        <v>#NAME?</v>
      </c>
      <c r="T299" s="296" t="e">
        <f ca="1">CONCATENATE(INDEX([3]PC!$E$1:$M$2,1,$S299) &amp; " e " &amp; INDEX([3]PC!$E$1:$M$2,1,$S299+1))</f>
        <v>#NAME?</v>
      </c>
      <c r="U299" s="292"/>
      <c r="W299" s="292" t="e">
        <f>CONCATENATE(INDEX([3]IMC!$F$1:$R$5,5,$V299) &amp; " e " &amp; INDEX([3]IMC!$F$1:$R$5,5,$V299+1))</f>
        <v>#VALUE!</v>
      </c>
      <c r="X299" s="293">
        <f t="shared" si="41"/>
        <v>0</v>
      </c>
      <c r="Y299" s="293">
        <f t="shared" si="42"/>
        <v>0</v>
      </c>
      <c r="Z299" s="294"/>
      <c r="AA299" s="294"/>
      <c r="AB299" s="294"/>
      <c r="AC299" s="294"/>
      <c r="AD299" s="294"/>
      <c r="AE299" s="294"/>
      <c r="AF299" s="294"/>
      <c r="AG299" s="294"/>
      <c r="AH299" s="294"/>
      <c r="AI299" s="294"/>
      <c r="AJ299" s="294"/>
      <c r="AK299" s="294"/>
      <c r="AL299" s="294"/>
      <c r="AM299" s="294"/>
    </row>
    <row r="300" spans="1:39" ht="12">
      <c r="A300" s="281"/>
      <c r="B300" s="281"/>
      <c r="C300" s="281"/>
      <c r="D300" s="283"/>
      <c r="E300" s="283"/>
      <c r="F300" s="284" t="e">
        <f t="shared" ca="1" si="45"/>
        <v>#NAME?</v>
      </c>
      <c r="G300" s="285">
        <f t="shared" si="43"/>
        <v>0</v>
      </c>
      <c r="H300" s="281"/>
      <c r="I300" s="281"/>
      <c r="J300" s="281"/>
      <c r="K300" s="281"/>
      <c r="L300" s="305"/>
      <c r="M300" s="287" t="str">
        <f t="shared" si="39"/>
        <v/>
      </c>
      <c r="N300" s="288" t="e">
        <f ca="1">MATCH(F300,[3]IMC!B:B,0)</f>
        <v>#NAME?</v>
      </c>
      <c r="O300" s="288" t="e">
        <f t="shared" ca="1" si="46"/>
        <v>#NAME?</v>
      </c>
      <c r="P300" s="287" t="e">
        <f ca="1">CONCATENATE(INDEX([3]IMC!$F$1:$R$5,5,$O300) &amp; " e " &amp; INDEX([3]IMC!$F$1:$R$5,5,$O300+1))</f>
        <v>#NAME?</v>
      </c>
      <c r="Q300" s="281"/>
      <c r="R300" s="288" t="e">
        <f ca="1">MATCH(F300,[3]PC!A:A,0)</f>
        <v>#NAME?</v>
      </c>
      <c r="S300" s="288" t="e">
        <f t="shared" ca="1" si="40"/>
        <v>#NAME?</v>
      </c>
      <c r="T300" s="296" t="e">
        <f ca="1">CONCATENATE(INDEX([3]PC!$E$1:$M$2,1,$S300) &amp; " e " &amp; INDEX([3]PC!$E$1:$M$2,1,$S300+1))</f>
        <v>#NAME?</v>
      </c>
      <c r="U300" s="292"/>
      <c r="W300" s="292" t="e">
        <f>CONCATENATE(INDEX([3]IMC!$F$1:$R$5,5,$V300) &amp; " e " &amp; INDEX([3]IMC!$F$1:$R$5,5,$V300+1))</f>
        <v>#VALUE!</v>
      </c>
      <c r="X300" s="293">
        <f t="shared" si="41"/>
        <v>0</v>
      </c>
      <c r="Y300" s="293">
        <f t="shared" si="42"/>
        <v>0</v>
      </c>
      <c r="Z300" s="294"/>
      <c r="AA300" s="294"/>
      <c r="AB300" s="294"/>
      <c r="AC300" s="294"/>
      <c r="AD300" s="294"/>
      <c r="AE300" s="294"/>
      <c r="AF300" s="294"/>
      <c r="AG300" s="294"/>
      <c r="AH300" s="294"/>
      <c r="AI300" s="294"/>
      <c r="AJ300" s="294"/>
      <c r="AK300" s="294"/>
      <c r="AL300" s="294"/>
      <c r="AM300" s="294"/>
    </row>
    <row r="301" spans="1:39" ht="12">
      <c r="A301" s="281"/>
      <c r="B301" s="281"/>
      <c r="C301" s="281"/>
      <c r="D301" s="283"/>
      <c r="E301" s="283"/>
      <c r="F301" s="284" t="e">
        <f t="shared" ca="1" si="45"/>
        <v>#NAME?</v>
      </c>
      <c r="G301" s="285">
        <f t="shared" si="43"/>
        <v>0</v>
      </c>
      <c r="H301" s="281"/>
      <c r="I301" s="281"/>
      <c r="J301" s="281"/>
      <c r="K301" s="281"/>
      <c r="L301" s="305"/>
      <c r="M301" s="287" t="str">
        <f t="shared" si="39"/>
        <v/>
      </c>
      <c r="N301" s="288" t="e">
        <f ca="1">MATCH(F301,[3]IMC!B:B,0)</f>
        <v>#NAME?</v>
      </c>
      <c r="O301" s="288" t="e">
        <f t="shared" ca="1" si="46"/>
        <v>#NAME?</v>
      </c>
      <c r="P301" s="287" t="e">
        <f ca="1">CONCATENATE(INDEX([3]IMC!$F$1:$R$5,5,$O301) &amp; " e " &amp; INDEX([3]IMC!$F$1:$R$5,5,$O301+1))</f>
        <v>#NAME?</v>
      </c>
      <c r="Q301" s="281"/>
      <c r="R301" s="288" t="e">
        <f ca="1">MATCH(F301,[3]PC!A:A,0)</f>
        <v>#NAME?</v>
      </c>
      <c r="S301" s="288" t="e">
        <f t="shared" ca="1" si="40"/>
        <v>#NAME?</v>
      </c>
      <c r="T301" s="296" t="e">
        <f ca="1">CONCATENATE(INDEX([3]PC!$E$1:$M$2,1,$S301) &amp; " e " &amp; INDEX([3]PC!$E$1:$M$2,1,$S301+1))</f>
        <v>#NAME?</v>
      </c>
      <c r="U301" s="292"/>
      <c r="W301" s="292" t="e">
        <f>CONCATENATE(INDEX([3]IMC!$F$1:$R$5,5,$V301) &amp; " e " &amp; INDEX([3]IMC!$F$1:$R$5,5,$V301+1))</f>
        <v>#VALUE!</v>
      </c>
      <c r="X301" s="293">
        <f t="shared" si="41"/>
        <v>0</v>
      </c>
      <c r="Y301" s="293">
        <f t="shared" si="42"/>
        <v>0</v>
      </c>
      <c r="Z301" s="294"/>
      <c r="AA301" s="294"/>
      <c r="AB301" s="294"/>
      <c r="AC301" s="294"/>
      <c r="AD301" s="294"/>
      <c r="AE301" s="294"/>
      <c r="AF301" s="294"/>
      <c r="AG301" s="294"/>
      <c r="AH301" s="294"/>
      <c r="AI301" s="294"/>
      <c r="AJ301" s="294"/>
      <c r="AK301" s="294"/>
      <c r="AL301" s="294"/>
      <c r="AM301" s="294"/>
    </row>
    <row r="302" spans="1:39" ht="12">
      <c r="A302" s="281"/>
      <c r="B302" s="281"/>
      <c r="C302" s="281"/>
      <c r="D302" s="283"/>
      <c r="E302" s="283"/>
      <c r="F302" s="284" t="e">
        <f t="shared" ca="1" si="45"/>
        <v>#NAME?</v>
      </c>
      <c r="G302" s="285">
        <f t="shared" si="43"/>
        <v>0</v>
      </c>
      <c r="H302" s="281"/>
      <c r="I302" s="281"/>
      <c r="J302" s="281"/>
      <c r="K302" s="281"/>
      <c r="L302" s="305"/>
      <c r="M302" s="287" t="str">
        <f t="shared" si="39"/>
        <v/>
      </c>
      <c r="N302" s="288" t="e">
        <f ca="1">MATCH(F302,[3]IMC!B:B,0)</f>
        <v>#NAME?</v>
      </c>
      <c r="O302" s="288" t="e">
        <f t="shared" ca="1" si="46"/>
        <v>#NAME?</v>
      </c>
      <c r="P302" s="287" t="e">
        <f ca="1">CONCATENATE(INDEX([3]IMC!$F$1:$R$5,5,$O302) &amp; " e " &amp; INDEX([3]IMC!$F$1:$R$5,5,$O302+1))</f>
        <v>#NAME?</v>
      </c>
      <c r="Q302" s="281"/>
      <c r="R302" s="288" t="e">
        <f ca="1">MATCH(F302,[3]PC!A:A,0)</f>
        <v>#NAME?</v>
      </c>
      <c r="S302" s="288" t="e">
        <f t="shared" ca="1" si="40"/>
        <v>#NAME?</v>
      </c>
      <c r="T302" s="296" t="e">
        <f ca="1">CONCATENATE(INDEX([3]PC!$E$1:$M$2,1,$S302) &amp; " e " &amp; INDEX([3]PC!$E$1:$M$2,1,$S302+1))</f>
        <v>#NAME?</v>
      </c>
      <c r="U302" s="292"/>
      <c r="W302" s="292" t="e">
        <f>CONCATENATE(INDEX([3]IMC!$F$1:$R$5,5,$V302) &amp; " e " &amp; INDEX([3]IMC!$F$1:$R$5,5,$V302+1))</f>
        <v>#VALUE!</v>
      </c>
      <c r="X302" s="293">
        <f t="shared" si="41"/>
        <v>0</v>
      </c>
      <c r="Y302" s="293">
        <f t="shared" si="42"/>
        <v>0</v>
      </c>
      <c r="Z302" s="294"/>
      <c r="AA302" s="294"/>
      <c r="AB302" s="294"/>
      <c r="AC302" s="294"/>
      <c r="AD302" s="294"/>
      <c r="AE302" s="294"/>
      <c r="AF302" s="294"/>
      <c r="AG302" s="294"/>
      <c r="AH302" s="294"/>
      <c r="AI302" s="294"/>
      <c r="AJ302" s="294"/>
      <c r="AK302" s="294"/>
      <c r="AL302" s="294"/>
      <c r="AM302" s="294"/>
    </row>
    <row r="303" spans="1:39" ht="12">
      <c r="A303" s="281"/>
      <c r="B303" s="281"/>
      <c r="C303" s="281"/>
      <c r="D303" s="283"/>
      <c r="E303" s="283"/>
      <c r="F303" s="284" t="e">
        <f t="shared" ca="1" si="45"/>
        <v>#NAME?</v>
      </c>
      <c r="G303" s="285">
        <f t="shared" si="43"/>
        <v>0</v>
      </c>
      <c r="H303" s="281"/>
      <c r="I303" s="281"/>
      <c r="J303" s="281"/>
      <c r="K303" s="281"/>
      <c r="L303" s="305"/>
      <c r="M303" s="287" t="str">
        <f t="shared" si="39"/>
        <v/>
      </c>
      <c r="N303" s="288" t="e">
        <f ca="1">MATCH(F303,[3]IMC!B:B,0)</f>
        <v>#NAME?</v>
      </c>
      <c r="O303" s="288" t="e">
        <f t="shared" ca="1" si="46"/>
        <v>#NAME?</v>
      </c>
      <c r="P303" s="287" t="e">
        <f ca="1">CONCATENATE(INDEX([3]IMC!$F$1:$R$5,5,$O303) &amp; " e " &amp; INDEX([3]IMC!$F$1:$R$5,5,$O303+1))</f>
        <v>#NAME?</v>
      </c>
      <c r="Q303" s="281"/>
      <c r="R303" s="288" t="e">
        <f ca="1">MATCH(F303,[3]PC!A:A,0)</f>
        <v>#NAME?</v>
      </c>
      <c r="S303" s="288" t="e">
        <f t="shared" ca="1" si="40"/>
        <v>#NAME?</v>
      </c>
      <c r="T303" s="296" t="e">
        <f ca="1">CONCATENATE(INDEX([3]PC!$E$1:$M$2,1,$S303) &amp; " e " &amp; INDEX([3]PC!$E$1:$M$2,1,$S303+1))</f>
        <v>#NAME?</v>
      </c>
      <c r="U303" s="292"/>
      <c r="W303" s="292" t="e">
        <f>CONCATENATE(INDEX([3]IMC!$F$1:$R$5,5,$V303) &amp; " e " &amp; INDEX([3]IMC!$F$1:$R$5,5,$V303+1))</f>
        <v>#VALUE!</v>
      </c>
      <c r="X303" s="293">
        <f t="shared" si="41"/>
        <v>0</v>
      </c>
      <c r="Y303" s="293">
        <f t="shared" si="42"/>
        <v>0</v>
      </c>
      <c r="Z303" s="294"/>
      <c r="AA303" s="294"/>
      <c r="AB303" s="294"/>
      <c r="AC303" s="294"/>
      <c r="AD303" s="294"/>
      <c r="AE303" s="294"/>
      <c r="AF303" s="294"/>
      <c r="AG303" s="294"/>
      <c r="AH303" s="294"/>
      <c r="AI303" s="294"/>
      <c r="AJ303" s="294"/>
      <c r="AK303" s="294"/>
      <c r="AL303" s="294"/>
      <c r="AM303" s="294"/>
    </row>
    <row r="304" spans="1:39" ht="12">
      <c r="A304" s="281"/>
      <c r="B304" s="281"/>
      <c r="C304" s="281"/>
      <c r="D304" s="283"/>
      <c r="E304" s="283"/>
      <c r="F304" s="284" t="e">
        <f t="shared" ca="1" si="45"/>
        <v>#NAME?</v>
      </c>
      <c r="G304" s="285">
        <f t="shared" si="43"/>
        <v>0</v>
      </c>
      <c r="H304" s="281"/>
      <c r="I304" s="281"/>
      <c r="J304" s="281"/>
      <c r="K304" s="281"/>
      <c r="L304" s="305"/>
      <c r="M304" s="287" t="str">
        <f t="shared" si="39"/>
        <v/>
      </c>
      <c r="N304" s="288" t="e">
        <f ca="1">MATCH(F304,[3]IMC!B:B,0)</f>
        <v>#NAME?</v>
      </c>
      <c r="O304" s="288" t="e">
        <f t="shared" ca="1" si="46"/>
        <v>#NAME?</v>
      </c>
      <c r="P304" s="287" t="e">
        <f ca="1">CONCATENATE(INDEX([3]IMC!$F$1:$R$5,5,$O304) &amp; " e " &amp; INDEX([3]IMC!$F$1:$R$5,5,$O304+1))</f>
        <v>#NAME?</v>
      </c>
      <c r="Q304" s="281"/>
      <c r="R304" s="288" t="e">
        <f ca="1">MATCH(F304,[3]PC!A:A,0)</f>
        <v>#NAME?</v>
      </c>
      <c r="S304" s="288" t="e">
        <f t="shared" ca="1" si="40"/>
        <v>#NAME?</v>
      </c>
      <c r="T304" s="296" t="e">
        <f ca="1">CONCATENATE(INDEX([3]PC!$E$1:$M$2,1,$S304) &amp; " e " &amp; INDEX([3]PC!$E$1:$M$2,1,$S304+1))</f>
        <v>#NAME?</v>
      </c>
      <c r="U304" s="292"/>
      <c r="W304" s="292" t="e">
        <f>CONCATENATE(INDEX([3]IMC!$F$1:$R$5,5,$V304) &amp; " e " &amp; INDEX([3]IMC!$F$1:$R$5,5,$V304+1))</f>
        <v>#VALUE!</v>
      </c>
      <c r="X304" s="293">
        <f t="shared" si="41"/>
        <v>0</v>
      </c>
      <c r="Y304" s="293">
        <f t="shared" si="42"/>
        <v>0</v>
      </c>
      <c r="Z304" s="294"/>
      <c r="AA304" s="294"/>
      <c r="AB304" s="294"/>
      <c r="AC304" s="294"/>
      <c r="AD304" s="294"/>
      <c r="AE304" s="294"/>
      <c r="AF304" s="294"/>
      <c r="AG304" s="294"/>
      <c r="AH304" s="294"/>
      <c r="AI304" s="294"/>
      <c r="AJ304" s="294"/>
      <c r="AK304" s="294"/>
      <c r="AL304" s="294"/>
      <c r="AM304" s="294"/>
    </row>
    <row r="305" spans="1:39" ht="12">
      <c r="A305" s="281"/>
      <c r="B305" s="281"/>
      <c r="C305" s="281"/>
      <c r="D305" s="283"/>
      <c r="E305" s="283"/>
      <c r="F305" s="284" t="e">
        <f t="shared" ca="1" si="45"/>
        <v>#NAME?</v>
      </c>
      <c r="G305" s="285">
        <f t="shared" si="43"/>
        <v>0</v>
      </c>
      <c r="H305" s="281"/>
      <c r="I305" s="281"/>
      <c r="J305" s="281"/>
      <c r="K305" s="281"/>
      <c r="L305" s="305"/>
      <c r="M305" s="287" t="str">
        <f t="shared" si="39"/>
        <v/>
      </c>
      <c r="N305" s="288" t="e">
        <f ca="1">MATCH(F305,[3]IMC!B:B,0)</f>
        <v>#NAME?</v>
      </c>
      <c r="O305" s="288" t="e">
        <f t="shared" ca="1" si="46"/>
        <v>#NAME?</v>
      </c>
      <c r="P305" s="287" t="e">
        <f ca="1">CONCATENATE(INDEX([3]IMC!$F$1:$R$5,5,$O305) &amp; " e " &amp; INDEX([3]IMC!$F$1:$R$5,5,$O305+1))</f>
        <v>#NAME?</v>
      </c>
      <c r="Q305" s="281"/>
      <c r="R305" s="288" t="e">
        <f ca="1">MATCH(F305,[3]PC!A:A,0)</f>
        <v>#NAME?</v>
      </c>
      <c r="S305" s="288" t="e">
        <f t="shared" ca="1" si="40"/>
        <v>#NAME?</v>
      </c>
      <c r="T305" s="296" t="e">
        <f ca="1">CONCATENATE(INDEX([3]PC!$E$1:$M$2,1,$S305) &amp; " e " &amp; INDEX([3]PC!$E$1:$M$2,1,$S305+1))</f>
        <v>#NAME?</v>
      </c>
      <c r="U305" s="292"/>
      <c r="W305" s="292" t="e">
        <f>CONCATENATE(INDEX([3]IMC!$F$1:$R$5,5,$V305) &amp; " e " &amp; INDEX([3]IMC!$F$1:$R$5,5,$V305+1))</f>
        <v>#VALUE!</v>
      </c>
      <c r="X305" s="293">
        <f t="shared" si="41"/>
        <v>0</v>
      </c>
      <c r="Y305" s="293">
        <f t="shared" si="42"/>
        <v>0</v>
      </c>
      <c r="Z305" s="294"/>
      <c r="AA305" s="294"/>
      <c r="AB305" s="294"/>
      <c r="AC305" s="294"/>
      <c r="AD305" s="294"/>
      <c r="AE305" s="294"/>
      <c r="AF305" s="294"/>
      <c r="AG305" s="294"/>
      <c r="AH305" s="294"/>
      <c r="AI305" s="294"/>
      <c r="AJ305" s="294"/>
      <c r="AK305" s="294"/>
      <c r="AL305" s="294"/>
      <c r="AM305" s="294"/>
    </row>
    <row r="306" spans="1:39" ht="12">
      <c r="A306" s="281"/>
      <c r="B306" s="281"/>
      <c r="C306" s="281"/>
      <c r="D306" s="283"/>
      <c r="E306" s="283"/>
      <c r="F306" s="284" t="e">
        <f t="shared" ca="1" si="45"/>
        <v>#NAME?</v>
      </c>
      <c r="G306" s="285">
        <f t="shared" si="43"/>
        <v>0</v>
      </c>
      <c r="H306" s="281"/>
      <c r="I306" s="281"/>
      <c r="J306" s="281"/>
      <c r="K306" s="281"/>
      <c r="L306" s="305"/>
      <c r="M306" s="287" t="str">
        <f t="shared" si="39"/>
        <v/>
      </c>
      <c r="N306" s="288" t="e">
        <f ca="1">MATCH(F306,[3]IMC!B:B,0)</f>
        <v>#NAME?</v>
      </c>
      <c r="O306" s="288" t="e">
        <f t="shared" ca="1" si="46"/>
        <v>#NAME?</v>
      </c>
      <c r="P306" s="287" t="e">
        <f ca="1">CONCATENATE(INDEX([3]IMC!$F$1:$R$5,5,$O306) &amp; " e " &amp; INDEX([3]IMC!$F$1:$R$5,5,$O306+1))</f>
        <v>#NAME?</v>
      </c>
      <c r="Q306" s="281"/>
      <c r="R306" s="288" t="e">
        <f ca="1">MATCH(F306,[3]PC!A:A,0)</f>
        <v>#NAME?</v>
      </c>
      <c r="S306" s="288" t="e">
        <f t="shared" ca="1" si="40"/>
        <v>#NAME?</v>
      </c>
      <c r="T306" s="296" t="e">
        <f ca="1">CONCATENATE(INDEX([3]PC!$E$1:$M$2,1,$S306) &amp; " e " &amp; INDEX([3]PC!$E$1:$M$2,1,$S306+1))</f>
        <v>#NAME?</v>
      </c>
      <c r="U306" s="292"/>
      <c r="W306" s="292" t="e">
        <f>CONCATENATE(INDEX([3]IMC!$F$1:$R$5,5,$V306) &amp; " e " &amp; INDEX([3]IMC!$F$1:$R$5,5,$V306+1))</f>
        <v>#VALUE!</v>
      </c>
      <c r="X306" s="293">
        <f t="shared" si="41"/>
        <v>0</v>
      </c>
      <c r="Y306" s="293">
        <f t="shared" si="42"/>
        <v>0</v>
      </c>
      <c r="Z306" s="294"/>
      <c r="AA306" s="294"/>
      <c r="AB306" s="294"/>
      <c r="AC306" s="294"/>
      <c r="AD306" s="294"/>
      <c r="AE306" s="294"/>
      <c r="AF306" s="294"/>
      <c r="AG306" s="294"/>
      <c r="AH306" s="294"/>
      <c r="AI306" s="294"/>
      <c r="AJ306" s="294"/>
      <c r="AK306" s="294"/>
      <c r="AL306" s="294"/>
      <c r="AM306" s="294"/>
    </row>
    <row r="307" spans="1:39" ht="12">
      <c r="A307" s="281"/>
      <c r="B307" s="281"/>
      <c r="C307" s="281"/>
      <c r="D307" s="283"/>
      <c r="E307" s="283"/>
      <c r="F307" s="284" t="e">
        <f t="shared" ca="1" si="45"/>
        <v>#NAME?</v>
      </c>
      <c r="G307" s="285">
        <f t="shared" si="43"/>
        <v>0</v>
      </c>
      <c r="H307" s="281"/>
      <c r="I307" s="281"/>
      <c r="J307" s="281"/>
      <c r="K307" s="281"/>
      <c r="L307" s="305"/>
      <c r="M307" s="287" t="str">
        <f t="shared" si="39"/>
        <v/>
      </c>
      <c r="N307" s="288" t="e">
        <f ca="1">MATCH(F307,[3]IMC!B:B,0)</f>
        <v>#NAME?</v>
      </c>
      <c r="O307" s="288" t="e">
        <f t="shared" ca="1" si="46"/>
        <v>#NAME?</v>
      </c>
      <c r="P307" s="287" t="e">
        <f ca="1">CONCATENATE(INDEX([3]IMC!$F$1:$R$5,5,$O307) &amp; " e " &amp; INDEX([3]IMC!$F$1:$R$5,5,$O307+1))</f>
        <v>#NAME?</v>
      </c>
      <c r="Q307" s="281"/>
      <c r="R307" s="288" t="e">
        <f ca="1">MATCH(F307,[3]PC!A:A,0)</f>
        <v>#NAME?</v>
      </c>
      <c r="S307" s="288" t="e">
        <f t="shared" ca="1" si="40"/>
        <v>#NAME?</v>
      </c>
      <c r="T307" s="296" t="e">
        <f ca="1">CONCATENATE(INDEX([3]PC!$E$1:$M$2,1,$S307) &amp; " e " &amp; INDEX([3]PC!$E$1:$M$2,1,$S307+1))</f>
        <v>#NAME?</v>
      </c>
      <c r="U307" s="292"/>
      <c r="W307" s="292" t="e">
        <f>CONCATENATE(INDEX([3]IMC!$F$1:$R$5,5,$V307) &amp; " e " &amp; INDEX([3]IMC!$F$1:$R$5,5,$V307+1))</f>
        <v>#VALUE!</v>
      </c>
      <c r="X307" s="293">
        <f t="shared" si="41"/>
        <v>0</v>
      </c>
      <c r="Y307" s="293">
        <f t="shared" si="42"/>
        <v>0</v>
      </c>
      <c r="Z307" s="294"/>
      <c r="AA307" s="294"/>
      <c r="AB307" s="294"/>
      <c r="AC307" s="294"/>
      <c r="AD307" s="294"/>
      <c r="AE307" s="294"/>
      <c r="AF307" s="294"/>
      <c r="AG307" s="294"/>
      <c r="AH307" s="294"/>
      <c r="AI307" s="294"/>
      <c r="AJ307" s="294"/>
      <c r="AK307" s="294"/>
      <c r="AL307" s="294"/>
      <c r="AM307" s="294"/>
    </row>
    <row r="308" spans="1:39" ht="12">
      <c r="A308" s="281"/>
      <c r="B308" s="281"/>
      <c r="C308" s="281"/>
      <c r="D308" s="283"/>
      <c r="E308" s="283"/>
      <c r="F308" s="284" t="e">
        <f t="shared" ca="1" si="45"/>
        <v>#NAME?</v>
      </c>
      <c r="G308" s="285">
        <f t="shared" si="43"/>
        <v>0</v>
      </c>
      <c r="H308" s="281"/>
      <c r="I308" s="281"/>
      <c r="J308" s="281"/>
      <c r="K308" s="281"/>
      <c r="L308" s="305"/>
      <c r="M308" s="287" t="str">
        <f t="shared" si="39"/>
        <v/>
      </c>
      <c r="N308" s="288" t="e">
        <f ca="1">MATCH(F308,[3]IMC!B:B,0)</f>
        <v>#NAME?</v>
      </c>
      <c r="O308" s="288" t="e">
        <f t="shared" ca="1" si="46"/>
        <v>#NAME?</v>
      </c>
      <c r="P308" s="287" t="e">
        <f ca="1">CONCATENATE(INDEX([3]IMC!$F$1:$R$5,5,$O308) &amp; " e " &amp; INDEX([3]IMC!$F$1:$R$5,5,$O308+1))</f>
        <v>#NAME?</v>
      </c>
      <c r="Q308" s="281"/>
      <c r="R308" s="288" t="e">
        <f ca="1">MATCH(F308,[3]PC!A:A,0)</f>
        <v>#NAME?</v>
      </c>
      <c r="S308" s="288" t="e">
        <f t="shared" ca="1" si="40"/>
        <v>#NAME?</v>
      </c>
      <c r="T308" s="296" t="e">
        <f ca="1">CONCATENATE(INDEX([3]PC!$E$1:$M$2,1,$S308) &amp; " e " &amp; INDEX([3]PC!$E$1:$M$2,1,$S308+1))</f>
        <v>#NAME?</v>
      </c>
      <c r="U308" s="292"/>
      <c r="W308" s="292" t="e">
        <f>CONCATENATE(INDEX([3]IMC!$F$1:$R$5,5,$V308) &amp; " e " &amp; INDEX([3]IMC!$F$1:$R$5,5,$V308+1))</f>
        <v>#VALUE!</v>
      </c>
      <c r="X308" s="293">
        <f t="shared" si="41"/>
        <v>0</v>
      </c>
      <c r="Y308" s="293">
        <f t="shared" si="42"/>
        <v>0</v>
      </c>
      <c r="Z308" s="294"/>
      <c r="AA308" s="294"/>
      <c r="AB308" s="294"/>
      <c r="AC308" s="294"/>
      <c r="AD308" s="294"/>
      <c r="AE308" s="294"/>
      <c r="AF308" s="294"/>
      <c r="AG308" s="294"/>
      <c r="AH308" s="294"/>
      <c r="AI308" s="294"/>
      <c r="AJ308" s="294"/>
      <c r="AK308" s="294"/>
      <c r="AL308" s="294"/>
      <c r="AM308" s="294"/>
    </row>
    <row r="309" spans="1:39" ht="12">
      <c r="A309" s="281"/>
      <c r="B309" s="281"/>
      <c r="C309" s="281"/>
      <c r="D309" s="283"/>
      <c r="E309" s="283"/>
      <c r="F309" s="284" t="e">
        <f t="shared" ca="1" si="45"/>
        <v>#NAME?</v>
      </c>
      <c r="G309" s="285">
        <f t="shared" si="43"/>
        <v>0</v>
      </c>
      <c r="H309" s="281"/>
      <c r="I309" s="281"/>
      <c r="J309" s="281"/>
      <c r="K309" s="281"/>
      <c r="L309" s="305"/>
      <c r="M309" s="287" t="str">
        <f t="shared" si="39"/>
        <v/>
      </c>
      <c r="N309" s="288" t="e">
        <f ca="1">MATCH(F309,[3]IMC!B:B,0)</f>
        <v>#NAME?</v>
      </c>
      <c r="O309" s="288" t="e">
        <f t="shared" ca="1" si="46"/>
        <v>#NAME?</v>
      </c>
      <c r="P309" s="287" t="e">
        <f ca="1">CONCATENATE(INDEX([3]IMC!$F$1:$R$5,5,$O309) &amp; " e " &amp; INDEX([3]IMC!$F$1:$R$5,5,$O309+1))</f>
        <v>#NAME?</v>
      </c>
      <c r="Q309" s="281"/>
      <c r="R309" s="288" t="e">
        <f ca="1">MATCH(F309,[3]PC!A:A,0)</f>
        <v>#NAME?</v>
      </c>
      <c r="S309" s="288" t="e">
        <f t="shared" ca="1" si="40"/>
        <v>#NAME?</v>
      </c>
      <c r="T309" s="296" t="e">
        <f ca="1">CONCATENATE(INDEX([3]PC!$E$1:$M$2,1,$S309) &amp; " e " &amp; INDEX([3]PC!$E$1:$M$2,1,$S309+1))</f>
        <v>#NAME?</v>
      </c>
      <c r="U309" s="292"/>
      <c r="W309" s="292" t="e">
        <f>CONCATENATE(INDEX([3]IMC!$F$1:$R$5,5,$V309) &amp; " e " &amp; INDEX([3]IMC!$F$1:$R$5,5,$V309+1))</f>
        <v>#VALUE!</v>
      </c>
      <c r="X309" s="293">
        <f t="shared" si="41"/>
        <v>0</v>
      </c>
      <c r="Y309" s="293">
        <f t="shared" si="42"/>
        <v>0</v>
      </c>
      <c r="Z309" s="294"/>
      <c r="AA309" s="294"/>
      <c r="AB309" s="294"/>
      <c r="AC309" s="294"/>
      <c r="AD309" s="294"/>
      <c r="AE309" s="294"/>
      <c r="AF309" s="294"/>
      <c r="AG309" s="294"/>
      <c r="AH309" s="294"/>
      <c r="AI309" s="294"/>
      <c r="AJ309" s="294"/>
      <c r="AK309" s="294"/>
      <c r="AL309" s="294"/>
      <c r="AM309" s="294"/>
    </row>
    <row r="310" spans="1:39" ht="12">
      <c r="A310" s="281"/>
      <c r="B310" s="281"/>
      <c r="C310" s="281"/>
      <c r="D310" s="283"/>
      <c r="E310" s="283"/>
      <c r="F310" s="284" t="e">
        <f t="shared" ca="1" si="45"/>
        <v>#NAME?</v>
      </c>
      <c r="G310" s="285">
        <f t="shared" si="43"/>
        <v>0</v>
      </c>
      <c r="H310" s="281"/>
      <c r="I310" s="281"/>
      <c r="J310" s="281"/>
      <c r="K310" s="281"/>
      <c r="L310" s="305"/>
      <c r="M310" s="287" t="str">
        <f t="shared" si="39"/>
        <v/>
      </c>
      <c r="N310" s="288" t="e">
        <f ca="1">MATCH(F310,[3]IMC!B:B,0)</f>
        <v>#NAME?</v>
      </c>
      <c r="O310" s="288" t="e">
        <f t="shared" ca="1" si="46"/>
        <v>#NAME?</v>
      </c>
      <c r="P310" s="287" t="e">
        <f ca="1">CONCATENATE(INDEX([3]IMC!$F$1:$R$5,5,$O310) &amp; " e " &amp; INDEX([3]IMC!$F$1:$R$5,5,$O310+1))</f>
        <v>#NAME?</v>
      </c>
      <c r="Q310" s="281"/>
      <c r="R310" s="288" t="e">
        <f ca="1">MATCH(F310,[3]PC!A:A,0)</f>
        <v>#NAME?</v>
      </c>
      <c r="S310" s="288" t="e">
        <f t="shared" ca="1" si="40"/>
        <v>#NAME?</v>
      </c>
      <c r="T310" s="296" t="e">
        <f ca="1">CONCATENATE(INDEX([3]PC!$E$1:$M$2,1,$S310) &amp; " e " &amp; INDEX([3]PC!$E$1:$M$2,1,$S310+1))</f>
        <v>#NAME?</v>
      </c>
      <c r="U310" s="292"/>
      <c r="W310" s="292" t="e">
        <f>CONCATENATE(INDEX([3]IMC!$F$1:$R$5,5,$V310) &amp; " e " &amp; INDEX([3]IMC!$F$1:$R$5,5,$V310+1))</f>
        <v>#VALUE!</v>
      </c>
      <c r="X310" s="293">
        <f t="shared" si="41"/>
        <v>0</v>
      </c>
      <c r="Y310" s="293">
        <f t="shared" si="42"/>
        <v>0</v>
      </c>
      <c r="Z310" s="294"/>
      <c r="AA310" s="294"/>
      <c r="AB310" s="294"/>
      <c r="AC310" s="294"/>
      <c r="AD310" s="294"/>
      <c r="AE310" s="294"/>
      <c r="AF310" s="294"/>
      <c r="AG310" s="294"/>
      <c r="AH310" s="294"/>
      <c r="AI310" s="294"/>
      <c r="AJ310" s="294"/>
      <c r="AK310" s="294"/>
      <c r="AL310" s="294"/>
      <c r="AM310" s="294"/>
    </row>
    <row r="311" spans="1:39" ht="12">
      <c r="A311" s="281"/>
      <c r="B311" s="281"/>
      <c r="C311" s="281"/>
      <c r="D311" s="283"/>
      <c r="E311" s="283"/>
      <c r="F311" s="284" t="e">
        <f t="shared" ca="1" si="45"/>
        <v>#NAME?</v>
      </c>
      <c r="G311" s="285">
        <f t="shared" si="43"/>
        <v>0</v>
      </c>
      <c r="H311" s="281"/>
      <c r="I311" s="281"/>
      <c r="J311" s="281"/>
      <c r="K311" s="281"/>
      <c r="L311" s="305"/>
      <c r="M311" s="287" t="str">
        <f t="shared" si="39"/>
        <v/>
      </c>
      <c r="N311" s="288" t="e">
        <f ca="1">MATCH(F311,[3]IMC!B:B,0)</f>
        <v>#NAME?</v>
      </c>
      <c r="O311" s="288" t="e">
        <f t="shared" ca="1" si="46"/>
        <v>#NAME?</v>
      </c>
      <c r="P311" s="287" t="e">
        <f ca="1">CONCATENATE(INDEX([3]IMC!$F$1:$R$5,5,$O311) &amp; " e " &amp; INDEX([3]IMC!$F$1:$R$5,5,$O311+1))</f>
        <v>#NAME?</v>
      </c>
      <c r="Q311" s="281"/>
      <c r="R311" s="288" t="e">
        <f ca="1">MATCH(F311,[3]PC!A:A,0)</f>
        <v>#NAME?</v>
      </c>
      <c r="S311" s="288" t="e">
        <f t="shared" ca="1" si="40"/>
        <v>#NAME?</v>
      </c>
      <c r="T311" s="296" t="e">
        <f ca="1">CONCATENATE(INDEX([3]PC!$E$1:$M$2,1,$S311) &amp; " e " &amp; INDEX([3]PC!$E$1:$M$2,1,$S311+1))</f>
        <v>#NAME?</v>
      </c>
      <c r="U311" s="292"/>
      <c r="W311" s="292" t="e">
        <f>CONCATENATE(INDEX([3]IMC!$F$1:$R$5,5,$V311) &amp; " e " &amp; INDEX([3]IMC!$F$1:$R$5,5,$V311+1))</f>
        <v>#VALUE!</v>
      </c>
      <c r="X311" s="293">
        <f t="shared" si="41"/>
        <v>0</v>
      </c>
      <c r="Y311" s="293">
        <f t="shared" si="42"/>
        <v>0</v>
      </c>
      <c r="Z311" s="294"/>
      <c r="AA311" s="294"/>
      <c r="AB311" s="294"/>
      <c r="AC311" s="294"/>
      <c r="AD311" s="294"/>
      <c r="AE311" s="294"/>
      <c r="AF311" s="294"/>
      <c r="AG311" s="294"/>
      <c r="AH311" s="294"/>
      <c r="AI311" s="294"/>
      <c r="AJ311" s="294"/>
      <c r="AK311" s="294"/>
      <c r="AL311" s="294"/>
      <c r="AM311" s="294"/>
    </row>
    <row r="312" spans="1:39" ht="12">
      <c r="A312" s="281"/>
      <c r="B312" s="281"/>
      <c r="C312" s="281"/>
      <c r="D312" s="283"/>
      <c r="E312" s="283"/>
      <c r="F312" s="284" t="e">
        <f t="shared" ca="1" si="45"/>
        <v>#NAME?</v>
      </c>
      <c r="G312" s="285">
        <f t="shared" si="43"/>
        <v>0</v>
      </c>
      <c r="H312" s="281"/>
      <c r="I312" s="281"/>
      <c r="J312" s="281"/>
      <c r="K312" s="281"/>
      <c r="L312" s="305"/>
      <c r="M312" s="287" t="str">
        <f t="shared" si="39"/>
        <v/>
      </c>
      <c r="N312" s="288" t="e">
        <f ca="1">MATCH(F312,[3]IMC!B:B,0)</f>
        <v>#NAME?</v>
      </c>
      <c r="O312" s="288" t="e">
        <f t="shared" ca="1" si="46"/>
        <v>#NAME?</v>
      </c>
      <c r="P312" s="287" t="e">
        <f ca="1">CONCATENATE(INDEX([3]IMC!$F$1:$R$5,5,$O312) &amp; " e " &amp; INDEX([3]IMC!$F$1:$R$5,5,$O312+1))</f>
        <v>#NAME?</v>
      </c>
      <c r="Q312" s="281"/>
      <c r="R312" s="288" t="e">
        <f ca="1">MATCH(F312,[3]PC!A:A,0)</f>
        <v>#NAME?</v>
      </c>
      <c r="S312" s="288" t="e">
        <f t="shared" ca="1" si="40"/>
        <v>#NAME?</v>
      </c>
      <c r="T312" s="296" t="e">
        <f ca="1">CONCATENATE(INDEX([3]PC!$E$1:$M$2,1,$S312) &amp; " e " &amp; INDEX([3]PC!$E$1:$M$2,1,$S312+1))</f>
        <v>#NAME?</v>
      </c>
      <c r="U312" s="292"/>
      <c r="W312" s="292" t="e">
        <f>CONCATENATE(INDEX([3]IMC!$F$1:$R$5,5,$V312) &amp; " e " &amp; INDEX([3]IMC!$F$1:$R$5,5,$V312+1))</f>
        <v>#VALUE!</v>
      </c>
      <c r="X312" s="293">
        <f t="shared" si="41"/>
        <v>0</v>
      </c>
      <c r="Y312" s="293">
        <f t="shared" si="42"/>
        <v>0</v>
      </c>
      <c r="Z312" s="294"/>
      <c r="AA312" s="294"/>
      <c r="AB312" s="294"/>
      <c r="AC312" s="294"/>
      <c r="AD312" s="294"/>
      <c r="AE312" s="294"/>
      <c r="AF312" s="294"/>
      <c r="AG312" s="294"/>
      <c r="AH312" s="294"/>
      <c r="AI312" s="294"/>
      <c r="AJ312" s="294"/>
      <c r="AK312" s="294"/>
      <c r="AL312" s="294"/>
      <c r="AM312" s="294"/>
    </row>
    <row r="313" spans="1:39" ht="12">
      <c r="A313" s="281"/>
      <c r="B313" s="281"/>
      <c r="C313" s="281"/>
      <c r="D313" s="283"/>
      <c r="E313" s="283"/>
      <c r="F313" s="284" t="e">
        <f t="shared" ca="1" si="45"/>
        <v>#NAME?</v>
      </c>
      <c r="G313" s="285">
        <f t="shared" si="43"/>
        <v>0</v>
      </c>
      <c r="H313" s="281"/>
      <c r="I313" s="281"/>
      <c r="J313" s="281"/>
      <c r="K313" s="281"/>
      <c r="L313" s="305"/>
      <c r="M313" s="287" t="str">
        <f t="shared" si="39"/>
        <v/>
      </c>
      <c r="N313" s="288" t="e">
        <f ca="1">MATCH(F313,[3]IMC!B:B,0)</f>
        <v>#NAME?</v>
      </c>
      <c r="O313" s="288" t="e">
        <f t="shared" ca="1" si="46"/>
        <v>#NAME?</v>
      </c>
      <c r="P313" s="287" t="e">
        <f ca="1">CONCATENATE(INDEX([3]IMC!$F$1:$R$5,5,$O313) &amp; " e " &amp; INDEX([3]IMC!$F$1:$R$5,5,$O313+1))</f>
        <v>#NAME?</v>
      </c>
      <c r="Q313" s="281"/>
      <c r="R313" s="288" t="e">
        <f ca="1">MATCH(F313,[3]PC!A:A,0)</f>
        <v>#NAME?</v>
      </c>
      <c r="S313" s="288" t="e">
        <f t="shared" ca="1" si="40"/>
        <v>#NAME?</v>
      </c>
      <c r="T313" s="296" t="e">
        <f ca="1">CONCATENATE(INDEX([3]PC!$E$1:$M$2,1,$S313) &amp; " e " &amp; INDEX([3]PC!$E$1:$M$2,1,$S313+1))</f>
        <v>#NAME?</v>
      </c>
      <c r="U313" s="292"/>
      <c r="W313" s="292" t="e">
        <f>CONCATENATE(INDEX([3]IMC!$F$1:$R$5,5,$V313) &amp; " e " &amp; INDEX([3]IMC!$F$1:$R$5,5,$V313+1))</f>
        <v>#VALUE!</v>
      </c>
      <c r="X313" s="293">
        <f t="shared" si="41"/>
        <v>0</v>
      </c>
      <c r="Y313" s="293">
        <f t="shared" si="42"/>
        <v>0</v>
      </c>
      <c r="Z313" s="294"/>
      <c r="AA313" s="294"/>
      <c r="AB313" s="294"/>
      <c r="AC313" s="294"/>
      <c r="AD313" s="294"/>
      <c r="AE313" s="294"/>
      <c r="AF313" s="294"/>
      <c r="AG313" s="294"/>
      <c r="AH313" s="294"/>
      <c r="AI313" s="294"/>
      <c r="AJ313" s="294"/>
      <c r="AK313" s="294"/>
      <c r="AL313" s="294"/>
      <c r="AM313" s="294"/>
    </row>
    <row r="314" spans="1:39" ht="12">
      <c r="A314" s="281"/>
      <c r="B314" s="281"/>
      <c r="C314" s="281"/>
      <c r="D314" s="283"/>
      <c r="E314" s="283"/>
      <c r="F314" s="284" t="e">
        <f t="shared" ca="1" si="45"/>
        <v>#NAME?</v>
      </c>
      <c r="G314" s="285">
        <f t="shared" si="43"/>
        <v>0</v>
      </c>
      <c r="H314" s="281"/>
      <c r="I314" s="281"/>
      <c r="J314" s="281"/>
      <c r="K314" s="281"/>
      <c r="L314" s="305"/>
      <c r="M314" s="287" t="str">
        <f t="shared" si="39"/>
        <v/>
      </c>
      <c r="N314" s="288" t="e">
        <f ca="1">MATCH(F314,[3]IMC!B:B,0)</f>
        <v>#NAME?</v>
      </c>
      <c r="O314" s="288" t="e">
        <f t="shared" ca="1" si="46"/>
        <v>#NAME?</v>
      </c>
      <c r="P314" s="287" t="e">
        <f ca="1">CONCATENATE(INDEX([3]IMC!$F$1:$R$5,5,$O314) &amp; " e " &amp; INDEX([3]IMC!$F$1:$R$5,5,$O314+1))</f>
        <v>#NAME?</v>
      </c>
      <c r="Q314" s="281"/>
      <c r="R314" s="288" t="e">
        <f ca="1">MATCH(F314,[3]PC!A:A,0)</f>
        <v>#NAME?</v>
      </c>
      <c r="S314" s="288" t="e">
        <f t="shared" ca="1" si="40"/>
        <v>#NAME?</v>
      </c>
      <c r="T314" s="296" t="e">
        <f ca="1">CONCATENATE(INDEX([3]PC!$E$1:$M$2,1,$S314) &amp; " e " &amp; INDEX([3]PC!$E$1:$M$2,1,$S314+1))</f>
        <v>#NAME?</v>
      </c>
      <c r="U314" s="292"/>
      <c r="W314" s="292" t="e">
        <f>CONCATENATE(INDEX([3]IMC!$F$1:$R$5,5,$V314) &amp; " e " &amp; INDEX([3]IMC!$F$1:$R$5,5,$V314+1))</f>
        <v>#VALUE!</v>
      </c>
      <c r="X314" s="293">
        <f t="shared" si="41"/>
        <v>0</v>
      </c>
      <c r="Y314" s="293">
        <f t="shared" si="42"/>
        <v>0</v>
      </c>
      <c r="Z314" s="294"/>
      <c r="AA314" s="294"/>
      <c r="AB314" s="294"/>
      <c r="AC314" s="294"/>
      <c r="AD314" s="294"/>
      <c r="AE314" s="294"/>
      <c r="AF314" s="294"/>
      <c r="AG314" s="294"/>
      <c r="AH314" s="294"/>
      <c r="AI314" s="294"/>
      <c r="AJ314" s="294"/>
      <c r="AK314" s="294"/>
      <c r="AL314" s="294"/>
      <c r="AM314" s="294"/>
    </row>
    <row r="315" spans="1:39" ht="12">
      <c r="A315" s="281"/>
      <c r="B315" s="281"/>
      <c r="C315" s="281"/>
      <c r="D315" s="283"/>
      <c r="E315" s="283"/>
      <c r="F315" s="284" t="e">
        <f t="shared" ca="1" si="45"/>
        <v>#NAME?</v>
      </c>
      <c r="G315" s="285">
        <f t="shared" si="43"/>
        <v>0</v>
      </c>
      <c r="H315" s="281"/>
      <c r="I315" s="281"/>
      <c r="J315" s="281"/>
      <c r="K315" s="281"/>
      <c r="L315" s="305"/>
      <c r="M315" s="287" t="str">
        <f t="shared" si="39"/>
        <v/>
      </c>
      <c r="N315" s="288" t="e">
        <f ca="1">MATCH(F315,[3]IMC!B:B,0)</f>
        <v>#NAME?</v>
      </c>
      <c r="O315" s="288" t="e">
        <f t="shared" ca="1" si="46"/>
        <v>#NAME?</v>
      </c>
      <c r="P315" s="287" t="e">
        <f ca="1">CONCATENATE(INDEX([3]IMC!$F$1:$R$5,5,$O315) &amp; " e " &amp; INDEX([3]IMC!$F$1:$R$5,5,$O315+1))</f>
        <v>#NAME?</v>
      </c>
      <c r="Q315" s="281"/>
      <c r="R315" s="288" t="e">
        <f ca="1">MATCH(F315,[3]PC!A:A,0)</f>
        <v>#NAME?</v>
      </c>
      <c r="S315" s="288" t="e">
        <f t="shared" ca="1" si="40"/>
        <v>#NAME?</v>
      </c>
      <c r="T315" s="296" t="e">
        <f ca="1">CONCATENATE(INDEX([3]PC!$E$1:$M$2,1,$S315) &amp; " e " &amp; INDEX([3]PC!$E$1:$M$2,1,$S315+1))</f>
        <v>#NAME?</v>
      </c>
      <c r="U315" s="292"/>
      <c r="W315" s="292" t="e">
        <f>CONCATENATE(INDEX([3]IMC!$F$1:$R$5,5,$V315) &amp; " e " &amp; INDEX([3]IMC!$F$1:$R$5,5,$V315+1))</f>
        <v>#VALUE!</v>
      </c>
      <c r="X315" s="293">
        <f t="shared" si="41"/>
        <v>0</v>
      </c>
      <c r="Y315" s="293">
        <f t="shared" si="42"/>
        <v>0</v>
      </c>
      <c r="Z315" s="294"/>
      <c r="AA315" s="294"/>
      <c r="AB315" s="294"/>
      <c r="AC315" s="294"/>
      <c r="AD315" s="294"/>
      <c r="AE315" s="294"/>
      <c r="AF315" s="294"/>
      <c r="AG315" s="294"/>
      <c r="AH315" s="294"/>
      <c r="AI315" s="294"/>
      <c r="AJ315" s="294"/>
      <c r="AK315" s="294"/>
      <c r="AL315" s="294"/>
      <c r="AM315" s="294"/>
    </row>
    <row r="316" spans="1:39" ht="12">
      <c r="A316" s="281"/>
      <c r="B316" s="281"/>
      <c r="C316" s="281"/>
      <c r="D316" s="283"/>
      <c r="E316" s="283"/>
      <c r="F316" s="284" t="e">
        <f t="shared" ca="1" si="45"/>
        <v>#NAME?</v>
      </c>
      <c r="G316" s="285">
        <f t="shared" si="43"/>
        <v>0</v>
      </c>
      <c r="H316" s="281"/>
      <c r="I316" s="281"/>
      <c r="J316" s="281"/>
      <c r="K316" s="281"/>
      <c r="L316" s="305"/>
      <c r="M316" s="287" t="str">
        <f t="shared" si="39"/>
        <v/>
      </c>
      <c r="N316" s="288" t="e">
        <f ca="1">MATCH(F316,[3]IMC!B:B,0)</f>
        <v>#NAME?</v>
      </c>
      <c r="O316" s="288" t="e">
        <f t="shared" ca="1" si="46"/>
        <v>#NAME?</v>
      </c>
      <c r="P316" s="287" t="e">
        <f ca="1">CONCATENATE(INDEX([3]IMC!$F$1:$R$5,5,$O316) &amp; " e " &amp; INDEX([3]IMC!$F$1:$R$5,5,$O316+1))</f>
        <v>#NAME?</v>
      </c>
      <c r="Q316" s="281"/>
      <c r="R316" s="288" t="e">
        <f ca="1">MATCH(F316,[3]PC!A:A,0)</f>
        <v>#NAME?</v>
      </c>
      <c r="S316" s="288" t="e">
        <f t="shared" ca="1" si="40"/>
        <v>#NAME?</v>
      </c>
      <c r="T316" s="296" t="e">
        <f ca="1">CONCATENATE(INDEX([3]PC!$E$1:$M$2,1,$S316) &amp; " e " &amp; INDEX([3]PC!$E$1:$M$2,1,$S316+1))</f>
        <v>#NAME?</v>
      </c>
      <c r="U316" s="292"/>
      <c r="W316" s="292" t="e">
        <f>CONCATENATE(INDEX([3]IMC!$F$1:$R$5,5,$V316) &amp; " e " &amp; INDEX([3]IMC!$F$1:$R$5,5,$V316+1))</f>
        <v>#VALUE!</v>
      </c>
      <c r="X316" s="293">
        <f t="shared" si="41"/>
        <v>0</v>
      </c>
      <c r="Y316" s="293">
        <f t="shared" si="42"/>
        <v>0</v>
      </c>
      <c r="Z316" s="294"/>
      <c r="AA316" s="294"/>
      <c r="AB316" s="294"/>
      <c r="AC316" s="294"/>
      <c r="AD316" s="294"/>
      <c r="AE316" s="294"/>
      <c r="AF316" s="294"/>
      <c r="AG316" s="294"/>
      <c r="AH316" s="294"/>
      <c r="AI316" s="294"/>
      <c r="AJ316" s="294"/>
      <c r="AK316" s="294"/>
      <c r="AL316" s="294"/>
      <c r="AM316" s="294"/>
    </row>
    <row r="317" spans="1:39" ht="12">
      <c r="A317" s="281"/>
      <c r="B317" s="281"/>
      <c r="C317" s="281"/>
      <c r="D317" s="283"/>
      <c r="E317" s="283"/>
      <c r="F317" s="284" t="e">
        <f t="shared" ca="1" si="45"/>
        <v>#NAME?</v>
      </c>
      <c r="G317" s="285">
        <f t="shared" si="43"/>
        <v>0</v>
      </c>
      <c r="H317" s="281"/>
      <c r="I317" s="281"/>
      <c r="J317" s="281"/>
      <c r="K317" s="281"/>
      <c r="L317" s="305"/>
      <c r="M317" s="287" t="str">
        <f t="shared" si="39"/>
        <v/>
      </c>
      <c r="N317" s="288" t="e">
        <f ca="1">MATCH(F317,[3]IMC!B:B,0)</f>
        <v>#NAME?</v>
      </c>
      <c r="O317" s="288" t="e">
        <f t="shared" ca="1" si="46"/>
        <v>#NAME?</v>
      </c>
      <c r="P317" s="287" t="e">
        <f ca="1">CONCATENATE(INDEX([3]IMC!$F$1:$R$5,5,$O317) &amp; " e " &amp; INDEX([3]IMC!$F$1:$R$5,5,$O317+1))</f>
        <v>#NAME?</v>
      </c>
      <c r="Q317" s="281"/>
      <c r="R317" s="288" t="e">
        <f ca="1">MATCH(F317,[3]PC!A:A,0)</f>
        <v>#NAME?</v>
      </c>
      <c r="S317" s="288" t="e">
        <f t="shared" ca="1" si="40"/>
        <v>#NAME?</v>
      </c>
      <c r="T317" s="296" t="e">
        <f ca="1">CONCATENATE(INDEX([3]PC!$E$1:$M$2,1,$S317) &amp; " e " &amp; INDEX([3]PC!$E$1:$M$2,1,$S317+1))</f>
        <v>#NAME?</v>
      </c>
      <c r="U317" s="292"/>
      <c r="W317" s="292" t="e">
        <f>CONCATENATE(INDEX([3]IMC!$F$1:$R$5,5,$V317) &amp; " e " &amp; INDEX([3]IMC!$F$1:$R$5,5,$V317+1))</f>
        <v>#VALUE!</v>
      </c>
      <c r="X317" s="293">
        <f t="shared" si="41"/>
        <v>0</v>
      </c>
      <c r="Y317" s="293">
        <f t="shared" si="42"/>
        <v>0</v>
      </c>
      <c r="Z317" s="294"/>
      <c r="AA317" s="294"/>
      <c r="AB317" s="294"/>
      <c r="AC317" s="294"/>
      <c r="AD317" s="294"/>
      <c r="AE317" s="294"/>
      <c r="AF317" s="294"/>
      <c r="AG317" s="294"/>
      <c r="AH317" s="294"/>
      <c r="AI317" s="294"/>
      <c r="AJ317" s="294"/>
      <c r="AK317" s="294"/>
      <c r="AL317" s="294"/>
      <c r="AM317" s="294"/>
    </row>
    <row r="318" spans="1:39" ht="12">
      <c r="A318" s="281"/>
      <c r="B318" s="281"/>
      <c r="C318" s="281"/>
      <c r="D318" s="283"/>
      <c r="E318" s="283"/>
      <c r="F318" s="284" t="e">
        <f t="shared" ca="1" si="45"/>
        <v>#NAME?</v>
      </c>
      <c r="G318" s="285">
        <f t="shared" si="43"/>
        <v>0</v>
      </c>
      <c r="H318" s="281"/>
      <c r="I318" s="281"/>
      <c r="J318" s="281"/>
      <c r="K318" s="281"/>
      <c r="L318" s="305"/>
      <c r="M318" s="287" t="str">
        <f t="shared" si="39"/>
        <v/>
      </c>
      <c r="N318" s="288" t="e">
        <f ca="1">MATCH(F318,[3]IMC!B:B,0)</f>
        <v>#NAME?</v>
      </c>
      <c r="O318" s="288" t="e">
        <f t="shared" ca="1" si="46"/>
        <v>#NAME?</v>
      </c>
      <c r="P318" s="287" t="e">
        <f ca="1">CONCATENATE(INDEX([3]IMC!$F$1:$R$5,5,$O318) &amp; " e " &amp; INDEX([3]IMC!$F$1:$R$5,5,$O318+1))</f>
        <v>#NAME?</v>
      </c>
      <c r="Q318" s="281"/>
      <c r="R318" s="288" t="e">
        <f ca="1">MATCH(F318,[3]PC!A:A,0)</f>
        <v>#NAME?</v>
      </c>
      <c r="S318" s="288" t="e">
        <f t="shared" ca="1" si="40"/>
        <v>#NAME?</v>
      </c>
      <c r="T318" s="296" t="e">
        <f ca="1">CONCATENATE(INDEX([3]PC!$E$1:$M$2,1,$S318) &amp; " e " &amp; INDEX([3]PC!$E$1:$M$2,1,$S318+1))</f>
        <v>#NAME?</v>
      </c>
      <c r="U318" s="292"/>
      <c r="W318" s="292" t="e">
        <f>CONCATENATE(INDEX([3]IMC!$F$1:$R$5,5,$V318) &amp; " e " &amp; INDEX([3]IMC!$F$1:$R$5,5,$V318+1))</f>
        <v>#VALUE!</v>
      </c>
      <c r="X318" s="293">
        <f t="shared" si="41"/>
        <v>0</v>
      </c>
      <c r="Y318" s="293">
        <f t="shared" si="42"/>
        <v>0</v>
      </c>
      <c r="Z318" s="294"/>
      <c r="AA318" s="294"/>
      <c r="AB318" s="294"/>
      <c r="AC318" s="294"/>
      <c r="AD318" s="294"/>
      <c r="AE318" s="294"/>
      <c r="AF318" s="294"/>
      <c r="AG318" s="294"/>
      <c r="AH318" s="294"/>
      <c r="AI318" s="294"/>
      <c r="AJ318" s="294"/>
      <c r="AK318" s="294"/>
      <c r="AL318" s="294"/>
      <c r="AM318" s="294"/>
    </row>
    <row r="319" spans="1:39" ht="12">
      <c r="A319" s="281"/>
      <c r="B319" s="281"/>
      <c r="C319" s="281"/>
      <c r="D319" s="283"/>
      <c r="E319" s="283"/>
      <c r="F319" s="284" t="e">
        <f t="shared" ca="1" si="45"/>
        <v>#NAME?</v>
      </c>
      <c r="G319" s="285">
        <f t="shared" si="43"/>
        <v>0</v>
      </c>
      <c r="H319" s="281"/>
      <c r="I319" s="281"/>
      <c r="J319" s="281"/>
      <c r="K319" s="281"/>
      <c r="L319" s="305"/>
      <c r="M319" s="287" t="str">
        <f t="shared" si="39"/>
        <v/>
      </c>
      <c r="N319" s="288" t="e">
        <f ca="1">MATCH(F319,[3]IMC!B:B,0)</f>
        <v>#NAME?</v>
      </c>
      <c r="O319" s="288" t="e">
        <f t="shared" ca="1" si="46"/>
        <v>#NAME?</v>
      </c>
      <c r="P319" s="287" t="e">
        <f ca="1">CONCATENATE(INDEX([3]IMC!$F$1:$R$5,5,$O319) &amp; " e " &amp; INDEX([3]IMC!$F$1:$R$5,5,$O319+1))</f>
        <v>#NAME?</v>
      </c>
      <c r="Q319" s="281"/>
      <c r="R319" s="288" t="e">
        <f ca="1">MATCH(F319,[3]PC!A:A,0)</f>
        <v>#NAME?</v>
      </c>
      <c r="S319" s="288" t="e">
        <f t="shared" ca="1" si="40"/>
        <v>#NAME?</v>
      </c>
      <c r="T319" s="296" t="e">
        <f ca="1">CONCATENATE(INDEX([3]PC!$E$1:$M$2,1,$S319) &amp; " e " &amp; INDEX([3]PC!$E$1:$M$2,1,$S319+1))</f>
        <v>#NAME?</v>
      </c>
      <c r="U319" s="292"/>
      <c r="W319" s="292" t="e">
        <f>CONCATENATE(INDEX([3]IMC!$F$1:$R$5,5,$V319) &amp; " e " &amp; INDEX([3]IMC!$F$1:$R$5,5,$V319+1))</f>
        <v>#VALUE!</v>
      </c>
      <c r="X319" s="293">
        <f t="shared" si="41"/>
        <v>0</v>
      </c>
      <c r="Y319" s="293">
        <f t="shared" si="42"/>
        <v>0</v>
      </c>
      <c r="Z319" s="294"/>
      <c r="AA319" s="294"/>
      <c r="AB319" s="294"/>
      <c r="AC319" s="294"/>
      <c r="AD319" s="294"/>
      <c r="AE319" s="294"/>
      <c r="AF319" s="294"/>
      <c r="AG319" s="294"/>
      <c r="AH319" s="294"/>
      <c r="AI319" s="294"/>
      <c r="AJ319" s="294"/>
      <c r="AK319" s="294"/>
      <c r="AL319" s="294"/>
      <c r="AM319" s="294"/>
    </row>
    <row r="320" spans="1:39" ht="12">
      <c r="A320" s="281"/>
      <c r="B320" s="281"/>
      <c r="C320" s="281"/>
      <c r="D320" s="283"/>
      <c r="E320" s="283"/>
      <c r="F320" s="284" t="e">
        <f t="shared" ca="1" si="45"/>
        <v>#NAME?</v>
      </c>
      <c r="G320" s="285">
        <f t="shared" si="43"/>
        <v>0</v>
      </c>
      <c r="H320" s="281"/>
      <c r="I320" s="281"/>
      <c r="J320" s="281"/>
      <c r="K320" s="281"/>
      <c r="L320" s="305"/>
      <c r="M320" s="287" t="str">
        <f t="shared" si="39"/>
        <v/>
      </c>
      <c r="N320" s="288" t="e">
        <f ca="1">MATCH(F320,[3]IMC!B:B,0)</f>
        <v>#NAME?</v>
      </c>
      <c r="O320" s="288" t="e">
        <f t="shared" ca="1" si="46"/>
        <v>#NAME?</v>
      </c>
      <c r="P320" s="287" t="e">
        <f ca="1">CONCATENATE(INDEX([3]IMC!$F$1:$R$5,5,$O320) &amp; " e " &amp; INDEX([3]IMC!$F$1:$R$5,5,$O320+1))</f>
        <v>#NAME?</v>
      </c>
      <c r="Q320" s="281"/>
      <c r="R320" s="288" t="e">
        <f ca="1">MATCH(F320,[3]PC!A:A,0)</f>
        <v>#NAME?</v>
      </c>
      <c r="S320" s="288" t="e">
        <f t="shared" ca="1" si="40"/>
        <v>#NAME?</v>
      </c>
      <c r="T320" s="296" t="e">
        <f ca="1">CONCATENATE(INDEX([3]PC!$E$1:$M$2,1,$S320) &amp; " e " &amp; INDEX([3]PC!$E$1:$M$2,1,$S320+1))</f>
        <v>#NAME?</v>
      </c>
      <c r="U320" s="292"/>
      <c r="W320" s="292" t="e">
        <f>CONCATENATE(INDEX([3]IMC!$F$1:$R$5,5,$V320) &amp; " e " &amp; INDEX([3]IMC!$F$1:$R$5,5,$V320+1))</f>
        <v>#VALUE!</v>
      </c>
      <c r="X320" s="293">
        <f t="shared" si="41"/>
        <v>0</v>
      </c>
      <c r="Y320" s="293">
        <f t="shared" si="42"/>
        <v>0</v>
      </c>
      <c r="Z320" s="294"/>
      <c r="AA320" s="294"/>
      <c r="AB320" s="294"/>
      <c r="AC320" s="294"/>
      <c r="AD320" s="294"/>
      <c r="AE320" s="294"/>
      <c r="AF320" s="294"/>
      <c r="AG320" s="294"/>
      <c r="AH320" s="294"/>
      <c r="AI320" s="294"/>
      <c r="AJ320" s="294"/>
      <c r="AK320" s="294"/>
      <c r="AL320" s="294"/>
      <c r="AM320" s="294"/>
    </row>
    <row r="321" spans="1:39" ht="12">
      <c r="A321" s="281"/>
      <c r="B321" s="281"/>
      <c r="C321" s="281"/>
      <c r="D321" s="283"/>
      <c r="E321" s="283"/>
      <c r="F321" s="284" t="e">
        <f t="shared" ca="1" si="45"/>
        <v>#NAME?</v>
      </c>
      <c r="G321" s="285">
        <f t="shared" si="43"/>
        <v>0</v>
      </c>
      <c r="H321" s="281"/>
      <c r="I321" s="281"/>
      <c r="J321" s="281"/>
      <c r="K321" s="281"/>
      <c r="L321" s="305"/>
      <c r="M321" s="287" t="str">
        <f t="shared" si="39"/>
        <v/>
      </c>
      <c r="N321" s="288" t="e">
        <f ca="1">MATCH(F321,[3]IMC!B:B,0)</f>
        <v>#NAME?</v>
      </c>
      <c r="O321" s="288" t="e">
        <f t="shared" ca="1" si="46"/>
        <v>#NAME?</v>
      </c>
      <c r="P321" s="287" t="e">
        <f ca="1">CONCATENATE(INDEX([3]IMC!$F$1:$R$5,5,$O321) &amp; " e " &amp; INDEX([3]IMC!$F$1:$R$5,5,$O321+1))</f>
        <v>#NAME?</v>
      </c>
      <c r="Q321" s="281"/>
      <c r="R321" s="288" t="e">
        <f ca="1">MATCH(F321,[3]PC!A:A,0)</f>
        <v>#NAME?</v>
      </c>
      <c r="S321" s="288" t="e">
        <f t="shared" ca="1" si="40"/>
        <v>#NAME?</v>
      </c>
      <c r="T321" s="296" t="e">
        <f ca="1">CONCATENATE(INDEX([3]PC!$E$1:$M$2,1,$S321) &amp; " e " &amp; INDEX([3]PC!$E$1:$M$2,1,$S321+1))</f>
        <v>#NAME?</v>
      </c>
      <c r="U321" s="292"/>
      <c r="W321" s="292" t="e">
        <f>CONCATENATE(INDEX([3]IMC!$F$1:$R$5,5,$V321) &amp; " e " &amp; INDEX([3]IMC!$F$1:$R$5,5,$V321+1))</f>
        <v>#VALUE!</v>
      </c>
      <c r="X321" s="293">
        <f t="shared" si="41"/>
        <v>0</v>
      </c>
      <c r="Y321" s="293">
        <f t="shared" si="42"/>
        <v>0</v>
      </c>
      <c r="Z321" s="294"/>
      <c r="AA321" s="294"/>
      <c r="AB321" s="294"/>
      <c r="AC321" s="294"/>
      <c r="AD321" s="294"/>
      <c r="AE321" s="294"/>
      <c r="AF321" s="294"/>
      <c r="AG321" s="294"/>
      <c r="AH321" s="294"/>
      <c r="AI321" s="294"/>
      <c r="AJ321" s="294"/>
      <c r="AK321" s="294"/>
      <c r="AL321" s="294"/>
      <c r="AM321" s="294"/>
    </row>
    <row r="322" spans="1:39" ht="12">
      <c r="A322" s="281"/>
      <c r="B322" s="281"/>
      <c r="C322" s="281"/>
      <c r="D322" s="283"/>
      <c r="E322" s="283"/>
      <c r="F322" s="284" t="e">
        <f t="shared" ca="1" si="45"/>
        <v>#NAME?</v>
      </c>
      <c r="G322" s="285">
        <f t="shared" si="43"/>
        <v>0</v>
      </c>
      <c r="H322" s="281"/>
      <c r="I322" s="281"/>
      <c r="J322" s="281"/>
      <c r="K322" s="281"/>
      <c r="L322" s="305"/>
      <c r="M322" s="287" t="str">
        <f t="shared" ref="M322:M385" si="47">IF(H322&gt;0,IF(I322&gt;0,H322/I322^2,""),"")</f>
        <v/>
      </c>
      <c r="N322" s="288" t="e">
        <f ca="1">MATCH(F322,[3]IMC!B:B,0)</f>
        <v>#NAME?</v>
      </c>
      <c r="O322" s="288" t="e">
        <f t="shared" ca="1" si="46"/>
        <v>#NAME?</v>
      </c>
      <c r="P322" s="287" t="e">
        <f ca="1">CONCATENATE(INDEX([3]IMC!$F$1:$R$5,5,$O322) &amp; " e " &amp; INDEX([3]IMC!$F$1:$R$5,5,$O322+1))</f>
        <v>#NAME?</v>
      </c>
      <c r="Q322" s="281"/>
      <c r="R322" s="288" t="e">
        <f ca="1">MATCH(F322,[3]PC!A:A,0)</f>
        <v>#NAME?</v>
      </c>
      <c r="S322" s="288" t="e">
        <f t="shared" ref="S322:S385" ca="1" si="48">MATCH(K322,INDIRECT("PC!E" &amp; R322 &amp; ":L" &amp;R322),1)</f>
        <v>#NAME?</v>
      </c>
      <c r="T322" s="296" t="e">
        <f ca="1">CONCATENATE(INDEX([3]PC!$E$1:$M$2,1,$S322) &amp; " e " &amp; INDEX([3]PC!$E$1:$M$2,1,$S322+1))</f>
        <v>#NAME?</v>
      </c>
      <c r="U322" s="292"/>
      <c r="W322" s="292" t="e">
        <f>CONCATENATE(INDEX([3]IMC!$F$1:$R$5,5,$V322) &amp; " e " &amp; INDEX([3]IMC!$F$1:$R$5,5,$V322+1))</f>
        <v>#VALUE!</v>
      </c>
      <c r="X322" s="293">
        <f t="shared" ref="X322:X385" si="49">U322*(I322*I322)</f>
        <v>0</v>
      </c>
      <c r="Y322" s="293">
        <f t="shared" ref="Y322:Y385" si="50">H322-X322</f>
        <v>0</v>
      </c>
      <c r="Z322" s="294"/>
      <c r="AA322" s="294"/>
      <c r="AB322" s="294"/>
      <c r="AC322" s="294"/>
      <c r="AD322" s="294"/>
      <c r="AE322" s="294"/>
      <c r="AF322" s="294"/>
      <c r="AG322" s="294"/>
      <c r="AH322" s="294"/>
      <c r="AI322" s="294"/>
      <c r="AJ322" s="294"/>
      <c r="AK322" s="294"/>
      <c r="AL322" s="294"/>
      <c r="AM322" s="294"/>
    </row>
    <row r="323" spans="1:39" ht="12">
      <c r="A323" s="281"/>
      <c r="B323" s="281"/>
      <c r="C323" s="281"/>
      <c r="D323" s="283"/>
      <c r="E323" s="283"/>
      <c r="F323" s="284" t="e">
        <f t="shared" ca="1" si="45"/>
        <v>#NAME?</v>
      </c>
      <c r="G323" s="285">
        <f t="shared" ref="G323:G362" si="51">YEARFRAC(D323,E323)</f>
        <v>0</v>
      </c>
      <c r="H323" s="281"/>
      <c r="I323" s="281"/>
      <c r="J323" s="281"/>
      <c r="K323" s="281"/>
      <c r="L323" s="305"/>
      <c r="M323" s="287" t="str">
        <f t="shared" si="47"/>
        <v/>
      </c>
      <c r="N323" s="288" t="e">
        <f ca="1">MATCH(F323,[3]IMC!B:B,0)</f>
        <v>#NAME?</v>
      </c>
      <c r="O323" s="288" t="e">
        <f t="shared" ca="1" si="46"/>
        <v>#NAME?</v>
      </c>
      <c r="P323" s="287" t="e">
        <f ca="1">CONCATENATE(INDEX([3]IMC!$F$1:$R$5,5,$O323) &amp; " e " &amp; INDEX([3]IMC!$F$1:$R$5,5,$O323+1))</f>
        <v>#NAME?</v>
      </c>
      <c r="Q323" s="281"/>
      <c r="R323" s="288" t="e">
        <f ca="1">MATCH(F323,[3]PC!A:A,0)</f>
        <v>#NAME?</v>
      </c>
      <c r="S323" s="288" t="e">
        <f t="shared" ca="1" si="48"/>
        <v>#NAME?</v>
      </c>
      <c r="T323" s="296" t="e">
        <f ca="1">CONCATENATE(INDEX([3]PC!$E$1:$M$2,1,$S323) &amp; " e " &amp; INDEX([3]PC!$E$1:$M$2,1,$S323+1))</f>
        <v>#NAME?</v>
      </c>
      <c r="U323" s="292"/>
      <c r="W323" s="292" t="e">
        <f>CONCATENATE(INDEX([3]IMC!$F$1:$R$5,5,$V323) &amp; " e " &amp; INDEX([3]IMC!$F$1:$R$5,5,$V323+1))</f>
        <v>#VALUE!</v>
      </c>
      <c r="X323" s="293">
        <f t="shared" si="49"/>
        <v>0</v>
      </c>
      <c r="Y323" s="293">
        <f t="shared" si="50"/>
        <v>0</v>
      </c>
      <c r="Z323" s="294"/>
      <c r="AA323" s="294"/>
      <c r="AB323" s="294"/>
      <c r="AC323" s="294"/>
      <c r="AD323" s="294"/>
      <c r="AE323" s="294"/>
      <c r="AF323" s="294"/>
      <c r="AG323" s="294"/>
      <c r="AH323" s="294"/>
      <c r="AI323" s="294"/>
      <c r="AJ323" s="294"/>
      <c r="AK323" s="294"/>
      <c r="AL323" s="294"/>
      <c r="AM323" s="294"/>
    </row>
    <row r="324" spans="1:39" ht="12">
      <c r="A324" s="281"/>
      <c r="B324" s="281"/>
      <c r="C324" s="281"/>
      <c r="D324" s="283"/>
      <c r="E324" s="283"/>
      <c r="F324" s="284" t="e">
        <f t="shared" ca="1" si="45"/>
        <v>#NAME?</v>
      </c>
      <c r="G324" s="285">
        <f t="shared" si="51"/>
        <v>0</v>
      </c>
      <c r="H324" s="281"/>
      <c r="I324" s="281"/>
      <c r="J324" s="281"/>
      <c r="K324" s="281"/>
      <c r="L324" s="305"/>
      <c r="M324" s="287" t="str">
        <f t="shared" si="47"/>
        <v/>
      </c>
      <c r="N324" s="288" t="e">
        <f ca="1">MATCH(F324,[3]IMC!B:B,0)</f>
        <v>#NAME?</v>
      </c>
      <c r="O324" s="288" t="e">
        <f t="shared" ca="1" si="46"/>
        <v>#NAME?</v>
      </c>
      <c r="P324" s="287" t="e">
        <f ca="1">CONCATENATE(INDEX([3]IMC!$F$1:$R$5,5,$O324) &amp; " e " &amp; INDEX([3]IMC!$F$1:$R$5,5,$O324+1))</f>
        <v>#NAME?</v>
      </c>
      <c r="Q324" s="281"/>
      <c r="R324" s="288" t="e">
        <f ca="1">MATCH(F324,[3]PC!A:A,0)</f>
        <v>#NAME?</v>
      </c>
      <c r="S324" s="288" t="e">
        <f t="shared" ca="1" si="48"/>
        <v>#NAME?</v>
      </c>
      <c r="T324" s="296" t="e">
        <f ca="1">CONCATENATE(INDEX([3]PC!$E$1:$M$2,1,$S324) &amp; " e " &amp; INDEX([3]PC!$E$1:$M$2,1,$S324+1))</f>
        <v>#NAME?</v>
      </c>
      <c r="U324" s="292"/>
      <c r="W324" s="292" t="e">
        <f>CONCATENATE(INDEX([3]IMC!$F$1:$R$5,5,$V324) &amp; " e " &amp; INDEX([3]IMC!$F$1:$R$5,5,$V324+1))</f>
        <v>#VALUE!</v>
      </c>
      <c r="X324" s="293">
        <f t="shared" si="49"/>
        <v>0</v>
      </c>
      <c r="Y324" s="293">
        <f t="shared" si="50"/>
        <v>0</v>
      </c>
      <c r="Z324" s="294"/>
      <c r="AA324" s="294"/>
      <c r="AB324" s="294"/>
      <c r="AC324" s="294"/>
      <c r="AD324" s="294"/>
      <c r="AE324" s="294"/>
      <c r="AF324" s="294"/>
      <c r="AG324" s="294"/>
      <c r="AH324" s="294"/>
      <c r="AI324" s="294"/>
      <c r="AJ324" s="294"/>
      <c r="AK324" s="294"/>
      <c r="AL324" s="294"/>
      <c r="AM324" s="294"/>
    </row>
    <row r="325" spans="1:39" ht="12">
      <c r="A325" s="281"/>
      <c r="B325" s="281"/>
      <c r="C325" s="281"/>
      <c r="D325" s="283"/>
      <c r="E325" s="283"/>
      <c r="F325" s="284" t="e">
        <f t="shared" ca="1" si="45"/>
        <v>#NAME?</v>
      </c>
      <c r="G325" s="285">
        <f t="shared" si="51"/>
        <v>0</v>
      </c>
      <c r="H325" s="281"/>
      <c r="I325" s="281"/>
      <c r="J325" s="281"/>
      <c r="K325" s="281"/>
      <c r="L325" s="305"/>
      <c r="M325" s="287" t="str">
        <f t="shared" si="47"/>
        <v/>
      </c>
      <c r="N325" s="288" t="e">
        <f ca="1">MATCH(F325,[3]IMC!B:B,0)</f>
        <v>#NAME?</v>
      </c>
      <c r="O325" s="288" t="e">
        <f t="shared" ca="1" si="46"/>
        <v>#NAME?</v>
      </c>
      <c r="P325" s="287" t="e">
        <f ca="1">CONCATENATE(INDEX([3]IMC!$F$1:$R$5,5,$O325) &amp; " e " &amp; INDEX([3]IMC!$F$1:$R$5,5,$O325+1))</f>
        <v>#NAME?</v>
      </c>
      <c r="Q325" s="281"/>
      <c r="R325" s="288" t="e">
        <f ca="1">MATCH(F325,[3]PC!A:A,0)</f>
        <v>#NAME?</v>
      </c>
      <c r="S325" s="288" t="e">
        <f t="shared" ca="1" si="48"/>
        <v>#NAME?</v>
      </c>
      <c r="T325" s="296" t="e">
        <f ca="1">CONCATENATE(INDEX([3]PC!$E$1:$M$2,1,$S325) &amp; " e " &amp; INDEX([3]PC!$E$1:$M$2,1,$S325+1))</f>
        <v>#NAME?</v>
      </c>
      <c r="U325" s="292"/>
      <c r="W325" s="292" t="e">
        <f>CONCATENATE(INDEX([3]IMC!$F$1:$R$5,5,$V325) &amp; " e " &amp; INDEX([3]IMC!$F$1:$R$5,5,$V325+1))</f>
        <v>#VALUE!</v>
      </c>
      <c r="X325" s="293">
        <f t="shared" si="49"/>
        <v>0</v>
      </c>
      <c r="Y325" s="293">
        <f t="shared" si="50"/>
        <v>0</v>
      </c>
      <c r="Z325" s="294"/>
      <c r="AA325" s="294"/>
      <c r="AB325" s="294"/>
      <c r="AC325" s="294"/>
      <c r="AD325" s="294"/>
      <c r="AE325" s="294"/>
      <c r="AF325" s="294"/>
      <c r="AG325" s="294"/>
      <c r="AH325" s="294"/>
      <c r="AI325" s="294"/>
      <c r="AJ325" s="294"/>
      <c r="AK325" s="294"/>
      <c r="AL325" s="294"/>
      <c r="AM325" s="294"/>
    </row>
    <row r="326" spans="1:39" ht="12">
      <c r="A326" s="281"/>
      <c r="B326" s="281"/>
      <c r="C326" s="281"/>
      <c r="D326" s="283"/>
      <c r="E326" s="283"/>
      <c r="F326" s="284" t="e">
        <f t="shared" ca="1" si="45"/>
        <v>#NAME?</v>
      </c>
      <c r="G326" s="285">
        <f t="shared" si="51"/>
        <v>0</v>
      </c>
      <c r="H326" s="281"/>
      <c r="I326" s="281"/>
      <c r="J326" s="281"/>
      <c r="K326" s="281"/>
      <c r="L326" s="305"/>
      <c r="M326" s="287" t="str">
        <f t="shared" si="47"/>
        <v/>
      </c>
      <c r="N326" s="288" t="e">
        <f ca="1">MATCH(F326,[3]IMC!B:B,0)</f>
        <v>#NAME?</v>
      </c>
      <c r="O326" s="288" t="e">
        <f t="shared" ca="1" si="46"/>
        <v>#NAME?</v>
      </c>
      <c r="P326" s="287" t="e">
        <f ca="1">CONCATENATE(INDEX([3]IMC!$F$1:$R$5,5,$O326) &amp; " e " &amp; INDEX([3]IMC!$F$1:$R$5,5,$O326+1))</f>
        <v>#NAME?</v>
      </c>
      <c r="Q326" s="281"/>
      <c r="R326" s="288" t="e">
        <f ca="1">MATCH(F326,[3]PC!A:A,0)</f>
        <v>#NAME?</v>
      </c>
      <c r="S326" s="288" t="e">
        <f t="shared" ca="1" si="48"/>
        <v>#NAME?</v>
      </c>
      <c r="T326" s="296" t="e">
        <f ca="1">CONCATENATE(INDEX([3]PC!$E$1:$M$2,1,$S326) &amp; " e " &amp; INDEX([3]PC!$E$1:$M$2,1,$S326+1))</f>
        <v>#NAME?</v>
      </c>
      <c r="U326" s="292"/>
      <c r="W326" s="292" t="e">
        <f>CONCATENATE(INDEX([3]IMC!$F$1:$R$5,5,$V326) &amp; " e " &amp; INDEX([3]IMC!$F$1:$R$5,5,$V326+1))</f>
        <v>#VALUE!</v>
      </c>
      <c r="X326" s="293">
        <f t="shared" si="49"/>
        <v>0</v>
      </c>
      <c r="Y326" s="293">
        <f t="shared" si="50"/>
        <v>0</v>
      </c>
      <c r="Z326" s="294"/>
      <c r="AA326" s="294"/>
      <c r="AB326" s="294"/>
      <c r="AC326" s="294"/>
      <c r="AD326" s="294"/>
      <c r="AE326" s="294"/>
      <c r="AF326" s="294"/>
      <c r="AG326" s="294"/>
      <c r="AH326" s="294"/>
      <c r="AI326" s="294"/>
      <c r="AJ326" s="294"/>
      <c r="AK326" s="294"/>
      <c r="AL326" s="294"/>
      <c r="AM326" s="294"/>
    </row>
    <row r="327" spans="1:39" ht="12">
      <c r="A327" s="281"/>
      <c r="B327" s="281"/>
      <c r="C327" s="281"/>
      <c r="D327" s="283"/>
      <c r="E327" s="283"/>
      <c r="F327" s="284" t="e">
        <f t="shared" ca="1" si="45"/>
        <v>#NAME?</v>
      </c>
      <c r="G327" s="285">
        <f t="shared" si="51"/>
        <v>0</v>
      </c>
      <c r="H327" s="281"/>
      <c r="I327" s="281"/>
      <c r="J327" s="281"/>
      <c r="K327" s="281"/>
      <c r="L327" s="305"/>
      <c r="M327" s="287" t="str">
        <f t="shared" si="47"/>
        <v/>
      </c>
      <c r="N327" s="288" t="e">
        <f ca="1">MATCH(F327,[3]IMC!B:B,0)</f>
        <v>#NAME?</v>
      </c>
      <c r="O327" s="288" t="e">
        <f t="shared" ca="1" si="46"/>
        <v>#NAME?</v>
      </c>
      <c r="P327" s="287" t="e">
        <f ca="1">CONCATENATE(INDEX([3]IMC!$F$1:$R$5,5,$O327) &amp; " e " &amp; INDEX([3]IMC!$F$1:$R$5,5,$O327+1))</f>
        <v>#NAME?</v>
      </c>
      <c r="Q327" s="281"/>
      <c r="R327" s="288" t="e">
        <f ca="1">MATCH(F327,[3]PC!A:A,0)</f>
        <v>#NAME?</v>
      </c>
      <c r="S327" s="288" t="e">
        <f t="shared" ca="1" si="48"/>
        <v>#NAME?</v>
      </c>
      <c r="T327" s="296" t="e">
        <f ca="1">CONCATENATE(INDEX([3]PC!$E$1:$M$2,1,$S327) &amp; " e " &amp; INDEX([3]PC!$E$1:$M$2,1,$S327+1))</f>
        <v>#NAME?</v>
      </c>
      <c r="U327" s="292"/>
      <c r="W327" s="292" t="e">
        <f>CONCATENATE(INDEX([3]IMC!$F$1:$R$5,5,$V327) &amp; " e " &amp; INDEX([3]IMC!$F$1:$R$5,5,$V327+1))</f>
        <v>#VALUE!</v>
      </c>
      <c r="X327" s="293">
        <f t="shared" si="49"/>
        <v>0</v>
      </c>
      <c r="Y327" s="293">
        <f t="shared" si="50"/>
        <v>0</v>
      </c>
      <c r="Z327" s="294"/>
      <c r="AA327" s="294"/>
      <c r="AB327" s="294"/>
      <c r="AC327" s="294"/>
      <c r="AD327" s="294"/>
      <c r="AE327" s="294"/>
      <c r="AF327" s="294"/>
      <c r="AG327" s="294"/>
      <c r="AH327" s="294"/>
      <c r="AI327" s="294"/>
      <c r="AJ327" s="294"/>
      <c r="AK327" s="294"/>
      <c r="AL327" s="294"/>
      <c r="AM327" s="294"/>
    </row>
    <row r="328" spans="1:39" ht="12">
      <c r="A328" s="281"/>
      <c r="B328" s="281"/>
      <c r="C328" s="281"/>
      <c r="D328" s="283"/>
      <c r="E328" s="283"/>
      <c r="F328" s="284" t="e">
        <f t="shared" ca="1" si="45"/>
        <v>#NAME?</v>
      </c>
      <c r="G328" s="285">
        <f t="shared" si="51"/>
        <v>0</v>
      </c>
      <c r="H328" s="281"/>
      <c r="I328" s="281"/>
      <c r="J328" s="281"/>
      <c r="K328" s="281"/>
      <c r="L328" s="305"/>
      <c r="M328" s="287" t="str">
        <f t="shared" si="47"/>
        <v/>
      </c>
      <c r="N328" s="288" t="e">
        <f ca="1">MATCH(F328,[3]IMC!B:B,0)</f>
        <v>#NAME?</v>
      </c>
      <c r="O328" s="288" t="e">
        <f t="shared" ca="1" si="46"/>
        <v>#NAME?</v>
      </c>
      <c r="P328" s="287" t="e">
        <f ca="1">CONCATENATE(INDEX([3]IMC!$F$1:$R$5,5,$O328) &amp; " e " &amp; INDEX([3]IMC!$F$1:$R$5,5,$O328+1))</f>
        <v>#NAME?</v>
      </c>
      <c r="Q328" s="281"/>
      <c r="R328" s="288" t="e">
        <f ca="1">MATCH(F328,[3]PC!A:A,0)</f>
        <v>#NAME?</v>
      </c>
      <c r="S328" s="288" t="e">
        <f t="shared" ca="1" si="48"/>
        <v>#NAME?</v>
      </c>
      <c r="T328" s="296" t="e">
        <f ca="1">CONCATENATE(INDEX([3]PC!$E$1:$M$2,1,$S328) &amp; " e " &amp; INDEX([3]PC!$E$1:$M$2,1,$S328+1))</f>
        <v>#NAME?</v>
      </c>
      <c r="U328" s="292"/>
      <c r="W328" s="292" t="e">
        <f>CONCATENATE(INDEX([3]IMC!$F$1:$R$5,5,$V328) &amp; " e " &amp; INDEX([3]IMC!$F$1:$R$5,5,$V328+1))</f>
        <v>#VALUE!</v>
      </c>
      <c r="X328" s="293">
        <f t="shared" si="49"/>
        <v>0</v>
      </c>
      <c r="Y328" s="293">
        <f t="shared" si="50"/>
        <v>0</v>
      </c>
      <c r="Z328" s="294"/>
      <c r="AA328" s="294"/>
      <c r="AB328" s="294"/>
      <c r="AC328" s="294"/>
      <c r="AD328" s="294"/>
      <c r="AE328" s="294"/>
      <c r="AF328" s="294"/>
      <c r="AG328" s="294"/>
      <c r="AH328" s="294"/>
      <c r="AI328" s="294"/>
      <c r="AJ328" s="294"/>
      <c r="AK328" s="294"/>
      <c r="AL328" s="294"/>
      <c r="AM328" s="294"/>
    </row>
    <row r="329" spans="1:39" ht="12">
      <c r="A329" s="281"/>
      <c r="B329" s="281"/>
      <c r="C329" s="281"/>
      <c r="D329" s="283"/>
      <c r="E329" s="283"/>
      <c r="F329" s="284" t="e">
        <f t="shared" ca="1" si="45"/>
        <v>#NAME?</v>
      </c>
      <c r="G329" s="285">
        <f t="shared" si="51"/>
        <v>0</v>
      </c>
      <c r="H329" s="281"/>
      <c r="I329" s="281"/>
      <c r="J329" s="281"/>
      <c r="K329" s="281"/>
      <c r="L329" s="305"/>
      <c r="M329" s="287" t="str">
        <f t="shared" si="47"/>
        <v/>
      </c>
      <c r="N329" s="288" t="e">
        <f ca="1">MATCH(F329,[3]IMC!B:B,0)</f>
        <v>#NAME?</v>
      </c>
      <c r="O329" s="288" t="e">
        <f t="shared" ca="1" si="46"/>
        <v>#NAME?</v>
      </c>
      <c r="P329" s="287" t="e">
        <f ca="1">CONCATENATE(INDEX([3]IMC!$F$1:$R$5,5,$O329) &amp; " e " &amp; INDEX([3]IMC!$F$1:$R$5,5,$O329+1))</f>
        <v>#NAME?</v>
      </c>
      <c r="Q329" s="281"/>
      <c r="R329" s="288" t="e">
        <f ca="1">MATCH(F329,[3]PC!A:A,0)</f>
        <v>#NAME?</v>
      </c>
      <c r="S329" s="288" t="e">
        <f t="shared" ca="1" si="48"/>
        <v>#NAME?</v>
      </c>
      <c r="T329" s="296" t="e">
        <f ca="1">CONCATENATE(INDEX([3]PC!$E$1:$M$2,1,$S329) &amp; " e " &amp; INDEX([3]PC!$E$1:$M$2,1,$S329+1))</f>
        <v>#NAME?</v>
      </c>
      <c r="U329" s="292"/>
      <c r="W329" s="292" t="e">
        <f>CONCATENATE(INDEX([3]IMC!$F$1:$R$5,5,$V329) &amp; " e " &amp; INDEX([3]IMC!$F$1:$R$5,5,$V329+1))</f>
        <v>#VALUE!</v>
      </c>
      <c r="X329" s="293">
        <f t="shared" si="49"/>
        <v>0</v>
      </c>
      <c r="Y329" s="293">
        <f t="shared" si="50"/>
        <v>0</v>
      </c>
      <c r="Z329" s="294"/>
      <c r="AA329" s="294"/>
      <c r="AB329" s="294"/>
      <c r="AC329" s="294"/>
      <c r="AD329" s="294"/>
      <c r="AE329" s="294"/>
      <c r="AF329" s="294"/>
      <c r="AG329" s="294"/>
      <c r="AH329" s="294"/>
      <c r="AI329" s="294"/>
      <c r="AJ329" s="294"/>
      <c r="AK329" s="294"/>
      <c r="AL329" s="294"/>
      <c r="AM329" s="294"/>
    </row>
    <row r="330" spans="1:39" ht="12">
      <c r="A330" s="281"/>
      <c r="B330" s="281"/>
      <c r="C330" s="281"/>
      <c r="D330" s="283"/>
      <c r="E330" s="283"/>
      <c r="F330" s="284" t="e">
        <f t="shared" ca="1" si="45"/>
        <v>#NAME?</v>
      </c>
      <c r="G330" s="285">
        <f t="shared" si="51"/>
        <v>0</v>
      </c>
      <c r="H330" s="281"/>
      <c r="I330" s="281"/>
      <c r="J330" s="281"/>
      <c r="K330" s="281"/>
      <c r="L330" s="305"/>
      <c r="M330" s="287" t="str">
        <f t="shared" si="47"/>
        <v/>
      </c>
      <c r="N330" s="288" t="e">
        <f ca="1">MATCH(F330,[3]IMC!B:B,0)</f>
        <v>#NAME?</v>
      </c>
      <c r="O330" s="288" t="e">
        <f t="shared" ca="1" si="46"/>
        <v>#NAME?</v>
      </c>
      <c r="P330" s="287" t="e">
        <f ca="1">CONCATENATE(INDEX([3]IMC!$F$1:$R$5,5,$O330) &amp; " e " &amp; INDEX([3]IMC!$F$1:$R$5,5,$O330+1))</f>
        <v>#NAME?</v>
      </c>
      <c r="Q330" s="281"/>
      <c r="R330" s="288" t="e">
        <f ca="1">MATCH(F330,[3]PC!A:A,0)</f>
        <v>#NAME?</v>
      </c>
      <c r="S330" s="288" t="e">
        <f t="shared" ca="1" si="48"/>
        <v>#NAME?</v>
      </c>
      <c r="T330" s="296" t="e">
        <f ca="1">CONCATENATE(INDEX([3]PC!$E$1:$M$2,1,$S330) &amp; " e " &amp; INDEX([3]PC!$E$1:$M$2,1,$S330+1))</f>
        <v>#NAME?</v>
      </c>
      <c r="U330" s="292"/>
      <c r="W330" s="292" t="e">
        <f>CONCATENATE(INDEX([3]IMC!$F$1:$R$5,5,$V330) &amp; " e " &amp; INDEX([3]IMC!$F$1:$R$5,5,$V330+1))</f>
        <v>#VALUE!</v>
      </c>
      <c r="X330" s="293">
        <f t="shared" si="49"/>
        <v>0</v>
      </c>
      <c r="Y330" s="293">
        <f t="shared" si="50"/>
        <v>0</v>
      </c>
      <c r="Z330" s="294"/>
      <c r="AA330" s="294"/>
      <c r="AB330" s="294"/>
      <c r="AC330" s="294"/>
      <c r="AD330" s="294"/>
      <c r="AE330" s="294"/>
      <c r="AF330" s="294"/>
      <c r="AG330" s="294"/>
      <c r="AH330" s="294"/>
      <c r="AI330" s="294"/>
      <c r="AJ330" s="294"/>
      <c r="AK330" s="294"/>
      <c r="AL330" s="294"/>
      <c r="AM330" s="294"/>
    </row>
    <row r="331" spans="1:39" ht="12">
      <c r="A331" s="281"/>
      <c r="B331" s="281"/>
      <c r="C331" s="281"/>
      <c r="D331" s="283"/>
      <c r="E331" s="283"/>
      <c r="F331" s="284" t="e">
        <f t="shared" ca="1" si="45"/>
        <v>#NAME?</v>
      </c>
      <c r="G331" s="285">
        <f t="shared" si="51"/>
        <v>0</v>
      </c>
      <c r="H331" s="281"/>
      <c r="I331" s="281"/>
      <c r="J331" s="281"/>
      <c r="K331" s="281"/>
      <c r="L331" s="305"/>
      <c r="M331" s="287" t="str">
        <f t="shared" si="47"/>
        <v/>
      </c>
      <c r="N331" s="288" t="e">
        <f ca="1">MATCH(F331,[3]IMC!B:B,0)</f>
        <v>#NAME?</v>
      </c>
      <c r="O331" s="288" t="e">
        <f t="shared" ca="1" si="46"/>
        <v>#NAME?</v>
      </c>
      <c r="P331" s="287" t="e">
        <f ca="1">CONCATENATE(INDEX([3]IMC!$F$1:$R$5,5,$O331) &amp; " e " &amp; INDEX([3]IMC!$F$1:$R$5,5,$O331+1))</f>
        <v>#NAME?</v>
      </c>
      <c r="Q331" s="281"/>
      <c r="R331" s="288" t="e">
        <f ca="1">MATCH(F331,[3]PC!A:A,0)</f>
        <v>#NAME?</v>
      </c>
      <c r="S331" s="288" t="e">
        <f t="shared" ca="1" si="48"/>
        <v>#NAME?</v>
      </c>
      <c r="T331" s="296" t="e">
        <f ca="1">CONCATENATE(INDEX([3]PC!$E$1:$M$2,1,$S331) &amp; " e " &amp; INDEX([3]PC!$E$1:$M$2,1,$S331+1))</f>
        <v>#NAME?</v>
      </c>
      <c r="U331" s="292"/>
      <c r="W331" s="292" t="e">
        <f>CONCATENATE(INDEX([3]IMC!$F$1:$R$5,5,$V331) &amp; " e " &amp; INDEX([3]IMC!$F$1:$R$5,5,$V331+1))</f>
        <v>#VALUE!</v>
      </c>
      <c r="X331" s="293">
        <f t="shared" si="49"/>
        <v>0</v>
      </c>
      <c r="Y331" s="293">
        <f t="shared" si="50"/>
        <v>0</v>
      </c>
      <c r="Z331" s="294"/>
      <c r="AA331" s="294"/>
      <c r="AB331" s="294"/>
      <c r="AC331" s="294"/>
      <c r="AD331" s="294"/>
      <c r="AE331" s="294"/>
      <c r="AF331" s="294"/>
      <c r="AG331" s="294"/>
      <c r="AH331" s="294"/>
      <c r="AI331" s="294"/>
      <c r="AJ331" s="294"/>
      <c r="AK331" s="294"/>
      <c r="AL331" s="294"/>
      <c r="AM331" s="294"/>
    </row>
    <row r="332" spans="1:39" ht="12">
      <c r="A332" s="281"/>
      <c r="B332" s="281"/>
      <c r="C332" s="281"/>
      <c r="D332" s="283"/>
      <c r="E332" s="283"/>
      <c r="F332" s="284" t="e">
        <f t="shared" ca="1" si="45"/>
        <v>#NAME?</v>
      </c>
      <c r="G332" s="285">
        <f t="shared" si="51"/>
        <v>0</v>
      </c>
      <c r="H332" s="281"/>
      <c r="I332" s="281"/>
      <c r="J332" s="281"/>
      <c r="K332" s="281"/>
      <c r="L332" s="305"/>
      <c r="M332" s="287" t="str">
        <f t="shared" si="47"/>
        <v/>
      </c>
      <c r="N332" s="288" t="e">
        <f ca="1">MATCH(F332,[3]IMC!B:B,0)</f>
        <v>#NAME?</v>
      </c>
      <c r="O332" s="288" t="e">
        <f t="shared" ca="1" si="46"/>
        <v>#NAME?</v>
      </c>
      <c r="P332" s="287" t="e">
        <f ca="1">CONCATENATE(INDEX([3]IMC!$F$1:$R$5,5,$O332) &amp; " e " &amp; INDEX([3]IMC!$F$1:$R$5,5,$O332+1))</f>
        <v>#NAME?</v>
      </c>
      <c r="Q332" s="281"/>
      <c r="R332" s="288" t="e">
        <f ca="1">MATCH(F332,[3]PC!A:A,0)</f>
        <v>#NAME?</v>
      </c>
      <c r="S332" s="288" t="e">
        <f t="shared" ca="1" si="48"/>
        <v>#NAME?</v>
      </c>
      <c r="T332" s="296" t="e">
        <f ca="1">CONCATENATE(INDEX([3]PC!$E$1:$M$2,1,$S332) &amp; " e " &amp; INDEX([3]PC!$E$1:$M$2,1,$S332+1))</f>
        <v>#NAME?</v>
      </c>
      <c r="U332" s="292"/>
      <c r="W332" s="292" t="e">
        <f>CONCATENATE(INDEX([3]IMC!$F$1:$R$5,5,$V332) &amp; " e " &amp; INDEX([3]IMC!$F$1:$R$5,5,$V332+1))</f>
        <v>#VALUE!</v>
      </c>
      <c r="X332" s="293">
        <f t="shared" si="49"/>
        <v>0</v>
      </c>
      <c r="Y332" s="293">
        <f t="shared" si="50"/>
        <v>0</v>
      </c>
      <c r="Z332" s="294"/>
      <c r="AA332" s="294"/>
      <c r="AB332" s="294"/>
      <c r="AC332" s="294"/>
      <c r="AD332" s="294"/>
      <c r="AE332" s="294"/>
      <c r="AF332" s="294"/>
      <c r="AG332" s="294"/>
      <c r="AH332" s="294"/>
      <c r="AI332" s="294"/>
      <c r="AJ332" s="294"/>
      <c r="AK332" s="294"/>
      <c r="AL332" s="294"/>
      <c r="AM332" s="294"/>
    </row>
    <row r="333" spans="1:39" ht="12">
      <c r="A333" s="281"/>
      <c r="B333" s="281"/>
      <c r="C333" s="281"/>
      <c r="D333" s="283"/>
      <c r="E333" s="283"/>
      <c r="F333" s="284" t="e">
        <f t="shared" ca="1" si="45"/>
        <v>#NAME?</v>
      </c>
      <c r="G333" s="285">
        <f t="shared" si="51"/>
        <v>0</v>
      </c>
      <c r="H333" s="281"/>
      <c r="I333" s="281"/>
      <c r="J333" s="281"/>
      <c r="K333" s="281"/>
      <c r="L333" s="305"/>
      <c r="M333" s="287" t="str">
        <f t="shared" si="47"/>
        <v/>
      </c>
      <c r="N333" s="288" t="e">
        <f ca="1">MATCH(F333,[3]IMC!B:B,0)</f>
        <v>#NAME?</v>
      </c>
      <c r="O333" s="288" t="e">
        <f t="shared" ca="1" si="46"/>
        <v>#NAME?</v>
      </c>
      <c r="P333" s="287" t="e">
        <f ca="1">CONCATENATE(INDEX([3]IMC!$F$1:$R$5,5,$O333) &amp; " e " &amp; INDEX([3]IMC!$F$1:$R$5,5,$O333+1))</f>
        <v>#NAME?</v>
      </c>
      <c r="Q333" s="281"/>
      <c r="R333" s="288" t="e">
        <f ca="1">MATCH(F333,[3]PC!A:A,0)</f>
        <v>#NAME?</v>
      </c>
      <c r="S333" s="288" t="e">
        <f t="shared" ca="1" si="48"/>
        <v>#NAME?</v>
      </c>
      <c r="T333" s="296" t="e">
        <f ca="1">CONCATENATE(INDEX([3]PC!$E$1:$M$2,1,$S333) &amp; " e " &amp; INDEX([3]PC!$E$1:$M$2,1,$S333+1))</f>
        <v>#NAME?</v>
      </c>
      <c r="U333" s="292"/>
      <c r="W333" s="292" t="e">
        <f>CONCATENATE(INDEX([3]IMC!$F$1:$R$5,5,$V333) &amp; " e " &amp; INDEX([3]IMC!$F$1:$R$5,5,$V333+1))</f>
        <v>#VALUE!</v>
      </c>
      <c r="X333" s="293">
        <f t="shared" si="49"/>
        <v>0</v>
      </c>
      <c r="Y333" s="293">
        <f t="shared" si="50"/>
        <v>0</v>
      </c>
      <c r="Z333" s="294"/>
      <c r="AA333" s="294"/>
      <c r="AB333" s="294"/>
      <c r="AC333" s="294"/>
      <c r="AD333" s="294"/>
      <c r="AE333" s="294"/>
      <c r="AF333" s="294"/>
      <c r="AG333" s="294"/>
      <c r="AH333" s="294"/>
      <c r="AI333" s="294"/>
      <c r="AJ333" s="294"/>
      <c r="AK333" s="294"/>
      <c r="AL333" s="294"/>
      <c r="AM333" s="294"/>
    </row>
    <row r="334" spans="1:39" ht="12">
      <c r="A334" s="281"/>
      <c r="B334" s="281"/>
      <c r="C334" s="281"/>
      <c r="D334" s="283"/>
      <c r="E334" s="283"/>
      <c r="F334" s="284" t="e">
        <f t="shared" ca="1" si="45"/>
        <v>#NAME?</v>
      </c>
      <c r="G334" s="285">
        <f t="shared" si="51"/>
        <v>0</v>
      </c>
      <c r="H334" s="281"/>
      <c r="I334" s="281"/>
      <c r="J334" s="281"/>
      <c r="K334" s="281"/>
      <c r="L334" s="305"/>
      <c r="M334" s="287" t="str">
        <f t="shared" si="47"/>
        <v/>
      </c>
      <c r="N334" s="288" t="e">
        <f ca="1">MATCH(F334,[3]IMC!B:B,0)</f>
        <v>#NAME?</v>
      </c>
      <c r="O334" s="288" t="e">
        <f t="shared" ca="1" si="46"/>
        <v>#NAME?</v>
      </c>
      <c r="P334" s="287" t="e">
        <f ca="1">CONCATENATE(INDEX([3]IMC!$F$1:$R$5,5,$O334) &amp; " e " &amp; INDEX([3]IMC!$F$1:$R$5,5,$O334+1))</f>
        <v>#NAME?</v>
      </c>
      <c r="Q334" s="281"/>
      <c r="R334" s="288" t="e">
        <f ca="1">MATCH(F334,[3]PC!A:A,0)</f>
        <v>#NAME?</v>
      </c>
      <c r="S334" s="288" t="e">
        <f t="shared" ca="1" si="48"/>
        <v>#NAME?</v>
      </c>
      <c r="T334" s="296" t="e">
        <f ca="1">CONCATENATE(INDEX([3]PC!$E$1:$M$2,1,$S334) &amp; " e " &amp; INDEX([3]PC!$E$1:$M$2,1,$S334+1))</f>
        <v>#NAME?</v>
      </c>
      <c r="U334" s="292"/>
      <c r="W334" s="292" t="e">
        <f>CONCATENATE(INDEX([3]IMC!$F$1:$R$5,5,$V334) &amp; " e " &amp; INDEX([3]IMC!$F$1:$R$5,5,$V334+1))</f>
        <v>#VALUE!</v>
      </c>
      <c r="X334" s="293">
        <f t="shared" si="49"/>
        <v>0</v>
      </c>
      <c r="Y334" s="293">
        <f t="shared" si="50"/>
        <v>0</v>
      </c>
      <c r="Z334" s="294"/>
      <c r="AA334" s="294"/>
      <c r="AB334" s="294"/>
      <c r="AC334" s="294"/>
      <c r="AD334" s="294"/>
      <c r="AE334" s="294"/>
      <c r="AF334" s="294"/>
      <c r="AG334" s="294"/>
      <c r="AH334" s="294"/>
      <c r="AI334" s="294"/>
      <c r="AJ334" s="294"/>
      <c r="AK334" s="294"/>
      <c r="AL334" s="294"/>
      <c r="AM334" s="294"/>
    </row>
    <row r="335" spans="1:39" ht="12">
      <c r="A335" s="281"/>
      <c r="B335" s="281"/>
      <c r="C335" s="281"/>
      <c r="D335" s="283"/>
      <c r="E335" s="283"/>
      <c r="F335" s="284" t="e">
        <f t="shared" ca="1" si="45"/>
        <v>#NAME?</v>
      </c>
      <c r="G335" s="285">
        <f t="shared" si="51"/>
        <v>0</v>
      </c>
      <c r="H335" s="281"/>
      <c r="I335" s="281"/>
      <c r="J335" s="281"/>
      <c r="K335" s="281"/>
      <c r="L335" s="305"/>
      <c r="M335" s="287" t="str">
        <f t="shared" si="47"/>
        <v/>
      </c>
      <c r="N335" s="288" t="e">
        <f ca="1">MATCH(F335,[3]IMC!B:B,0)</f>
        <v>#NAME?</v>
      </c>
      <c r="O335" s="288" t="e">
        <f t="shared" ca="1" si="46"/>
        <v>#NAME?</v>
      </c>
      <c r="P335" s="287" t="e">
        <f ca="1">CONCATENATE(INDEX([3]IMC!$F$1:$R$5,5,$O335) &amp; " e " &amp; INDEX([3]IMC!$F$1:$R$5,5,$O335+1))</f>
        <v>#NAME?</v>
      </c>
      <c r="Q335" s="281"/>
      <c r="R335" s="288" t="e">
        <f ca="1">MATCH(F335,[3]PC!A:A,0)</f>
        <v>#NAME?</v>
      </c>
      <c r="S335" s="288" t="e">
        <f t="shared" ca="1" si="48"/>
        <v>#NAME?</v>
      </c>
      <c r="T335" s="296" t="e">
        <f ca="1">CONCATENATE(INDEX([3]PC!$E$1:$M$2,1,$S335) &amp; " e " &amp; INDEX([3]PC!$E$1:$M$2,1,$S335+1))</f>
        <v>#NAME?</v>
      </c>
      <c r="U335" s="292"/>
      <c r="W335" s="292" t="e">
        <f>CONCATENATE(INDEX([3]IMC!$F$1:$R$5,5,$V335) &amp; " e " &amp; INDEX([3]IMC!$F$1:$R$5,5,$V335+1))</f>
        <v>#VALUE!</v>
      </c>
      <c r="X335" s="293">
        <f t="shared" si="49"/>
        <v>0</v>
      </c>
      <c r="Y335" s="293">
        <f t="shared" si="50"/>
        <v>0</v>
      </c>
      <c r="Z335" s="294"/>
      <c r="AA335" s="294"/>
      <c r="AB335" s="294"/>
      <c r="AC335" s="294"/>
      <c r="AD335" s="294"/>
      <c r="AE335" s="294"/>
      <c r="AF335" s="294"/>
      <c r="AG335" s="294"/>
      <c r="AH335" s="294"/>
      <c r="AI335" s="294"/>
      <c r="AJ335" s="294"/>
      <c r="AK335" s="294"/>
      <c r="AL335" s="294"/>
      <c r="AM335" s="294"/>
    </row>
    <row r="336" spans="1:39" ht="12">
      <c r="A336" s="281"/>
      <c r="B336" s="281"/>
      <c r="C336" s="281"/>
      <c r="D336" s="283"/>
      <c r="E336" s="283"/>
      <c r="F336" s="284" t="e">
        <f t="shared" ca="1" si="45"/>
        <v>#NAME?</v>
      </c>
      <c r="G336" s="285">
        <f t="shared" si="51"/>
        <v>0</v>
      </c>
      <c r="H336" s="281"/>
      <c r="I336" s="281"/>
      <c r="J336" s="281"/>
      <c r="K336" s="281"/>
      <c r="L336" s="305"/>
      <c r="M336" s="287" t="str">
        <f t="shared" si="47"/>
        <v/>
      </c>
      <c r="N336" s="288" t="e">
        <f ca="1">MATCH(F336,[3]IMC!B:B,0)</f>
        <v>#NAME?</v>
      </c>
      <c r="O336" s="288" t="e">
        <f t="shared" ca="1" si="46"/>
        <v>#NAME?</v>
      </c>
      <c r="P336" s="287" t="e">
        <f ca="1">CONCATENATE(INDEX([3]IMC!$F$1:$R$5,5,$O336) &amp; " e " &amp; INDEX([3]IMC!$F$1:$R$5,5,$O336+1))</f>
        <v>#NAME?</v>
      </c>
      <c r="Q336" s="281"/>
      <c r="R336" s="288" t="e">
        <f ca="1">MATCH(F336,[3]PC!A:A,0)</f>
        <v>#NAME?</v>
      </c>
      <c r="S336" s="288" t="e">
        <f t="shared" ca="1" si="48"/>
        <v>#NAME?</v>
      </c>
      <c r="T336" s="296" t="e">
        <f ca="1">CONCATENATE(INDEX([3]PC!$E$1:$M$2,1,$S336) &amp; " e " &amp; INDEX([3]PC!$E$1:$M$2,1,$S336+1))</f>
        <v>#NAME?</v>
      </c>
      <c r="U336" s="292"/>
      <c r="W336" s="292" t="e">
        <f>CONCATENATE(INDEX([3]IMC!$F$1:$R$5,5,$V336) &amp; " e " &amp; INDEX([3]IMC!$F$1:$R$5,5,$V336+1))</f>
        <v>#VALUE!</v>
      </c>
      <c r="X336" s="293">
        <f t="shared" si="49"/>
        <v>0</v>
      </c>
      <c r="Y336" s="293">
        <f t="shared" si="50"/>
        <v>0</v>
      </c>
      <c r="Z336" s="294"/>
      <c r="AA336" s="294"/>
      <c r="AB336" s="294"/>
      <c r="AC336" s="294"/>
      <c r="AD336" s="294"/>
      <c r="AE336" s="294"/>
      <c r="AF336" s="294"/>
      <c r="AG336" s="294"/>
      <c r="AH336" s="294"/>
      <c r="AI336" s="294"/>
      <c r="AJ336" s="294"/>
      <c r="AK336" s="294"/>
      <c r="AL336" s="294"/>
      <c r="AM336" s="294"/>
    </row>
    <row r="337" spans="1:39" ht="12">
      <c r="A337" s="281"/>
      <c r="B337" s="281"/>
      <c r="C337" s="281"/>
      <c r="D337" s="283"/>
      <c r="E337" s="283"/>
      <c r="F337" s="284" t="e">
        <f t="shared" ca="1" si="45"/>
        <v>#NAME?</v>
      </c>
      <c r="G337" s="285">
        <f t="shared" si="51"/>
        <v>0</v>
      </c>
      <c r="H337" s="281"/>
      <c r="I337" s="281"/>
      <c r="J337" s="281"/>
      <c r="K337" s="281"/>
      <c r="L337" s="305"/>
      <c r="M337" s="287" t="str">
        <f t="shared" si="47"/>
        <v/>
      </c>
      <c r="N337" s="288" t="e">
        <f ca="1">MATCH(F337,[3]IMC!B:B,0)</f>
        <v>#NAME?</v>
      </c>
      <c r="O337" s="288" t="e">
        <f t="shared" ca="1" si="46"/>
        <v>#NAME?</v>
      </c>
      <c r="P337" s="287" t="e">
        <f ca="1">CONCATENATE(INDEX([3]IMC!$F$1:$R$5,5,$O337) &amp; " e " &amp; INDEX([3]IMC!$F$1:$R$5,5,$O337+1))</f>
        <v>#NAME?</v>
      </c>
      <c r="Q337" s="281"/>
      <c r="R337" s="288" t="e">
        <f ca="1">MATCH(F337,[3]PC!A:A,0)</f>
        <v>#NAME?</v>
      </c>
      <c r="S337" s="288" t="e">
        <f t="shared" ca="1" si="48"/>
        <v>#NAME?</v>
      </c>
      <c r="T337" s="296" t="e">
        <f ca="1">CONCATENATE(INDEX([3]PC!$E$1:$M$2,1,$S337) &amp; " e " &amp; INDEX([3]PC!$E$1:$M$2,1,$S337+1))</f>
        <v>#NAME?</v>
      </c>
      <c r="U337" s="292"/>
      <c r="W337" s="292" t="e">
        <f>CONCATENATE(INDEX([3]IMC!$F$1:$R$5,5,$V337) &amp; " e " &amp; INDEX([3]IMC!$F$1:$R$5,5,$V337+1))</f>
        <v>#VALUE!</v>
      </c>
      <c r="X337" s="293">
        <f t="shared" si="49"/>
        <v>0</v>
      </c>
      <c r="Y337" s="293">
        <f t="shared" si="50"/>
        <v>0</v>
      </c>
      <c r="Z337" s="294"/>
      <c r="AA337" s="294"/>
      <c r="AB337" s="294"/>
      <c r="AC337" s="294"/>
      <c r="AD337" s="294"/>
      <c r="AE337" s="294"/>
      <c r="AF337" s="294"/>
      <c r="AG337" s="294"/>
      <c r="AH337" s="294"/>
      <c r="AI337" s="294"/>
      <c r="AJ337" s="294"/>
      <c r="AK337" s="294"/>
      <c r="AL337" s="294"/>
      <c r="AM337" s="294"/>
    </row>
    <row r="338" spans="1:39" ht="12">
      <c r="A338" s="281"/>
      <c r="B338" s="281"/>
      <c r="C338" s="281"/>
      <c r="D338" s="283"/>
      <c r="E338" s="283"/>
      <c r="F338" s="284" t="e">
        <f t="shared" ca="1" si="45"/>
        <v>#NAME?</v>
      </c>
      <c r="G338" s="285">
        <f t="shared" si="51"/>
        <v>0</v>
      </c>
      <c r="H338" s="281"/>
      <c r="I338" s="281"/>
      <c r="J338" s="281"/>
      <c r="K338" s="281"/>
      <c r="L338" s="305"/>
      <c r="M338" s="287" t="str">
        <f t="shared" si="47"/>
        <v/>
      </c>
      <c r="N338" s="288" t="e">
        <f ca="1">MATCH(F338,[3]IMC!B:B,0)</f>
        <v>#NAME?</v>
      </c>
      <c r="O338" s="288" t="e">
        <f t="shared" ca="1" si="46"/>
        <v>#NAME?</v>
      </c>
      <c r="P338" s="287" t="e">
        <f ca="1">CONCATENATE(INDEX([3]IMC!$F$1:$R$5,5,$O338) &amp; " e " &amp; INDEX([3]IMC!$F$1:$R$5,5,$O338+1))</f>
        <v>#NAME?</v>
      </c>
      <c r="Q338" s="281"/>
      <c r="R338" s="288" t="e">
        <f ca="1">MATCH(F338,[3]PC!A:A,0)</f>
        <v>#NAME?</v>
      </c>
      <c r="S338" s="288" t="e">
        <f t="shared" ca="1" si="48"/>
        <v>#NAME?</v>
      </c>
      <c r="T338" s="296" t="e">
        <f ca="1">CONCATENATE(INDEX([3]PC!$E$1:$M$2,1,$S338) &amp; " e " &amp; INDEX([3]PC!$E$1:$M$2,1,$S338+1))</f>
        <v>#NAME?</v>
      </c>
      <c r="U338" s="292"/>
      <c r="W338" s="292" t="e">
        <f>CONCATENATE(INDEX([3]IMC!$F$1:$R$5,5,$V338) &amp; " e " &amp; INDEX([3]IMC!$F$1:$R$5,5,$V338+1))</f>
        <v>#VALUE!</v>
      </c>
      <c r="X338" s="293">
        <f t="shared" si="49"/>
        <v>0</v>
      </c>
      <c r="Y338" s="293">
        <f t="shared" si="50"/>
        <v>0</v>
      </c>
      <c r="Z338" s="294"/>
      <c r="AA338" s="294"/>
      <c r="AB338" s="294"/>
      <c r="AC338" s="294"/>
      <c r="AD338" s="294"/>
      <c r="AE338" s="294"/>
      <c r="AF338" s="294"/>
      <c r="AG338" s="294"/>
      <c r="AH338" s="294"/>
      <c r="AI338" s="294"/>
      <c r="AJ338" s="294"/>
      <c r="AK338" s="294"/>
      <c r="AL338" s="294"/>
      <c r="AM338" s="294"/>
    </row>
    <row r="339" spans="1:39" ht="12">
      <c r="A339" s="281"/>
      <c r="B339" s="281"/>
      <c r="C339" s="281"/>
      <c r="D339" s="283"/>
      <c r="E339" s="283"/>
      <c r="F339" s="284" t="e">
        <f t="shared" ca="1" si="45"/>
        <v>#NAME?</v>
      </c>
      <c r="G339" s="285">
        <f t="shared" si="51"/>
        <v>0</v>
      </c>
      <c r="H339" s="281"/>
      <c r="I339" s="281"/>
      <c r="J339" s="281"/>
      <c r="K339" s="281"/>
      <c r="L339" s="305"/>
      <c r="M339" s="287" t="str">
        <f t="shared" si="47"/>
        <v/>
      </c>
      <c r="N339" s="288" t="e">
        <f ca="1">MATCH(F339,[3]IMC!B:B,0)</f>
        <v>#NAME?</v>
      </c>
      <c r="O339" s="288" t="e">
        <f t="shared" ca="1" si="46"/>
        <v>#NAME?</v>
      </c>
      <c r="P339" s="287" t="e">
        <f ca="1">CONCATENATE(INDEX([3]IMC!$F$1:$R$5,5,$O339) &amp; " e " &amp; INDEX([3]IMC!$F$1:$R$5,5,$O339+1))</f>
        <v>#NAME?</v>
      </c>
      <c r="Q339" s="281"/>
      <c r="R339" s="288" t="e">
        <f ca="1">MATCH(F339,[3]PC!A:A,0)</f>
        <v>#NAME?</v>
      </c>
      <c r="S339" s="288" t="e">
        <f t="shared" ca="1" si="48"/>
        <v>#NAME?</v>
      </c>
      <c r="T339" s="296" t="e">
        <f ca="1">CONCATENATE(INDEX([3]PC!$E$1:$M$2,1,$S339) &amp; " e " &amp; INDEX([3]PC!$E$1:$M$2,1,$S339+1))</f>
        <v>#NAME?</v>
      </c>
      <c r="U339" s="292"/>
      <c r="W339" s="292" t="e">
        <f>CONCATENATE(INDEX([3]IMC!$F$1:$R$5,5,$V339) &amp; " e " &amp; INDEX([3]IMC!$F$1:$R$5,5,$V339+1))</f>
        <v>#VALUE!</v>
      </c>
      <c r="X339" s="293">
        <f t="shared" si="49"/>
        <v>0</v>
      </c>
      <c r="Y339" s="293">
        <f t="shared" si="50"/>
        <v>0</v>
      </c>
      <c r="Z339" s="294"/>
      <c r="AA339" s="294"/>
      <c r="AB339" s="294"/>
      <c r="AC339" s="294"/>
      <c r="AD339" s="294"/>
      <c r="AE339" s="294"/>
      <c r="AF339" s="294"/>
      <c r="AG339" s="294"/>
      <c r="AH339" s="294"/>
      <c r="AI339" s="294"/>
      <c r="AJ339" s="294"/>
      <c r="AK339" s="294"/>
      <c r="AL339" s="294"/>
      <c r="AM339" s="294"/>
    </row>
    <row r="340" spans="1:39" ht="12">
      <c r="A340" s="281"/>
      <c r="B340" s="281"/>
      <c r="C340" s="281"/>
      <c r="D340" s="283"/>
      <c r="E340" s="283"/>
      <c r="F340" s="284" t="e">
        <f t="shared" ca="1" si="45"/>
        <v>#NAME?</v>
      </c>
      <c r="G340" s="285">
        <f t="shared" si="51"/>
        <v>0</v>
      </c>
      <c r="H340" s="281"/>
      <c r="I340" s="281"/>
      <c r="J340" s="281"/>
      <c r="K340" s="281"/>
      <c r="L340" s="305"/>
      <c r="M340" s="287" t="str">
        <f t="shared" si="47"/>
        <v/>
      </c>
      <c r="N340" s="288" t="e">
        <f ca="1">MATCH(F340,[3]IMC!B:B,0)</f>
        <v>#NAME?</v>
      </c>
      <c r="O340" s="288" t="e">
        <f t="shared" ca="1" si="46"/>
        <v>#NAME?</v>
      </c>
      <c r="P340" s="287" t="e">
        <f ca="1">CONCATENATE(INDEX([3]IMC!$F$1:$R$5,5,$O340) &amp; " e " &amp; INDEX([3]IMC!$F$1:$R$5,5,$O340+1))</f>
        <v>#NAME?</v>
      </c>
      <c r="Q340" s="281"/>
      <c r="R340" s="288" t="e">
        <f ca="1">MATCH(F340,[3]PC!A:A,0)</f>
        <v>#NAME?</v>
      </c>
      <c r="S340" s="288" t="e">
        <f t="shared" ca="1" si="48"/>
        <v>#NAME?</v>
      </c>
      <c r="T340" s="296" t="e">
        <f ca="1">CONCATENATE(INDEX([3]PC!$E$1:$M$2,1,$S340) &amp; " e " &amp; INDEX([3]PC!$E$1:$M$2,1,$S340+1))</f>
        <v>#NAME?</v>
      </c>
      <c r="U340" s="292"/>
      <c r="W340" s="292" t="e">
        <f>CONCATENATE(INDEX([3]IMC!$F$1:$R$5,5,$V340) &amp; " e " &amp; INDEX([3]IMC!$F$1:$R$5,5,$V340+1))</f>
        <v>#VALUE!</v>
      </c>
      <c r="X340" s="293">
        <f t="shared" si="49"/>
        <v>0</v>
      </c>
      <c r="Y340" s="293">
        <f t="shared" si="50"/>
        <v>0</v>
      </c>
      <c r="Z340" s="294"/>
      <c r="AA340" s="294"/>
      <c r="AB340" s="294"/>
      <c r="AC340" s="294"/>
      <c r="AD340" s="294"/>
      <c r="AE340" s="294"/>
      <c r="AF340" s="294"/>
      <c r="AG340" s="294"/>
      <c r="AH340" s="294"/>
      <c r="AI340" s="294"/>
      <c r="AJ340" s="294"/>
      <c r="AK340" s="294"/>
      <c r="AL340" s="294"/>
      <c r="AM340" s="294"/>
    </row>
    <row r="341" spans="1:39" ht="12">
      <c r="A341" s="281"/>
      <c r="B341" s="281"/>
      <c r="C341" s="281"/>
      <c r="D341" s="283"/>
      <c r="E341" s="283"/>
      <c r="F341" s="284" t="e">
        <f t="shared" ca="1" si="45"/>
        <v>#NAME?</v>
      </c>
      <c r="G341" s="285">
        <f t="shared" si="51"/>
        <v>0</v>
      </c>
      <c r="H341" s="281"/>
      <c r="I341" s="281"/>
      <c r="J341" s="281"/>
      <c r="K341" s="281"/>
      <c r="L341" s="305"/>
      <c r="M341" s="287" t="str">
        <f t="shared" si="47"/>
        <v/>
      </c>
      <c r="N341" s="288" t="e">
        <f ca="1">MATCH(F341,[3]IMC!B:B,0)</f>
        <v>#NAME?</v>
      </c>
      <c r="O341" s="288" t="e">
        <f t="shared" ca="1" si="46"/>
        <v>#NAME?</v>
      </c>
      <c r="P341" s="287" t="e">
        <f ca="1">CONCATENATE(INDEX([3]IMC!$F$1:$R$5,5,$O341) &amp; " e " &amp; INDEX([3]IMC!$F$1:$R$5,5,$O341+1))</f>
        <v>#NAME?</v>
      </c>
      <c r="Q341" s="281"/>
      <c r="R341" s="288" t="e">
        <f ca="1">MATCH(F341,[3]PC!A:A,0)</f>
        <v>#NAME?</v>
      </c>
      <c r="S341" s="288" t="e">
        <f t="shared" ca="1" si="48"/>
        <v>#NAME?</v>
      </c>
      <c r="T341" s="296" t="e">
        <f ca="1">CONCATENATE(INDEX([3]PC!$E$1:$M$2,1,$S341) &amp; " e " &amp; INDEX([3]PC!$E$1:$M$2,1,$S341+1))</f>
        <v>#NAME?</v>
      </c>
      <c r="U341" s="292"/>
      <c r="W341" s="292" t="e">
        <f>CONCATENATE(INDEX([3]IMC!$F$1:$R$5,5,$V341) &amp; " e " &amp; INDEX([3]IMC!$F$1:$R$5,5,$V341+1))</f>
        <v>#VALUE!</v>
      </c>
      <c r="X341" s="293">
        <f t="shared" si="49"/>
        <v>0</v>
      </c>
      <c r="Y341" s="293">
        <f t="shared" si="50"/>
        <v>0</v>
      </c>
      <c r="Z341" s="294"/>
      <c r="AA341" s="294"/>
      <c r="AB341" s="294"/>
      <c r="AC341" s="294"/>
      <c r="AD341" s="294"/>
      <c r="AE341" s="294"/>
      <c r="AF341" s="294"/>
      <c r="AG341" s="294"/>
      <c r="AH341" s="294"/>
      <c r="AI341" s="294"/>
      <c r="AJ341" s="294"/>
      <c r="AK341" s="294"/>
      <c r="AL341" s="294"/>
      <c r="AM341" s="294"/>
    </row>
    <row r="342" spans="1:39" ht="12">
      <c r="A342" s="281"/>
      <c r="B342" s="281"/>
      <c r="C342" s="281"/>
      <c r="D342" s="283"/>
      <c r="E342" s="283"/>
      <c r="F342" s="284" t="e">
        <f t="shared" ca="1" si="45"/>
        <v>#NAME?</v>
      </c>
      <c r="G342" s="285">
        <f t="shared" si="51"/>
        <v>0</v>
      </c>
      <c r="H342" s="281"/>
      <c r="I342" s="281"/>
      <c r="J342" s="281"/>
      <c r="K342" s="281"/>
      <c r="L342" s="305"/>
      <c r="M342" s="287" t="str">
        <f t="shared" si="47"/>
        <v/>
      </c>
      <c r="N342" s="288" t="e">
        <f ca="1">MATCH(F342,[3]IMC!B:B,0)</f>
        <v>#NAME?</v>
      </c>
      <c r="O342" s="288" t="e">
        <f t="shared" ca="1" si="46"/>
        <v>#NAME?</v>
      </c>
      <c r="P342" s="287" t="e">
        <f ca="1">CONCATENATE(INDEX([3]IMC!$F$1:$R$5,5,$O342) &amp; " e " &amp; INDEX([3]IMC!$F$1:$R$5,5,$O342+1))</f>
        <v>#NAME?</v>
      </c>
      <c r="Q342" s="281"/>
      <c r="R342" s="288" t="e">
        <f ca="1">MATCH(F342,[3]PC!A:A,0)</f>
        <v>#NAME?</v>
      </c>
      <c r="S342" s="288" t="e">
        <f t="shared" ca="1" si="48"/>
        <v>#NAME?</v>
      </c>
      <c r="T342" s="296" t="e">
        <f ca="1">CONCATENATE(INDEX([3]PC!$E$1:$M$2,1,$S342) &amp; " e " &amp; INDEX([3]PC!$E$1:$M$2,1,$S342+1))</f>
        <v>#NAME?</v>
      </c>
      <c r="U342" s="292"/>
      <c r="W342" s="292" t="e">
        <f>CONCATENATE(INDEX([3]IMC!$F$1:$R$5,5,$V342) &amp; " e " &amp; INDEX([3]IMC!$F$1:$R$5,5,$V342+1))</f>
        <v>#VALUE!</v>
      </c>
      <c r="X342" s="293">
        <f t="shared" si="49"/>
        <v>0</v>
      </c>
      <c r="Y342" s="293">
        <f t="shared" si="50"/>
        <v>0</v>
      </c>
      <c r="Z342" s="294"/>
      <c r="AA342" s="294"/>
      <c r="AB342" s="294"/>
      <c r="AC342" s="294"/>
      <c r="AD342" s="294"/>
      <c r="AE342" s="294"/>
      <c r="AF342" s="294"/>
      <c r="AG342" s="294"/>
      <c r="AH342" s="294"/>
      <c r="AI342" s="294"/>
      <c r="AJ342" s="294"/>
      <c r="AK342" s="294"/>
      <c r="AL342" s="294"/>
      <c r="AM342" s="294"/>
    </row>
    <row r="343" spans="1:39" ht="12">
      <c r="A343" s="281"/>
      <c r="B343" s="281"/>
      <c r="C343" s="281"/>
      <c r="D343" s="283"/>
      <c r="E343" s="283"/>
      <c r="F343" s="284" t="e">
        <f t="shared" ca="1" si="45"/>
        <v>#NAME?</v>
      </c>
      <c r="G343" s="285">
        <f t="shared" si="51"/>
        <v>0</v>
      </c>
      <c r="H343" s="281"/>
      <c r="I343" s="281"/>
      <c r="J343" s="281"/>
      <c r="K343" s="281"/>
      <c r="L343" s="305"/>
      <c r="M343" s="287" t="str">
        <f t="shared" si="47"/>
        <v/>
      </c>
      <c r="N343" s="288" t="e">
        <f ca="1">MATCH(F343,[3]IMC!B:B,0)</f>
        <v>#NAME?</v>
      </c>
      <c r="O343" s="288" t="e">
        <f t="shared" ca="1" si="46"/>
        <v>#NAME?</v>
      </c>
      <c r="P343" s="287" t="e">
        <f ca="1">CONCATENATE(INDEX([3]IMC!$F$1:$R$5,5,$O343) &amp; " e " &amp; INDEX([3]IMC!$F$1:$R$5,5,$O343+1))</f>
        <v>#NAME?</v>
      </c>
      <c r="Q343" s="281"/>
      <c r="R343" s="288" t="e">
        <f ca="1">MATCH(F343,[3]PC!A:A,0)</f>
        <v>#NAME?</v>
      </c>
      <c r="S343" s="288" t="e">
        <f t="shared" ca="1" si="48"/>
        <v>#NAME?</v>
      </c>
      <c r="T343" s="296" t="e">
        <f ca="1">CONCATENATE(INDEX([3]PC!$E$1:$M$2,1,$S343) &amp; " e " &amp; INDEX([3]PC!$E$1:$M$2,1,$S343+1))</f>
        <v>#NAME?</v>
      </c>
      <c r="U343" s="292"/>
      <c r="W343" s="292" t="e">
        <f>CONCATENATE(INDEX([3]IMC!$F$1:$R$5,5,$V343) &amp; " e " &amp; INDEX([3]IMC!$F$1:$R$5,5,$V343+1))</f>
        <v>#VALUE!</v>
      </c>
      <c r="X343" s="293">
        <f t="shared" si="49"/>
        <v>0</v>
      </c>
      <c r="Y343" s="293">
        <f t="shared" si="50"/>
        <v>0</v>
      </c>
      <c r="Z343" s="294"/>
      <c r="AA343" s="294"/>
      <c r="AB343" s="294"/>
      <c r="AC343" s="294"/>
      <c r="AD343" s="294"/>
      <c r="AE343" s="294"/>
      <c r="AF343" s="294"/>
      <c r="AG343" s="294"/>
      <c r="AH343" s="294"/>
      <c r="AI343" s="294"/>
      <c r="AJ343" s="294"/>
      <c r="AK343" s="294"/>
      <c r="AL343" s="294"/>
      <c r="AM343" s="294"/>
    </row>
    <row r="344" spans="1:39" ht="12">
      <c r="A344" s="281"/>
      <c r="B344" s="281"/>
      <c r="C344" s="281"/>
      <c r="D344" s="283"/>
      <c r="E344" s="283"/>
      <c r="F344" s="284" t="e">
        <f t="shared" ca="1" si="45"/>
        <v>#NAME?</v>
      </c>
      <c r="G344" s="285">
        <f t="shared" si="51"/>
        <v>0</v>
      </c>
      <c r="H344" s="281"/>
      <c r="I344" s="281"/>
      <c r="J344" s="281"/>
      <c r="K344" s="281"/>
      <c r="L344" s="305"/>
      <c r="M344" s="287" t="str">
        <f t="shared" si="47"/>
        <v/>
      </c>
      <c r="N344" s="288" t="e">
        <f ca="1">MATCH(F344,[3]IMC!B:B,0)</f>
        <v>#NAME?</v>
      </c>
      <c r="O344" s="288" t="e">
        <f t="shared" ca="1" si="46"/>
        <v>#NAME?</v>
      </c>
      <c r="P344" s="287" t="e">
        <f ca="1">CONCATENATE(INDEX([3]IMC!$F$1:$R$5,5,$O344) &amp; " e " &amp; INDEX([3]IMC!$F$1:$R$5,5,$O344+1))</f>
        <v>#NAME?</v>
      </c>
      <c r="Q344" s="281"/>
      <c r="R344" s="288" t="e">
        <f ca="1">MATCH(F344,[3]PC!A:A,0)</f>
        <v>#NAME?</v>
      </c>
      <c r="S344" s="288" t="e">
        <f t="shared" ca="1" si="48"/>
        <v>#NAME?</v>
      </c>
      <c r="T344" s="296" t="e">
        <f ca="1">CONCATENATE(INDEX([3]PC!$E$1:$M$2,1,$S344) &amp; " e " &amp; INDEX([3]PC!$E$1:$M$2,1,$S344+1))</f>
        <v>#NAME?</v>
      </c>
      <c r="U344" s="292"/>
      <c r="W344" s="292" t="e">
        <f>CONCATENATE(INDEX([3]IMC!$F$1:$R$5,5,$V344) &amp; " e " &amp; INDEX([3]IMC!$F$1:$R$5,5,$V344+1))</f>
        <v>#VALUE!</v>
      </c>
      <c r="X344" s="293">
        <f t="shared" si="49"/>
        <v>0</v>
      </c>
      <c r="Y344" s="293">
        <f t="shared" si="50"/>
        <v>0</v>
      </c>
      <c r="Z344" s="294"/>
      <c r="AA344" s="294"/>
      <c r="AB344" s="294"/>
      <c r="AC344" s="294"/>
      <c r="AD344" s="294"/>
      <c r="AE344" s="294"/>
      <c r="AF344" s="294"/>
      <c r="AG344" s="294"/>
      <c r="AH344" s="294"/>
      <c r="AI344" s="294"/>
      <c r="AJ344" s="294"/>
      <c r="AK344" s="294"/>
      <c r="AL344" s="294"/>
      <c r="AM344" s="294"/>
    </row>
    <row r="345" spans="1:39" ht="12">
      <c r="A345" s="281"/>
      <c r="B345" s="281"/>
      <c r="C345" s="281"/>
      <c r="D345" s="283"/>
      <c r="E345" s="283"/>
      <c r="F345" s="284" t="e">
        <f t="shared" ref="F345:F408" ca="1" si="52">meses(E345,D345)</f>
        <v>#NAME?</v>
      </c>
      <c r="G345" s="285">
        <f t="shared" si="51"/>
        <v>0</v>
      </c>
      <c r="H345" s="281"/>
      <c r="I345" s="281"/>
      <c r="J345" s="281"/>
      <c r="K345" s="281"/>
      <c r="L345" s="305"/>
      <c r="M345" s="287" t="str">
        <f t="shared" si="47"/>
        <v/>
      </c>
      <c r="N345" s="288" t="e">
        <f ca="1">MATCH(F345,[3]IMC!B:B,0)</f>
        <v>#NAME?</v>
      </c>
      <c r="O345" s="288" t="e">
        <f t="shared" ca="1" si="46"/>
        <v>#NAME?</v>
      </c>
      <c r="P345" s="287" t="e">
        <f ca="1">CONCATENATE(INDEX([3]IMC!$F$1:$R$5,5,$O345) &amp; " e " &amp; INDEX([3]IMC!$F$1:$R$5,5,$O345+1))</f>
        <v>#NAME?</v>
      </c>
      <c r="Q345" s="281"/>
      <c r="R345" s="288" t="e">
        <f ca="1">MATCH(F345,[3]PC!A:A,0)</f>
        <v>#NAME?</v>
      </c>
      <c r="S345" s="288" t="e">
        <f t="shared" ca="1" si="48"/>
        <v>#NAME?</v>
      </c>
      <c r="T345" s="296" t="e">
        <f ca="1">CONCATENATE(INDEX([3]PC!$E$1:$M$2,1,$S345) &amp; " e " &amp; INDEX([3]PC!$E$1:$M$2,1,$S345+1))</f>
        <v>#NAME?</v>
      </c>
      <c r="U345" s="292"/>
      <c r="W345" s="292" t="e">
        <f>CONCATENATE(INDEX([3]IMC!$F$1:$R$5,5,$V345) &amp; " e " &amp; INDEX([3]IMC!$F$1:$R$5,5,$V345+1))</f>
        <v>#VALUE!</v>
      </c>
      <c r="X345" s="293">
        <f t="shared" si="49"/>
        <v>0</v>
      </c>
      <c r="Y345" s="293">
        <f t="shared" si="50"/>
        <v>0</v>
      </c>
      <c r="Z345" s="294"/>
      <c r="AA345" s="294"/>
      <c r="AB345" s="294"/>
      <c r="AC345" s="294"/>
      <c r="AD345" s="294"/>
      <c r="AE345" s="294"/>
      <c r="AF345" s="294"/>
      <c r="AG345" s="294"/>
      <c r="AH345" s="294"/>
      <c r="AI345" s="294"/>
      <c r="AJ345" s="294"/>
      <c r="AK345" s="294"/>
      <c r="AL345" s="294"/>
      <c r="AM345" s="294"/>
    </row>
    <row r="346" spans="1:39" ht="12">
      <c r="A346" s="281"/>
      <c r="B346" s="281"/>
      <c r="C346" s="281"/>
      <c r="D346" s="283"/>
      <c r="E346" s="283"/>
      <c r="F346" s="284" t="e">
        <f t="shared" ca="1" si="52"/>
        <v>#NAME?</v>
      </c>
      <c r="G346" s="285">
        <f t="shared" si="51"/>
        <v>0</v>
      </c>
      <c r="H346" s="281"/>
      <c r="I346" s="281"/>
      <c r="J346" s="281"/>
      <c r="K346" s="281"/>
      <c r="L346" s="305"/>
      <c r="M346" s="287" t="str">
        <f t="shared" si="47"/>
        <v/>
      </c>
      <c r="N346" s="288" t="e">
        <f ca="1">MATCH(F346,[3]IMC!B:B,0)</f>
        <v>#NAME?</v>
      </c>
      <c r="O346" s="288" t="e">
        <f t="shared" ca="1" si="46"/>
        <v>#NAME?</v>
      </c>
      <c r="P346" s="287" t="e">
        <f ca="1">CONCATENATE(INDEX([3]IMC!$F$1:$R$5,5,$O346) &amp; " e " &amp; INDEX([3]IMC!$F$1:$R$5,5,$O346+1))</f>
        <v>#NAME?</v>
      </c>
      <c r="Q346" s="281"/>
      <c r="R346" s="288" t="e">
        <f ca="1">MATCH(F346,[3]PC!A:A,0)</f>
        <v>#NAME?</v>
      </c>
      <c r="S346" s="288" t="e">
        <f t="shared" ca="1" si="48"/>
        <v>#NAME?</v>
      </c>
      <c r="T346" s="296" t="e">
        <f ca="1">CONCATENATE(INDEX([3]PC!$E$1:$M$2,1,$S346) &amp; " e " &amp; INDEX([3]PC!$E$1:$M$2,1,$S346+1))</f>
        <v>#NAME?</v>
      </c>
      <c r="U346" s="292"/>
      <c r="W346" s="292" t="e">
        <f>CONCATENATE(INDEX([3]IMC!$F$1:$R$5,5,$V346) &amp; " e " &amp; INDEX([3]IMC!$F$1:$R$5,5,$V346+1))</f>
        <v>#VALUE!</v>
      </c>
      <c r="X346" s="293">
        <f t="shared" si="49"/>
        <v>0</v>
      </c>
      <c r="Y346" s="293">
        <f t="shared" si="50"/>
        <v>0</v>
      </c>
      <c r="Z346" s="294"/>
      <c r="AA346" s="294"/>
      <c r="AB346" s="294"/>
      <c r="AC346" s="294"/>
      <c r="AD346" s="294"/>
      <c r="AE346" s="294"/>
      <c r="AF346" s="294"/>
      <c r="AG346" s="294"/>
      <c r="AH346" s="294"/>
      <c r="AI346" s="294"/>
      <c r="AJ346" s="294"/>
      <c r="AK346" s="294"/>
      <c r="AL346" s="294"/>
      <c r="AM346" s="294"/>
    </row>
    <row r="347" spans="1:39" ht="12">
      <c r="A347" s="281"/>
      <c r="B347" s="281"/>
      <c r="C347" s="281"/>
      <c r="D347" s="283"/>
      <c r="E347" s="283"/>
      <c r="F347" s="284" t="e">
        <f t="shared" ca="1" si="52"/>
        <v>#NAME?</v>
      </c>
      <c r="G347" s="285">
        <f t="shared" si="51"/>
        <v>0</v>
      </c>
      <c r="H347" s="281"/>
      <c r="I347" s="281"/>
      <c r="J347" s="281"/>
      <c r="K347" s="281"/>
      <c r="L347" s="305"/>
      <c r="M347" s="287" t="str">
        <f t="shared" si="47"/>
        <v/>
      </c>
      <c r="N347" s="288" t="e">
        <f ca="1">MATCH(F347,[3]IMC!B:B,0)</f>
        <v>#NAME?</v>
      </c>
      <c r="O347" s="288" t="e">
        <f t="shared" ca="1" si="46"/>
        <v>#NAME?</v>
      </c>
      <c r="P347" s="287" t="e">
        <f ca="1">CONCATENATE(INDEX([3]IMC!$F$1:$R$5,5,$O347) &amp; " e " &amp; INDEX([3]IMC!$F$1:$R$5,5,$O347+1))</f>
        <v>#NAME?</v>
      </c>
      <c r="Q347" s="281"/>
      <c r="R347" s="288" t="e">
        <f ca="1">MATCH(F347,[3]PC!A:A,0)</f>
        <v>#NAME?</v>
      </c>
      <c r="S347" s="288" t="e">
        <f t="shared" ca="1" si="48"/>
        <v>#NAME?</v>
      </c>
      <c r="T347" s="296" t="e">
        <f ca="1">CONCATENATE(INDEX([3]PC!$E$1:$M$2,1,$S347) &amp; " e " &amp; INDEX([3]PC!$E$1:$M$2,1,$S347+1))</f>
        <v>#NAME?</v>
      </c>
      <c r="U347" s="292"/>
      <c r="W347" s="292" t="e">
        <f>CONCATENATE(INDEX([3]IMC!$F$1:$R$5,5,$V347) &amp; " e " &amp; INDEX([3]IMC!$F$1:$R$5,5,$V347+1))</f>
        <v>#VALUE!</v>
      </c>
      <c r="X347" s="293">
        <f t="shared" si="49"/>
        <v>0</v>
      </c>
      <c r="Y347" s="293">
        <f t="shared" si="50"/>
        <v>0</v>
      </c>
      <c r="Z347" s="294"/>
      <c r="AA347" s="294"/>
      <c r="AB347" s="294"/>
      <c r="AC347" s="294"/>
      <c r="AD347" s="294"/>
      <c r="AE347" s="294"/>
      <c r="AF347" s="294"/>
      <c r="AG347" s="294"/>
      <c r="AH347" s="294"/>
      <c r="AI347" s="294"/>
      <c r="AJ347" s="294"/>
      <c r="AK347" s="294"/>
      <c r="AL347" s="294"/>
      <c r="AM347" s="294"/>
    </row>
    <row r="348" spans="1:39" ht="12">
      <c r="A348" s="281"/>
      <c r="B348" s="281"/>
      <c r="C348" s="281"/>
      <c r="D348" s="283"/>
      <c r="E348" s="283"/>
      <c r="F348" s="284" t="e">
        <f t="shared" ca="1" si="52"/>
        <v>#NAME?</v>
      </c>
      <c r="G348" s="285">
        <f t="shared" si="51"/>
        <v>0</v>
      </c>
      <c r="H348" s="281"/>
      <c r="I348" s="281"/>
      <c r="J348" s="281"/>
      <c r="K348" s="281"/>
      <c r="L348" s="305"/>
      <c r="M348" s="287" t="str">
        <f t="shared" si="47"/>
        <v/>
      </c>
      <c r="N348" s="288" t="e">
        <f ca="1">MATCH(F348,[3]IMC!B:B,0)</f>
        <v>#NAME?</v>
      </c>
      <c r="O348" s="288" t="e">
        <f t="shared" ca="1" si="46"/>
        <v>#NAME?</v>
      </c>
      <c r="P348" s="287" t="e">
        <f ca="1">CONCATENATE(INDEX([3]IMC!$F$1:$R$5,5,$O348) &amp; " e " &amp; INDEX([3]IMC!$F$1:$R$5,5,$O348+1))</f>
        <v>#NAME?</v>
      </c>
      <c r="Q348" s="281"/>
      <c r="R348" s="288" t="e">
        <f ca="1">MATCH(F348,[3]PC!A:A,0)</f>
        <v>#NAME?</v>
      </c>
      <c r="S348" s="288" t="e">
        <f t="shared" ca="1" si="48"/>
        <v>#NAME?</v>
      </c>
      <c r="T348" s="296" t="e">
        <f ca="1">CONCATENATE(INDEX([3]PC!$E$1:$M$2,1,$S348) &amp; " e " &amp; INDEX([3]PC!$E$1:$M$2,1,$S348+1))</f>
        <v>#NAME?</v>
      </c>
      <c r="U348" s="292"/>
      <c r="W348" s="292" t="e">
        <f>CONCATENATE(INDEX([3]IMC!$F$1:$R$5,5,$V348) &amp; " e " &amp; INDEX([3]IMC!$F$1:$R$5,5,$V348+1))</f>
        <v>#VALUE!</v>
      </c>
      <c r="X348" s="293">
        <f t="shared" si="49"/>
        <v>0</v>
      </c>
      <c r="Y348" s="293">
        <f t="shared" si="50"/>
        <v>0</v>
      </c>
      <c r="Z348" s="294"/>
      <c r="AA348" s="294"/>
      <c r="AB348" s="294"/>
      <c r="AC348" s="294"/>
      <c r="AD348" s="294"/>
      <c r="AE348" s="294"/>
      <c r="AF348" s="294"/>
      <c r="AG348" s="294"/>
      <c r="AH348" s="294"/>
      <c r="AI348" s="294"/>
      <c r="AJ348" s="294"/>
      <c r="AK348" s="294"/>
      <c r="AL348" s="294"/>
      <c r="AM348" s="294"/>
    </row>
    <row r="349" spans="1:39" ht="12">
      <c r="A349" s="281"/>
      <c r="B349" s="281"/>
      <c r="C349" s="281"/>
      <c r="D349" s="283"/>
      <c r="E349" s="283"/>
      <c r="F349" s="284" t="e">
        <f t="shared" ca="1" si="52"/>
        <v>#NAME?</v>
      </c>
      <c r="G349" s="285">
        <f t="shared" si="51"/>
        <v>0</v>
      </c>
      <c r="H349" s="281"/>
      <c r="I349" s="281"/>
      <c r="J349" s="281"/>
      <c r="K349" s="281"/>
      <c r="L349" s="305"/>
      <c r="M349" s="287" t="str">
        <f t="shared" si="47"/>
        <v/>
      </c>
      <c r="N349" s="288" t="e">
        <f ca="1">MATCH(F349,[3]IMC!B:B,0)</f>
        <v>#NAME?</v>
      </c>
      <c r="O349" s="288" t="e">
        <f t="shared" ca="1" si="46"/>
        <v>#NAME?</v>
      </c>
      <c r="P349" s="287" t="e">
        <f ca="1">CONCATENATE(INDEX([3]IMC!$F$1:$R$5,5,$O349) &amp; " e " &amp; INDEX([3]IMC!$F$1:$R$5,5,$O349+1))</f>
        <v>#NAME?</v>
      </c>
      <c r="Q349" s="281"/>
      <c r="R349" s="288" t="e">
        <f ca="1">MATCH(F349,[3]PC!A:A,0)</f>
        <v>#NAME?</v>
      </c>
      <c r="S349" s="288" t="e">
        <f t="shared" ca="1" si="48"/>
        <v>#NAME?</v>
      </c>
      <c r="T349" s="296" t="e">
        <f ca="1">CONCATENATE(INDEX([3]PC!$E$1:$M$2,1,$S349) &amp; " e " &amp; INDEX([3]PC!$E$1:$M$2,1,$S349+1))</f>
        <v>#NAME?</v>
      </c>
      <c r="U349" s="292"/>
      <c r="W349" s="292" t="e">
        <f>CONCATENATE(INDEX([3]IMC!$F$1:$R$5,5,$V349) &amp; " e " &amp; INDEX([3]IMC!$F$1:$R$5,5,$V349+1))</f>
        <v>#VALUE!</v>
      </c>
      <c r="X349" s="293">
        <f t="shared" si="49"/>
        <v>0</v>
      </c>
      <c r="Y349" s="293">
        <f t="shared" si="50"/>
        <v>0</v>
      </c>
      <c r="Z349" s="294"/>
      <c r="AA349" s="294"/>
      <c r="AB349" s="294"/>
      <c r="AC349" s="294"/>
      <c r="AD349" s="294"/>
      <c r="AE349" s="294"/>
      <c r="AF349" s="294"/>
      <c r="AG349" s="294"/>
      <c r="AH349" s="294"/>
      <c r="AI349" s="294"/>
      <c r="AJ349" s="294"/>
      <c r="AK349" s="294"/>
      <c r="AL349" s="294"/>
      <c r="AM349" s="294"/>
    </row>
    <row r="350" spans="1:39" ht="12">
      <c r="A350" s="281"/>
      <c r="B350" s="281"/>
      <c r="C350" s="281"/>
      <c r="D350" s="283"/>
      <c r="E350" s="283"/>
      <c r="F350" s="284" t="e">
        <f t="shared" ca="1" si="52"/>
        <v>#NAME?</v>
      </c>
      <c r="G350" s="285">
        <f t="shared" si="51"/>
        <v>0</v>
      </c>
      <c r="H350" s="281"/>
      <c r="I350" s="281"/>
      <c r="J350" s="281"/>
      <c r="K350" s="281"/>
      <c r="L350" s="305"/>
      <c r="M350" s="287" t="str">
        <f t="shared" si="47"/>
        <v/>
      </c>
      <c r="N350" s="288" t="e">
        <f ca="1">MATCH(F350,[3]IMC!B:B,0)</f>
        <v>#NAME?</v>
      </c>
      <c r="O350" s="288" t="e">
        <f t="shared" ca="1" si="46"/>
        <v>#NAME?</v>
      </c>
      <c r="P350" s="287" t="e">
        <f ca="1">CONCATENATE(INDEX([3]IMC!$F$1:$R$5,5,$O350) &amp; " e " &amp; INDEX([3]IMC!$F$1:$R$5,5,$O350+1))</f>
        <v>#NAME?</v>
      </c>
      <c r="Q350" s="281"/>
      <c r="R350" s="288" t="e">
        <f ca="1">MATCH(F350,[3]PC!A:A,0)</f>
        <v>#NAME?</v>
      </c>
      <c r="S350" s="288" t="e">
        <f t="shared" ca="1" si="48"/>
        <v>#NAME?</v>
      </c>
      <c r="T350" s="296" t="e">
        <f ca="1">CONCATENATE(INDEX([3]PC!$E$1:$M$2,1,$S350) &amp; " e " &amp; INDEX([3]PC!$E$1:$M$2,1,$S350+1))</f>
        <v>#NAME?</v>
      </c>
      <c r="U350" s="292"/>
      <c r="W350" s="292" t="e">
        <f>CONCATENATE(INDEX([3]IMC!$F$1:$R$5,5,$V350) &amp; " e " &amp; INDEX([3]IMC!$F$1:$R$5,5,$V350+1))</f>
        <v>#VALUE!</v>
      </c>
      <c r="X350" s="293">
        <f t="shared" si="49"/>
        <v>0</v>
      </c>
      <c r="Y350" s="293">
        <f t="shared" si="50"/>
        <v>0</v>
      </c>
      <c r="Z350" s="294"/>
      <c r="AA350" s="294"/>
      <c r="AB350" s="294"/>
      <c r="AC350" s="294"/>
      <c r="AD350" s="294"/>
      <c r="AE350" s="294"/>
      <c r="AF350" s="294"/>
      <c r="AG350" s="294"/>
      <c r="AH350" s="294"/>
      <c r="AI350" s="294"/>
      <c r="AJ350" s="294"/>
      <c r="AK350" s="294"/>
      <c r="AL350" s="294"/>
      <c r="AM350" s="294"/>
    </row>
    <row r="351" spans="1:39" ht="12">
      <c r="A351" s="281"/>
      <c r="B351" s="281"/>
      <c r="C351" s="281"/>
      <c r="D351" s="283"/>
      <c r="E351" s="283"/>
      <c r="F351" s="284" t="e">
        <f t="shared" ca="1" si="52"/>
        <v>#NAME?</v>
      </c>
      <c r="G351" s="285">
        <f t="shared" si="51"/>
        <v>0</v>
      </c>
      <c r="H351" s="281"/>
      <c r="I351" s="281"/>
      <c r="J351" s="281"/>
      <c r="K351" s="281"/>
      <c r="L351" s="305"/>
      <c r="M351" s="287" t="str">
        <f t="shared" si="47"/>
        <v/>
      </c>
      <c r="N351" s="288" t="e">
        <f ca="1">MATCH(F351,[3]IMC!B:B,0)</f>
        <v>#NAME?</v>
      </c>
      <c r="O351" s="288" t="e">
        <f t="shared" ca="1" si="46"/>
        <v>#NAME?</v>
      </c>
      <c r="P351" s="287" t="e">
        <f ca="1">CONCATENATE(INDEX([3]IMC!$F$1:$R$5,5,$O351) &amp; " e " &amp; INDEX([3]IMC!$F$1:$R$5,5,$O351+1))</f>
        <v>#NAME?</v>
      </c>
      <c r="Q351" s="281"/>
      <c r="R351" s="288" t="e">
        <f ca="1">MATCH(F351,[3]PC!A:A,0)</f>
        <v>#NAME?</v>
      </c>
      <c r="S351" s="288" t="e">
        <f t="shared" ca="1" si="48"/>
        <v>#NAME?</v>
      </c>
      <c r="T351" s="296" t="e">
        <f ca="1">CONCATENATE(INDEX([3]PC!$E$1:$M$2,1,$S351) &amp; " e " &amp; INDEX([3]PC!$E$1:$M$2,1,$S351+1))</f>
        <v>#NAME?</v>
      </c>
      <c r="U351" s="292"/>
      <c r="W351" s="292" t="e">
        <f>CONCATENATE(INDEX([3]IMC!$F$1:$R$5,5,$V351) &amp; " e " &amp; INDEX([3]IMC!$F$1:$R$5,5,$V351+1))</f>
        <v>#VALUE!</v>
      </c>
      <c r="X351" s="293">
        <f t="shared" si="49"/>
        <v>0</v>
      </c>
      <c r="Y351" s="293">
        <f t="shared" si="50"/>
        <v>0</v>
      </c>
      <c r="Z351" s="294"/>
      <c r="AA351" s="294"/>
      <c r="AB351" s="294"/>
      <c r="AC351" s="294"/>
      <c r="AD351" s="294"/>
      <c r="AE351" s="294"/>
      <c r="AF351" s="294"/>
      <c r="AG351" s="294"/>
      <c r="AH351" s="294"/>
      <c r="AI351" s="294"/>
      <c r="AJ351" s="294"/>
      <c r="AK351" s="294"/>
      <c r="AL351" s="294"/>
      <c r="AM351" s="294"/>
    </row>
    <row r="352" spans="1:39" ht="12">
      <c r="A352" s="281"/>
      <c r="B352" s="281"/>
      <c r="C352" s="281"/>
      <c r="D352" s="283"/>
      <c r="E352" s="283"/>
      <c r="F352" s="284" t="e">
        <f t="shared" ca="1" si="52"/>
        <v>#NAME?</v>
      </c>
      <c r="G352" s="285">
        <f t="shared" si="51"/>
        <v>0</v>
      </c>
      <c r="H352" s="281"/>
      <c r="I352" s="281"/>
      <c r="J352" s="281"/>
      <c r="K352" s="281"/>
      <c r="L352" s="305"/>
      <c r="M352" s="287" t="str">
        <f t="shared" si="47"/>
        <v/>
      </c>
      <c r="N352" s="288" t="e">
        <f ca="1">MATCH(F352,[3]IMC!B:B,0)</f>
        <v>#NAME?</v>
      </c>
      <c r="O352" s="288" t="e">
        <f t="shared" ca="1" si="46"/>
        <v>#NAME?</v>
      </c>
      <c r="P352" s="287" t="e">
        <f ca="1">CONCATENATE(INDEX([3]IMC!$F$1:$R$5,5,$O352) &amp; " e " &amp; INDEX([3]IMC!$F$1:$R$5,5,$O352+1))</f>
        <v>#NAME?</v>
      </c>
      <c r="Q352" s="281"/>
      <c r="R352" s="288" t="e">
        <f ca="1">MATCH(F352,[3]PC!A:A,0)</f>
        <v>#NAME?</v>
      </c>
      <c r="S352" s="288" t="e">
        <f t="shared" ca="1" si="48"/>
        <v>#NAME?</v>
      </c>
      <c r="T352" s="296" t="e">
        <f ca="1">CONCATENATE(INDEX([3]PC!$E$1:$M$2,1,$S352) &amp; " e " &amp; INDEX([3]PC!$E$1:$M$2,1,$S352+1))</f>
        <v>#NAME?</v>
      </c>
      <c r="U352" s="292"/>
      <c r="W352" s="292" t="e">
        <f>CONCATENATE(INDEX([3]IMC!$F$1:$R$5,5,$V352) &amp; " e " &amp; INDEX([3]IMC!$F$1:$R$5,5,$V352+1))</f>
        <v>#VALUE!</v>
      </c>
      <c r="X352" s="293">
        <f t="shared" si="49"/>
        <v>0</v>
      </c>
      <c r="Y352" s="293">
        <f t="shared" si="50"/>
        <v>0</v>
      </c>
      <c r="Z352" s="294"/>
      <c r="AA352" s="294"/>
      <c r="AB352" s="294"/>
      <c r="AC352" s="294"/>
      <c r="AD352" s="294"/>
      <c r="AE352" s="294"/>
      <c r="AF352" s="294"/>
      <c r="AG352" s="294"/>
      <c r="AH352" s="294"/>
      <c r="AI352" s="294"/>
      <c r="AJ352" s="294"/>
      <c r="AK352" s="294"/>
      <c r="AL352" s="294"/>
      <c r="AM352" s="294"/>
    </row>
    <row r="353" spans="1:39" ht="12">
      <c r="A353" s="281"/>
      <c r="B353" s="281"/>
      <c r="C353" s="281"/>
      <c r="D353" s="283"/>
      <c r="E353" s="283"/>
      <c r="F353" s="284" t="e">
        <f t="shared" ca="1" si="52"/>
        <v>#NAME?</v>
      </c>
      <c r="G353" s="285">
        <f t="shared" si="51"/>
        <v>0</v>
      </c>
      <c r="H353" s="281"/>
      <c r="I353" s="281"/>
      <c r="J353" s="281"/>
      <c r="K353" s="281"/>
      <c r="L353" s="305"/>
      <c r="M353" s="287" t="str">
        <f t="shared" si="47"/>
        <v/>
      </c>
      <c r="N353" s="288" t="e">
        <f ca="1">MATCH(F353,[3]IMC!B:B,0)</f>
        <v>#NAME?</v>
      </c>
      <c r="O353" s="288" t="e">
        <f t="shared" ca="1" si="46"/>
        <v>#NAME?</v>
      </c>
      <c r="P353" s="287" t="e">
        <f ca="1">CONCATENATE(INDEX([3]IMC!$F$1:$R$5,5,$O353) &amp; " e " &amp; INDEX([3]IMC!$F$1:$R$5,5,$O353+1))</f>
        <v>#NAME?</v>
      </c>
      <c r="Q353" s="281"/>
      <c r="R353" s="288" t="e">
        <f ca="1">MATCH(F353,[3]PC!A:A,0)</f>
        <v>#NAME?</v>
      </c>
      <c r="S353" s="288" t="e">
        <f t="shared" ca="1" si="48"/>
        <v>#NAME?</v>
      </c>
      <c r="T353" s="296" t="e">
        <f ca="1">CONCATENATE(INDEX([3]PC!$E$1:$M$2,1,$S353) &amp; " e " &amp; INDEX([3]PC!$E$1:$M$2,1,$S353+1))</f>
        <v>#NAME?</v>
      </c>
      <c r="U353" s="292"/>
      <c r="W353" s="292" t="e">
        <f>CONCATENATE(INDEX([3]IMC!$F$1:$R$5,5,$V353) &amp; " e " &amp; INDEX([3]IMC!$F$1:$R$5,5,$V353+1))</f>
        <v>#VALUE!</v>
      </c>
      <c r="X353" s="293">
        <f t="shared" si="49"/>
        <v>0</v>
      </c>
      <c r="Y353" s="293">
        <f t="shared" si="50"/>
        <v>0</v>
      </c>
      <c r="Z353" s="294"/>
      <c r="AA353" s="294"/>
      <c r="AB353" s="294"/>
      <c r="AC353" s="294"/>
      <c r="AD353" s="294"/>
      <c r="AE353" s="294"/>
      <c r="AF353" s="294"/>
      <c r="AG353" s="294"/>
      <c r="AH353" s="294"/>
      <c r="AI353" s="294"/>
      <c r="AJ353" s="294"/>
      <c r="AK353" s="294"/>
      <c r="AL353" s="294"/>
      <c r="AM353" s="294"/>
    </row>
    <row r="354" spans="1:39" ht="12">
      <c r="A354" s="281"/>
      <c r="B354" s="281"/>
      <c r="C354" s="281"/>
      <c r="D354" s="283"/>
      <c r="E354" s="283"/>
      <c r="F354" s="284" t="e">
        <f t="shared" ca="1" si="52"/>
        <v>#NAME?</v>
      </c>
      <c r="G354" s="285">
        <f t="shared" si="51"/>
        <v>0</v>
      </c>
      <c r="H354" s="281"/>
      <c r="I354" s="281"/>
      <c r="J354" s="281"/>
      <c r="K354" s="281"/>
      <c r="L354" s="305"/>
      <c r="M354" s="287" t="str">
        <f t="shared" si="47"/>
        <v/>
      </c>
      <c r="N354" s="288" t="e">
        <f ca="1">MATCH(F354,[3]IMC!B:B,0)</f>
        <v>#NAME?</v>
      </c>
      <c r="O354" s="288" t="e">
        <f t="shared" ca="1" si="46"/>
        <v>#NAME?</v>
      </c>
      <c r="P354" s="287" t="e">
        <f ca="1">CONCATENATE(INDEX([3]IMC!$F$1:$R$5,5,$O354) &amp; " e " &amp; INDEX([3]IMC!$F$1:$R$5,5,$O354+1))</f>
        <v>#NAME?</v>
      </c>
      <c r="Q354" s="281"/>
      <c r="R354" s="288" t="e">
        <f ca="1">MATCH(F354,[3]PC!A:A,0)</f>
        <v>#NAME?</v>
      </c>
      <c r="S354" s="288" t="e">
        <f t="shared" ca="1" si="48"/>
        <v>#NAME?</v>
      </c>
      <c r="T354" s="296" t="e">
        <f ca="1">CONCATENATE(INDEX([3]PC!$E$1:$M$2,1,$S354) &amp; " e " &amp; INDEX([3]PC!$E$1:$M$2,1,$S354+1))</f>
        <v>#NAME?</v>
      </c>
      <c r="U354" s="292"/>
      <c r="W354" s="292" t="e">
        <f>CONCATENATE(INDEX([3]IMC!$F$1:$R$5,5,$V354) &amp; " e " &amp; INDEX([3]IMC!$F$1:$R$5,5,$V354+1))</f>
        <v>#VALUE!</v>
      </c>
      <c r="X354" s="293">
        <f t="shared" si="49"/>
        <v>0</v>
      </c>
      <c r="Y354" s="293">
        <f t="shared" si="50"/>
        <v>0</v>
      </c>
      <c r="Z354" s="294"/>
      <c r="AA354" s="294"/>
      <c r="AB354" s="294"/>
      <c r="AC354" s="294"/>
      <c r="AD354" s="294"/>
      <c r="AE354" s="294"/>
      <c r="AF354" s="294"/>
      <c r="AG354" s="294"/>
      <c r="AH354" s="294"/>
      <c r="AI354" s="294"/>
      <c r="AJ354" s="294"/>
      <c r="AK354" s="294"/>
      <c r="AL354" s="294"/>
      <c r="AM354" s="294"/>
    </row>
    <row r="355" spans="1:39" ht="12">
      <c r="A355" s="281"/>
      <c r="B355" s="281"/>
      <c r="C355" s="281"/>
      <c r="D355" s="283"/>
      <c r="E355" s="283"/>
      <c r="F355" s="284" t="e">
        <f t="shared" ca="1" si="52"/>
        <v>#NAME?</v>
      </c>
      <c r="G355" s="285">
        <f t="shared" si="51"/>
        <v>0</v>
      </c>
      <c r="H355" s="281"/>
      <c r="I355" s="281"/>
      <c r="J355" s="281"/>
      <c r="K355" s="281"/>
      <c r="L355" s="305"/>
      <c r="M355" s="287" t="str">
        <f t="shared" si="47"/>
        <v/>
      </c>
      <c r="N355" s="288" t="e">
        <f ca="1">MATCH(F355,[3]IMC!B:B,0)</f>
        <v>#NAME?</v>
      </c>
      <c r="O355" s="288" t="e">
        <f t="shared" ca="1" si="46"/>
        <v>#NAME?</v>
      </c>
      <c r="P355" s="287" t="e">
        <f ca="1">CONCATENATE(INDEX([3]IMC!$F$1:$R$5,5,$O355) &amp; " e " &amp; INDEX([3]IMC!$F$1:$R$5,5,$O355+1))</f>
        <v>#NAME?</v>
      </c>
      <c r="Q355" s="281"/>
      <c r="R355" s="288" t="e">
        <f ca="1">MATCH(F355,[3]PC!A:A,0)</f>
        <v>#NAME?</v>
      </c>
      <c r="S355" s="288" t="e">
        <f t="shared" ca="1" si="48"/>
        <v>#NAME?</v>
      </c>
      <c r="T355" s="296" t="e">
        <f ca="1">CONCATENATE(INDEX([3]PC!$E$1:$M$2,1,$S355) &amp; " e " &amp; INDEX([3]PC!$E$1:$M$2,1,$S355+1))</f>
        <v>#NAME?</v>
      </c>
      <c r="U355" s="292"/>
      <c r="W355" s="292" t="e">
        <f>CONCATENATE(INDEX([3]IMC!$F$1:$R$5,5,$V355) &amp; " e " &amp; INDEX([3]IMC!$F$1:$R$5,5,$V355+1))</f>
        <v>#VALUE!</v>
      </c>
      <c r="X355" s="293">
        <f t="shared" si="49"/>
        <v>0</v>
      </c>
      <c r="Y355" s="293">
        <f t="shared" si="50"/>
        <v>0</v>
      </c>
      <c r="Z355" s="294"/>
      <c r="AA355" s="294"/>
      <c r="AB355" s="294"/>
      <c r="AC355" s="294"/>
      <c r="AD355" s="294"/>
      <c r="AE355" s="294"/>
      <c r="AF355" s="294"/>
      <c r="AG355" s="294"/>
      <c r="AH355" s="294"/>
      <c r="AI355" s="294"/>
      <c r="AJ355" s="294"/>
      <c r="AK355" s="294"/>
      <c r="AL355" s="294"/>
      <c r="AM355" s="294"/>
    </row>
    <row r="356" spans="1:39" ht="12">
      <c r="A356" s="281"/>
      <c r="B356" s="281"/>
      <c r="C356" s="281"/>
      <c r="D356" s="283"/>
      <c r="E356" s="283"/>
      <c r="F356" s="284" t="e">
        <f t="shared" ca="1" si="52"/>
        <v>#NAME?</v>
      </c>
      <c r="G356" s="285">
        <f t="shared" si="51"/>
        <v>0</v>
      </c>
      <c r="H356" s="281"/>
      <c r="I356" s="281"/>
      <c r="J356" s="281"/>
      <c r="K356" s="281"/>
      <c r="L356" s="305"/>
      <c r="M356" s="287" t="str">
        <f t="shared" si="47"/>
        <v/>
      </c>
      <c r="N356" s="288" t="e">
        <f ca="1">MATCH(F356,[3]IMC!B:B,0)</f>
        <v>#NAME?</v>
      </c>
      <c r="O356" s="288" t="e">
        <f t="shared" ca="1" si="46"/>
        <v>#NAME?</v>
      </c>
      <c r="P356" s="287" t="e">
        <f ca="1">CONCATENATE(INDEX([3]IMC!$F$1:$R$5,5,$O356) &amp; " e " &amp; INDEX([3]IMC!$F$1:$R$5,5,$O356+1))</f>
        <v>#NAME?</v>
      </c>
      <c r="Q356" s="281"/>
      <c r="R356" s="288" t="e">
        <f ca="1">MATCH(F356,[3]PC!A:A,0)</f>
        <v>#NAME?</v>
      </c>
      <c r="S356" s="288" t="e">
        <f t="shared" ca="1" si="48"/>
        <v>#NAME?</v>
      </c>
      <c r="T356" s="296" t="e">
        <f ca="1">CONCATENATE(INDEX([3]PC!$E$1:$M$2,1,$S356) &amp; " e " &amp; INDEX([3]PC!$E$1:$M$2,1,$S356+1))</f>
        <v>#NAME?</v>
      </c>
      <c r="U356" s="292"/>
      <c r="W356" s="292" t="e">
        <f>CONCATENATE(INDEX([3]IMC!$F$1:$R$5,5,$V356) &amp; " e " &amp; INDEX([3]IMC!$F$1:$R$5,5,$V356+1))</f>
        <v>#VALUE!</v>
      </c>
      <c r="X356" s="293">
        <f t="shared" si="49"/>
        <v>0</v>
      </c>
      <c r="Y356" s="293">
        <f t="shared" si="50"/>
        <v>0</v>
      </c>
      <c r="Z356" s="294"/>
      <c r="AA356" s="294"/>
      <c r="AB356" s="294"/>
      <c r="AC356" s="294"/>
      <c r="AD356" s="294"/>
      <c r="AE356" s="294"/>
      <c r="AF356" s="294"/>
      <c r="AG356" s="294"/>
      <c r="AH356" s="294"/>
      <c r="AI356" s="294"/>
      <c r="AJ356" s="294"/>
      <c r="AK356" s="294"/>
      <c r="AL356" s="294"/>
      <c r="AM356" s="294"/>
    </row>
    <row r="357" spans="1:39" ht="12">
      <c r="A357" s="281"/>
      <c r="B357" s="281"/>
      <c r="C357" s="281"/>
      <c r="D357" s="283"/>
      <c r="E357" s="283"/>
      <c r="F357" s="284" t="e">
        <f t="shared" ca="1" si="52"/>
        <v>#NAME?</v>
      </c>
      <c r="G357" s="285">
        <f t="shared" si="51"/>
        <v>0</v>
      </c>
      <c r="H357" s="281"/>
      <c r="I357" s="281"/>
      <c r="J357" s="281"/>
      <c r="K357" s="281"/>
      <c r="L357" s="305"/>
      <c r="M357" s="287" t="str">
        <f t="shared" si="47"/>
        <v/>
      </c>
      <c r="N357" s="288" t="e">
        <f ca="1">MATCH(F357,[3]IMC!B:B,0)</f>
        <v>#NAME?</v>
      </c>
      <c r="O357" s="288" t="e">
        <f t="shared" ca="1" si="46"/>
        <v>#NAME?</v>
      </c>
      <c r="P357" s="287" t="e">
        <f ca="1">CONCATENATE(INDEX([3]IMC!$F$1:$R$5,5,$O357) &amp; " e " &amp; INDEX([3]IMC!$F$1:$R$5,5,$O357+1))</f>
        <v>#NAME?</v>
      </c>
      <c r="Q357" s="281"/>
      <c r="R357" s="288" t="e">
        <f ca="1">MATCH(F357,[3]PC!A:A,0)</f>
        <v>#NAME?</v>
      </c>
      <c r="S357" s="288" t="e">
        <f t="shared" ca="1" si="48"/>
        <v>#NAME?</v>
      </c>
      <c r="T357" s="296" t="e">
        <f ca="1">CONCATENATE(INDEX([3]PC!$E$1:$M$2,1,$S357) &amp; " e " &amp; INDEX([3]PC!$E$1:$M$2,1,$S357+1))</f>
        <v>#NAME?</v>
      </c>
      <c r="U357" s="292"/>
      <c r="W357" s="292" t="e">
        <f>CONCATENATE(INDEX([3]IMC!$F$1:$R$5,5,$V357) &amp; " e " &amp; INDEX([3]IMC!$F$1:$R$5,5,$V357+1))</f>
        <v>#VALUE!</v>
      </c>
      <c r="X357" s="293">
        <f t="shared" si="49"/>
        <v>0</v>
      </c>
      <c r="Y357" s="293">
        <f t="shared" si="50"/>
        <v>0</v>
      </c>
      <c r="Z357" s="294"/>
      <c r="AA357" s="294"/>
      <c r="AB357" s="294"/>
      <c r="AC357" s="294"/>
      <c r="AD357" s="294"/>
      <c r="AE357" s="294"/>
      <c r="AF357" s="294"/>
      <c r="AG357" s="294"/>
      <c r="AH357" s="294"/>
      <c r="AI357" s="294"/>
      <c r="AJ357" s="294"/>
      <c r="AK357" s="294"/>
      <c r="AL357" s="294"/>
      <c r="AM357" s="294"/>
    </row>
    <row r="358" spans="1:39" ht="12">
      <c r="A358" s="281"/>
      <c r="B358" s="281"/>
      <c r="C358" s="281"/>
      <c r="D358" s="283"/>
      <c r="E358" s="283"/>
      <c r="F358" s="284" t="e">
        <f t="shared" ca="1" si="52"/>
        <v>#NAME?</v>
      </c>
      <c r="G358" s="285">
        <f t="shared" si="51"/>
        <v>0</v>
      </c>
      <c r="H358" s="281"/>
      <c r="I358" s="281"/>
      <c r="J358" s="281"/>
      <c r="K358" s="281"/>
      <c r="L358" s="305"/>
      <c r="M358" s="287" t="str">
        <f t="shared" si="47"/>
        <v/>
      </c>
      <c r="N358" s="288" t="e">
        <f ca="1">MATCH(F358,[3]IMC!B:B,0)</f>
        <v>#NAME?</v>
      </c>
      <c r="O358" s="288" t="e">
        <f t="shared" ca="1" si="46"/>
        <v>#NAME?</v>
      </c>
      <c r="P358" s="287" t="e">
        <f ca="1">CONCATENATE(INDEX([3]IMC!$F$1:$R$5,5,$O358) &amp; " e " &amp; INDEX([3]IMC!$F$1:$R$5,5,$O358+1))</f>
        <v>#NAME?</v>
      </c>
      <c r="Q358" s="281"/>
      <c r="R358" s="288" t="e">
        <f ca="1">MATCH(F358,[3]PC!A:A,0)</f>
        <v>#NAME?</v>
      </c>
      <c r="S358" s="288" t="e">
        <f t="shared" ca="1" si="48"/>
        <v>#NAME?</v>
      </c>
      <c r="T358" s="296" t="e">
        <f ca="1">CONCATENATE(INDEX([3]PC!$E$1:$M$2,1,$S358) &amp; " e " &amp; INDEX([3]PC!$E$1:$M$2,1,$S358+1))</f>
        <v>#NAME?</v>
      </c>
      <c r="U358" s="292"/>
      <c r="W358" s="292" t="e">
        <f>CONCATENATE(INDEX([3]IMC!$F$1:$R$5,5,$V358) &amp; " e " &amp; INDEX([3]IMC!$F$1:$R$5,5,$V358+1))</f>
        <v>#VALUE!</v>
      </c>
      <c r="X358" s="293">
        <f t="shared" si="49"/>
        <v>0</v>
      </c>
      <c r="Y358" s="293">
        <f t="shared" si="50"/>
        <v>0</v>
      </c>
      <c r="Z358" s="294"/>
      <c r="AA358" s="294"/>
      <c r="AB358" s="294"/>
      <c r="AC358" s="294"/>
      <c r="AD358" s="294"/>
      <c r="AE358" s="294"/>
      <c r="AF358" s="294"/>
      <c r="AG358" s="294"/>
      <c r="AH358" s="294"/>
      <c r="AI358" s="294"/>
      <c r="AJ358" s="294"/>
      <c r="AK358" s="294"/>
      <c r="AL358" s="294"/>
      <c r="AM358" s="294"/>
    </row>
    <row r="359" spans="1:39" ht="12">
      <c r="A359" s="281"/>
      <c r="B359" s="281"/>
      <c r="C359" s="281"/>
      <c r="D359" s="283"/>
      <c r="E359" s="283"/>
      <c r="F359" s="284" t="e">
        <f t="shared" ca="1" si="52"/>
        <v>#NAME?</v>
      </c>
      <c r="G359" s="285">
        <f t="shared" si="51"/>
        <v>0</v>
      </c>
      <c r="H359" s="281"/>
      <c r="I359" s="281"/>
      <c r="J359" s="281"/>
      <c r="K359" s="281"/>
      <c r="L359" s="305"/>
      <c r="M359" s="287" t="str">
        <f t="shared" si="47"/>
        <v/>
      </c>
      <c r="N359" s="288" t="e">
        <f ca="1">MATCH(F359,[3]IMC!B:B,0)</f>
        <v>#NAME?</v>
      </c>
      <c r="O359" s="288" t="e">
        <f t="shared" ref="O359:O422" ca="1" si="53">MATCH(M359,INDIRECT("IMC!F" &amp; N359 &amp; ":R" &amp;N359),1)</f>
        <v>#NAME?</v>
      </c>
      <c r="P359" s="287" t="e">
        <f ca="1">CONCATENATE(INDEX([3]IMC!$F$1:$R$5,5,$O359) &amp; " e " &amp; INDEX([3]IMC!$F$1:$R$5,5,$O359+1))</f>
        <v>#NAME?</v>
      </c>
      <c r="Q359" s="281"/>
      <c r="R359" s="288" t="e">
        <f ca="1">MATCH(F359,[3]PC!A:A,0)</f>
        <v>#NAME?</v>
      </c>
      <c r="S359" s="288" t="e">
        <f t="shared" ca="1" si="48"/>
        <v>#NAME?</v>
      </c>
      <c r="T359" s="296" t="e">
        <f ca="1">CONCATENATE(INDEX([3]PC!$E$1:$M$2,1,$S359) &amp; " e " &amp; INDEX([3]PC!$E$1:$M$2,1,$S359+1))</f>
        <v>#NAME?</v>
      </c>
      <c r="U359" s="292"/>
      <c r="W359" s="292" t="e">
        <f>CONCATENATE(INDEX([3]IMC!$F$1:$R$5,5,$V359) &amp; " e " &amp; INDEX([3]IMC!$F$1:$R$5,5,$V359+1))</f>
        <v>#VALUE!</v>
      </c>
      <c r="X359" s="293">
        <f t="shared" si="49"/>
        <v>0</v>
      </c>
      <c r="Y359" s="293">
        <f t="shared" si="50"/>
        <v>0</v>
      </c>
      <c r="Z359" s="294"/>
      <c r="AA359" s="294"/>
      <c r="AB359" s="294"/>
      <c r="AC359" s="294"/>
      <c r="AD359" s="294"/>
      <c r="AE359" s="294"/>
      <c r="AF359" s="294"/>
      <c r="AG359" s="294"/>
      <c r="AH359" s="294"/>
      <c r="AI359" s="294"/>
      <c r="AJ359" s="294"/>
      <c r="AK359" s="294"/>
      <c r="AL359" s="294"/>
      <c r="AM359" s="294"/>
    </row>
    <row r="360" spans="1:39" ht="12">
      <c r="A360" s="281"/>
      <c r="B360" s="281"/>
      <c r="C360" s="281"/>
      <c r="D360" s="283"/>
      <c r="E360" s="283"/>
      <c r="F360" s="284" t="e">
        <f t="shared" ca="1" si="52"/>
        <v>#NAME?</v>
      </c>
      <c r="G360" s="285">
        <f t="shared" si="51"/>
        <v>0</v>
      </c>
      <c r="H360" s="281"/>
      <c r="I360" s="281"/>
      <c r="J360" s="281"/>
      <c r="K360" s="281"/>
      <c r="L360" s="305"/>
      <c r="M360" s="287" t="str">
        <f t="shared" si="47"/>
        <v/>
      </c>
      <c r="N360" s="288" t="e">
        <f ca="1">MATCH(F360,[3]IMC!B:B,0)</f>
        <v>#NAME?</v>
      </c>
      <c r="O360" s="288" t="e">
        <f t="shared" ca="1" si="53"/>
        <v>#NAME?</v>
      </c>
      <c r="P360" s="287" t="e">
        <f ca="1">CONCATENATE(INDEX([3]IMC!$F$1:$R$5,5,$O360) &amp; " e " &amp; INDEX([3]IMC!$F$1:$R$5,5,$O360+1))</f>
        <v>#NAME?</v>
      </c>
      <c r="Q360" s="281"/>
      <c r="R360" s="288" t="e">
        <f ca="1">MATCH(F360,[3]PC!A:A,0)</f>
        <v>#NAME?</v>
      </c>
      <c r="S360" s="288" t="e">
        <f t="shared" ca="1" si="48"/>
        <v>#NAME?</v>
      </c>
      <c r="T360" s="296" t="e">
        <f ca="1">CONCATENATE(INDEX([3]PC!$E$1:$M$2,1,$S360) &amp; " e " &amp; INDEX([3]PC!$E$1:$M$2,1,$S360+1))</f>
        <v>#NAME?</v>
      </c>
      <c r="U360" s="292"/>
      <c r="W360" s="292" t="e">
        <f>CONCATENATE(INDEX([3]IMC!$F$1:$R$5,5,$V360) &amp; " e " &amp; INDEX([3]IMC!$F$1:$R$5,5,$V360+1))</f>
        <v>#VALUE!</v>
      </c>
      <c r="X360" s="293">
        <f t="shared" si="49"/>
        <v>0</v>
      </c>
      <c r="Y360" s="293">
        <f t="shared" si="50"/>
        <v>0</v>
      </c>
      <c r="Z360" s="294"/>
      <c r="AA360" s="294"/>
      <c r="AB360" s="294"/>
      <c r="AC360" s="294"/>
      <c r="AD360" s="294"/>
      <c r="AE360" s="294"/>
      <c r="AF360" s="294"/>
      <c r="AG360" s="294"/>
      <c r="AH360" s="294"/>
      <c r="AI360" s="294"/>
      <c r="AJ360" s="294"/>
      <c r="AK360" s="294"/>
      <c r="AL360" s="294"/>
      <c r="AM360" s="294"/>
    </row>
    <row r="361" spans="1:39" ht="12">
      <c r="A361" s="281"/>
      <c r="B361" s="281"/>
      <c r="C361" s="281"/>
      <c r="D361" s="283"/>
      <c r="E361" s="283"/>
      <c r="F361" s="284" t="e">
        <f t="shared" ca="1" si="52"/>
        <v>#NAME?</v>
      </c>
      <c r="G361" s="285">
        <f t="shared" si="51"/>
        <v>0</v>
      </c>
      <c r="H361" s="281"/>
      <c r="I361" s="281"/>
      <c r="J361" s="281"/>
      <c r="K361" s="281"/>
      <c r="L361" s="305"/>
      <c r="M361" s="287" t="str">
        <f t="shared" si="47"/>
        <v/>
      </c>
      <c r="N361" s="288" t="e">
        <f ca="1">MATCH(F361,[3]IMC!B:B,0)</f>
        <v>#NAME?</v>
      </c>
      <c r="O361" s="288" t="e">
        <f t="shared" ca="1" si="53"/>
        <v>#NAME?</v>
      </c>
      <c r="P361" s="287" t="e">
        <f ca="1">CONCATENATE(INDEX([3]IMC!$F$1:$R$5,5,$O361) &amp; " e " &amp; INDEX([3]IMC!$F$1:$R$5,5,$O361+1))</f>
        <v>#NAME?</v>
      </c>
      <c r="Q361" s="281"/>
      <c r="R361" s="288" t="e">
        <f ca="1">MATCH(F361,[3]PC!A:A,0)</f>
        <v>#NAME?</v>
      </c>
      <c r="S361" s="288" t="e">
        <f t="shared" ca="1" si="48"/>
        <v>#NAME?</v>
      </c>
      <c r="T361" s="296" t="e">
        <f ca="1">CONCATENATE(INDEX([3]PC!$E$1:$M$2,1,$S361) &amp; " e " &amp; INDEX([3]PC!$E$1:$M$2,1,$S361+1))</f>
        <v>#NAME?</v>
      </c>
      <c r="U361" s="292"/>
      <c r="W361" s="292" t="e">
        <f>CONCATENATE(INDEX([3]IMC!$F$1:$R$5,5,$V361) &amp; " e " &amp; INDEX([3]IMC!$F$1:$R$5,5,$V361+1))</f>
        <v>#VALUE!</v>
      </c>
      <c r="X361" s="293">
        <f t="shared" si="49"/>
        <v>0</v>
      </c>
      <c r="Y361" s="293">
        <f t="shared" si="50"/>
        <v>0</v>
      </c>
      <c r="Z361" s="294"/>
      <c r="AA361" s="294"/>
      <c r="AB361" s="294"/>
      <c r="AC361" s="294"/>
      <c r="AD361" s="294"/>
      <c r="AE361" s="294"/>
      <c r="AF361" s="294"/>
      <c r="AG361" s="294"/>
      <c r="AH361" s="294"/>
      <c r="AI361" s="294"/>
      <c r="AJ361" s="294"/>
      <c r="AK361" s="294"/>
      <c r="AL361" s="294"/>
      <c r="AM361" s="294"/>
    </row>
    <row r="362" spans="1:39" ht="12">
      <c r="A362" s="281"/>
      <c r="B362" s="281"/>
      <c r="C362" s="281"/>
      <c r="D362" s="283"/>
      <c r="E362" s="283"/>
      <c r="F362" s="284" t="e">
        <f t="shared" ca="1" si="52"/>
        <v>#NAME?</v>
      </c>
      <c r="G362" s="285">
        <f t="shared" si="51"/>
        <v>0</v>
      </c>
      <c r="H362" s="281"/>
      <c r="I362" s="281"/>
      <c r="J362" s="281"/>
      <c r="K362" s="281"/>
      <c r="L362" s="305"/>
      <c r="M362" s="287" t="str">
        <f t="shared" si="47"/>
        <v/>
      </c>
      <c r="N362" s="288" t="e">
        <f ca="1">MATCH(F362,[3]IMC!B:B,0)</f>
        <v>#NAME?</v>
      </c>
      <c r="O362" s="288" t="e">
        <f t="shared" ca="1" si="53"/>
        <v>#NAME?</v>
      </c>
      <c r="P362" s="287" t="e">
        <f ca="1">CONCATENATE(INDEX([3]IMC!$F$1:$R$5,5,$O362) &amp; " e " &amp; INDEX([3]IMC!$F$1:$R$5,5,$O362+1))</f>
        <v>#NAME?</v>
      </c>
      <c r="Q362" s="281"/>
      <c r="R362" s="288" t="e">
        <f ca="1">MATCH(F362,[3]PC!A:A,0)</f>
        <v>#NAME?</v>
      </c>
      <c r="S362" s="288" t="e">
        <f t="shared" ca="1" si="48"/>
        <v>#NAME?</v>
      </c>
      <c r="T362" s="296" t="e">
        <f ca="1">CONCATENATE(INDEX([3]PC!$E$1:$M$2,1,$S362) &amp; " e " &amp; INDEX([3]PC!$E$1:$M$2,1,$S362+1))</f>
        <v>#NAME?</v>
      </c>
      <c r="U362" s="292"/>
      <c r="W362" s="292" t="e">
        <f>CONCATENATE(INDEX([3]IMC!$F$1:$R$5,5,$V362) &amp; " e " &amp; INDEX([3]IMC!$F$1:$R$5,5,$V362+1))</f>
        <v>#VALUE!</v>
      </c>
      <c r="X362" s="293">
        <f t="shared" si="49"/>
        <v>0</v>
      </c>
      <c r="Y362" s="293">
        <f t="shared" si="50"/>
        <v>0</v>
      </c>
      <c r="Z362" s="294"/>
      <c r="AA362" s="294"/>
      <c r="AB362" s="294"/>
      <c r="AC362" s="294"/>
      <c r="AD362" s="294"/>
      <c r="AE362" s="294"/>
      <c r="AF362" s="294"/>
      <c r="AG362" s="294"/>
      <c r="AH362" s="294"/>
      <c r="AI362" s="294"/>
      <c r="AJ362" s="294"/>
      <c r="AK362" s="294"/>
      <c r="AL362" s="294"/>
      <c r="AM362" s="294"/>
    </row>
    <row r="363" spans="1:39" ht="12">
      <c r="A363" s="281"/>
      <c r="B363" s="281"/>
      <c r="C363" s="281"/>
      <c r="D363" s="283"/>
      <c r="E363" s="283"/>
      <c r="F363" s="284" t="e">
        <f t="shared" ca="1" si="52"/>
        <v>#NAME?</v>
      </c>
      <c r="G363" s="285" t="e">
        <f t="shared" ref="G363:G408" ca="1" si="54">AnosMeses(E363,D363)</f>
        <v>#NAME?</v>
      </c>
      <c r="H363" s="281"/>
      <c r="I363" s="281"/>
      <c r="J363" s="281"/>
      <c r="K363" s="281"/>
      <c r="L363" s="305"/>
      <c r="M363" s="287" t="str">
        <f t="shared" si="47"/>
        <v/>
      </c>
      <c r="N363" s="288" t="e">
        <f ca="1">MATCH(F363,[3]IMC!B:B,0)</f>
        <v>#NAME?</v>
      </c>
      <c r="O363" s="288" t="e">
        <f t="shared" ca="1" si="53"/>
        <v>#NAME?</v>
      </c>
      <c r="P363" s="287" t="e">
        <f ca="1">CONCATENATE(INDEX([3]IMC!$F$1:$R$5,5,$O363) &amp; " e " &amp; INDEX([3]IMC!$F$1:$R$5,5,$O363+1))</f>
        <v>#NAME?</v>
      </c>
      <c r="Q363" s="281"/>
      <c r="R363" s="288" t="e">
        <f ca="1">MATCH(F363,[3]PC!A:A,0)</f>
        <v>#NAME?</v>
      </c>
      <c r="S363" s="288" t="e">
        <f t="shared" ca="1" si="48"/>
        <v>#NAME?</v>
      </c>
      <c r="T363" s="296" t="e">
        <f ca="1">CONCATENATE(INDEX([3]PC!$E$1:$M$2,1,$S363) &amp; " e " &amp; INDEX([3]PC!$E$1:$M$2,1,$S363+1))</f>
        <v>#NAME?</v>
      </c>
      <c r="U363" s="292"/>
      <c r="W363" s="292" t="e">
        <f>CONCATENATE(INDEX([3]IMC!$F$1:$R$5,5,$V363) &amp; " e " &amp; INDEX([3]IMC!$F$1:$R$5,5,$V363+1))</f>
        <v>#VALUE!</v>
      </c>
      <c r="X363" s="293">
        <f t="shared" si="49"/>
        <v>0</v>
      </c>
      <c r="Y363" s="293">
        <f t="shared" si="50"/>
        <v>0</v>
      </c>
      <c r="Z363" s="294"/>
      <c r="AA363" s="294"/>
      <c r="AB363" s="294"/>
      <c r="AC363" s="294"/>
      <c r="AD363" s="294"/>
      <c r="AE363" s="294"/>
      <c r="AF363" s="294"/>
      <c r="AG363" s="294"/>
      <c r="AH363" s="294"/>
      <c r="AI363" s="294"/>
      <c r="AJ363" s="294"/>
      <c r="AK363" s="294"/>
      <c r="AL363" s="294"/>
      <c r="AM363" s="294"/>
    </row>
    <row r="364" spans="1:39" ht="12">
      <c r="A364" s="281"/>
      <c r="B364" s="281"/>
      <c r="C364" s="281"/>
      <c r="D364" s="283"/>
      <c r="E364" s="283"/>
      <c r="F364" s="284" t="e">
        <f t="shared" ca="1" si="52"/>
        <v>#NAME?</v>
      </c>
      <c r="G364" s="285" t="e">
        <f t="shared" ca="1" si="54"/>
        <v>#NAME?</v>
      </c>
      <c r="H364" s="281"/>
      <c r="I364" s="281"/>
      <c r="J364" s="281"/>
      <c r="K364" s="281"/>
      <c r="L364" s="305"/>
      <c r="M364" s="287" t="str">
        <f t="shared" si="47"/>
        <v/>
      </c>
      <c r="N364" s="288" t="e">
        <f ca="1">MATCH(F364,[3]IMC!B:B,0)</f>
        <v>#NAME?</v>
      </c>
      <c r="O364" s="288" t="e">
        <f t="shared" ca="1" si="53"/>
        <v>#NAME?</v>
      </c>
      <c r="P364" s="287" t="e">
        <f ca="1">CONCATENATE(INDEX([3]IMC!$F$1:$R$5,5,$O364) &amp; " e " &amp; INDEX([3]IMC!$F$1:$R$5,5,$O364+1))</f>
        <v>#NAME?</v>
      </c>
      <c r="Q364" s="281"/>
      <c r="R364" s="288" t="e">
        <f ca="1">MATCH(F364,[3]PC!A:A,0)</f>
        <v>#NAME?</v>
      </c>
      <c r="S364" s="288" t="e">
        <f t="shared" ca="1" si="48"/>
        <v>#NAME?</v>
      </c>
      <c r="T364" s="296" t="e">
        <f ca="1">CONCATENATE(INDEX([3]PC!$E$1:$M$2,1,$S364) &amp; " e " &amp; INDEX([3]PC!$E$1:$M$2,1,$S364+1))</f>
        <v>#NAME?</v>
      </c>
      <c r="U364" s="292"/>
      <c r="W364" s="292" t="e">
        <f>CONCATENATE(INDEX([3]IMC!$F$1:$R$5,5,$V364) &amp; " e " &amp; INDEX([3]IMC!$F$1:$R$5,5,$V364+1))</f>
        <v>#VALUE!</v>
      </c>
      <c r="X364" s="293">
        <f t="shared" si="49"/>
        <v>0</v>
      </c>
      <c r="Y364" s="293">
        <f t="shared" si="50"/>
        <v>0</v>
      </c>
      <c r="Z364" s="294"/>
      <c r="AA364" s="294"/>
      <c r="AB364" s="294"/>
      <c r="AC364" s="294"/>
      <c r="AD364" s="294"/>
      <c r="AE364" s="294"/>
      <c r="AF364" s="294"/>
      <c r="AG364" s="294"/>
      <c r="AH364" s="294"/>
      <c r="AI364" s="294"/>
      <c r="AJ364" s="294"/>
      <c r="AK364" s="294"/>
      <c r="AL364" s="294"/>
      <c r="AM364" s="294"/>
    </row>
    <row r="365" spans="1:39" ht="12">
      <c r="A365" s="281"/>
      <c r="B365" s="281"/>
      <c r="C365" s="281"/>
      <c r="D365" s="283"/>
      <c r="E365" s="283"/>
      <c r="F365" s="284" t="e">
        <f t="shared" ca="1" si="52"/>
        <v>#NAME?</v>
      </c>
      <c r="G365" s="285" t="e">
        <f t="shared" ca="1" si="54"/>
        <v>#NAME?</v>
      </c>
      <c r="H365" s="281"/>
      <c r="I365" s="281"/>
      <c r="J365" s="281"/>
      <c r="K365" s="281"/>
      <c r="L365" s="305"/>
      <c r="M365" s="287" t="str">
        <f t="shared" si="47"/>
        <v/>
      </c>
      <c r="N365" s="288" t="e">
        <f ca="1">MATCH(F365,[3]IMC!B:B,0)</f>
        <v>#NAME?</v>
      </c>
      <c r="O365" s="288" t="e">
        <f t="shared" ca="1" si="53"/>
        <v>#NAME?</v>
      </c>
      <c r="P365" s="287" t="e">
        <f ca="1">CONCATENATE(INDEX([3]IMC!$F$1:$R$5,5,$O365) &amp; " e " &amp; INDEX([3]IMC!$F$1:$R$5,5,$O365+1))</f>
        <v>#NAME?</v>
      </c>
      <c r="Q365" s="281"/>
      <c r="R365" s="288" t="e">
        <f ca="1">MATCH(F365,[3]PC!A:A,0)</f>
        <v>#NAME?</v>
      </c>
      <c r="S365" s="288" t="e">
        <f t="shared" ca="1" si="48"/>
        <v>#NAME?</v>
      </c>
      <c r="T365" s="296" t="e">
        <f ca="1">CONCATENATE(INDEX([3]PC!$E$1:$M$2,1,$S365) &amp; " e " &amp; INDEX([3]PC!$E$1:$M$2,1,$S365+1))</f>
        <v>#NAME?</v>
      </c>
      <c r="U365" s="292"/>
      <c r="W365" s="292" t="e">
        <f>CONCATENATE(INDEX([3]IMC!$F$1:$R$5,5,$V365) &amp; " e " &amp; INDEX([3]IMC!$F$1:$R$5,5,$V365+1))</f>
        <v>#VALUE!</v>
      </c>
      <c r="X365" s="293">
        <f t="shared" si="49"/>
        <v>0</v>
      </c>
      <c r="Y365" s="293">
        <f t="shared" si="50"/>
        <v>0</v>
      </c>
      <c r="Z365" s="294"/>
      <c r="AA365" s="294"/>
      <c r="AB365" s="294"/>
      <c r="AC365" s="294"/>
      <c r="AD365" s="294"/>
      <c r="AE365" s="294"/>
      <c r="AF365" s="294"/>
      <c r="AG365" s="294"/>
      <c r="AH365" s="294"/>
      <c r="AI365" s="294"/>
      <c r="AJ365" s="294"/>
      <c r="AK365" s="294"/>
      <c r="AL365" s="294"/>
      <c r="AM365" s="294"/>
    </row>
    <row r="366" spans="1:39" ht="12">
      <c r="A366" s="281"/>
      <c r="B366" s="281"/>
      <c r="C366" s="281"/>
      <c r="D366" s="283"/>
      <c r="E366" s="283"/>
      <c r="F366" s="284" t="e">
        <f t="shared" ca="1" si="52"/>
        <v>#NAME?</v>
      </c>
      <c r="G366" s="285" t="e">
        <f t="shared" ca="1" si="54"/>
        <v>#NAME?</v>
      </c>
      <c r="H366" s="281"/>
      <c r="I366" s="281"/>
      <c r="J366" s="281"/>
      <c r="K366" s="281"/>
      <c r="L366" s="305"/>
      <c r="M366" s="287" t="str">
        <f t="shared" si="47"/>
        <v/>
      </c>
      <c r="N366" s="288" t="e">
        <f ca="1">MATCH(F366,[3]IMC!B:B,0)</f>
        <v>#NAME?</v>
      </c>
      <c r="O366" s="288" t="e">
        <f t="shared" ca="1" si="53"/>
        <v>#NAME?</v>
      </c>
      <c r="P366" s="287" t="e">
        <f ca="1">CONCATENATE(INDEX([3]IMC!$F$1:$R$5,5,$O366) &amp; " e " &amp; INDEX([3]IMC!$F$1:$R$5,5,$O366+1))</f>
        <v>#NAME?</v>
      </c>
      <c r="Q366" s="281"/>
      <c r="R366" s="288" t="e">
        <f ca="1">MATCH(F366,[3]PC!A:A,0)</f>
        <v>#NAME?</v>
      </c>
      <c r="S366" s="288" t="e">
        <f t="shared" ca="1" si="48"/>
        <v>#NAME?</v>
      </c>
      <c r="T366" s="296" t="e">
        <f ca="1">CONCATENATE(INDEX([3]PC!$E$1:$M$2,1,$S366) &amp; " e " &amp; INDEX([3]PC!$E$1:$M$2,1,$S366+1))</f>
        <v>#NAME?</v>
      </c>
      <c r="U366" s="292"/>
      <c r="W366" s="292" t="e">
        <f>CONCATENATE(INDEX([3]IMC!$F$1:$R$5,5,$V366) &amp; " e " &amp; INDEX([3]IMC!$F$1:$R$5,5,$V366+1))</f>
        <v>#VALUE!</v>
      </c>
      <c r="X366" s="293">
        <f t="shared" si="49"/>
        <v>0</v>
      </c>
      <c r="Y366" s="293">
        <f t="shared" si="50"/>
        <v>0</v>
      </c>
      <c r="Z366" s="294"/>
      <c r="AA366" s="294"/>
      <c r="AB366" s="294"/>
      <c r="AC366" s="294"/>
      <c r="AD366" s="294"/>
      <c r="AE366" s="294"/>
      <c r="AF366" s="294"/>
      <c r="AG366" s="294"/>
      <c r="AH366" s="294"/>
      <c r="AI366" s="294"/>
      <c r="AJ366" s="294"/>
      <c r="AK366" s="294"/>
      <c r="AL366" s="294"/>
      <c r="AM366" s="294"/>
    </row>
    <row r="367" spans="1:39" ht="12">
      <c r="A367" s="281"/>
      <c r="B367" s="281"/>
      <c r="C367" s="281"/>
      <c r="D367" s="283"/>
      <c r="E367" s="283"/>
      <c r="F367" s="284" t="e">
        <f t="shared" ca="1" si="52"/>
        <v>#NAME?</v>
      </c>
      <c r="G367" s="285" t="e">
        <f t="shared" ca="1" si="54"/>
        <v>#NAME?</v>
      </c>
      <c r="H367" s="281"/>
      <c r="I367" s="281"/>
      <c r="J367" s="281"/>
      <c r="K367" s="281"/>
      <c r="L367" s="305"/>
      <c r="M367" s="287" t="str">
        <f t="shared" si="47"/>
        <v/>
      </c>
      <c r="N367" s="288" t="e">
        <f ca="1">MATCH(F367,[3]IMC!B:B,0)</f>
        <v>#NAME?</v>
      </c>
      <c r="O367" s="288" t="e">
        <f t="shared" ca="1" si="53"/>
        <v>#NAME?</v>
      </c>
      <c r="P367" s="287" t="e">
        <f ca="1">CONCATENATE(INDEX([3]IMC!$F$1:$R$5,5,$O367) &amp; " e " &amp; INDEX([3]IMC!$F$1:$R$5,5,$O367+1))</f>
        <v>#NAME?</v>
      </c>
      <c r="Q367" s="281"/>
      <c r="R367" s="288" t="e">
        <f ca="1">MATCH(F367,[3]PC!A:A,0)</f>
        <v>#NAME?</v>
      </c>
      <c r="S367" s="288" t="e">
        <f t="shared" ca="1" si="48"/>
        <v>#NAME?</v>
      </c>
      <c r="T367" s="296" t="e">
        <f ca="1">CONCATENATE(INDEX([3]PC!$E$1:$M$2,1,$S367) &amp; " e " &amp; INDEX([3]PC!$E$1:$M$2,1,$S367+1))</f>
        <v>#NAME?</v>
      </c>
      <c r="U367" s="292"/>
      <c r="W367" s="292" t="e">
        <f>CONCATENATE(INDEX([3]IMC!$F$1:$R$5,5,$V367) &amp; " e " &amp; INDEX([3]IMC!$F$1:$R$5,5,$V367+1))</f>
        <v>#VALUE!</v>
      </c>
      <c r="X367" s="293">
        <f t="shared" si="49"/>
        <v>0</v>
      </c>
      <c r="Y367" s="293">
        <f t="shared" si="50"/>
        <v>0</v>
      </c>
      <c r="Z367" s="294"/>
      <c r="AA367" s="294"/>
      <c r="AB367" s="294"/>
      <c r="AC367" s="294"/>
      <c r="AD367" s="294"/>
      <c r="AE367" s="294"/>
      <c r="AF367" s="294"/>
      <c r="AG367" s="294"/>
      <c r="AH367" s="294"/>
      <c r="AI367" s="294"/>
      <c r="AJ367" s="294"/>
      <c r="AK367" s="294"/>
      <c r="AL367" s="294"/>
      <c r="AM367" s="294"/>
    </row>
    <row r="368" spans="1:39" ht="12">
      <c r="A368" s="281"/>
      <c r="B368" s="281"/>
      <c r="C368" s="281"/>
      <c r="D368" s="283"/>
      <c r="E368" s="283"/>
      <c r="F368" s="284" t="e">
        <f t="shared" ca="1" si="52"/>
        <v>#NAME?</v>
      </c>
      <c r="G368" s="285" t="e">
        <f t="shared" ca="1" si="54"/>
        <v>#NAME?</v>
      </c>
      <c r="H368" s="281"/>
      <c r="I368" s="281"/>
      <c r="J368" s="281"/>
      <c r="K368" s="281"/>
      <c r="L368" s="305"/>
      <c r="M368" s="287" t="str">
        <f t="shared" si="47"/>
        <v/>
      </c>
      <c r="N368" s="288" t="e">
        <f ca="1">MATCH(F368,[3]IMC!B:B,0)</f>
        <v>#NAME?</v>
      </c>
      <c r="O368" s="288" t="e">
        <f t="shared" ca="1" si="53"/>
        <v>#NAME?</v>
      </c>
      <c r="P368" s="287" t="e">
        <f ca="1">CONCATENATE(INDEX([3]IMC!$F$1:$R$5,5,$O368) &amp; " e " &amp; INDEX([3]IMC!$F$1:$R$5,5,$O368+1))</f>
        <v>#NAME?</v>
      </c>
      <c r="Q368" s="281"/>
      <c r="R368" s="288" t="e">
        <f ca="1">MATCH(F368,[3]PC!A:A,0)</f>
        <v>#NAME?</v>
      </c>
      <c r="S368" s="288" t="e">
        <f t="shared" ca="1" si="48"/>
        <v>#NAME?</v>
      </c>
      <c r="T368" s="296" t="e">
        <f ca="1">CONCATENATE(INDEX([3]PC!$E$1:$M$2,1,$S368) &amp; " e " &amp; INDEX([3]PC!$E$1:$M$2,1,$S368+1))</f>
        <v>#NAME?</v>
      </c>
      <c r="U368" s="292"/>
      <c r="W368" s="292" t="e">
        <f>CONCATENATE(INDEX([3]IMC!$F$1:$R$5,5,$V368) &amp; " e " &amp; INDEX([3]IMC!$F$1:$R$5,5,$V368+1))</f>
        <v>#VALUE!</v>
      </c>
      <c r="X368" s="293">
        <f t="shared" si="49"/>
        <v>0</v>
      </c>
      <c r="Y368" s="293">
        <f t="shared" si="50"/>
        <v>0</v>
      </c>
      <c r="Z368" s="294"/>
      <c r="AA368" s="294"/>
      <c r="AB368" s="294"/>
      <c r="AC368" s="294"/>
      <c r="AD368" s="294"/>
      <c r="AE368" s="294"/>
      <c r="AF368" s="294"/>
      <c r="AG368" s="294"/>
      <c r="AH368" s="294"/>
      <c r="AI368" s="294"/>
      <c r="AJ368" s="294"/>
      <c r="AK368" s="294"/>
      <c r="AL368" s="294"/>
      <c r="AM368" s="294"/>
    </row>
    <row r="369" spans="1:39" ht="12">
      <c r="A369" s="281"/>
      <c r="B369" s="281"/>
      <c r="C369" s="281"/>
      <c r="D369" s="283"/>
      <c r="E369" s="283"/>
      <c r="F369" s="284" t="e">
        <f t="shared" ca="1" si="52"/>
        <v>#NAME?</v>
      </c>
      <c r="G369" s="285" t="e">
        <f t="shared" ca="1" si="54"/>
        <v>#NAME?</v>
      </c>
      <c r="H369" s="281"/>
      <c r="I369" s="281"/>
      <c r="J369" s="281"/>
      <c r="K369" s="281"/>
      <c r="L369" s="305"/>
      <c r="M369" s="287" t="str">
        <f t="shared" si="47"/>
        <v/>
      </c>
      <c r="N369" s="288" t="e">
        <f ca="1">MATCH(F369,[3]IMC!B:B,0)</f>
        <v>#NAME?</v>
      </c>
      <c r="O369" s="288" t="e">
        <f t="shared" ca="1" si="53"/>
        <v>#NAME?</v>
      </c>
      <c r="P369" s="287" t="e">
        <f ca="1">CONCATENATE(INDEX([3]IMC!$F$1:$R$5,5,$O369) &amp; " e " &amp; INDEX([3]IMC!$F$1:$R$5,5,$O369+1))</f>
        <v>#NAME?</v>
      </c>
      <c r="Q369" s="281"/>
      <c r="R369" s="288" t="e">
        <f ca="1">MATCH(F369,[3]PC!A:A,0)</f>
        <v>#NAME?</v>
      </c>
      <c r="S369" s="288" t="e">
        <f t="shared" ca="1" si="48"/>
        <v>#NAME?</v>
      </c>
      <c r="T369" s="296" t="e">
        <f ca="1">CONCATENATE(INDEX([3]PC!$E$1:$M$2,1,$S369) &amp; " e " &amp; INDEX([3]PC!$E$1:$M$2,1,$S369+1))</f>
        <v>#NAME?</v>
      </c>
      <c r="U369" s="292"/>
      <c r="W369" s="292" t="e">
        <f>CONCATENATE(INDEX([3]IMC!$F$1:$R$5,5,$V369) &amp; " e " &amp; INDEX([3]IMC!$F$1:$R$5,5,$V369+1))</f>
        <v>#VALUE!</v>
      </c>
      <c r="X369" s="293">
        <f t="shared" si="49"/>
        <v>0</v>
      </c>
      <c r="Y369" s="293">
        <f t="shared" si="50"/>
        <v>0</v>
      </c>
      <c r="Z369" s="294"/>
      <c r="AA369" s="294"/>
      <c r="AB369" s="294"/>
      <c r="AC369" s="294"/>
      <c r="AD369" s="294"/>
      <c r="AE369" s="294"/>
      <c r="AF369" s="294"/>
      <c r="AG369" s="294"/>
      <c r="AH369" s="294"/>
      <c r="AI369" s="294"/>
      <c r="AJ369" s="294"/>
      <c r="AK369" s="294"/>
      <c r="AL369" s="294"/>
      <c r="AM369" s="294"/>
    </row>
    <row r="370" spans="1:39" ht="12">
      <c r="A370" s="281"/>
      <c r="B370" s="281"/>
      <c r="C370" s="281"/>
      <c r="D370" s="283"/>
      <c r="E370" s="283"/>
      <c r="F370" s="284" t="e">
        <f t="shared" ca="1" si="52"/>
        <v>#NAME?</v>
      </c>
      <c r="G370" s="285" t="e">
        <f t="shared" ca="1" si="54"/>
        <v>#NAME?</v>
      </c>
      <c r="H370" s="281"/>
      <c r="I370" s="281"/>
      <c r="J370" s="281"/>
      <c r="K370" s="281"/>
      <c r="L370" s="305"/>
      <c r="M370" s="287" t="str">
        <f t="shared" si="47"/>
        <v/>
      </c>
      <c r="N370" s="288" t="e">
        <f ca="1">MATCH(F370,[3]IMC!B:B,0)</f>
        <v>#NAME?</v>
      </c>
      <c r="O370" s="288" t="e">
        <f t="shared" ca="1" si="53"/>
        <v>#NAME?</v>
      </c>
      <c r="P370" s="287" t="e">
        <f ca="1">CONCATENATE(INDEX([3]IMC!$F$1:$R$5,5,$O370) &amp; " e " &amp; INDEX([3]IMC!$F$1:$R$5,5,$O370+1))</f>
        <v>#NAME?</v>
      </c>
      <c r="Q370" s="281"/>
      <c r="R370" s="288" t="e">
        <f ca="1">MATCH(F370,[3]PC!A:A,0)</f>
        <v>#NAME?</v>
      </c>
      <c r="S370" s="288" t="e">
        <f t="shared" ca="1" si="48"/>
        <v>#NAME?</v>
      </c>
      <c r="T370" s="296" t="e">
        <f ca="1">CONCATENATE(INDEX([3]PC!$E$1:$M$2,1,$S370) &amp; " e " &amp; INDEX([3]PC!$E$1:$M$2,1,$S370+1))</f>
        <v>#NAME?</v>
      </c>
      <c r="U370" s="292"/>
      <c r="W370" s="292" t="e">
        <f>CONCATENATE(INDEX([3]IMC!$F$1:$R$5,5,$V370) &amp; " e " &amp; INDEX([3]IMC!$F$1:$R$5,5,$V370+1))</f>
        <v>#VALUE!</v>
      </c>
      <c r="X370" s="293">
        <f t="shared" si="49"/>
        <v>0</v>
      </c>
      <c r="Y370" s="293">
        <f t="shared" si="50"/>
        <v>0</v>
      </c>
      <c r="Z370" s="294"/>
      <c r="AA370" s="294"/>
      <c r="AB370" s="294"/>
      <c r="AC370" s="294"/>
      <c r="AD370" s="294"/>
      <c r="AE370" s="294"/>
      <c r="AF370" s="294"/>
      <c r="AG370" s="294"/>
      <c r="AH370" s="294"/>
      <c r="AI370" s="294"/>
      <c r="AJ370" s="294"/>
      <c r="AK370" s="294"/>
      <c r="AL370" s="294"/>
      <c r="AM370" s="294"/>
    </row>
    <row r="371" spans="1:39" ht="12">
      <c r="A371" s="281"/>
      <c r="B371" s="281"/>
      <c r="C371" s="281"/>
      <c r="D371" s="283"/>
      <c r="E371" s="283"/>
      <c r="F371" s="284" t="e">
        <f t="shared" ca="1" si="52"/>
        <v>#NAME?</v>
      </c>
      <c r="G371" s="285" t="e">
        <f t="shared" ca="1" si="54"/>
        <v>#NAME?</v>
      </c>
      <c r="H371" s="281"/>
      <c r="I371" s="281"/>
      <c r="J371" s="281"/>
      <c r="K371" s="281"/>
      <c r="L371" s="305"/>
      <c r="M371" s="287" t="str">
        <f t="shared" si="47"/>
        <v/>
      </c>
      <c r="N371" s="288" t="e">
        <f ca="1">MATCH(F371,[3]IMC!B:B,0)</f>
        <v>#NAME?</v>
      </c>
      <c r="O371" s="288" t="e">
        <f t="shared" ca="1" si="53"/>
        <v>#NAME?</v>
      </c>
      <c r="P371" s="287" t="e">
        <f ca="1">CONCATENATE(INDEX([3]IMC!$F$1:$R$5,5,$O371) &amp; " e " &amp; INDEX([3]IMC!$F$1:$R$5,5,$O371+1))</f>
        <v>#NAME?</v>
      </c>
      <c r="Q371" s="281"/>
      <c r="R371" s="288" t="e">
        <f ca="1">MATCH(F371,[3]PC!A:A,0)</f>
        <v>#NAME?</v>
      </c>
      <c r="S371" s="288" t="e">
        <f t="shared" ca="1" si="48"/>
        <v>#NAME?</v>
      </c>
      <c r="T371" s="296" t="e">
        <f ca="1">CONCATENATE(INDEX([3]PC!$E$1:$M$2,1,$S371) &amp; " e " &amp; INDEX([3]PC!$E$1:$M$2,1,$S371+1))</f>
        <v>#NAME?</v>
      </c>
      <c r="U371" s="292"/>
      <c r="W371" s="292" t="e">
        <f>CONCATENATE(INDEX([3]IMC!$F$1:$R$5,5,$V371) &amp; " e " &amp; INDEX([3]IMC!$F$1:$R$5,5,$V371+1))</f>
        <v>#VALUE!</v>
      </c>
      <c r="X371" s="293">
        <f t="shared" si="49"/>
        <v>0</v>
      </c>
      <c r="Y371" s="293">
        <f t="shared" si="50"/>
        <v>0</v>
      </c>
      <c r="Z371" s="294"/>
      <c r="AA371" s="294"/>
      <c r="AB371" s="294"/>
      <c r="AC371" s="294"/>
      <c r="AD371" s="294"/>
      <c r="AE371" s="294"/>
      <c r="AF371" s="294"/>
      <c r="AG371" s="294"/>
      <c r="AH371" s="294"/>
      <c r="AI371" s="294"/>
      <c r="AJ371" s="294"/>
      <c r="AK371" s="294"/>
      <c r="AL371" s="294"/>
      <c r="AM371" s="294"/>
    </row>
    <row r="372" spans="1:39" ht="12">
      <c r="A372" s="281"/>
      <c r="B372" s="281"/>
      <c r="C372" s="281"/>
      <c r="D372" s="283"/>
      <c r="E372" s="283"/>
      <c r="F372" s="284" t="e">
        <f t="shared" ca="1" si="52"/>
        <v>#NAME?</v>
      </c>
      <c r="G372" s="285" t="e">
        <f t="shared" ca="1" si="54"/>
        <v>#NAME?</v>
      </c>
      <c r="H372" s="281"/>
      <c r="I372" s="281"/>
      <c r="J372" s="281"/>
      <c r="K372" s="281"/>
      <c r="L372" s="305"/>
      <c r="M372" s="287" t="str">
        <f t="shared" si="47"/>
        <v/>
      </c>
      <c r="N372" s="288" t="e">
        <f ca="1">MATCH(F372,[3]IMC!B:B,0)</f>
        <v>#NAME?</v>
      </c>
      <c r="O372" s="288" t="e">
        <f t="shared" ca="1" si="53"/>
        <v>#NAME?</v>
      </c>
      <c r="P372" s="287" t="e">
        <f ca="1">CONCATENATE(INDEX([3]IMC!$F$1:$R$5,5,$O372) &amp; " e " &amp; INDEX([3]IMC!$F$1:$R$5,5,$O372+1))</f>
        <v>#NAME?</v>
      </c>
      <c r="Q372" s="281"/>
      <c r="R372" s="288" t="e">
        <f ca="1">MATCH(F372,[3]PC!A:A,0)</f>
        <v>#NAME?</v>
      </c>
      <c r="S372" s="288" t="e">
        <f t="shared" ca="1" si="48"/>
        <v>#NAME?</v>
      </c>
      <c r="T372" s="296" t="e">
        <f ca="1">CONCATENATE(INDEX([3]PC!$E$1:$M$2,1,$S372) &amp; " e " &amp; INDEX([3]PC!$E$1:$M$2,1,$S372+1))</f>
        <v>#NAME?</v>
      </c>
      <c r="U372" s="292"/>
      <c r="W372" s="292" t="e">
        <f>CONCATENATE(INDEX([3]IMC!$F$1:$R$5,5,$V372) &amp; " e " &amp; INDEX([3]IMC!$F$1:$R$5,5,$V372+1))</f>
        <v>#VALUE!</v>
      </c>
      <c r="X372" s="293">
        <f t="shared" si="49"/>
        <v>0</v>
      </c>
      <c r="Y372" s="293">
        <f t="shared" si="50"/>
        <v>0</v>
      </c>
      <c r="Z372" s="294"/>
      <c r="AA372" s="294"/>
      <c r="AB372" s="294"/>
      <c r="AC372" s="294"/>
      <c r="AD372" s="294"/>
      <c r="AE372" s="294"/>
      <c r="AF372" s="294"/>
      <c r="AG372" s="294"/>
      <c r="AH372" s="294"/>
      <c r="AI372" s="294"/>
      <c r="AJ372" s="294"/>
      <c r="AK372" s="294"/>
      <c r="AL372" s="294"/>
      <c r="AM372" s="294"/>
    </row>
    <row r="373" spans="1:39" ht="12">
      <c r="A373" s="281"/>
      <c r="B373" s="281"/>
      <c r="C373" s="281"/>
      <c r="D373" s="283"/>
      <c r="E373" s="283"/>
      <c r="F373" s="284" t="e">
        <f t="shared" ca="1" si="52"/>
        <v>#NAME?</v>
      </c>
      <c r="G373" s="285" t="e">
        <f t="shared" ca="1" si="54"/>
        <v>#NAME?</v>
      </c>
      <c r="H373" s="281"/>
      <c r="I373" s="281"/>
      <c r="J373" s="281"/>
      <c r="K373" s="281"/>
      <c r="L373" s="305"/>
      <c r="M373" s="287" t="str">
        <f t="shared" si="47"/>
        <v/>
      </c>
      <c r="N373" s="288" t="e">
        <f ca="1">MATCH(F373,[3]IMC!B:B,0)</f>
        <v>#NAME?</v>
      </c>
      <c r="O373" s="288" t="e">
        <f t="shared" ca="1" si="53"/>
        <v>#NAME?</v>
      </c>
      <c r="P373" s="287" t="e">
        <f ca="1">CONCATENATE(INDEX([3]IMC!$F$1:$R$5,5,$O373) &amp; " e " &amp; INDEX([3]IMC!$F$1:$R$5,5,$O373+1))</f>
        <v>#NAME?</v>
      </c>
      <c r="Q373" s="281"/>
      <c r="R373" s="288" t="e">
        <f ca="1">MATCH(F373,[3]PC!A:A,0)</f>
        <v>#NAME?</v>
      </c>
      <c r="S373" s="288" t="e">
        <f t="shared" ca="1" si="48"/>
        <v>#NAME?</v>
      </c>
      <c r="T373" s="296" t="e">
        <f ca="1">CONCATENATE(INDEX([3]PC!$E$1:$M$2,1,$S373) &amp; " e " &amp; INDEX([3]PC!$E$1:$M$2,1,$S373+1))</f>
        <v>#NAME?</v>
      </c>
      <c r="U373" s="292"/>
      <c r="W373" s="292" t="e">
        <f>CONCATENATE(INDEX([3]IMC!$F$1:$R$5,5,$V373) &amp; " e " &amp; INDEX([3]IMC!$F$1:$R$5,5,$V373+1))</f>
        <v>#VALUE!</v>
      </c>
      <c r="X373" s="293">
        <f t="shared" si="49"/>
        <v>0</v>
      </c>
      <c r="Y373" s="293">
        <f t="shared" si="50"/>
        <v>0</v>
      </c>
      <c r="Z373" s="294"/>
      <c r="AA373" s="294"/>
      <c r="AB373" s="294"/>
      <c r="AC373" s="294"/>
      <c r="AD373" s="294"/>
      <c r="AE373" s="294"/>
      <c r="AF373" s="294"/>
      <c r="AG373" s="294"/>
      <c r="AH373" s="294"/>
      <c r="AI373" s="294"/>
      <c r="AJ373" s="294"/>
      <c r="AK373" s="294"/>
      <c r="AL373" s="294"/>
      <c r="AM373" s="294"/>
    </row>
    <row r="374" spans="1:39" ht="12">
      <c r="A374" s="281"/>
      <c r="B374" s="281"/>
      <c r="C374" s="281"/>
      <c r="D374" s="283"/>
      <c r="E374" s="283"/>
      <c r="F374" s="284" t="e">
        <f t="shared" ca="1" si="52"/>
        <v>#NAME?</v>
      </c>
      <c r="G374" s="285" t="e">
        <f t="shared" ca="1" si="54"/>
        <v>#NAME?</v>
      </c>
      <c r="H374" s="281"/>
      <c r="I374" s="281"/>
      <c r="J374" s="281"/>
      <c r="K374" s="281"/>
      <c r="L374" s="305"/>
      <c r="M374" s="287" t="str">
        <f t="shared" si="47"/>
        <v/>
      </c>
      <c r="N374" s="288" t="e">
        <f ca="1">MATCH(F374,[3]IMC!B:B,0)</f>
        <v>#NAME?</v>
      </c>
      <c r="O374" s="288" t="e">
        <f t="shared" ca="1" si="53"/>
        <v>#NAME?</v>
      </c>
      <c r="P374" s="287" t="e">
        <f ca="1">CONCATENATE(INDEX([3]IMC!$F$1:$R$5,5,$O374) &amp; " e " &amp; INDEX([3]IMC!$F$1:$R$5,5,$O374+1))</f>
        <v>#NAME?</v>
      </c>
      <c r="Q374" s="281"/>
      <c r="R374" s="288" t="e">
        <f ca="1">MATCH(F374,[3]PC!A:A,0)</f>
        <v>#NAME?</v>
      </c>
      <c r="S374" s="288" t="e">
        <f t="shared" ca="1" si="48"/>
        <v>#NAME?</v>
      </c>
      <c r="T374" s="296" t="e">
        <f ca="1">CONCATENATE(INDEX([3]PC!$E$1:$M$2,1,$S374) &amp; " e " &amp; INDEX([3]PC!$E$1:$M$2,1,$S374+1))</f>
        <v>#NAME?</v>
      </c>
      <c r="U374" s="292"/>
      <c r="W374" s="292" t="e">
        <f>CONCATENATE(INDEX([3]IMC!$F$1:$R$5,5,$V374) &amp; " e " &amp; INDEX([3]IMC!$F$1:$R$5,5,$V374+1))</f>
        <v>#VALUE!</v>
      </c>
      <c r="X374" s="293">
        <f t="shared" si="49"/>
        <v>0</v>
      </c>
      <c r="Y374" s="293">
        <f t="shared" si="50"/>
        <v>0</v>
      </c>
      <c r="Z374" s="294"/>
      <c r="AA374" s="294"/>
      <c r="AB374" s="294"/>
      <c r="AC374" s="294"/>
      <c r="AD374" s="294"/>
      <c r="AE374" s="294"/>
      <c r="AF374" s="294"/>
      <c r="AG374" s="294"/>
      <c r="AH374" s="294"/>
      <c r="AI374" s="294"/>
      <c r="AJ374" s="294"/>
      <c r="AK374" s="294"/>
      <c r="AL374" s="294"/>
      <c r="AM374" s="294"/>
    </row>
    <row r="375" spans="1:39" ht="12">
      <c r="A375" s="281"/>
      <c r="B375" s="281"/>
      <c r="C375" s="281"/>
      <c r="D375" s="283"/>
      <c r="E375" s="283"/>
      <c r="F375" s="284" t="e">
        <f t="shared" ca="1" si="52"/>
        <v>#NAME?</v>
      </c>
      <c r="G375" s="285" t="e">
        <f t="shared" ca="1" si="54"/>
        <v>#NAME?</v>
      </c>
      <c r="H375" s="281"/>
      <c r="I375" s="281"/>
      <c r="J375" s="281"/>
      <c r="K375" s="281"/>
      <c r="L375" s="305"/>
      <c r="M375" s="287" t="str">
        <f t="shared" si="47"/>
        <v/>
      </c>
      <c r="N375" s="288" t="e">
        <f ca="1">MATCH(F375,[3]IMC!B:B,0)</f>
        <v>#NAME?</v>
      </c>
      <c r="O375" s="288" t="e">
        <f t="shared" ca="1" si="53"/>
        <v>#NAME?</v>
      </c>
      <c r="P375" s="287" t="e">
        <f ca="1">CONCATENATE(INDEX([3]IMC!$F$1:$R$5,5,$O375) &amp; " e " &amp; INDEX([3]IMC!$F$1:$R$5,5,$O375+1))</f>
        <v>#NAME?</v>
      </c>
      <c r="Q375" s="281"/>
      <c r="R375" s="288" t="e">
        <f ca="1">MATCH(F375,[3]PC!A:A,0)</f>
        <v>#NAME?</v>
      </c>
      <c r="S375" s="288" t="e">
        <f t="shared" ca="1" si="48"/>
        <v>#NAME?</v>
      </c>
      <c r="T375" s="296" t="e">
        <f ca="1">CONCATENATE(INDEX([3]PC!$E$1:$M$2,1,$S375) &amp; " e " &amp; INDEX([3]PC!$E$1:$M$2,1,$S375+1))</f>
        <v>#NAME?</v>
      </c>
      <c r="U375" s="292"/>
      <c r="W375" s="292" t="e">
        <f>CONCATENATE(INDEX([3]IMC!$F$1:$R$5,5,$V375) &amp; " e " &amp; INDEX([3]IMC!$F$1:$R$5,5,$V375+1))</f>
        <v>#VALUE!</v>
      </c>
      <c r="X375" s="293">
        <f t="shared" si="49"/>
        <v>0</v>
      </c>
      <c r="Y375" s="293">
        <f t="shared" si="50"/>
        <v>0</v>
      </c>
      <c r="Z375" s="294"/>
      <c r="AA375" s="294"/>
      <c r="AB375" s="294"/>
      <c r="AC375" s="294"/>
      <c r="AD375" s="294"/>
      <c r="AE375" s="294"/>
      <c r="AF375" s="294"/>
      <c r="AG375" s="294"/>
      <c r="AH375" s="294"/>
      <c r="AI375" s="294"/>
      <c r="AJ375" s="294"/>
      <c r="AK375" s="294"/>
      <c r="AL375" s="294"/>
      <c r="AM375" s="294"/>
    </row>
    <row r="376" spans="1:39" ht="12">
      <c r="A376" s="281"/>
      <c r="B376" s="281"/>
      <c r="C376" s="281"/>
      <c r="D376" s="283"/>
      <c r="E376" s="283"/>
      <c r="F376" s="284" t="e">
        <f t="shared" ca="1" si="52"/>
        <v>#NAME?</v>
      </c>
      <c r="G376" s="285" t="e">
        <f t="shared" ca="1" si="54"/>
        <v>#NAME?</v>
      </c>
      <c r="H376" s="281"/>
      <c r="I376" s="281"/>
      <c r="J376" s="281"/>
      <c r="K376" s="281"/>
      <c r="L376" s="305"/>
      <c r="M376" s="287" t="str">
        <f t="shared" si="47"/>
        <v/>
      </c>
      <c r="N376" s="288" t="e">
        <f ca="1">MATCH(F376,[3]IMC!B:B,0)</f>
        <v>#NAME?</v>
      </c>
      <c r="O376" s="288" t="e">
        <f t="shared" ca="1" si="53"/>
        <v>#NAME?</v>
      </c>
      <c r="P376" s="287" t="e">
        <f ca="1">CONCATENATE(INDEX([3]IMC!$F$1:$R$5,5,$O376) &amp; " e " &amp; INDEX([3]IMC!$F$1:$R$5,5,$O376+1))</f>
        <v>#NAME?</v>
      </c>
      <c r="Q376" s="281"/>
      <c r="R376" s="288" t="e">
        <f ca="1">MATCH(F376,[3]PC!A:A,0)</f>
        <v>#NAME?</v>
      </c>
      <c r="S376" s="288" t="e">
        <f t="shared" ca="1" si="48"/>
        <v>#NAME?</v>
      </c>
      <c r="T376" s="296" t="e">
        <f ca="1">CONCATENATE(INDEX([3]PC!$E$1:$M$2,1,$S376) &amp; " e " &amp; INDEX([3]PC!$E$1:$M$2,1,$S376+1))</f>
        <v>#NAME?</v>
      </c>
      <c r="U376" s="292"/>
      <c r="W376" s="292" t="e">
        <f>CONCATENATE(INDEX([3]IMC!$F$1:$R$5,5,$V376) &amp; " e " &amp; INDEX([3]IMC!$F$1:$R$5,5,$V376+1))</f>
        <v>#VALUE!</v>
      </c>
      <c r="X376" s="293">
        <f t="shared" si="49"/>
        <v>0</v>
      </c>
      <c r="Y376" s="293">
        <f t="shared" si="50"/>
        <v>0</v>
      </c>
      <c r="Z376" s="294"/>
      <c r="AA376" s="294"/>
      <c r="AB376" s="294"/>
      <c r="AC376" s="294"/>
      <c r="AD376" s="294"/>
      <c r="AE376" s="294"/>
      <c r="AF376" s="294"/>
      <c r="AG376" s="294"/>
      <c r="AH376" s="294"/>
      <c r="AI376" s="294"/>
      <c r="AJ376" s="294"/>
      <c r="AK376" s="294"/>
      <c r="AL376" s="294"/>
      <c r="AM376" s="294"/>
    </row>
    <row r="377" spans="1:39" ht="12">
      <c r="A377" s="281"/>
      <c r="B377" s="281"/>
      <c r="C377" s="281"/>
      <c r="D377" s="283"/>
      <c r="E377" s="283"/>
      <c r="F377" s="284" t="e">
        <f t="shared" ca="1" si="52"/>
        <v>#NAME?</v>
      </c>
      <c r="G377" s="285" t="e">
        <f t="shared" ca="1" si="54"/>
        <v>#NAME?</v>
      </c>
      <c r="H377" s="281"/>
      <c r="I377" s="281"/>
      <c r="J377" s="281"/>
      <c r="K377" s="281"/>
      <c r="L377" s="305"/>
      <c r="M377" s="287" t="str">
        <f t="shared" si="47"/>
        <v/>
      </c>
      <c r="N377" s="288" t="e">
        <f ca="1">MATCH(F377,[3]IMC!B:B,0)</f>
        <v>#NAME?</v>
      </c>
      <c r="O377" s="288" t="e">
        <f t="shared" ca="1" si="53"/>
        <v>#NAME?</v>
      </c>
      <c r="P377" s="287" t="e">
        <f ca="1">CONCATENATE(INDEX([3]IMC!$F$1:$R$5,5,$O377) &amp; " e " &amp; INDEX([3]IMC!$F$1:$R$5,5,$O377+1))</f>
        <v>#NAME?</v>
      </c>
      <c r="Q377" s="281"/>
      <c r="R377" s="288" t="e">
        <f ca="1">MATCH(F377,[3]PC!A:A,0)</f>
        <v>#NAME?</v>
      </c>
      <c r="S377" s="288" t="e">
        <f t="shared" ca="1" si="48"/>
        <v>#NAME?</v>
      </c>
      <c r="T377" s="296" t="e">
        <f ca="1">CONCATENATE(INDEX([3]PC!$E$1:$M$2,1,$S377) &amp; " e " &amp; INDEX([3]PC!$E$1:$M$2,1,$S377+1))</f>
        <v>#NAME?</v>
      </c>
      <c r="U377" s="292"/>
      <c r="W377" s="292" t="e">
        <f>CONCATENATE(INDEX([3]IMC!$F$1:$R$5,5,$V377) &amp; " e " &amp; INDEX([3]IMC!$F$1:$R$5,5,$V377+1))</f>
        <v>#VALUE!</v>
      </c>
      <c r="X377" s="293">
        <f t="shared" si="49"/>
        <v>0</v>
      </c>
      <c r="Y377" s="293">
        <f t="shared" si="50"/>
        <v>0</v>
      </c>
      <c r="Z377" s="294"/>
      <c r="AA377" s="294"/>
      <c r="AB377" s="294"/>
      <c r="AC377" s="294"/>
      <c r="AD377" s="294"/>
      <c r="AE377" s="294"/>
      <c r="AF377" s="294"/>
      <c r="AG377" s="294"/>
      <c r="AH377" s="294"/>
      <c r="AI377" s="294"/>
      <c r="AJ377" s="294"/>
      <c r="AK377" s="294"/>
      <c r="AL377" s="294"/>
      <c r="AM377" s="294"/>
    </row>
    <row r="378" spans="1:39" ht="12">
      <c r="A378" s="281"/>
      <c r="B378" s="281"/>
      <c r="C378" s="281"/>
      <c r="D378" s="283"/>
      <c r="E378" s="283"/>
      <c r="F378" s="284" t="e">
        <f t="shared" ca="1" si="52"/>
        <v>#NAME?</v>
      </c>
      <c r="G378" s="285" t="e">
        <f t="shared" ca="1" si="54"/>
        <v>#NAME?</v>
      </c>
      <c r="H378" s="281"/>
      <c r="I378" s="281"/>
      <c r="J378" s="281"/>
      <c r="K378" s="281"/>
      <c r="L378" s="305"/>
      <c r="M378" s="287" t="str">
        <f t="shared" si="47"/>
        <v/>
      </c>
      <c r="N378" s="288" t="e">
        <f ca="1">MATCH(F378,[3]IMC!B:B,0)</f>
        <v>#NAME?</v>
      </c>
      <c r="O378" s="288" t="e">
        <f t="shared" ca="1" si="53"/>
        <v>#NAME?</v>
      </c>
      <c r="P378" s="287" t="e">
        <f ca="1">CONCATENATE(INDEX([3]IMC!$F$1:$R$5,5,$O378) &amp; " e " &amp; INDEX([3]IMC!$F$1:$R$5,5,$O378+1))</f>
        <v>#NAME?</v>
      </c>
      <c r="Q378" s="281"/>
      <c r="R378" s="288" t="e">
        <f ca="1">MATCH(F378,[3]PC!A:A,0)</f>
        <v>#NAME?</v>
      </c>
      <c r="S378" s="288" t="e">
        <f t="shared" ca="1" si="48"/>
        <v>#NAME?</v>
      </c>
      <c r="T378" s="296" t="e">
        <f ca="1">CONCATENATE(INDEX([3]PC!$E$1:$M$2,1,$S378) &amp; " e " &amp; INDEX([3]PC!$E$1:$M$2,1,$S378+1))</f>
        <v>#NAME?</v>
      </c>
      <c r="U378" s="292"/>
      <c r="W378" s="292" t="e">
        <f>CONCATENATE(INDEX([3]IMC!$F$1:$R$5,5,$V378) &amp; " e " &amp; INDEX([3]IMC!$F$1:$R$5,5,$V378+1))</f>
        <v>#VALUE!</v>
      </c>
      <c r="X378" s="293">
        <f t="shared" si="49"/>
        <v>0</v>
      </c>
      <c r="Y378" s="293">
        <f t="shared" si="50"/>
        <v>0</v>
      </c>
      <c r="Z378" s="294"/>
      <c r="AA378" s="294"/>
      <c r="AB378" s="294"/>
      <c r="AC378" s="294"/>
      <c r="AD378" s="294"/>
      <c r="AE378" s="294"/>
      <c r="AF378" s="294"/>
      <c r="AG378" s="294"/>
      <c r="AH378" s="294"/>
      <c r="AI378" s="294"/>
      <c r="AJ378" s="294"/>
      <c r="AK378" s="294"/>
      <c r="AL378" s="294"/>
      <c r="AM378" s="294"/>
    </row>
    <row r="379" spans="1:39" ht="12">
      <c r="A379" s="281"/>
      <c r="B379" s="281"/>
      <c r="C379" s="281"/>
      <c r="D379" s="283"/>
      <c r="E379" s="283"/>
      <c r="F379" s="284" t="e">
        <f t="shared" ca="1" si="52"/>
        <v>#NAME?</v>
      </c>
      <c r="G379" s="285" t="e">
        <f t="shared" ca="1" si="54"/>
        <v>#NAME?</v>
      </c>
      <c r="H379" s="281"/>
      <c r="I379" s="281"/>
      <c r="J379" s="281"/>
      <c r="K379" s="281"/>
      <c r="L379" s="305"/>
      <c r="M379" s="287" t="str">
        <f t="shared" si="47"/>
        <v/>
      </c>
      <c r="N379" s="288" t="e">
        <f ca="1">MATCH(F379,[3]IMC!B:B,0)</f>
        <v>#NAME?</v>
      </c>
      <c r="O379" s="288" t="e">
        <f t="shared" ca="1" si="53"/>
        <v>#NAME?</v>
      </c>
      <c r="P379" s="287" t="e">
        <f ca="1">CONCATENATE(INDEX([3]IMC!$F$1:$R$5,5,$O379) &amp; " e " &amp; INDEX([3]IMC!$F$1:$R$5,5,$O379+1))</f>
        <v>#NAME?</v>
      </c>
      <c r="Q379" s="281"/>
      <c r="R379" s="288" t="e">
        <f ca="1">MATCH(F379,[3]PC!A:A,0)</f>
        <v>#NAME?</v>
      </c>
      <c r="S379" s="288" t="e">
        <f t="shared" ca="1" si="48"/>
        <v>#NAME?</v>
      </c>
      <c r="T379" s="296" t="e">
        <f ca="1">CONCATENATE(INDEX([3]PC!$E$1:$M$2,1,$S379) &amp; " e " &amp; INDEX([3]PC!$E$1:$M$2,1,$S379+1))</f>
        <v>#NAME?</v>
      </c>
      <c r="U379" s="292"/>
      <c r="W379" s="292" t="e">
        <f>CONCATENATE(INDEX([3]IMC!$F$1:$R$5,5,$V379) &amp; " e " &amp; INDEX([3]IMC!$F$1:$R$5,5,$V379+1))</f>
        <v>#VALUE!</v>
      </c>
      <c r="X379" s="293">
        <f t="shared" si="49"/>
        <v>0</v>
      </c>
      <c r="Y379" s="293">
        <f t="shared" si="50"/>
        <v>0</v>
      </c>
      <c r="Z379" s="294"/>
      <c r="AA379" s="294"/>
      <c r="AB379" s="294"/>
      <c r="AC379" s="294"/>
      <c r="AD379" s="294"/>
      <c r="AE379" s="294"/>
      <c r="AF379" s="294"/>
      <c r="AG379" s="294"/>
      <c r="AH379" s="294"/>
      <c r="AI379" s="294"/>
      <c r="AJ379" s="294"/>
      <c r="AK379" s="294"/>
      <c r="AL379" s="294"/>
      <c r="AM379" s="294"/>
    </row>
    <row r="380" spans="1:39" ht="12">
      <c r="A380" s="281"/>
      <c r="B380" s="281"/>
      <c r="C380" s="281"/>
      <c r="D380" s="283"/>
      <c r="E380" s="283"/>
      <c r="F380" s="284" t="e">
        <f t="shared" ca="1" si="52"/>
        <v>#NAME?</v>
      </c>
      <c r="G380" s="285" t="e">
        <f t="shared" ca="1" si="54"/>
        <v>#NAME?</v>
      </c>
      <c r="H380" s="281"/>
      <c r="I380" s="281"/>
      <c r="J380" s="281"/>
      <c r="K380" s="281"/>
      <c r="L380" s="305"/>
      <c r="M380" s="287" t="str">
        <f t="shared" si="47"/>
        <v/>
      </c>
      <c r="N380" s="288" t="e">
        <f ca="1">MATCH(F380,[3]IMC!B:B,0)</f>
        <v>#NAME?</v>
      </c>
      <c r="O380" s="288" t="e">
        <f t="shared" ca="1" si="53"/>
        <v>#NAME?</v>
      </c>
      <c r="P380" s="287" t="e">
        <f ca="1">CONCATENATE(INDEX([3]IMC!$F$1:$R$5,5,$O380) &amp; " e " &amp; INDEX([3]IMC!$F$1:$R$5,5,$O380+1))</f>
        <v>#NAME?</v>
      </c>
      <c r="Q380" s="281"/>
      <c r="R380" s="288" t="e">
        <f ca="1">MATCH(F380,[3]PC!A:A,0)</f>
        <v>#NAME?</v>
      </c>
      <c r="S380" s="288" t="e">
        <f t="shared" ca="1" si="48"/>
        <v>#NAME?</v>
      </c>
      <c r="T380" s="296" t="e">
        <f ca="1">CONCATENATE(INDEX([3]PC!$E$1:$M$2,1,$S380) &amp; " e " &amp; INDEX([3]PC!$E$1:$M$2,1,$S380+1))</f>
        <v>#NAME?</v>
      </c>
      <c r="U380" s="292"/>
      <c r="W380" s="292" t="e">
        <f>CONCATENATE(INDEX([3]IMC!$F$1:$R$5,5,$V380) &amp; " e " &amp; INDEX([3]IMC!$F$1:$R$5,5,$V380+1))</f>
        <v>#VALUE!</v>
      </c>
      <c r="X380" s="293">
        <f t="shared" si="49"/>
        <v>0</v>
      </c>
      <c r="Y380" s="293">
        <f t="shared" si="50"/>
        <v>0</v>
      </c>
      <c r="Z380" s="294"/>
      <c r="AA380" s="294"/>
      <c r="AB380" s="294"/>
      <c r="AC380" s="294"/>
      <c r="AD380" s="294"/>
      <c r="AE380" s="294"/>
      <c r="AF380" s="294"/>
      <c r="AG380" s="294"/>
      <c r="AH380" s="294"/>
      <c r="AI380" s="294"/>
      <c r="AJ380" s="294"/>
      <c r="AK380" s="294"/>
      <c r="AL380" s="294"/>
      <c r="AM380" s="294"/>
    </row>
    <row r="381" spans="1:39" ht="12">
      <c r="A381" s="281"/>
      <c r="B381" s="281"/>
      <c r="C381" s="281"/>
      <c r="D381" s="283"/>
      <c r="E381" s="283"/>
      <c r="F381" s="284" t="e">
        <f t="shared" ca="1" si="52"/>
        <v>#NAME?</v>
      </c>
      <c r="G381" s="285" t="e">
        <f t="shared" ca="1" si="54"/>
        <v>#NAME?</v>
      </c>
      <c r="H381" s="281"/>
      <c r="I381" s="281"/>
      <c r="J381" s="281"/>
      <c r="K381" s="281"/>
      <c r="L381" s="305"/>
      <c r="M381" s="287" t="str">
        <f t="shared" si="47"/>
        <v/>
      </c>
      <c r="N381" s="288" t="e">
        <f ca="1">MATCH(F381,[3]IMC!B:B,0)</f>
        <v>#NAME?</v>
      </c>
      <c r="O381" s="288" t="e">
        <f t="shared" ca="1" si="53"/>
        <v>#NAME?</v>
      </c>
      <c r="P381" s="287" t="e">
        <f ca="1">CONCATENATE(INDEX([3]IMC!$F$1:$R$5,5,$O381) &amp; " e " &amp; INDEX([3]IMC!$F$1:$R$5,5,$O381+1))</f>
        <v>#NAME?</v>
      </c>
      <c r="Q381" s="281"/>
      <c r="R381" s="288" t="e">
        <f ca="1">MATCH(F381,[3]PC!A:A,0)</f>
        <v>#NAME?</v>
      </c>
      <c r="S381" s="288" t="e">
        <f t="shared" ca="1" si="48"/>
        <v>#NAME?</v>
      </c>
      <c r="T381" s="296" t="e">
        <f ca="1">CONCATENATE(INDEX([3]PC!$E$1:$M$2,1,$S381) &amp; " e " &amp; INDEX([3]PC!$E$1:$M$2,1,$S381+1))</f>
        <v>#NAME?</v>
      </c>
      <c r="U381" s="292"/>
      <c r="W381" s="292" t="e">
        <f>CONCATENATE(INDEX([3]IMC!$F$1:$R$5,5,$V381) &amp; " e " &amp; INDEX([3]IMC!$F$1:$R$5,5,$V381+1))</f>
        <v>#VALUE!</v>
      </c>
      <c r="X381" s="293">
        <f t="shared" si="49"/>
        <v>0</v>
      </c>
      <c r="Y381" s="293">
        <f t="shared" si="50"/>
        <v>0</v>
      </c>
      <c r="Z381" s="294"/>
      <c r="AA381" s="294"/>
      <c r="AB381" s="294"/>
      <c r="AC381" s="294"/>
      <c r="AD381" s="294"/>
      <c r="AE381" s="294"/>
      <c r="AF381" s="294"/>
      <c r="AG381" s="294"/>
      <c r="AH381" s="294"/>
      <c r="AI381" s="294"/>
      <c r="AJ381" s="294"/>
      <c r="AK381" s="294"/>
      <c r="AL381" s="294"/>
      <c r="AM381" s="294"/>
    </row>
    <row r="382" spans="1:39" ht="12">
      <c r="A382" s="281"/>
      <c r="B382" s="281"/>
      <c r="C382" s="281"/>
      <c r="D382" s="283"/>
      <c r="E382" s="283"/>
      <c r="F382" s="284" t="e">
        <f t="shared" ca="1" si="52"/>
        <v>#NAME?</v>
      </c>
      <c r="G382" s="285" t="e">
        <f t="shared" ca="1" si="54"/>
        <v>#NAME?</v>
      </c>
      <c r="H382" s="281"/>
      <c r="I382" s="281"/>
      <c r="J382" s="281"/>
      <c r="K382" s="281"/>
      <c r="L382" s="305"/>
      <c r="M382" s="287" t="str">
        <f t="shared" si="47"/>
        <v/>
      </c>
      <c r="N382" s="288" t="e">
        <f ca="1">MATCH(F382,[3]IMC!B:B,0)</f>
        <v>#NAME?</v>
      </c>
      <c r="O382" s="288" t="e">
        <f t="shared" ca="1" si="53"/>
        <v>#NAME?</v>
      </c>
      <c r="P382" s="287" t="e">
        <f ca="1">CONCATENATE(INDEX([3]IMC!$F$1:$R$5,5,$O382) &amp; " e " &amp; INDEX([3]IMC!$F$1:$R$5,5,$O382+1))</f>
        <v>#NAME?</v>
      </c>
      <c r="Q382" s="281"/>
      <c r="R382" s="288" t="e">
        <f ca="1">MATCH(F382,[3]PC!A:A,0)</f>
        <v>#NAME?</v>
      </c>
      <c r="S382" s="288" t="e">
        <f t="shared" ca="1" si="48"/>
        <v>#NAME?</v>
      </c>
      <c r="T382" s="296" t="e">
        <f ca="1">CONCATENATE(INDEX([3]PC!$E$1:$M$2,1,$S382) &amp; " e " &amp; INDEX([3]PC!$E$1:$M$2,1,$S382+1))</f>
        <v>#NAME?</v>
      </c>
      <c r="U382" s="292"/>
      <c r="W382" s="292" t="e">
        <f>CONCATENATE(INDEX([3]IMC!$F$1:$R$5,5,$V382) &amp; " e " &amp; INDEX([3]IMC!$F$1:$R$5,5,$V382+1))</f>
        <v>#VALUE!</v>
      </c>
      <c r="X382" s="293">
        <f t="shared" si="49"/>
        <v>0</v>
      </c>
      <c r="Y382" s="293">
        <f t="shared" si="50"/>
        <v>0</v>
      </c>
      <c r="Z382" s="294"/>
      <c r="AA382" s="294"/>
      <c r="AB382" s="294"/>
      <c r="AC382" s="294"/>
      <c r="AD382" s="294"/>
      <c r="AE382" s="294"/>
      <c r="AF382" s="294"/>
      <c r="AG382" s="294"/>
      <c r="AH382" s="294"/>
      <c r="AI382" s="294"/>
      <c r="AJ382" s="294"/>
      <c r="AK382" s="294"/>
      <c r="AL382" s="294"/>
      <c r="AM382" s="294"/>
    </row>
    <row r="383" spans="1:39" ht="12">
      <c r="A383" s="281"/>
      <c r="B383" s="281"/>
      <c r="C383" s="281"/>
      <c r="D383" s="283"/>
      <c r="E383" s="283"/>
      <c r="F383" s="284" t="e">
        <f t="shared" ca="1" si="52"/>
        <v>#NAME?</v>
      </c>
      <c r="G383" s="285" t="e">
        <f t="shared" ca="1" si="54"/>
        <v>#NAME?</v>
      </c>
      <c r="H383" s="281"/>
      <c r="I383" s="281"/>
      <c r="J383" s="281"/>
      <c r="K383" s="281"/>
      <c r="L383" s="305"/>
      <c r="M383" s="287" t="str">
        <f t="shared" si="47"/>
        <v/>
      </c>
      <c r="N383" s="288" t="e">
        <f ca="1">MATCH(F383,[3]IMC!B:B,0)</f>
        <v>#NAME?</v>
      </c>
      <c r="O383" s="288" t="e">
        <f t="shared" ca="1" si="53"/>
        <v>#NAME?</v>
      </c>
      <c r="P383" s="287" t="e">
        <f ca="1">CONCATENATE(INDEX([3]IMC!$F$1:$R$5,5,$O383) &amp; " e " &amp; INDEX([3]IMC!$F$1:$R$5,5,$O383+1))</f>
        <v>#NAME?</v>
      </c>
      <c r="Q383" s="281"/>
      <c r="R383" s="288" t="e">
        <f ca="1">MATCH(F383,[3]PC!A:A,0)</f>
        <v>#NAME?</v>
      </c>
      <c r="S383" s="288" t="e">
        <f t="shared" ca="1" si="48"/>
        <v>#NAME?</v>
      </c>
      <c r="T383" s="296" t="e">
        <f ca="1">CONCATENATE(INDEX([3]PC!$E$1:$M$2,1,$S383) &amp; " e " &amp; INDEX([3]PC!$E$1:$M$2,1,$S383+1))</f>
        <v>#NAME?</v>
      </c>
      <c r="U383" s="292"/>
      <c r="W383" s="292" t="e">
        <f>CONCATENATE(INDEX([3]IMC!$F$1:$R$5,5,$V383) &amp; " e " &amp; INDEX([3]IMC!$F$1:$R$5,5,$V383+1))</f>
        <v>#VALUE!</v>
      </c>
      <c r="X383" s="293">
        <f t="shared" si="49"/>
        <v>0</v>
      </c>
      <c r="Y383" s="293">
        <f t="shared" si="50"/>
        <v>0</v>
      </c>
      <c r="Z383" s="294"/>
      <c r="AA383" s="294"/>
      <c r="AB383" s="294"/>
      <c r="AC383" s="294"/>
      <c r="AD383" s="294"/>
      <c r="AE383" s="294"/>
      <c r="AF383" s="294"/>
      <c r="AG383" s="294"/>
      <c r="AH383" s="294"/>
      <c r="AI383" s="294"/>
      <c r="AJ383" s="294"/>
      <c r="AK383" s="294"/>
      <c r="AL383" s="294"/>
      <c r="AM383" s="294"/>
    </row>
    <row r="384" spans="1:39" ht="12">
      <c r="A384" s="281"/>
      <c r="B384" s="281"/>
      <c r="C384" s="281"/>
      <c r="D384" s="283"/>
      <c r="E384" s="283"/>
      <c r="F384" s="284" t="e">
        <f t="shared" ca="1" si="52"/>
        <v>#NAME?</v>
      </c>
      <c r="G384" s="285" t="e">
        <f t="shared" ca="1" si="54"/>
        <v>#NAME?</v>
      </c>
      <c r="H384" s="281"/>
      <c r="I384" s="281"/>
      <c r="J384" s="281"/>
      <c r="K384" s="281"/>
      <c r="L384" s="305"/>
      <c r="M384" s="287" t="str">
        <f t="shared" si="47"/>
        <v/>
      </c>
      <c r="N384" s="288" t="e">
        <f ca="1">MATCH(F384,[3]IMC!B:B,0)</f>
        <v>#NAME?</v>
      </c>
      <c r="O384" s="288" t="e">
        <f t="shared" ca="1" si="53"/>
        <v>#NAME?</v>
      </c>
      <c r="P384" s="287" t="e">
        <f ca="1">CONCATENATE(INDEX([3]IMC!$F$1:$R$5,5,$O384) &amp; " e " &amp; INDEX([3]IMC!$F$1:$R$5,5,$O384+1))</f>
        <v>#NAME?</v>
      </c>
      <c r="Q384" s="281"/>
      <c r="R384" s="288" t="e">
        <f ca="1">MATCH(F384,[3]PC!A:A,0)</f>
        <v>#NAME?</v>
      </c>
      <c r="S384" s="288" t="e">
        <f t="shared" ca="1" si="48"/>
        <v>#NAME?</v>
      </c>
      <c r="T384" s="296" t="e">
        <f ca="1">CONCATENATE(INDEX([3]PC!$E$1:$M$2,1,$S384) &amp; " e " &amp; INDEX([3]PC!$E$1:$M$2,1,$S384+1))</f>
        <v>#NAME?</v>
      </c>
      <c r="U384" s="292"/>
      <c r="W384" s="292" t="e">
        <f>CONCATENATE(INDEX([3]IMC!$F$1:$R$5,5,$V384) &amp; " e " &amp; INDEX([3]IMC!$F$1:$R$5,5,$V384+1))</f>
        <v>#VALUE!</v>
      </c>
      <c r="X384" s="293">
        <f t="shared" si="49"/>
        <v>0</v>
      </c>
      <c r="Y384" s="293">
        <f t="shared" si="50"/>
        <v>0</v>
      </c>
      <c r="Z384" s="294"/>
      <c r="AA384" s="294"/>
      <c r="AB384" s="294"/>
      <c r="AC384" s="294"/>
      <c r="AD384" s="294"/>
      <c r="AE384" s="294"/>
      <c r="AF384" s="294"/>
      <c r="AG384" s="294"/>
      <c r="AH384" s="294"/>
      <c r="AI384" s="294"/>
      <c r="AJ384" s="294"/>
      <c r="AK384" s="294"/>
      <c r="AL384" s="294"/>
      <c r="AM384" s="294"/>
    </row>
    <row r="385" spans="1:39" ht="12">
      <c r="A385" s="281"/>
      <c r="B385" s="281"/>
      <c r="C385" s="281"/>
      <c r="D385" s="283"/>
      <c r="E385" s="283"/>
      <c r="F385" s="284" t="e">
        <f t="shared" ca="1" si="52"/>
        <v>#NAME?</v>
      </c>
      <c r="G385" s="285" t="e">
        <f t="shared" ca="1" si="54"/>
        <v>#NAME?</v>
      </c>
      <c r="H385" s="281"/>
      <c r="I385" s="281"/>
      <c r="J385" s="281"/>
      <c r="K385" s="281"/>
      <c r="L385" s="305"/>
      <c r="M385" s="287" t="str">
        <f t="shared" si="47"/>
        <v/>
      </c>
      <c r="N385" s="288" t="e">
        <f ca="1">MATCH(F385,[3]IMC!B:B,0)</f>
        <v>#NAME?</v>
      </c>
      <c r="O385" s="288" t="e">
        <f t="shared" ca="1" si="53"/>
        <v>#NAME?</v>
      </c>
      <c r="P385" s="287" t="e">
        <f ca="1">CONCATENATE(INDEX([3]IMC!$F$1:$R$5,5,$O385) &amp; " e " &amp; INDEX([3]IMC!$F$1:$R$5,5,$O385+1))</f>
        <v>#NAME?</v>
      </c>
      <c r="Q385" s="281"/>
      <c r="R385" s="288" t="e">
        <f ca="1">MATCH(F385,[3]PC!A:A,0)</f>
        <v>#NAME?</v>
      </c>
      <c r="S385" s="288" t="e">
        <f t="shared" ca="1" si="48"/>
        <v>#NAME?</v>
      </c>
      <c r="T385" s="296" t="e">
        <f ca="1">CONCATENATE(INDEX([3]PC!$E$1:$M$2,1,$S385) &amp; " e " &amp; INDEX([3]PC!$E$1:$M$2,1,$S385+1))</f>
        <v>#NAME?</v>
      </c>
      <c r="U385" s="292"/>
      <c r="W385" s="292" t="e">
        <f>CONCATENATE(INDEX([3]IMC!$F$1:$R$5,5,$V385) &amp; " e " &amp; INDEX([3]IMC!$F$1:$R$5,5,$V385+1))</f>
        <v>#VALUE!</v>
      </c>
      <c r="X385" s="293">
        <f t="shared" si="49"/>
        <v>0</v>
      </c>
      <c r="Y385" s="293">
        <f t="shared" si="50"/>
        <v>0</v>
      </c>
      <c r="Z385" s="294"/>
      <c r="AA385" s="294"/>
      <c r="AB385" s="294"/>
      <c r="AC385" s="294"/>
      <c r="AD385" s="294"/>
      <c r="AE385" s="294"/>
      <c r="AF385" s="294"/>
      <c r="AG385" s="294"/>
      <c r="AH385" s="294"/>
      <c r="AI385" s="294"/>
      <c r="AJ385" s="294"/>
      <c r="AK385" s="294"/>
      <c r="AL385" s="294"/>
      <c r="AM385" s="294"/>
    </row>
    <row r="386" spans="1:39" ht="12">
      <c r="A386" s="281"/>
      <c r="B386" s="281"/>
      <c r="C386" s="281"/>
      <c r="D386" s="283"/>
      <c r="E386" s="283"/>
      <c r="F386" s="284" t="e">
        <f t="shared" ca="1" si="52"/>
        <v>#NAME?</v>
      </c>
      <c r="G386" s="285" t="e">
        <f t="shared" ca="1" si="54"/>
        <v>#NAME?</v>
      </c>
      <c r="H386" s="281"/>
      <c r="I386" s="281"/>
      <c r="J386" s="281"/>
      <c r="K386" s="281"/>
      <c r="L386" s="281"/>
      <c r="M386" s="287" t="str">
        <f t="shared" ref="M386:M449" si="55">IF(H386&gt;0,IF(I386&gt;0,H386/I386^2,""),"")</f>
        <v/>
      </c>
      <c r="N386" s="288" t="e">
        <f ca="1">MATCH(F386,[3]IMC!B:B,0)</f>
        <v>#NAME?</v>
      </c>
      <c r="O386" s="288" t="e">
        <f t="shared" ca="1" si="53"/>
        <v>#NAME?</v>
      </c>
      <c r="P386" s="287" t="e">
        <f ca="1">CONCATENATE(INDEX([3]IMC!$F$1:$R$5,5,$O386) &amp; " e " &amp; INDEX([3]IMC!$F$1:$R$5,5,$O386+1))</f>
        <v>#NAME?</v>
      </c>
      <c r="Q386" s="281"/>
      <c r="R386" s="288" t="e">
        <f ca="1">MATCH(F386,[3]PC!A:A,0)</f>
        <v>#NAME?</v>
      </c>
      <c r="S386" s="288" t="e">
        <f t="shared" ref="S386:S449" ca="1" si="56">MATCH(K386,INDIRECT("PC!E" &amp; R386 &amp; ":L" &amp;R386),1)</f>
        <v>#NAME?</v>
      </c>
      <c r="T386" s="296" t="e">
        <f ca="1">CONCATENATE(INDEX([3]PC!$E$1:$M$2,1,$S386) &amp; " e " &amp; INDEX([3]PC!$E$1:$M$2,1,$S386+1))</f>
        <v>#NAME?</v>
      </c>
      <c r="U386" s="292"/>
      <c r="W386" s="292" t="e">
        <f>CONCATENATE(INDEX([3]IMC!$F$1:$R$5,5,$V386) &amp; " e " &amp; INDEX([3]IMC!$F$1:$R$5,5,$V386+1))</f>
        <v>#VALUE!</v>
      </c>
      <c r="X386" s="293">
        <f t="shared" ref="X386:X449" si="57">U386*(I386*I386)</f>
        <v>0</v>
      </c>
      <c r="Y386" s="293">
        <f t="shared" ref="Y386:Y449" si="58">H386-X386</f>
        <v>0</v>
      </c>
      <c r="Z386" s="294"/>
      <c r="AA386" s="294"/>
      <c r="AB386" s="294"/>
      <c r="AC386" s="294"/>
      <c r="AD386" s="294"/>
      <c r="AE386" s="294"/>
      <c r="AF386" s="294"/>
      <c r="AG386" s="294"/>
      <c r="AH386" s="294"/>
      <c r="AI386" s="294"/>
      <c r="AJ386" s="294"/>
      <c r="AK386" s="294"/>
      <c r="AL386" s="294"/>
      <c r="AM386" s="294"/>
    </row>
    <row r="387" spans="1:39" ht="12">
      <c r="A387" s="281"/>
      <c r="B387" s="281"/>
      <c r="C387" s="281"/>
      <c r="D387" s="283"/>
      <c r="E387" s="283"/>
      <c r="F387" s="284" t="e">
        <f t="shared" ca="1" si="52"/>
        <v>#NAME?</v>
      </c>
      <c r="G387" s="285" t="e">
        <f t="shared" ca="1" si="54"/>
        <v>#NAME?</v>
      </c>
      <c r="H387" s="281"/>
      <c r="I387" s="281"/>
      <c r="J387" s="281"/>
      <c r="K387" s="281"/>
      <c r="L387" s="281"/>
      <c r="M387" s="287" t="str">
        <f t="shared" si="55"/>
        <v/>
      </c>
      <c r="N387" s="288" t="e">
        <f ca="1">MATCH(F387,[3]IMC!B:B,0)</f>
        <v>#NAME?</v>
      </c>
      <c r="O387" s="288" t="e">
        <f t="shared" ca="1" si="53"/>
        <v>#NAME?</v>
      </c>
      <c r="P387" s="287" t="e">
        <f ca="1">CONCATENATE(INDEX([3]IMC!$F$1:$R$5,5,$O387) &amp; " e " &amp; INDEX([3]IMC!$F$1:$R$5,5,$O387+1))</f>
        <v>#NAME?</v>
      </c>
      <c r="Q387" s="281"/>
      <c r="R387" s="288" t="e">
        <f ca="1">MATCH(F387,[3]PC!A:A,0)</f>
        <v>#NAME?</v>
      </c>
      <c r="S387" s="288" t="e">
        <f t="shared" ca="1" si="56"/>
        <v>#NAME?</v>
      </c>
      <c r="T387" s="296" t="e">
        <f ca="1">CONCATENATE(INDEX([3]PC!$E$1:$M$2,1,$S387) &amp; " e " &amp; INDEX([3]PC!$E$1:$M$2,1,$S387+1))</f>
        <v>#NAME?</v>
      </c>
      <c r="U387" s="292"/>
      <c r="W387" s="292" t="e">
        <f>CONCATENATE(INDEX([3]IMC!$F$1:$R$5,5,$V387) &amp; " e " &amp; INDEX([3]IMC!$F$1:$R$5,5,$V387+1))</f>
        <v>#VALUE!</v>
      </c>
      <c r="X387" s="293">
        <f t="shared" si="57"/>
        <v>0</v>
      </c>
      <c r="Y387" s="293">
        <f t="shared" si="58"/>
        <v>0</v>
      </c>
      <c r="Z387" s="294"/>
      <c r="AA387" s="294"/>
      <c r="AB387" s="294"/>
      <c r="AC387" s="294"/>
      <c r="AD387" s="294"/>
      <c r="AE387" s="294"/>
      <c r="AF387" s="294"/>
      <c r="AG387" s="294"/>
      <c r="AH387" s="294"/>
      <c r="AI387" s="294"/>
      <c r="AJ387" s="294"/>
      <c r="AK387" s="294"/>
      <c r="AL387" s="294"/>
      <c r="AM387" s="294"/>
    </row>
    <row r="388" spans="1:39" ht="12">
      <c r="A388" s="281"/>
      <c r="B388" s="281"/>
      <c r="C388" s="281"/>
      <c r="D388" s="283"/>
      <c r="E388" s="283"/>
      <c r="F388" s="284" t="e">
        <f t="shared" ca="1" si="52"/>
        <v>#NAME?</v>
      </c>
      <c r="G388" s="285" t="e">
        <f t="shared" ca="1" si="54"/>
        <v>#NAME?</v>
      </c>
      <c r="H388" s="281"/>
      <c r="I388" s="281"/>
      <c r="J388" s="281"/>
      <c r="K388" s="281"/>
      <c r="L388" s="281"/>
      <c r="M388" s="287" t="str">
        <f t="shared" si="55"/>
        <v/>
      </c>
      <c r="N388" s="288" t="e">
        <f ca="1">MATCH(F388,[3]IMC!B:B,0)</f>
        <v>#NAME?</v>
      </c>
      <c r="O388" s="288" t="e">
        <f t="shared" ca="1" si="53"/>
        <v>#NAME?</v>
      </c>
      <c r="P388" s="287" t="e">
        <f ca="1">CONCATENATE(INDEX([3]IMC!$F$1:$R$5,5,$O388) &amp; " e " &amp; INDEX([3]IMC!$F$1:$R$5,5,$O388+1))</f>
        <v>#NAME?</v>
      </c>
      <c r="Q388" s="281"/>
      <c r="R388" s="288" t="e">
        <f ca="1">MATCH(F388,[3]PC!A:A,0)</f>
        <v>#NAME?</v>
      </c>
      <c r="S388" s="288" t="e">
        <f t="shared" ca="1" si="56"/>
        <v>#NAME?</v>
      </c>
      <c r="T388" s="296" t="e">
        <f ca="1">CONCATENATE(INDEX([3]PC!$E$1:$M$2,1,$S388) &amp; " e " &amp; INDEX([3]PC!$E$1:$M$2,1,$S388+1))</f>
        <v>#NAME?</v>
      </c>
      <c r="U388" s="292"/>
      <c r="W388" s="292" t="e">
        <f>CONCATENATE(INDEX([3]IMC!$F$1:$R$5,5,$V388) &amp; " e " &amp; INDEX([3]IMC!$F$1:$R$5,5,$V388+1))</f>
        <v>#VALUE!</v>
      </c>
      <c r="X388" s="293">
        <f t="shared" si="57"/>
        <v>0</v>
      </c>
      <c r="Y388" s="293">
        <f t="shared" si="58"/>
        <v>0</v>
      </c>
      <c r="Z388" s="294"/>
      <c r="AA388" s="294"/>
      <c r="AB388" s="294"/>
      <c r="AC388" s="294"/>
      <c r="AD388" s="294"/>
      <c r="AE388" s="294"/>
      <c r="AF388" s="294"/>
      <c r="AG388" s="294"/>
      <c r="AH388" s="294"/>
      <c r="AI388" s="294"/>
      <c r="AJ388" s="294"/>
      <c r="AK388" s="294"/>
      <c r="AL388" s="294"/>
      <c r="AM388" s="294"/>
    </row>
    <row r="389" spans="1:39" ht="12">
      <c r="A389" s="281"/>
      <c r="B389" s="281"/>
      <c r="C389" s="281"/>
      <c r="D389" s="283"/>
      <c r="E389" s="283"/>
      <c r="F389" s="284" t="e">
        <f t="shared" ca="1" si="52"/>
        <v>#NAME?</v>
      </c>
      <c r="G389" s="285" t="e">
        <f t="shared" ca="1" si="54"/>
        <v>#NAME?</v>
      </c>
      <c r="H389" s="281"/>
      <c r="I389" s="281"/>
      <c r="J389" s="281"/>
      <c r="K389" s="281"/>
      <c r="L389" s="281"/>
      <c r="M389" s="287" t="str">
        <f t="shared" si="55"/>
        <v/>
      </c>
      <c r="N389" s="288" t="e">
        <f ca="1">MATCH(F389,[3]IMC!B:B,0)</f>
        <v>#NAME?</v>
      </c>
      <c r="O389" s="288" t="e">
        <f t="shared" ca="1" si="53"/>
        <v>#NAME?</v>
      </c>
      <c r="P389" s="287" t="e">
        <f ca="1">CONCATENATE(INDEX([3]IMC!$F$1:$R$5,5,$O389) &amp; " e " &amp; INDEX([3]IMC!$F$1:$R$5,5,$O389+1))</f>
        <v>#NAME?</v>
      </c>
      <c r="Q389" s="281"/>
      <c r="R389" s="288" t="e">
        <f ca="1">MATCH(F389,[3]PC!A:A,0)</f>
        <v>#NAME?</v>
      </c>
      <c r="S389" s="288" t="e">
        <f t="shared" ca="1" si="56"/>
        <v>#NAME?</v>
      </c>
      <c r="T389" s="296" t="e">
        <f ca="1">CONCATENATE(INDEX([3]PC!$E$1:$M$2,1,$S389) &amp; " e " &amp; INDEX([3]PC!$E$1:$M$2,1,$S389+1))</f>
        <v>#NAME?</v>
      </c>
      <c r="U389" s="292"/>
      <c r="W389" s="292" t="e">
        <f>CONCATENATE(INDEX([3]IMC!$F$1:$R$5,5,$V389) &amp; " e " &amp; INDEX([3]IMC!$F$1:$R$5,5,$V389+1))</f>
        <v>#VALUE!</v>
      </c>
      <c r="X389" s="293">
        <f t="shared" si="57"/>
        <v>0</v>
      </c>
      <c r="Y389" s="293">
        <f t="shared" si="58"/>
        <v>0</v>
      </c>
      <c r="Z389" s="294"/>
      <c r="AA389" s="294"/>
      <c r="AB389" s="294"/>
      <c r="AC389" s="294"/>
      <c r="AD389" s="294"/>
      <c r="AE389" s="294"/>
      <c r="AF389" s="294"/>
      <c r="AG389" s="294"/>
      <c r="AH389" s="294"/>
      <c r="AI389" s="294"/>
      <c r="AJ389" s="294"/>
      <c r="AK389" s="294"/>
      <c r="AL389" s="294"/>
      <c r="AM389" s="294"/>
    </row>
    <row r="390" spans="1:39" ht="12">
      <c r="A390" s="281"/>
      <c r="B390" s="281"/>
      <c r="C390" s="281"/>
      <c r="D390" s="283"/>
      <c r="E390" s="283"/>
      <c r="F390" s="284" t="e">
        <f t="shared" ca="1" si="52"/>
        <v>#NAME?</v>
      </c>
      <c r="G390" s="285" t="e">
        <f t="shared" ca="1" si="54"/>
        <v>#NAME?</v>
      </c>
      <c r="H390" s="281"/>
      <c r="I390" s="281"/>
      <c r="J390" s="281"/>
      <c r="K390" s="281"/>
      <c r="L390" s="281"/>
      <c r="M390" s="287" t="str">
        <f t="shared" si="55"/>
        <v/>
      </c>
      <c r="N390" s="288" t="e">
        <f ca="1">MATCH(F390,[3]IMC!B:B,0)</f>
        <v>#NAME?</v>
      </c>
      <c r="O390" s="288" t="e">
        <f t="shared" ca="1" si="53"/>
        <v>#NAME?</v>
      </c>
      <c r="P390" s="287" t="e">
        <f ca="1">CONCATENATE(INDEX([3]IMC!$F$1:$R$5,5,$O390) &amp; " e " &amp; INDEX([3]IMC!$F$1:$R$5,5,$O390+1))</f>
        <v>#NAME?</v>
      </c>
      <c r="Q390" s="281"/>
      <c r="R390" s="288" t="e">
        <f ca="1">MATCH(F390,[3]PC!A:A,0)</f>
        <v>#NAME?</v>
      </c>
      <c r="S390" s="288" t="e">
        <f t="shared" ca="1" si="56"/>
        <v>#NAME?</v>
      </c>
      <c r="T390" s="296" t="e">
        <f ca="1">CONCATENATE(INDEX([3]PC!$E$1:$M$2,1,$S390) &amp; " e " &amp; INDEX([3]PC!$E$1:$M$2,1,$S390+1))</f>
        <v>#NAME?</v>
      </c>
      <c r="U390" s="292"/>
      <c r="W390" s="292" t="e">
        <f>CONCATENATE(INDEX([3]IMC!$F$1:$R$5,5,$V390) &amp; " e " &amp; INDEX([3]IMC!$F$1:$R$5,5,$V390+1))</f>
        <v>#VALUE!</v>
      </c>
      <c r="X390" s="293">
        <f t="shared" si="57"/>
        <v>0</v>
      </c>
      <c r="Y390" s="293">
        <f t="shared" si="58"/>
        <v>0</v>
      </c>
      <c r="Z390" s="294"/>
      <c r="AA390" s="294"/>
      <c r="AB390" s="294"/>
      <c r="AC390" s="294"/>
      <c r="AD390" s="294"/>
      <c r="AE390" s="294"/>
      <c r="AF390" s="294"/>
      <c r="AG390" s="294"/>
      <c r="AH390" s="294"/>
      <c r="AI390" s="294"/>
      <c r="AJ390" s="294"/>
      <c r="AK390" s="294"/>
      <c r="AL390" s="294"/>
      <c r="AM390" s="294"/>
    </row>
    <row r="391" spans="1:39" ht="12">
      <c r="A391" s="281"/>
      <c r="B391" s="281"/>
      <c r="C391" s="281"/>
      <c r="D391" s="283"/>
      <c r="E391" s="283"/>
      <c r="F391" s="284" t="e">
        <f t="shared" ca="1" si="52"/>
        <v>#NAME?</v>
      </c>
      <c r="G391" s="285" t="e">
        <f t="shared" ca="1" si="54"/>
        <v>#NAME?</v>
      </c>
      <c r="H391" s="281"/>
      <c r="I391" s="281"/>
      <c r="J391" s="281"/>
      <c r="K391" s="281"/>
      <c r="L391" s="281"/>
      <c r="M391" s="287" t="str">
        <f t="shared" si="55"/>
        <v/>
      </c>
      <c r="N391" s="288" t="e">
        <f ca="1">MATCH(F391,[3]IMC!B:B,0)</f>
        <v>#NAME?</v>
      </c>
      <c r="O391" s="288" t="e">
        <f t="shared" ca="1" si="53"/>
        <v>#NAME?</v>
      </c>
      <c r="P391" s="287" t="e">
        <f ca="1">CONCATENATE(INDEX([3]IMC!$F$1:$R$5,5,$O391) &amp; " e " &amp; INDEX([3]IMC!$F$1:$R$5,5,$O391+1))</f>
        <v>#NAME?</v>
      </c>
      <c r="Q391" s="281"/>
      <c r="R391" s="288" t="e">
        <f ca="1">MATCH(F391,[3]PC!A:A,0)</f>
        <v>#NAME?</v>
      </c>
      <c r="S391" s="288" t="e">
        <f t="shared" ca="1" si="56"/>
        <v>#NAME?</v>
      </c>
      <c r="T391" s="296" t="e">
        <f ca="1">CONCATENATE(INDEX([3]PC!$E$1:$M$2,1,$S391) &amp; " e " &amp; INDEX([3]PC!$E$1:$M$2,1,$S391+1))</f>
        <v>#NAME?</v>
      </c>
      <c r="U391" s="292"/>
      <c r="W391" s="292" t="e">
        <f>CONCATENATE(INDEX([3]IMC!$F$1:$R$5,5,$V391) &amp; " e " &amp; INDEX([3]IMC!$F$1:$R$5,5,$V391+1))</f>
        <v>#VALUE!</v>
      </c>
      <c r="X391" s="293">
        <f t="shared" si="57"/>
        <v>0</v>
      </c>
      <c r="Y391" s="293">
        <f t="shared" si="58"/>
        <v>0</v>
      </c>
      <c r="Z391" s="294"/>
      <c r="AA391" s="294"/>
      <c r="AB391" s="294"/>
      <c r="AC391" s="294"/>
      <c r="AD391" s="294"/>
      <c r="AE391" s="294"/>
      <c r="AF391" s="294"/>
      <c r="AG391" s="294"/>
      <c r="AH391" s="294"/>
      <c r="AI391" s="294"/>
      <c r="AJ391" s="294"/>
      <c r="AK391" s="294"/>
      <c r="AL391" s="294"/>
      <c r="AM391" s="294"/>
    </row>
    <row r="392" spans="1:39" ht="12">
      <c r="A392" s="281"/>
      <c r="B392" s="281"/>
      <c r="C392" s="281"/>
      <c r="D392" s="283"/>
      <c r="E392" s="283"/>
      <c r="F392" s="284" t="e">
        <f t="shared" ca="1" si="52"/>
        <v>#NAME?</v>
      </c>
      <c r="G392" s="285" t="e">
        <f t="shared" ca="1" si="54"/>
        <v>#NAME?</v>
      </c>
      <c r="H392" s="281"/>
      <c r="I392" s="281"/>
      <c r="J392" s="281"/>
      <c r="K392" s="281"/>
      <c r="L392" s="281"/>
      <c r="M392" s="287" t="str">
        <f t="shared" si="55"/>
        <v/>
      </c>
      <c r="N392" s="288" t="e">
        <f ca="1">MATCH(F392,[3]IMC!B:B,0)</f>
        <v>#NAME?</v>
      </c>
      <c r="O392" s="288" t="e">
        <f t="shared" ca="1" si="53"/>
        <v>#NAME?</v>
      </c>
      <c r="P392" s="287" t="e">
        <f ca="1">CONCATENATE(INDEX([3]IMC!$F$1:$R$5,5,$O392) &amp; " e " &amp; INDEX([3]IMC!$F$1:$R$5,5,$O392+1))</f>
        <v>#NAME?</v>
      </c>
      <c r="Q392" s="281"/>
      <c r="R392" s="288" t="e">
        <f ca="1">MATCH(F392,[3]PC!A:A,0)</f>
        <v>#NAME?</v>
      </c>
      <c r="S392" s="288" t="e">
        <f t="shared" ca="1" si="56"/>
        <v>#NAME?</v>
      </c>
      <c r="T392" s="296" t="e">
        <f ca="1">CONCATENATE(INDEX([3]PC!$E$1:$M$2,1,$S392) &amp; " e " &amp; INDEX([3]PC!$E$1:$M$2,1,$S392+1))</f>
        <v>#NAME?</v>
      </c>
      <c r="U392" s="292"/>
      <c r="W392" s="292" t="e">
        <f>CONCATENATE(INDEX([3]IMC!$F$1:$R$5,5,$V392) &amp; " e " &amp; INDEX([3]IMC!$F$1:$R$5,5,$V392+1))</f>
        <v>#VALUE!</v>
      </c>
      <c r="X392" s="293">
        <f t="shared" si="57"/>
        <v>0</v>
      </c>
      <c r="Y392" s="293">
        <f t="shared" si="58"/>
        <v>0</v>
      </c>
      <c r="Z392" s="294"/>
      <c r="AA392" s="294"/>
      <c r="AB392" s="294"/>
      <c r="AC392" s="294"/>
      <c r="AD392" s="294"/>
      <c r="AE392" s="294"/>
      <c r="AF392" s="294"/>
      <c r="AG392" s="294"/>
      <c r="AH392" s="294"/>
      <c r="AI392" s="294"/>
      <c r="AJ392" s="294"/>
      <c r="AK392" s="294"/>
      <c r="AL392" s="294"/>
      <c r="AM392" s="294"/>
    </row>
    <row r="393" spans="1:39" ht="12">
      <c r="A393" s="281"/>
      <c r="B393" s="281"/>
      <c r="C393" s="281"/>
      <c r="D393" s="283"/>
      <c r="E393" s="283"/>
      <c r="F393" s="284" t="e">
        <f t="shared" ca="1" si="52"/>
        <v>#NAME?</v>
      </c>
      <c r="G393" s="285" t="e">
        <f t="shared" ca="1" si="54"/>
        <v>#NAME?</v>
      </c>
      <c r="H393" s="281"/>
      <c r="I393" s="281"/>
      <c r="J393" s="281"/>
      <c r="K393" s="281"/>
      <c r="L393" s="281"/>
      <c r="M393" s="287" t="str">
        <f t="shared" si="55"/>
        <v/>
      </c>
      <c r="N393" s="288" t="e">
        <f ca="1">MATCH(F393,[3]IMC!B:B,0)</f>
        <v>#NAME?</v>
      </c>
      <c r="O393" s="288" t="e">
        <f t="shared" ca="1" si="53"/>
        <v>#NAME?</v>
      </c>
      <c r="P393" s="287" t="e">
        <f ca="1">CONCATENATE(INDEX([3]IMC!$F$1:$R$5,5,$O393) &amp; " e " &amp; INDEX([3]IMC!$F$1:$R$5,5,$O393+1))</f>
        <v>#NAME?</v>
      </c>
      <c r="Q393" s="281"/>
      <c r="R393" s="288" t="e">
        <f ca="1">MATCH(F393,[3]PC!A:A,0)</f>
        <v>#NAME?</v>
      </c>
      <c r="S393" s="288" t="e">
        <f t="shared" ca="1" si="56"/>
        <v>#NAME?</v>
      </c>
      <c r="T393" s="296" t="e">
        <f ca="1">CONCATENATE(INDEX([3]PC!$E$1:$M$2,1,$S393) &amp; " e " &amp; INDEX([3]PC!$E$1:$M$2,1,$S393+1))</f>
        <v>#NAME?</v>
      </c>
      <c r="U393" s="292"/>
      <c r="W393" s="292" t="e">
        <f>CONCATENATE(INDEX([3]IMC!$F$1:$R$5,5,$V393) &amp; " e " &amp; INDEX([3]IMC!$F$1:$R$5,5,$V393+1))</f>
        <v>#VALUE!</v>
      </c>
      <c r="X393" s="293">
        <f t="shared" si="57"/>
        <v>0</v>
      </c>
      <c r="Y393" s="293">
        <f t="shared" si="58"/>
        <v>0</v>
      </c>
      <c r="Z393" s="294"/>
      <c r="AA393" s="294"/>
      <c r="AB393" s="294"/>
      <c r="AC393" s="294"/>
      <c r="AD393" s="294"/>
      <c r="AE393" s="294"/>
      <c r="AF393" s="294"/>
      <c r="AG393" s="294"/>
      <c r="AH393" s="294"/>
      <c r="AI393" s="294"/>
      <c r="AJ393" s="294"/>
      <c r="AK393" s="294"/>
      <c r="AL393" s="294"/>
      <c r="AM393" s="294"/>
    </row>
    <row r="394" spans="1:39" ht="12">
      <c r="A394" s="281"/>
      <c r="B394" s="281"/>
      <c r="C394" s="281"/>
      <c r="D394" s="283"/>
      <c r="E394" s="283"/>
      <c r="F394" s="284" t="e">
        <f t="shared" ca="1" si="52"/>
        <v>#NAME?</v>
      </c>
      <c r="G394" s="285" t="e">
        <f t="shared" ca="1" si="54"/>
        <v>#NAME?</v>
      </c>
      <c r="H394" s="281"/>
      <c r="I394" s="281"/>
      <c r="J394" s="281"/>
      <c r="K394" s="281"/>
      <c r="L394" s="281"/>
      <c r="M394" s="287" t="str">
        <f t="shared" si="55"/>
        <v/>
      </c>
      <c r="N394" s="288" t="e">
        <f ca="1">MATCH(F394,[3]IMC!B:B,0)</f>
        <v>#NAME?</v>
      </c>
      <c r="O394" s="288" t="e">
        <f t="shared" ca="1" si="53"/>
        <v>#NAME?</v>
      </c>
      <c r="P394" s="287" t="e">
        <f ca="1">CONCATENATE(INDEX([3]IMC!$F$1:$R$5,5,$O394) &amp; " e " &amp; INDEX([3]IMC!$F$1:$R$5,5,$O394+1))</f>
        <v>#NAME?</v>
      </c>
      <c r="Q394" s="281"/>
      <c r="R394" s="288" t="e">
        <f ca="1">MATCH(F394,[3]PC!A:A,0)</f>
        <v>#NAME?</v>
      </c>
      <c r="S394" s="288" t="e">
        <f t="shared" ca="1" si="56"/>
        <v>#NAME?</v>
      </c>
      <c r="T394" s="296" t="e">
        <f ca="1">CONCATENATE(INDEX([3]PC!$E$1:$M$2,1,$S394) &amp; " e " &amp; INDEX([3]PC!$E$1:$M$2,1,$S394+1))</f>
        <v>#NAME?</v>
      </c>
      <c r="U394" s="292"/>
      <c r="W394" s="292" t="e">
        <f>CONCATENATE(INDEX([3]IMC!$F$1:$R$5,5,$V394) &amp; " e " &amp; INDEX([3]IMC!$F$1:$R$5,5,$V394+1))</f>
        <v>#VALUE!</v>
      </c>
      <c r="X394" s="293">
        <f t="shared" si="57"/>
        <v>0</v>
      </c>
      <c r="Y394" s="293">
        <f t="shared" si="58"/>
        <v>0</v>
      </c>
      <c r="Z394" s="294"/>
      <c r="AA394" s="294"/>
      <c r="AB394" s="294"/>
      <c r="AC394" s="294"/>
      <c r="AD394" s="294"/>
      <c r="AE394" s="294"/>
      <c r="AF394" s="294"/>
      <c r="AG394" s="294"/>
      <c r="AH394" s="294"/>
      <c r="AI394" s="294"/>
      <c r="AJ394" s="294"/>
      <c r="AK394" s="294"/>
      <c r="AL394" s="294"/>
      <c r="AM394" s="294"/>
    </row>
    <row r="395" spans="1:39" ht="12">
      <c r="A395" s="281"/>
      <c r="B395" s="281"/>
      <c r="C395" s="281"/>
      <c r="D395" s="283"/>
      <c r="E395" s="283"/>
      <c r="F395" s="284" t="e">
        <f t="shared" ca="1" si="52"/>
        <v>#NAME?</v>
      </c>
      <c r="G395" s="285" t="e">
        <f t="shared" ca="1" si="54"/>
        <v>#NAME?</v>
      </c>
      <c r="H395" s="281"/>
      <c r="I395" s="281"/>
      <c r="J395" s="281"/>
      <c r="K395" s="281"/>
      <c r="L395" s="281"/>
      <c r="M395" s="287" t="str">
        <f t="shared" si="55"/>
        <v/>
      </c>
      <c r="N395" s="288" t="e">
        <f ca="1">MATCH(F395,[3]IMC!B:B,0)</f>
        <v>#NAME?</v>
      </c>
      <c r="O395" s="288" t="e">
        <f t="shared" ca="1" si="53"/>
        <v>#NAME?</v>
      </c>
      <c r="P395" s="287" t="e">
        <f ca="1">CONCATENATE(INDEX([3]IMC!$F$1:$R$5,5,$O395) &amp; " e " &amp; INDEX([3]IMC!$F$1:$R$5,5,$O395+1))</f>
        <v>#NAME?</v>
      </c>
      <c r="Q395" s="281"/>
      <c r="R395" s="288" t="e">
        <f ca="1">MATCH(F395,[3]PC!A:A,0)</f>
        <v>#NAME?</v>
      </c>
      <c r="S395" s="288" t="e">
        <f t="shared" ca="1" si="56"/>
        <v>#NAME?</v>
      </c>
      <c r="T395" s="296" t="e">
        <f ca="1">CONCATENATE(INDEX([3]PC!$E$1:$M$2,1,$S395) &amp; " e " &amp; INDEX([3]PC!$E$1:$M$2,1,$S395+1))</f>
        <v>#NAME?</v>
      </c>
      <c r="U395" s="292"/>
      <c r="W395" s="292" t="e">
        <f>CONCATENATE(INDEX([3]IMC!$F$1:$R$5,5,$V395) &amp; " e " &amp; INDEX([3]IMC!$F$1:$R$5,5,$V395+1))</f>
        <v>#VALUE!</v>
      </c>
      <c r="X395" s="293">
        <f t="shared" si="57"/>
        <v>0</v>
      </c>
      <c r="Y395" s="293">
        <f t="shared" si="58"/>
        <v>0</v>
      </c>
      <c r="Z395" s="294"/>
      <c r="AA395" s="294"/>
      <c r="AB395" s="294"/>
      <c r="AC395" s="294"/>
      <c r="AD395" s="294"/>
      <c r="AE395" s="294"/>
      <c r="AF395" s="294"/>
      <c r="AG395" s="294"/>
      <c r="AH395" s="294"/>
      <c r="AI395" s="294"/>
      <c r="AJ395" s="294"/>
      <c r="AK395" s="294"/>
      <c r="AL395" s="294"/>
      <c r="AM395" s="294"/>
    </row>
    <row r="396" spans="1:39" ht="12">
      <c r="A396" s="281"/>
      <c r="B396" s="281"/>
      <c r="C396" s="281"/>
      <c r="D396" s="283"/>
      <c r="E396" s="283"/>
      <c r="F396" s="284" t="e">
        <f t="shared" ca="1" si="52"/>
        <v>#NAME?</v>
      </c>
      <c r="G396" s="285" t="e">
        <f t="shared" ca="1" si="54"/>
        <v>#NAME?</v>
      </c>
      <c r="H396" s="281"/>
      <c r="I396" s="281"/>
      <c r="J396" s="281"/>
      <c r="K396" s="281"/>
      <c r="L396" s="281"/>
      <c r="M396" s="287" t="str">
        <f t="shared" si="55"/>
        <v/>
      </c>
      <c r="N396" s="288" t="e">
        <f ca="1">MATCH(F396,[3]IMC!B:B,0)</f>
        <v>#NAME?</v>
      </c>
      <c r="O396" s="288" t="e">
        <f t="shared" ca="1" si="53"/>
        <v>#NAME?</v>
      </c>
      <c r="P396" s="287" t="e">
        <f ca="1">CONCATENATE(INDEX([3]IMC!$F$1:$R$5,5,$O396) &amp; " e " &amp; INDEX([3]IMC!$F$1:$R$5,5,$O396+1))</f>
        <v>#NAME?</v>
      </c>
      <c r="Q396" s="281"/>
      <c r="R396" s="288" t="e">
        <f ca="1">MATCH(F396,[3]PC!A:A,0)</f>
        <v>#NAME?</v>
      </c>
      <c r="S396" s="288" t="e">
        <f t="shared" ca="1" si="56"/>
        <v>#NAME?</v>
      </c>
      <c r="T396" s="296" t="e">
        <f ca="1">CONCATENATE(INDEX([3]PC!$E$1:$M$2,1,$S396) &amp; " e " &amp; INDEX([3]PC!$E$1:$M$2,1,$S396+1))</f>
        <v>#NAME?</v>
      </c>
      <c r="U396" s="292"/>
      <c r="W396" s="292" t="e">
        <f>CONCATENATE(INDEX([3]IMC!$F$1:$R$5,5,$V396) &amp; " e " &amp; INDEX([3]IMC!$F$1:$R$5,5,$V396+1))</f>
        <v>#VALUE!</v>
      </c>
      <c r="X396" s="293">
        <f t="shared" si="57"/>
        <v>0</v>
      </c>
      <c r="Y396" s="293">
        <f t="shared" si="58"/>
        <v>0</v>
      </c>
      <c r="Z396" s="294"/>
      <c r="AA396" s="294"/>
      <c r="AB396" s="294"/>
      <c r="AC396" s="294"/>
      <c r="AD396" s="294"/>
      <c r="AE396" s="294"/>
      <c r="AF396" s="294"/>
      <c r="AG396" s="294"/>
      <c r="AH396" s="294"/>
      <c r="AI396" s="294"/>
      <c r="AJ396" s="294"/>
      <c r="AK396" s="294"/>
      <c r="AL396" s="294"/>
      <c r="AM396" s="294"/>
    </row>
    <row r="397" spans="1:39" ht="12">
      <c r="A397" s="281"/>
      <c r="B397" s="281"/>
      <c r="C397" s="281"/>
      <c r="D397" s="283"/>
      <c r="E397" s="283"/>
      <c r="F397" s="284" t="e">
        <f t="shared" ca="1" si="52"/>
        <v>#NAME?</v>
      </c>
      <c r="G397" s="285" t="e">
        <f t="shared" ca="1" si="54"/>
        <v>#NAME?</v>
      </c>
      <c r="H397" s="281"/>
      <c r="I397" s="281"/>
      <c r="J397" s="281"/>
      <c r="K397" s="281"/>
      <c r="L397" s="281"/>
      <c r="M397" s="287" t="str">
        <f t="shared" si="55"/>
        <v/>
      </c>
      <c r="N397" s="288" t="e">
        <f ca="1">MATCH(F397,[3]IMC!B:B,0)</f>
        <v>#NAME?</v>
      </c>
      <c r="O397" s="288" t="e">
        <f t="shared" ca="1" si="53"/>
        <v>#NAME?</v>
      </c>
      <c r="P397" s="287" t="e">
        <f ca="1">CONCATENATE(INDEX([3]IMC!$F$1:$R$5,5,$O397) &amp; " e " &amp; INDEX([3]IMC!$F$1:$R$5,5,$O397+1))</f>
        <v>#NAME?</v>
      </c>
      <c r="Q397" s="281"/>
      <c r="R397" s="288" t="e">
        <f ca="1">MATCH(F397,[3]PC!A:A,0)</f>
        <v>#NAME?</v>
      </c>
      <c r="S397" s="288" t="e">
        <f t="shared" ca="1" si="56"/>
        <v>#NAME?</v>
      </c>
      <c r="T397" s="296" t="e">
        <f ca="1">CONCATENATE(INDEX([3]PC!$E$1:$M$2,1,$S397) &amp; " e " &amp; INDEX([3]PC!$E$1:$M$2,1,$S397+1))</f>
        <v>#NAME?</v>
      </c>
      <c r="U397" s="292"/>
      <c r="W397" s="292" t="e">
        <f>CONCATENATE(INDEX([3]IMC!$F$1:$R$5,5,$V397) &amp; " e " &amp; INDEX([3]IMC!$F$1:$R$5,5,$V397+1))</f>
        <v>#VALUE!</v>
      </c>
      <c r="X397" s="293">
        <f t="shared" si="57"/>
        <v>0</v>
      </c>
      <c r="Y397" s="293">
        <f t="shared" si="58"/>
        <v>0</v>
      </c>
      <c r="Z397" s="294"/>
      <c r="AA397" s="294"/>
      <c r="AB397" s="294"/>
      <c r="AC397" s="294"/>
      <c r="AD397" s="294"/>
      <c r="AE397" s="294"/>
      <c r="AF397" s="294"/>
      <c r="AG397" s="294"/>
      <c r="AH397" s="294"/>
      <c r="AI397" s="294"/>
      <c r="AJ397" s="294"/>
      <c r="AK397" s="294"/>
      <c r="AL397" s="294"/>
      <c r="AM397" s="294"/>
    </row>
    <row r="398" spans="1:39" ht="12">
      <c r="A398" s="281"/>
      <c r="B398" s="281"/>
      <c r="C398" s="281"/>
      <c r="D398" s="283"/>
      <c r="E398" s="283"/>
      <c r="F398" s="284" t="e">
        <f t="shared" ca="1" si="52"/>
        <v>#NAME?</v>
      </c>
      <c r="G398" s="285" t="e">
        <f t="shared" ca="1" si="54"/>
        <v>#NAME?</v>
      </c>
      <c r="H398" s="281"/>
      <c r="I398" s="281"/>
      <c r="J398" s="281"/>
      <c r="K398" s="281"/>
      <c r="L398" s="281"/>
      <c r="M398" s="287" t="str">
        <f t="shared" si="55"/>
        <v/>
      </c>
      <c r="N398" s="288" t="e">
        <f ca="1">MATCH(F398,[3]IMC!B:B,0)</f>
        <v>#NAME?</v>
      </c>
      <c r="O398" s="288" t="e">
        <f t="shared" ca="1" si="53"/>
        <v>#NAME?</v>
      </c>
      <c r="P398" s="287" t="e">
        <f ca="1">CONCATENATE(INDEX([3]IMC!$F$1:$R$5,5,$O398) &amp; " e " &amp; INDEX([3]IMC!$F$1:$R$5,5,$O398+1))</f>
        <v>#NAME?</v>
      </c>
      <c r="Q398" s="281"/>
      <c r="R398" s="288" t="e">
        <f ca="1">MATCH(F398,[3]PC!A:A,0)</f>
        <v>#NAME?</v>
      </c>
      <c r="S398" s="288" t="e">
        <f t="shared" ca="1" si="56"/>
        <v>#NAME?</v>
      </c>
      <c r="T398" s="296" t="e">
        <f ca="1">CONCATENATE(INDEX([3]PC!$E$1:$M$2,1,$S398) &amp; " e " &amp; INDEX([3]PC!$E$1:$M$2,1,$S398+1))</f>
        <v>#NAME?</v>
      </c>
      <c r="U398" s="292"/>
      <c r="W398" s="292" t="e">
        <f>CONCATENATE(INDEX([3]IMC!$F$1:$R$5,5,$V398) &amp; " e " &amp; INDEX([3]IMC!$F$1:$R$5,5,$V398+1))</f>
        <v>#VALUE!</v>
      </c>
      <c r="X398" s="293">
        <f t="shared" si="57"/>
        <v>0</v>
      </c>
      <c r="Y398" s="293">
        <f t="shared" si="58"/>
        <v>0</v>
      </c>
      <c r="Z398" s="294"/>
      <c r="AA398" s="294"/>
      <c r="AB398" s="294"/>
      <c r="AC398" s="294"/>
      <c r="AD398" s="294"/>
      <c r="AE398" s="294"/>
      <c r="AF398" s="294"/>
      <c r="AG398" s="294"/>
      <c r="AH398" s="294"/>
      <c r="AI398" s="294"/>
      <c r="AJ398" s="294"/>
      <c r="AK398" s="294"/>
      <c r="AL398" s="294"/>
      <c r="AM398" s="294"/>
    </row>
    <row r="399" spans="1:39" ht="12">
      <c r="A399" s="281"/>
      <c r="B399" s="281"/>
      <c r="C399" s="281"/>
      <c r="D399" s="283"/>
      <c r="E399" s="283"/>
      <c r="F399" s="284" t="e">
        <f t="shared" ca="1" si="52"/>
        <v>#NAME?</v>
      </c>
      <c r="G399" s="285" t="e">
        <f t="shared" ca="1" si="54"/>
        <v>#NAME?</v>
      </c>
      <c r="H399" s="281"/>
      <c r="I399" s="281"/>
      <c r="J399" s="281"/>
      <c r="K399" s="281"/>
      <c r="L399" s="281"/>
      <c r="M399" s="287" t="str">
        <f t="shared" si="55"/>
        <v/>
      </c>
      <c r="N399" s="288" t="e">
        <f ca="1">MATCH(F399,[3]IMC!B:B,0)</f>
        <v>#NAME?</v>
      </c>
      <c r="O399" s="288" t="e">
        <f t="shared" ca="1" si="53"/>
        <v>#NAME?</v>
      </c>
      <c r="P399" s="287" t="e">
        <f ca="1">CONCATENATE(INDEX([3]IMC!$F$1:$R$5,5,$O399) &amp; " e " &amp; INDEX([3]IMC!$F$1:$R$5,5,$O399+1))</f>
        <v>#NAME?</v>
      </c>
      <c r="Q399" s="281"/>
      <c r="R399" s="288" t="e">
        <f ca="1">MATCH(F399,[3]PC!A:A,0)</f>
        <v>#NAME?</v>
      </c>
      <c r="S399" s="288" t="e">
        <f t="shared" ca="1" si="56"/>
        <v>#NAME?</v>
      </c>
      <c r="T399" s="296" t="e">
        <f ca="1">CONCATENATE(INDEX([3]PC!$E$1:$M$2,1,$S399) &amp; " e " &amp; INDEX([3]PC!$E$1:$M$2,1,$S399+1))</f>
        <v>#NAME?</v>
      </c>
      <c r="U399" s="292"/>
      <c r="W399" s="292" t="e">
        <f>CONCATENATE(INDEX([3]IMC!$F$1:$R$5,5,$V399) &amp; " e " &amp; INDEX([3]IMC!$F$1:$R$5,5,$V399+1))</f>
        <v>#VALUE!</v>
      </c>
      <c r="X399" s="293">
        <f t="shared" si="57"/>
        <v>0</v>
      </c>
      <c r="Y399" s="293">
        <f t="shared" si="58"/>
        <v>0</v>
      </c>
      <c r="Z399" s="294"/>
      <c r="AA399" s="294"/>
      <c r="AB399" s="294"/>
      <c r="AC399" s="294"/>
      <c r="AD399" s="294"/>
      <c r="AE399" s="294"/>
      <c r="AF399" s="294"/>
      <c r="AG399" s="294"/>
      <c r="AH399" s="294"/>
      <c r="AI399" s="294"/>
      <c r="AJ399" s="294"/>
      <c r="AK399" s="294"/>
      <c r="AL399" s="294"/>
      <c r="AM399" s="294"/>
    </row>
    <row r="400" spans="1:39" ht="12">
      <c r="A400" s="281"/>
      <c r="B400" s="281"/>
      <c r="C400" s="281"/>
      <c r="D400" s="283"/>
      <c r="E400" s="283"/>
      <c r="F400" s="284" t="e">
        <f t="shared" ca="1" si="52"/>
        <v>#NAME?</v>
      </c>
      <c r="G400" s="285" t="e">
        <f t="shared" ca="1" si="54"/>
        <v>#NAME?</v>
      </c>
      <c r="H400" s="281"/>
      <c r="I400" s="281"/>
      <c r="J400" s="281"/>
      <c r="K400" s="281"/>
      <c r="L400" s="281"/>
      <c r="M400" s="287" t="str">
        <f t="shared" si="55"/>
        <v/>
      </c>
      <c r="N400" s="288" t="e">
        <f ca="1">MATCH(F400,[3]IMC!B:B,0)</f>
        <v>#NAME?</v>
      </c>
      <c r="O400" s="288" t="e">
        <f t="shared" ca="1" si="53"/>
        <v>#NAME?</v>
      </c>
      <c r="P400" s="287" t="e">
        <f ca="1">CONCATENATE(INDEX([3]IMC!$F$1:$R$5,5,$O400) &amp; " e " &amp; INDEX([3]IMC!$F$1:$R$5,5,$O400+1))</f>
        <v>#NAME?</v>
      </c>
      <c r="Q400" s="281"/>
      <c r="R400" s="288" t="e">
        <f ca="1">MATCH(F400,[3]PC!A:A,0)</f>
        <v>#NAME?</v>
      </c>
      <c r="S400" s="288" t="e">
        <f t="shared" ca="1" si="56"/>
        <v>#NAME?</v>
      </c>
      <c r="T400" s="296" t="e">
        <f ca="1">CONCATENATE(INDEX([3]PC!$E$1:$M$2,1,$S400) &amp; " e " &amp; INDEX([3]PC!$E$1:$M$2,1,$S400+1))</f>
        <v>#NAME?</v>
      </c>
      <c r="U400" s="292"/>
      <c r="W400" s="292" t="e">
        <f>CONCATENATE(INDEX([3]IMC!$F$1:$R$5,5,$V400) &amp; " e " &amp; INDEX([3]IMC!$F$1:$R$5,5,$V400+1))</f>
        <v>#VALUE!</v>
      </c>
      <c r="X400" s="293">
        <f t="shared" si="57"/>
        <v>0</v>
      </c>
      <c r="Y400" s="293">
        <f t="shared" si="58"/>
        <v>0</v>
      </c>
      <c r="Z400" s="294"/>
      <c r="AA400" s="294"/>
      <c r="AB400" s="294"/>
      <c r="AC400" s="294"/>
      <c r="AD400" s="294"/>
      <c r="AE400" s="294"/>
      <c r="AF400" s="294"/>
      <c r="AG400" s="294"/>
      <c r="AH400" s="294"/>
      <c r="AI400" s="294"/>
      <c r="AJ400" s="294"/>
      <c r="AK400" s="294"/>
      <c r="AL400" s="294"/>
      <c r="AM400" s="294"/>
    </row>
    <row r="401" spans="1:39" ht="12">
      <c r="A401" s="281"/>
      <c r="B401" s="281"/>
      <c r="C401" s="281"/>
      <c r="D401" s="283"/>
      <c r="E401" s="283"/>
      <c r="F401" s="284" t="e">
        <f t="shared" ca="1" si="52"/>
        <v>#NAME?</v>
      </c>
      <c r="G401" s="285" t="e">
        <f t="shared" ca="1" si="54"/>
        <v>#NAME?</v>
      </c>
      <c r="H401" s="281"/>
      <c r="I401" s="281"/>
      <c r="J401" s="281"/>
      <c r="K401" s="281"/>
      <c r="L401" s="281"/>
      <c r="M401" s="287" t="str">
        <f t="shared" si="55"/>
        <v/>
      </c>
      <c r="N401" s="288" t="e">
        <f ca="1">MATCH(F401,[3]IMC!B:B,0)</f>
        <v>#NAME?</v>
      </c>
      <c r="O401" s="288" t="e">
        <f t="shared" ca="1" si="53"/>
        <v>#NAME?</v>
      </c>
      <c r="P401" s="287" t="e">
        <f ca="1">CONCATENATE(INDEX([3]IMC!$F$1:$R$5,5,$O401) &amp; " e " &amp; INDEX([3]IMC!$F$1:$R$5,5,$O401+1))</f>
        <v>#NAME?</v>
      </c>
      <c r="Q401" s="281"/>
      <c r="R401" s="288" t="e">
        <f ca="1">MATCH(F401,[3]PC!A:A,0)</f>
        <v>#NAME?</v>
      </c>
      <c r="S401" s="288" t="e">
        <f t="shared" ca="1" si="56"/>
        <v>#NAME?</v>
      </c>
      <c r="T401" s="296" t="e">
        <f ca="1">CONCATENATE(INDEX([3]PC!$E$1:$M$2,1,$S401) &amp; " e " &amp; INDEX([3]PC!$E$1:$M$2,1,$S401+1))</f>
        <v>#NAME?</v>
      </c>
      <c r="U401" s="292"/>
      <c r="W401" s="292" t="e">
        <f>CONCATENATE(INDEX([3]IMC!$F$1:$R$5,5,$V401) &amp; " e " &amp; INDEX([3]IMC!$F$1:$R$5,5,$V401+1))</f>
        <v>#VALUE!</v>
      </c>
      <c r="X401" s="293">
        <f t="shared" si="57"/>
        <v>0</v>
      </c>
      <c r="Y401" s="293">
        <f t="shared" si="58"/>
        <v>0</v>
      </c>
      <c r="Z401" s="294"/>
      <c r="AA401" s="294"/>
      <c r="AB401" s="294"/>
      <c r="AC401" s="294"/>
      <c r="AD401" s="294"/>
      <c r="AE401" s="294"/>
      <c r="AF401" s="294"/>
      <c r="AG401" s="294"/>
      <c r="AH401" s="294"/>
      <c r="AI401" s="294"/>
      <c r="AJ401" s="294"/>
      <c r="AK401" s="294"/>
      <c r="AL401" s="294"/>
      <c r="AM401" s="294"/>
    </row>
    <row r="402" spans="1:39" ht="12">
      <c r="A402" s="281"/>
      <c r="B402" s="281"/>
      <c r="C402" s="281"/>
      <c r="D402" s="283"/>
      <c r="E402" s="283"/>
      <c r="F402" s="284" t="e">
        <f t="shared" ca="1" si="52"/>
        <v>#NAME?</v>
      </c>
      <c r="G402" s="285" t="e">
        <f t="shared" ca="1" si="54"/>
        <v>#NAME?</v>
      </c>
      <c r="H402" s="281"/>
      <c r="I402" s="281"/>
      <c r="J402" s="281"/>
      <c r="K402" s="281"/>
      <c r="L402" s="281"/>
      <c r="M402" s="287" t="str">
        <f t="shared" si="55"/>
        <v/>
      </c>
      <c r="N402" s="288" t="e">
        <f ca="1">MATCH(F402,[3]IMC!B:B,0)</f>
        <v>#NAME?</v>
      </c>
      <c r="O402" s="288" t="e">
        <f t="shared" ca="1" si="53"/>
        <v>#NAME?</v>
      </c>
      <c r="P402" s="287" t="e">
        <f ca="1">CONCATENATE(INDEX([3]IMC!$F$1:$R$5,5,$O402) &amp; " e " &amp; INDEX([3]IMC!$F$1:$R$5,5,$O402+1))</f>
        <v>#NAME?</v>
      </c>
      <c r="Q402" s="281"/>
      <c r="R402" s="288" t="e">
        <f ca="1">MATCH(F402,[3]PC!A:A,0)</f>
        <v>#NAME?</v>
      </c>
      <c r="S402" s="288" t="e">
        <f t="shared" ca="1" si="56"/>
        <v>#NAME?</v>
      </c>
      <c r="T402" s="296" t="e">
        <f ca="1">CONCATENATE(INDEX([3]PC!$E$1:$M$2,1,$S402) &amp; " e " &amp; INDEX([3]PC!$E$1:$M$2,1,$S402+1))</f>
        <v>#NAME?</v>
      </c>
      <c r="U402" s="292"/>
      <c r="W402" s="292" t="e">
        <f>CONCATENATE(INDEX([3]IMC!$F$1:$R$5,5,$V402) &amp; " e " &amp; INDEX([3]IMC!$F$1:$R$5,5,$V402+1))</f>
        <v>#VALUE!</v>
      </c>
      <c r="X402" s="293">
        <f t="shared" si="57"/>
        <v>0</v>
      </c>
      <c r="Y402" s="293">
        <f t="shared" si="58"/>
        <v>0</v>
      </c>
      <c r="Z402" s="294"/>
      <c r="AA402" s="294"/>
      <c r="AB402" s="294"/>
      <c r="AC402" s="294"/>
      <c r="AD402" s="294"/>
      <c r="AE402" s="294"/>
      <c r="AF402" s="294"/>
      <c r="AG402" s="294"/>
      <c r="AH402" s="294"/>
      <c r="AI402" s="294"/>
      <c r="AJ402" s="294"/>
      <c r="AK402" s="294"/>
      <c r="AL402" s="294"/>
      <c r="AM402" s="294"/>
    </row>
    <row r="403" spans="1:39" ht="12">
      <c r="A403" s="281"/>
      <c r="B403" s="281"/>
      <c r="C403" s="281"/>
      <c r="D403" s="283"/>
      <c r="E403" s="283"/>
      <c r="F403" s="284" t="e">
        <f t="shared" ca="1" si="52"/>
        <v>#NAME?</v>
      </c>
      <c r="G403" s="285" t="e">
        <f t="shared" ca="1" si="54"/>
        <v>#NAME?</v>
      </c>
      <c r="H403" s="281"/>
      <c r="I403" s="281"/>
      <c r="J403" s="281"/>
      <c r="K403" s="281"/>
      <c r="L403" s="281"/>
      <c r="M403" s="287" t="str">
        <f t="shared" si="55"/>
        <v/>
      </c>
      <c r="N403" s="288" t="e">
        <f ca="1">MATCH(F403,[3]IMC!B:B,0)</f>
        <v>#NAME?</v>
      </c>
      <c r="O403" s="288" t="e">
        <f t="shared" ca="1" si="53"/>
        <v>#NAME?</v>
      </c>
      <c r="P403" s="287" t="e">
        <f ca="1">CONCATENATE(INDEX([3]IMC!$F$1:$R$5,5,$O403) &amp; " e " &amp; INDEX([3]IMC!$F$1:$R$5,5,$O403+1))</f>
        <v>#NAME?</v>
      </c>
      <c r="Q403" s="281"/>
      <c r="R403" s="288" t="e">
        <f ca="1">MATCH(F403,[3]PC!A:A,0)</f>
        <v>#NAME?</v>
      </c>
      <c r="S403" s="288" t="e">
        <f t="shared" ca="1" si="56"/>
        <v>#NAME?</v>
      </c>
      <c r="T403" s="296" t="e">
        <f ca="1">CONCATENATE(INDEX([3]PC!$E$1:$M$2,1,$S403) &amp; " e " &amp; INDEX([3]PC!$E$1:$M$2,1,$S403+1))</f>
        <v>#NAME?</v>
      </c>
      <c r="U403" s="292"/>
      <c r="W403" s="292" t="e">
        <f>CONCATENATE(INDEX([3]IMC!$F$1:$R$5,5,$V403) &amp; " e " &amp; INDEX([3]IMC!$F$1:$R$5,5,$V403+1))</f>
        <v>#VALUE!</v>
      </c>
      <c r="X403" s="293">
        <f t="shared" si="57"/>
        <v>0</v>
      </c>
      <c r="Y403" s="293">
        <f t="shared" si="58"/>
        <v>0</v>
      </c>
      <c r="Z403" s="294"/>
      <c r="AA403" s="294"/>
      <c r="AB403" s="294"/>
      <c r="AC403" s="294"/>
      <c r="AD403" s="294"/>
      <c r="AE403" s="294"/>
      <c r="AF403" s="294"/>
      <c r="AG403" s="294"/>
      <c r="AH403" s="294"/>
      <c r="AI403" s="294"/>
      <c r="AJ403" s="294"/>
      <c r="AK403" s="294"/>
      <c r="AL403" s="294"/>
      <c r="AM403" s="294"/>
    </row>
    <row r="404" spans="1:39" ht="12">
      <c r="A404" s="281"/>
      <c r="B404" s="281"/>
      <c r="C404" s="281"/>
      <c r="D404" s="283"/>
      <c r="E404" s="283"/>
      <c r="F404" s="284" t="e">
        <f t="shared" ca="1" si="52"/>
        <v>#NAME?</v>
      </c>
      <c r="G404" s="285" t="e">
        <f t="shared" ca="1" si="54"/>
        <v>#NAME?</v>
      </c>
      <c r="H404" s="281"/>
      <c r="I404" s="281"/>
      <c r="J404" s="281"/>
      <c r="K404" s="281"/>
      <c r="L404" s="281"/>
      <c r="M404" s="287" t="str">
        <f t="shared" si="55"/>
        <v/>
      </c>
      <c r="N404" s="288" t="e">
        <f ca="1">MATCH(F404,[3]IMC!B:B,0)</f>
        <v>#NAME?</v>
      </c>
      <c r="O404" s="288" t="e">
        <f t="shared" ca="1" si="53"/>
        <v>#NAME?</v>
      </c>
      <c r="P404" s="287" t="e">
        <f ca="1">CONCATENATE(INDEX([3]IMC!$F$1:$R$5,5,$O404) &amp; " e " &amp; INDEX([3]IMC!$F$1:$R$5,5,$O404+1))</f>
        <v>#NAME?</v>
      </c>
      <c r="Q404" s="281"/>
      <c r="R404" s="288" t="e">
        <f ca="1">MATCH(F404,[3]PC!A:A,0)</f>
        <v>#NAME?</v>
      </c>
      <c r="S404" s="288" t="e">
        <f t="shared" ca="1" si="56"/>
        <v>#NAME?</v>
      </c>
      <c r="T404" s="296" t="e">
        <f ca="1">CONCATENATE(INDEX([3]PC!$E$1:$M$2,1,$S404) &amp; " e " &amp; INDEX([3]PC!$E$1:$M$2,1,$S404+1))</f>
        <v>#NAME?</v>
      </c>
      <c r="U404" s="292"/>
      <c r="W404" s="292" t="e">
        <f>CONCATENATE(INDEX([3]IMC!$F$1:$R$5,5,$V404) &amp; " e " &amp; INDEX([3]IMC!$F$1:$R$5,5,$V404+1))</f>
        <v>#VALUE!</v>
      </c>
      <c r="X404" s="293">
        <f t="shared" si="57"/>
        <v>0</v>
      </c>
      <c r="Y404" s="293">
        <f t="shared" si="58"/>
        <v>0</v>
      </c>
      <c r="Z404" s="294"/>
      <c r="AA404" s="294"/>
      <c r="AB404" s="294"/>
      <c r="AC404" s="294"/>
      <c r="AD404" s="294"/>
      <c r="AE404" s="294"/>
      <c r="AF404" s="294"/>
      <c r="AG404" s="294"/>
      <c r="AH404" s="294"/>
      <c r="AI404" s="294"/>
      <c r="AJ404" s="294"/>
      <c r="AK404" s="294"/>
      <c r="AL404" s="294"/>
      <c r="AM404" s="294"/>
    </row>
    <row r="405" spans="1:39" ht="12">
      <c r="A405" s="281"/>
      <c r="B405" s="281"/>
      <c r="C405" s="281"/>
      <c r="D405" s="283"/>
      <c r="E405" s="283"/>
      <c r="F405" s="284" t="e">
        <f t="shared" ca="1" si="52"/>
        <v>#NAME?</v>
      </c>
      <c r="G405" s="285" t="e">
        <f t="shared" ca="1" si="54"/>
        <v>#NAME?</v>
      </c>
      <c r="H405" s="281"/>
      <c r="I405" s="281"/>
      <c r="J405" s="281"/>
      <c r="K405" s="281"/>
      <c r="L405" s="281"/>
      <c r="M405" s="287" t="str">
        <f t="shared" si="55"/>
        <v/>
      </c>
      <c r="N405" s="288" t="e">
        <f ca="1">MATCH(F405,[3]IMC!B:B,0)</f>
        <v>#NAME?</v>
      </c>
      <c r="O405" s="288" t="e">
        <f t="shared" ca="1" si="53"/>
        <v>#NAME?</v>
      </c>
      <c r="P405" s="287" t="e">
        <f ca="1">CONCATENATE(INDEX([3]IMC!$F$1:$R$5,5,$O405) &amp; " e " &amp; INDEX([3]IMC!$F$1:$R$5,5,$O405+1))</f>
        <v>#NAME?</v>
      </c>
      <c r="Q405" s="281"/>
      <c r="R405" s="288" t="e">
        <f ca="1">MATCH(F405,[3]PC!A:A,0)</f>
        <v>#NAME?</v>
      </c>
      <c r="S405" s="288" t="e">
        <f t="shared" ca="1" si="56"/>
        <v>#NAME?</v>
      </c>
      <c r="T405" s="296" t="e">
        <f ca="1">CONCATENATE(INDEX([3]PC!$E$1:$M$2,1,$S405) &amp; " e " &amp; INDEX([3]PC!$E$1:$M$2,1,$S405+1))</f>
        <v>#NAME?</v>
      </c>
      <c r="U405" s="292"/>
      <c r="W405" s="292" t="e">
        <f>CONCATENATE(INDEX([3]IMC!$F$1:$R$5,5,$V405) &amp; " e " &amp; INDEX([3]IMC!$F$1:$R$5,5,$V405+1))</f>
        <v>#VALUE!</v>
      </c>
      <c r="X405" s="293">
        <f t="shared" si="57"/>
        <v>0</v>
      </c>
      <c r="Y405" s="293">
        <f t="shared" si="58"/>
        <v>0</v>
      </c>
      <c r="Z405" s="294"/>
      <c r="AA405" s="294"/>
      <c r="AB405" s="294"/>
      <c r="AC405" s="294"/>
      <c r="AD405" s="294"/>
      <c r="AE405" s="294"/>
      <c r="AF405" s="294"/>
      <c r="AG405" s="294"/>
      <c r="AH405" s="294"/>
      <c r="AI405" s="294"/>
      <c r="AJ405" s="294"/>
      <c r="AK405" s="294"/>
      <c r="AL405" s="294"/>
      <c r="AM405" s="294"/>
    </row>
    <row r="406" spans="1:39" ht="12">
      <c r="A406" s="281"/>
      <c r="B406" s="281"/>
      <c r="C406" s="281"/>
      <c r="D406" s="283"/>
      <c r="E406" s="283"/>
      <c r="F406" s="284" t="e">
        <f t="shared" ca="1" si="52"/>
        <v>#NAME?</v>
      </c>
      <c r="G406" s="285" t="e">
        <f t="shared" ca="1" si="54"/>
        <v>#NAME?</v>
      </c>
      <c r="H406" s="281"/>
      <c r="I406" s="281"/>
      <c r="J406" s="281"/>
      <c r="K406" s="281"/>
      <c r="L406" s="281"/>
      <c r="M406" s="287" t="str">
        <f t="shared" si="55"/>
        <v/>
      </c>
      <c r="N406" s="288" t="e">
        <f ca="1">MATCH(F406,[3]IMC!B:B,0)</f>
        <v>#NAME?</v>
      </c>
      <c r="O406" s="288" t="e">
        <f t="shared" ca="1" si="53"/>
        <v>#NAME?</v>
      </c>
      <c r="P406" s="287" t="e">
        <f ca="1">CONCATENATE(INDEX([3]IMC!$F$1:$R$5,5,$O406) &amp; " e " &amp; INDEX([3]IMC!$F$1:$R$5,5,$O406+1))</f>
        <v>#NAME?</v>
      </c>
      <c r="Q406" s="281"/>
      <c r="R406" s="288" t="e">
        <f ca="1">MATCH(F406,[3]PC!A:A,0)</f>
        <v>#NAME?</v>
      </c>
      <c r="S406" s="288" t="e">
        <f t="shared" ca="1" si="56"/>
        <v>#NAME?</v>
      </c>
      <c r="T406" s="296" t="e">
        <f ca="1">CONCATENATE(INDEX([3]PC!$E$1:$M$2,1,$S406) &amp; " e " &amp; INDEX([3]PC!$E$1:$M$2,1,$S406+1))</f>
        <v>#NAME?</v>
      </c>
      <c r="U406" s="292"/>
      <c r="W406" s="292" t="e">
        <f>CONCATENATE(INDEX([3]IMC!$F$1:$R$5,5,$V406) &amp; " e " &amp; INDEX([3]IMC!$F$1:$R$5,5,$V406+1))</f>
        <v>#VALUE!</v>
      </c>
      <c r="X406" s="293">
        <f t="shared" si="57"/>
        <v>0</v>
      </c>
      <c r="Y406" s="293">
        <f t="shared" si="58"/>
        <v>0</v>
      </c>
      <c r="Z406" s="294"/>
      <c r="AA406" s="294"/>
      <c r="AB406" s="294"/>
      <c r="AC406" s="294"/>
      <c r="AD406" s="294"/>
      <c r="AE406" s="294"/>
      <c r="AF406" s="294"/>
      <c r="AG406" s="294"/>
      <c r="AH406" s="294"/>
      <c r="AI406" s="294"/>
      <c r="AJ406" s="294"/>
      <c r="AK406" s="294"/>
      <c r="AL406" s="294"/>
      <c r="AM406" s="294"/>
    </row>
    <row r="407" spans="1:39" ht="12">
      <c r="A407" s="281"/>
      <c r="B407" s="281"/>
      <c r="C407" s="281"/>
      <c r="D407" s="283"/>
      <c r="E407" s="283"/>
      <c r="F407" s="284" t="e">
        <f t="shared" ca="1" si="52"/>
        <v>#NAME?</v>
      </c>
      <c r="G407" s="285" t="e">
        <f t="shared" ca="1" si="54"/>
        <v>#NAME?</v>
      </c>
      <c r="H407" s="281"/>
      <c r="I407" s="281"/>
      <c r="J407" s="281"/>
      <c r="K407" s="281"/>
      <c r="L407" s="281"/>
      <c r="M407" s="287" t="str">
        <f t="shared" si="55"/>
        <v/>
      </c>
      <c r="N407" s="288" t="e">
        <f ca="1">MATCH(F407,[3]IMC!B:B,0)</f>
        <v>#NAME?</v>
      </c>
      <c r="O407" s="288" t="e">
        <f t="shared" ca="1" si="53"/>
        <v>#NAME?</v>
      </c>
      <c r="P407" s="287" t="e">
        <f ca="1">CONCATENATE(INDEX([3]IMC!$F$1:$R$5,5,$O407) &amp; " e " &amp; INDEX([3]IMC!$F$1:$R$5,5,$O407+1))</f>
        <v>#NAME?</v>
      </c>
      <c r="Q407" s="281"/>
      <c r="R407" s="288" t="e">
        <f ca="1">MATCH(F407,[3]PC!A:A,0)</f>
        <v>#NAME?</v>
      </c>
      <c r="S407" s="288" t="e">
        <f t="shared" ca="1" si="56"/>
        <v>#NAME?</v>
      </c>
      <c r="T407" s="296" t="e">
        <f ca="1">CONCATENATE(INDEX([3]PC!$E$1:$M$2,1,$S407) &amp; " e " &amp; INDEX([3]PC!$E$1:$M$2,1,$S407+1))</f>
        <v>#NAME?</v>
      </c>
      <c r="U407" s="292"/>
      <c r="W407" s="292" t="e">
        <f>CONCATENATE(INDEX([3]IMC!$F$1:$R$5,5,$V407) &amp; " e " &amp; INDEX([3]IMC!$F$1:$R$5,5,$V407+1))</f>
        <v>#VALUE!</v>
      </c>
      <c r="X407" s="293">
        <f t="shared" si="57"/>
        <v>0</v>
      </c>
      <c r="Y407" s="293">
        <f t="shared" si="58"/>
        <v>0</v>
      </c>
      <c r="Z407" s="294"/>
      <c r="AA407" s="294"/>
      <c r="AB407" s="294"/>
      <c r="AC407" s="294"/>
      <c r="AD407" s="294"/>
      <c r="AE407" s="294"/>
      <c r="AF407" s="294"/>
      <c r="AG407" s="294"/>
      <c r="AH407" s="294"/>
      <c r="AI407" s="294"/>
      <c r="AJ407" s="294"/>
      <c r="AK407" s="294"/>
      <c r="AL407" s="294"/>
      <c r="AM407" s="294"/>
    </row>
    <row r="408" spans="1:39" ht="12">
      <c r="A408" s="281"/>
      <c r="B408" s="281"/>
      <c r="C408" s="281"/>
      <c r="D408" s="283"/>
      <c r="E408" s="283"/>
      <c r="F408" s="284" t="e">
        <f t="shared" ca="1" si="52"/>
        <v>#NAME?</v>
      </c>
      <c r="G408" s="285" t="e">
        <f t="shared" ca="1" si="54"/>
        <v>#NAME?</v>
      </c>
      <c r="H408" s="281"/>
      <c r="I408" s="281"/>
      <c r="J408" s="281"/>
      <c r="K408" s="281"/>
      <c r="L408" s="281"/>
      <c r="M408" s="287" t="str">
        <f t="shared" si="55"/>
        <v/>
      </c>
      <c r="N408" s="288" t="e">
        <f ca="1">MATCH(F408,[3]IMC!B:B,0)</f>
        <v>#NAME?</v>
      </c>
      <c r="O408" s="288" t="e">
        <f t="shared" ca="1" si="53"/>
        <v>#NAME?</v>
      </c>
      <c r="P408" s="287" t="e">
        <f ca="1">CONCATENATE(INDEX([3]IMC!$F$1:$R$5,5,$O408) &amp; " e " &amp; INDEX([3]IMC!$F$1:$R$5,5,$O408+1))</f>
        <v>#NAME?</v>
      </c>
      <c r="Q408" s="281"/>
      <c r="R408" s="288" t="e">
        <f ca="1">MATCH(F408,[3]PC!A:A,0)</f>
        <v>#NAME?</v>
      </c>
      <c r="S408" s="288" t="e">
        <f t="shared" ca="1" si="56"/>
        <v>#NAME?</v>
      </c>
      <c r="T408" s="296" t="e">
        <f ca="1">CONCATENATE(INDEX([3]PC!$E$1:$M$2,1,$S408) &amp; " e " &amp; INDEX([3]PC!$E$1:$M$2,1,$S408+1))</f>
        <v>#NAME?</v>
      </c>
      <c r="U408" s="292"/>
      <c r="W408" s="292" t="e">
        <f>CONCATENATE(INDEX([3]IMC!$F$1:$R$5,5,$V408) &amp; " e " &amp; INDEX([3]IMC!$F$1:$R$5,5,$V408+1))</f>
        <v>#VALUE!</v>
      </c>
      <c r="X408" s="293">
        <f t="shared" si="57"/>
        <v>0</v>
      </c>
      <c r="Y408" s="293">
        <f t="shared" si="58"/>
        <v>0</v>
      </c>
      <c r="Z408" s="294"/>
      <c r="AA408" s="294"/>
      <c r="AB408" s="294"/>
      <c r="AC408" s="294"/>
      <c r="AD408" s="294"/>
      <c r="AE408" s="294"/>
      <c r="AF408" s="294"/>
      <c r="AG408" s="294"/>
      <c r="AH408" s="294"/>
      <c r="AI408" s="294"/>
      <c r="AJ408" s="294"/>
      <c r="AK408" s="294"/>
      <c r="AL408" s="294"/>
      <c r="AM408" s="294"/>
    </row>
    <row r="409" spans="1:39" ht="12">
      <c r="A409" s="281"/>
      <c r="B409" s="281"/>
      <c r="C409" s="281"/>
      <c r="D409" s="283"/>
      <c r="E409" s="283"/>
      <c r="F409" s="284" t="e">
        <f t="shared" ref="F409:F472" ca="1" si="59">meses(E409,D409)</f>
        <v>#NAME?</v>
      </c>
      <c r="G409" s="285" t="e">
        <f t="shared" ref="G409:G472" ca="1" si="60">AnosMeses(E409,D409)</f>
        <v>#NAME?</v>
      </c>
      <c r="H409" s="281"/>
      <c r="I409" s="281"/>
      <c r="J409" s="281"/>
      <c r="K409" s="281"/>
      <c r="L409" s="281"/>
      <c r="M409" s="287" t="str">
        <f t="shared" si="55"/>
        <v/>
      </c>
      <c r="N409" s="288" t="e">
        <f ca="1">MATCH(F409,[3]IMC!B:B,0)</f>
        <v>#NAME?</v>
      </c>
      <c r="O409" s="288" t="e">
        <f t="shared" ca="1" si="53"/>
        <v>#NAME?</v>
      </c>
      <c r="P409" s="287" t="e">
        <f ca="1">CONCATENATE(INDEX([3]IMC!$F$1:$R$5,5,$O409) &amp; " e " &amp; INDEX([3]IMC!$F$1:$R$5,5,$O409+1))</f>
        <v>#NAME?</v>
      </c>
      <c r="Q409" s="281"/>
      <c r="R409" s="288" t="e">
        <f ca="1">MATCH(F409,[3]PC!A:A,0)</f>
        <v>#NAME?</v>
      </c>
      <c r="S409" s="288" t="e">
        <f t="shared" ca="1" si="56"/>
        <v>#NAME?</v>
      </c>
      <c r="T409" s="296" t="e">
        <f ca="1">CONCATENATE(INDEX([3]PC!$E$1:$M$2,1,$S409) &amp; " e " &amp; INDEX([3]PC!$E$1:$M$2,1,$S409+1))</f>
        <v>#NAME?</v>
      </c>
      <c r="U409" s="292"/>
      <c r="W409" s="292" t="e">
        <f>CONCATENATE(INDEX([3]IMC!$F$1:$R$5,5,$V409) &amp; " e " &amp; INDEX([3]IMC!$F$1:$R$5,5,$V409+1))</f>
        <v>#VALUE!</v>
      </c>
      <c r="X409" s="293">
        <f t="shared" si="57"/>
        <v>0</v>
      </c>
      <c r="Y409" s="293">
        <f t="shared" si="58"/>
        <v>0</v>
      </c>
      <c r="Z409" s="294"/>
      <c r="AA409" s="294"/>
      <c r="AB409" s="294"/>
      <c r="AC409" s="294"/>
      <c r="AD409" s="294"/>
      <c r="AE409" s="294"/>
      <c r="AF409" s="294"/>
      <c r="AG409" s="294"/>
      <c r="AH409" s="294"/>
      <c r="AI409" s="294"/>
      <c r="AJ409" s="294"/>
      <c r="AK409" s="294"/>
      <c r="AL409" s="294"/>
      <c r="AM409" s="294"/>
    </row>
    <row r="410" spans="1:39" ht="12">
      <c r="A410" s="281"/>
      <c r="B410" s="281"/>
      <c r="C410" s="281"/>
      <c r="D410" s="283"/>
      <c r="E410" s="283"/>
      <c r="F410" s="284" t="e">
        <f t="shared" ca="1" si="59"/>
        <v>#NAME?</v>
      </c>
      <c r="G410" s="285" t="e">
        <f t="shared" ca="1" si="60"/>
        <v>#NAME?</v>
      </c>
      <c r="H410" s="281"/>
      <c r="I410" s="281"/>
      <c r="J410" s="281"/>
      <c r="K410" s="281"/>
      <c r="L410" s="281"/>
      <c r="M410" s="287" t="str">
        <f t="shared" si="55"/>
        <v/>
      </c>
      <c r="N410" s="288" t="e">
        <f ca="1">MATCH(F410,[3]IMC!B:B,0)</f>
        <v>#NAME?</v>
      </c>
      <c r="O410" s="288" t="e">
        <f t="shared" ca="1" si="53"/>
        <v>#NAME?</v>
      </c>
      <c r="P410" s="287" t="e">
        <f ca="1">CONCATENATE(INDEX([3]IMC!$F$1:$R$5,5,$O410) &amp; " e " &amp; INDEX([3]IMC!$F$1:$R$5,5,$O410+1))</f>
        <v>#NAME?</v>
      </c>
      <c r="Q410" s="281"/>
      <c r="R410" s="288" t="e">
        <f ca="1">MATCH(F410,[3]PC!A:A,0)</f>
        <v>#NAME?</v>
      </c>
      <c r="S410" s="288" t="e">
        <f t="shared" ca="1" si="56"/>
        <v>#NAME?</v>
      </c>
      <c r="T410" s="296" t="e">
        <f ca="1">CONCATENATE(INDEX([3]PC!$E$1:$M$2,1,$S410) &amp; " e " &amp; INDEX([3]PC!$E$1:$M$2,1,$S410+1))</f>
        <v>#NAME?</v>
      </c>
      <c r="U410" s="292"/>
      <c r="W410" s="292" t="e">
        <f>CONCATENATE(INDEX([3]IMC!$F$1:$R$5,5,$V410) &amp; " e " &amp; INDEX([3]IMC!$F$1:$R$5,5,$V410+1))</f>
        <v>#VALUE!</v>
      </c>
      <c r="X410" s="293">
        <f t="shared" si="57"/>
        <v>0</v>
      </c>
      <c r="Y410" s="293">
        <f t="shared" si="58"/>
        <v>0</v>
      </c>
      <c r="Z410" s="294"/>
      <c r="AA410" s="294"/>
      <c r="AB410" s="294"/>
      <c r="AC410" s="294"/>
      <c r="AD410" s="294"/>
      <c r="AE410" s="294"/>
      <c r="AF410" s="294"/>
      <c r="AG410" s="294"/>
      <c r="AH410" s="294"/>
      <c r="AI410" s="294"/>
      <c r="AJ410" s="294"/>
      <c r="AK410" s="294"/>
      <c r="AL410" s="294"/>
      <c r="AM410" s="294"/>
    </row>
    <row r="411" spans="1:39" ht="12">
      <c r="A411" s="281"/>
      <c r="B411" s="281"/>
      <c r="C411" s="281"/>
      <c r="D411" s="283"/>
      <c r="E411" s="283"/>
      <c r="F411" s="284" t="e">
        <f t="shared" ca="1" si="59"/>
        <v>#NAME?</v>
      </c>
      <c r="G411" s="285" t="e">
        <f t="shared" ca="1" si="60"/>
        <v>#NAME?</v>
      </c>
      <c r="H411" s="281"/>
      <c r="I411" s="281"/>
      <c r="J411" s="281"/>
      <c r="K411" s="281"/>
      <c r="L411" s="281"/>
      <c r="M411" s="287" t="str">
        <f t="shared" si="55"/>
        <v/>
      </c>
      <c r="N411" s="288" t="e">
        <f ca="1">MATCH(F411,[3]IMC!B:B,0)</f>
        <v>#NAME?</v>
      </c>
      <c r="O411" s="288" t="e">
        <f t="shared" ca="1" si="53"/>
        <v>#NAME?</v>
      </c>
      <c r="P411" s="287" t="e">
        <f ca="1">CONCATENATE(INDEX([3]IMC!$F$1:$R$5,5,$O411) &amp; " e " &amp; INDEX([3]IMC!$F$1:$R$5,5,$O411+1))</f>
        <v>#NAME?</v>
      </c>
      <c r="Q411" s="281"/>
      <c r="R411" s="288" t="e">
        <f ca="1">MATCH(F411,[3]PC!A:A,0)</f>
        <v>#NAME?</v>
      </c>
      <c r="S411" s="288" t="e">
        <f t="shared" ca="1" si="56"/>
        <v>#NAME?</v>
      </c>
      <c r="T411" s="296" t="e">
        <f ca="1">CONCATENATE(INDEX([3]PC!$E$1:$M$2,1,$S411) &amp; " e " &amp; INDEX([3]PC!$E$1:$M$2,1,$S411+1))</f>
        <v>#NAME?</v>
      </c>
      <c r="U411" s="292"/>
      <c r="W411" s="292" t="e">
        <f>CONCATENATE(INDEX([3]IMC!$F$1:$R$5,5,$V411) &amp; " e " &amp; INDEX([3]IMC!$F$1:$R$5,5,$V411+1))</f>
        <v>#VALUE!</v>
      </c>
      <c r="X411" s="293">
        <f t="shared" si="57"/>
        <v>0</v>
      </c>
      <c r="Y411" s="293">
        <f t="shared" si="58"/>
        <v>0</v>
      </c>
      <c r="Z411" s="294"/>
      <c r="AA411" s="294"/>
      <c r="AB411" s="294"/>
      <c r="AC411" s="294"/>
      <c r="AD411" s="294"/>
      <c r="AE411" s="294"/>
      <c r="AF411" s="294"/>
      <c r="AG411" s="294"/>
      <c r="AH411" s="294"/>
      <c r="AI411" s="294"/>
      <c r="AJ411" s="294"/>
      <c r="AK411" s="294"/>
      <c r="AL411" s="294"/>
      <c r="AM411" s="294"/>
    </row>
    <row r="412" spans="1:39" ht="12">
      <c r="A412" s="281"/>
      <c r="B412" s="281"/>
      <c r="C412" s="281"/>
      <c r="D412" s="283"/>
      <c r="E412" s="283"/>
      <c r="F412" s="284" t="e">
        <f t="shared" ca="1" si="59"/>
        <v>#NAME?</v>
      </c>
      <c r="G412" s="285" t="e">
        <f t="shared" ca="1" si="60"/>
        <v>#NAME?</v>
      </c>
      <c r="H412" s="281"/>
      <c r="I412" s="281"/>
      <c r="J412" s="281"/>
      <c r="K412" s="281"/>
      <c r="L412" s="281"/>
      <c r="M412" s="287" t="str">
        <f t="shared" si="55"/>
        <v/>
      </c>
      <c r="N412" s="288" t="e">
        <f ca="1">MATCH(F412,[3]IMC!B:B,0)</f>
        <v>#NAME?</v>
      </c>
      <c r="O412" s="288" t="e">
        <f t="shared" ca="1" si="53"/>
        <v>#NAME?</v>
      </c>
      <c r="P412" s="287" t="e">
        <f ca="1">CONCATENATE(INDEX([3]IMC!$F$1:$R$5,5,$O412) &amp; " e " &amp; INDEX([3]IMC!$F$1:$R$5,5,$O412+1))</f>
        <v>#NAME?</v>
      </c>
      <c r="Q412" s="281"/>
      <c r="R412" s="288" t="e">
        <f ca="1">MATCH(F412,[3]PC!A:A,0)</f>
        <v>#NAME?</v>
      </c>
      <c r="S412" s="288" t="e">
        <f t="shared" ca="1" si="56"/>
        <v>#NAME?</v>
      </c>
      <c r="T412" s="296" t="e">
        <f ca="1">CONCATENATE(INDEX([3]PC!$E$1:$M$2,1,$S412) &amp; " e " &amp; INDEX([3]PC!$E$1:$M$2,1,$S412+1))</f>
        <v>#NAME?</v>
      </c>
      <c r="U412" s="292"/>
      <c r="W412" s="292" t="e">
        <f>CONCATENATE(INDEX([3]IMC!$F$1:$R$5,5,$V412) &amp; " e " &amp; INDEX([3]IMC!$F$1:$R$5,5,$V412+1))</f>
        <v>#VALUE!</v>
      </c>
      <c r="X412" s="293">
        <f t="shared" si="57"/>
        <v>0</v>
      </c>
      <c r="Y412" s="293">
        <f t="shared" si="58"/>
        <v>0</v>
      </c>
      <c r="Z412" s="294"/>
      <c r="AA412" s="294"/>
      <c r="AB412" s="294"/>
      <c r="AC412" s="294"/>
      <c r="AD412" s="294"/>
      <c r="AE412" s="294"/>
      <c r="AF412" s="294"/>
      <c r="AG412" s="294"/>
      <c r="AH412" s="294"/>
      <c r="AI412" s="294"/>
      <c r="AJ412" s="294"/>
      <c r="AK412" s="294"/>
      <c r="AL412" s="294"/>
      <c r="AM412" s="294"/>
    </row>
    <row r="413" spans="1:39" ht="12">
      <c r="A413" s="281"/>
      <c r="B413" s="281"/>
      <c r="C413" s="281"/>
      <c r="D413" s="283"/>
      <c r="E413" s="283"/>
      <c r="F413" s="284" t="e">
        <f t="shared" ca="1" si="59"/>
        <v>#NAME?</v>
      </c>
      <c r="G413" s="285" t="e">
        <f t="shared" ca="1" si="60"/>
        <v>#NAME?</v>
      </c>
      <c r="H413" s="281"/>
      <c r="I413" s="281"/>
      <c r="J413" s="281"/>
      <c r="K413" s="281"/>
      <c r="L413" s="281"/>
      <c r="M413" s="287" t="str">
        <f t="shared" si="55"/>
        <v/>
      </c>
      <c r="N413" s="288" t="e">
        <f ca="1">MATCH(F413,[3]IMC!B:B,0)</f>
        <v>#NAME?</v>
      </c>
      <c r="O413" s="288" t="e">
        <f t="shared" ca="1" si="53"/>
        <v>#NAME?</v>
      </c>
      <c r="P413" s="287" t="e">
        <f ca="1">CONCATENATE(INDEX([3]IMC!$F$1:$R$5,5,$O413) &amp; " e " &amp; INDEX([3]IMC!$F$1:$R$5,5,$O413+1))</f>
        <v>#NAME?</v>
      </c>
      <c r="Q413" s="281"/>
      <c r="R413" s="288" t="e">
        <f ca="1">MATCH(F413,[3]PC!A:A,0)</f>
        <v>#NAME?</v>
      </c>
      <c r="S413" s="288" t="e">
        <f t="shared" ca="1" si="56"/>
        <v>#NAME?</v>
      </c>
      <c r="T413" s="296" t="e">
        <f ca="1">CONCATENATE(INDEX([3]PC!$E$1:$M$2,1,$S413) &amp; " e " &amp; INDEX([3]PC!$E$1:$M$2,1,$S413+1))</f>
        <v>#NAME?</v>
      </c>
      <c r="U413" s="292"/>
      <c r="W413" s="292" t="e">
        <f>CONCATENATE(INDEX([3]IMC!$F$1:$R$5,5,$V413) &amp; " e " &amp; INDEX([3]IMC!$F$1:$R$5,5,$V413+1))</f>
        <v>#VALUE!</v>
      </c>
      <c r="X413" s="293">
        <f t="shared" si="57"/>
        <v>0</v>
      </c>
      <c r="Y413" s="293">
        <f t="shared" si="58"/>
        <v>0</v>
      </c>
      <c r="Z413" s="294"/>
      <c r="AA413" s="294"/>
      <c r="AB413" s="294"/>
      <c r="AC413" s="294"/>
      <c r="AD413" s="294"/>
      <c r="AE413" s="294"/>
      <c r="AF413" s="294"/>
      <c r="AG413" s="294"/>
      <c r="AH413" s="294"/>
      <c r="AI413" s="294"/>
      <c r="AJ413" s="294"/>
      <c r="AK413" s="294"/>
      <c r="AL413" s="294"/>
      <c r="AM413" s="294"/>
    </row>
    <row r="414" spans="1:39" ht="12">
      <c r="A414" s="281"/>
      <c r="B414" s="281"/>
      <c r="C414" s="281"/>
      <c r="D414" s="283"/>
      <c r="E414" s="283"/>
      <c r="F414" s="284" t="e">
        <f t="shared" ca="1" si="59"/>
        <v>#NAME?</v>
      </c>
      <c r="G414" s="285" t="e">
        <f t="shared" ca="1" si="60"/>
        <v>#NAME?</v>
      </c>
      <c r="H414" s="281"/>
      <c r="I414" s="281"/>
      <c r="J414" s="281"/>
      <c r="K414" s="281"/>
      <c r="L414" s="281"/>
      <c r="M414" s="287" t="str">
        <f t="shared" si="55"/>
        <v/>
      </c>
      <c r="N414" s="288" t="e">
        <f ca="1">MATCH(F414,[3]IMC!B:B,0)</f>
        <v>#NAME?</v>
      </c>
      <c r="O414" s="288" t="e">
        <f t="shared" ca="1" si="53"/>
        <v>#NAME?</v>
      </c>
      <c r="P414" s="287" t="e">
        <f ca="1">CONCATENATE(INDEX([3]IMC!$F$1:$R$5,5,$O414) &amp; " e " &amp; INDEX([3]IMC!$F$1:$R$5,5,$O414+1))</f>
        <v>#NAME?</v>
      </c>
      <c r="Q414" s="281"/>
      <c r="R414" s="288" t="e">
        <f ca="1">MATCH(F414,[3]PC!A:A,0)</f>
        <v>#NAME?</v>
      </c>
      <c r="S414" s="288" t="e">
        <f t="shared" ca="1" si="56"/>
        <v>#NAME?</v>
      </c>
      <c r="T414" s="296" t="e">
        <f ca="1">CONCATENATE(INDEX([3]PC!$E$1:$M$2,1,$S414) &amp; " e " &amp; INDEX([3]PC!$E$1:$M$2,1,$S414+1))</f>
        <v>#NAME?</v>
      </c>
      <c r="U414" s="292"/>
      <c r="W414" s="292" t="e">
        <f>CONCATENATE(INDEX([3]IMC!$F$1:$R$5,5,$V414) &amp; " e " &amp; INDEX([3]IMC!$F$1:$R$5,5,$V414+1))</f>
        <v>#VALUE!</v>
      </c>
      <c r="X414" s="293">
        <f t="shared" si="57"/>
        <v>0</v>
      </c>
      <c r="Y414" s="293">
        <f t="shared" si="58"/>
        <v>0</v>
      </c>
      <c r="Z414" s="294"/>
      <c r="AA414" s="294"/>
      <c r="AB414" s="294"/>
      <c r="AC414" s="294"/>
      <c r="AD414" s="294"/>
      <c r="AE414" s="294"/>
      <c r="AF414" s="294"/>
      <c r="AG414" s="294"/>
      <c r="AH414" s="294"/>
      <c r="AI414" s="294"/>
      <c r="AJ414" s="294"/>
      <c r="AK414" s="294"/>
      <c r="AL414" s="294"/>
      <c r="AM414" s="294"/>
    </row>
    <row r="415" spans="1:39" ht="12">
      <c r="A415" s="281"/>
      <c r="B415" s="281"/>
      <c r="C415" s="281"/>
      <c r="D415" s="283"/>
      <c r="E415" s="283"/>
      <c r="F415" s="284" t="e">
        <f t="shared" ca="1" si="59"/>
        <v>#NAME?</v>
      </c>
      <c r="G415" s="285" t="e">
        <f t="shared" ca="1" si="60"/>
        <v>#NAME?</v>
      </c>
      <c r="H415" s="281"/>
      <c r="I415" s="281"/>
      <c r="J415" s="281"/>
      <c r="K415" s="281"/>
      <c r="L415" s="281"/>
      <c r="M415" s="287" t="str">
        <f t="shared" si="55"/>
        <v/>
      </c>
      <c r="N415" s="288" t="e">
        <f ca="1">MATCH(F415,[3]IMC!B:B,0)</f>
        <v>#NAME?</v>
      </c>
      <c r="O415" s="288" t="e">
        <f t="shared" ca="1" si="53"/>
        <v>#NAME?</v>
      </c>
      <c r="P415" s="287" t="e">
        <f ca="1">CONCATENATE(INDEX([3]IMC!$F$1:$R$5,5,$O415) &amp; " e " &amp; INDEX([3]IMC!$F$1:$R$5,5,$O415+1))</f>
        <v>#NAME?</v>
      </c>
      <c r="Q415" s="281"/>
      <c r="R415" s="288" t="e">
        <f ca="1">MATCH(F415,[3]PC!A:A,0)</f>
        <v>#NAME?</v>
      </c>
      <c r="S415" s="288" t="e">
        <f t="shared" ca="1" si="56"/>
        <v>#NAME?</v>
      </c>
      <c r="T415" s="296" t="e">
        <f ca="1">CONCATENATE(INDEX([3]PC!$E$1:$M$2,1,$S415) &amp; " e " &amp; INDEX([3]PC!$E$1:$M$2,1,$S415+1))</f>
        <v>#NAME?</v>
      </c>
      <c r="U415" s="292"/>
      <c r="W415" s="292" t="e">
        <f>CONCATENATE(INDEX([3]IMC!$F$1:$R$5,5,$V415) &amp; " e " &amp; INDEX([3]IMC!$F$1:$R$5,5,$V415+1))</f>
        <v>#VALUE!</v>
      </c>
      <c r="X415" s="293">
        <f t="shared" si="57"/>
        <v>0</v>
      </c>
      <c r="Y415" s="293">
        <f t="shared" si="58"/>
        <v>0</v>
      </c>
      <c r="Z415" s="294"/>
      <c r="AA415" s="294"/>
      <c r="AB415" s="294"/>
      <c r="AC415" s="294"/>
      <c r="AD415" s="294"/>
      <c r="AE415" s="294"/>
      <c r="AF415" s="294"/>
      <c r="AG415" s="294"/>
      <c r="AH415" s="294"/>
      <c r="AI415" s="294"/>
      <c r="AJ415" s="294"/>
      <c r="AK415" s="294"/>
      <c r="AL415" s="294"/>
      <c r="AM415" s="294"/>
    </row>
    <row r="416" spans="1:39" ht="12">
      <c r="A416" s="281"/>
      <c r="B416" s="281"/>
      <c r="C416" s="281"/>
      <c r="D416" s="283"/>
      <c r="E416" s="283"/>
      <c r="F416" s="284" t="e">
        <f t="shared" ca="1" si="59"/>
        <v>#NAME?</v>
      </c>
      <c r="G416" s="285" t="e">
        <f t="shared" ca="1" si="60"/>
        <v>#NAME?</v>
      </c>
      <c r="H416" s="281"/>
      <c r="I416" s="281"/>
      <c r="J416" s="281"/>
      <c r="K416" s="281"/>
      <c r="L416" s="281"/>
      <c r="M416" s="287" t="str">
        <f t="shared" si="55"/>
        <v/>
      </c>
      <c r="N416" s="288" t="e">
        <f ca="1">MATCH(F416,[3]IMC!B:B,0)</f>
        <v>#NAME?</v>
      </c>
      <c r="O416" s="288" t="e">
        <f t="shared" ca="1" si="53"/>
        <v>#NAME?</v>
      </c>
      <c r="P416" s="287" t="e">
        <f ca="1">CONCATENATE(INDEX([3]IMC!$F$1:$R$5,5,$O416) &amp; " e " &amp; INDEX([3]IMC!$F$1:$R$5,5,$O416+1))</f>
        <v>#NAME?</v>
      </c>
      <c r="Q416" s="281"/>
      <c r="R416" s="288" t="e">
        <f ca="1">MATCH(F416,[3]PC!A:A,0)</f>
        <v>#NAME?</v>
      </c>
      <c r="S416" s="288" t="e">
        <f t="shared" ca="1" si="56"/>
        <v>#NAME?</v>
      </c>
      <c r="T416" s="296" t="e">
        <f ca="1">CONCATENATE(INDEX([3]PC!$E$1:$M$2,1,$S416) &amp; " e " &amp; INDEX([3]PC!$E$1:$M$2,1,$S416+1))</f>
        <v>#NAME?</v>
      </c>
      <c r="U416" s="292"/>
      <c r="W416" s="292" t="e">
        <f>CONCATENATE(INDEX([3]IMC!$F$1:$R$5,5,$V416) &amp; " e " &amp; INDEX([3]IMC!$F$1:$R$5,5,$V416+1))</f>
        <v>#VALUE!</v>
      </c>
      <c r="X416" s="293">
        <f t="shared" si="57"/>
        <v>0</v>
      </c>
      <c r="Y416" s="293">
        <f t="shared" si="58"/>
        <v>0</v>
      </c>
      <c r="Z416" s="294"/>
      <c r="AA416" s="294"/>
      <c r="AB416" s="294"/>
      <c r="AC416" s="294"/>
      <c r="AD416" s="294"/>
      <c r="AE416" s="294"/>
      <c r="AF416" s="294"/>
      <c r="AG416" s="294"/>
      <c r="AH416" s="294"/>
      <c r="AI416" s="294"/>
      <c r="AJ416" s="294"/>
      <c r="AK416" s="294"/>
      <c r="AL416" s="294"/>
      <c r="AM416" s="294"/>
    </row>
    <row r="417" spans="1:39" ht="12">
      <c r="A417" s="281"/>
      <c r="B417" s="281"/>
      <c r="C417" s="281"/>
      <c r="D417" s="283"/>
      <c r="E417" s="283"/>
      <c r="F417" s="284" t="e">
        <f t="shared" ca="1" si="59"/>
        <v>#NAME?</v>
      </c>
      <c r="G417" s="285" t="e">
        <f t="shared" ca="1" si="60"/>
        <v>#NAME?</v>
      </c>
      <c r="H417" s="281"/>
      <c r="I417" s="281"/>
      <c r="J417" s="281"/>
      <c r="K417" s="281"/>
      <c r="L417" s="281"/>
      <c r="M417" s="287" t="str">
        <f t="shared" si="55"/>
        <v/>
      </c>
      <c r="N417" s="288" t="e">
        <f ca="1">MATCH(F417,[3]IMC!B:B,0)</f>
        <v>#NAME?</v>
      </c>
      <c r="O417" s="288" t="e">
        <f t="shared" ca="1" si="53"/>
        <v>#NAME?</v>
      </c>
      <c r="P417" s="287" t="e">
        <f ca="1">CONCATENATE(INDEX([3]IMC!$F$1:$R$5,5,$O417) &amp; " e " &amp; INDEX([3]IMC!$F$1:$R$5,5,$O417+1))</f>
        <v>#NAME?</v>
      </c>
      <c r="Q417" s="281"/>
      <c r="R417" s="288" t="e">
        <f ca="1">MATCH(F417,[3]PC!A:A,0)</f>
        <v>#NAME?</v>
      </c>
      <c r="S417" s="288" t="e">
        <f t="shared" ca="1" si="56"/>
        <v>#NAME?</v>
      </c>
      <c r="T417" s="296" t="e">
        <f ca="1">CONCATENATE(INDEX([3]PC!$E$1:$M$2,1,$S417) &amp; " e " &amp; INDEX([3]PC!$E$1:$M$2,1,$S417+1))</f>
        <v>#NAME?</v>
      </c>
      <c r="U417" s="292"/>
      <c r="W417" s="292" t="e">
        <f>CONCATENATE(INDEX([3]IMC!$F$1:$R$5,5,$V417) &amp; " e " &amp; INDEX([3]IMC!$F$1:$R$5,5,$V417+1))</f>
        <v>#VALUE!</v>
      </c>
      <c r="X417" s="293">
        <f t="shared" si="57"/>
        <v>0</v>
      </c>
      <c r="Y417" s="293">
        <f t="shared" si="58"/>
        <v>0</v>
      </c>
      <c r="Z417" s="294"/>
      <c r="AA417" s="294"/>
      <c r="AB417" s="294"/>
      <c r="AC417" s="294"/>
      <c r="AD417" s="294"/>
      <c r="AE417" s="294"/>
      <c r="AF417" s="294"/>
      <c r="AG417" s="294"/>
      <c r="AH417" s="294"/>
      <c r="AI417" s="294"/>
      <c r="AJ417" s="294"/>
      <c r="AK417" s="294"/>
      <c r="AL417" s="294"/>
      <c r="AM417" s="294"/>
    </row>
    <row r="418" spans="1:39" ht="12">
      <c r="A418" s="281"/>
      <c r="B418" s="281"/>
      <c r="C418" s="281"/>
      <c r="D418" s="283"/>
      <c r="E418" s="283"/>
      <c r="F418" s="284" t="e">
        <f t="shared" ca="1" si="59"/>
        <v>#NAME?</v>
      </c>
      <c r="G418" s="285" t="e">
        <f t="shared" ca="1" si="60"/>
        <v>#NAME?</v>
      </c>
      <c r="H418" s="281"/>
      <c r="I418" s="281"/>
      <c r="J418" s="281"/>
      <c r="K418" s="281"/>
      <c r="L418" s="281"/>
      <c r="M418" s="287" t="str">
        <f t="shared" si="55"/>
        <v/>
      </c>
      <c r="N418" s="288" t="e">
        <f ca="1">MATCH(F418,[3]IMC!B:B,0)</f>
        <v>#NAME?</v>
      </c>
      <c r="O418" s="288" t="e">
        <f t="shared" ca="1" si="53"/>
        <v>#NAME?</v>
      </c>
      <c r="P418" s="287" t="e">
        <f ca="1">CONCATENATE(INDEX([3]IMC!$F$1:$R$5,5,$O418) &amp; " e " &amp; INDEX([3]IMC!$F$1:$R$5,5,$O418+1))</f>
        <v>#NAME?</v>
      </c>
      <c r="Q418" s="281"/>
      <c r="R418" s="288" t="e">
        <f ca="1">MATCH(F418,[3]PC!A:A,0)</f>
        <v>#NAME?</v>
      </c>
      <c r="S418" s="288" t="e">
        <f t="shared" ca="1" si="56"/>
        <v>#NAME?</v>
      </c>
      <c r="T418" s="296" t="e">
        <f ca="1">CONCATENATE(INDEX([3]PC!$E$1:$M$2,1,$S418) &amp; " e " &amp; INDEX([3]PC!$E$1:$M$2,1,$S418+1))</f>
        <v>#NAME?</v>
      </c>
      <c r="U418" s="292"/>
      <c r="W418" s="292" t="e">
        <f>CONCATENATE(INDEX([3]IMC!$F$1:$R$5,5,$V418) &amp; " e " &amp; INDEX([3]IMC!$F$1:$R$5,5,$V418+1))</f>
        <v>#VALUE!</v>
      </c>
      <c r="X418" s="293">
        <f t="shared" si="57"/>
        <v>0</v>
      </c>
      <c r="Y418" s="293">
        <f t="shared" si="58"/>
        <v>0</v>
      </c>
      <c r="Z418" s="294"/>
      <c r="AA418" s="294"/>
      <c r="AB418" s="294"/>
      <c r="AC418" s="294"/>
      <c r="AD418" s="294"/>
      <c r="AE418" s="294"/>
      <c r="AF418" s="294"/>
      <c r="AG418" s="294"/>
      <c r="AH418" s="294"/>
      <c r="AI418" s="294"/>
      <c r="AJ418" s="294"/>
      <c r="AK418" s="294"/>
      <c r="AL418" s="294"/>
      <c r="AM418" s="294"/>
    </row>
    <row r="419" spans="1:39" ht="12">
      <c r="A419" s="281"/>
      <c r="B419" s="281"/>
      <c r="C419" s="281"/>
      <c r="D419" s="283"/>
      <c r="E419" s="283"/>
      <c r="F419" s="284" t="e">
        <f t="shared" ca="1" si="59"/>
        <v>#NAME?</v>
      </c>
      <c r="G419" s="285" t="e">
        <f t="shared" ca="1" si="60"/>
        <v>#NAME?</v>
      </c>
      <c r="H419" s="281"/>
      <c r="I419" s="281"/>
      <c r="J419" s="281"/>
      <c r="K419" s="281"/>
      <c r="L419" s="281"/>
      <c r="M419" s="287" t="str">
        <f t="shared" si="55"/>
        <v/>
      </c>
      <c r="N419" s="288" t="e">
        <f ca="1">MATCH(F419,[3]IMC!B:B,0)</f>
        <v>#NAME?</v>
      </c>
      <c r="O419" s="288" t="e">
        <f t="shared" ca="1" si="53"/>
        <v>#NAME?</v>
      </c>
      <c r="P419" s="287" t="e">
        <f ca="1">CONCATENATE(INDEX([3]IMC!$F$1:$R$5,5,$O419) &amp; " e " &amp; INDEX([3]IMC!$F$1:$R$5,5,$O419+1))</f>
        <v>#NAME?</v>
      </c>
      <c r="Q419" s="281"/>
      <c r="R419" s="288" t="e">
        <f ca="1">MATCH(F419,[3]PC!A:A,0)</f>
        <v>#NAME?</v>
      </c>
      <c r="S419" s="288" t="e">
        <f t="shared" ca="1" si="56"/>
        <v>#NAME?</v>
      </c>
      <c r="T419" s="296" t="e">
        <f ca="1">CONCATENATE(INDEX([3]PC!$E$1:$M$2,1,$S419) &amp; " e " &amp; INDEX([3]PC!$E$1:$M$2,1,$S419+1))</f>
        <v>#NAME?</v>
      </c>
      <c r="U419" s="292"/>
      <c r="W419" s="292" t="e">
        <f>CONCATENATE(INDEX([3]IMC!$F$1:$R$5,5,$V419) &amp; " e " &amp; INDEX([3]IMC!$F$1:$R$5,5,$V419+1))</f>
        <v>#VALUE!</v>
      </c>
      <c r="X419" s="293">
        <f t="shared" si="57"/>
        <v>0</v>
      </c>
      <c r="Y419" s="293">
        <f t="shared" si="58"/>
        <v>0</v>
      </c>
      <c r="Z419" s="294"/>
      <c r="AA419" s="294"/>
      <c r="AB419" s="294"/>
      <c r="AC419" s="294"/>
      <c r="AD419" s="294"/>
      <c r="AE419" s="294"/>
      <c r="AF419" s="294"/>
      <c r="AG419" s="294"/>
      <c r="AH419" s="294"/>
      <c r="AI419" s="294"/>
      <c r="AJ419" s="294"/>
      <c r="AK419" s="294"/>
      <c r="AL419" s="294"/>
      <c r="AM419" s="294"/>
    </row>
    <row r="420" spans="1:39" ht="12">
      <c r="A420" s="281"/>
      <c r="B420" s="281"/>
      <c r="C420" s="281"/>
      <c r="D420" s="283"/>
      <c r="E420" s="283"/>
      <c r="F420" s="284" t="e">
        <f t="shared" ca="1" si="59"/>
        <v>#NAME?</v>
      </c>
      <c r="G420" s="285" t="e">
        <f t="shared" ca="1" si="60"/>
        <v>#NAME?</v>
      </c>
      <c r="H420" s="281"/>
      <c r="I420" s="281"/>
      <c r="J420" s="281"/>
      <c r="K420" s="281"/>
      <c r="L420" s="281"/>
      <c r="M420" s="287" t="str">
        <f t="shared" si="55"/>
        <v/>
      </c>
      <c r="N420" s="288" t="e">
        <f ca="1">MATCH(F420,[3]IMC!B:B,0)</f>
        <v>#NAME?</v>
      </c>
      <c r="O420" s="288" t="e">
        <f t="shared" ca="1" si="53"/>
        <v>#NAME?</v>
      </c>
      <c r="P420" s="287" t="e">
        <f ca="1">CONCATENATE(INDEX([3]IMC!$F$1:$R$5,5,$O420) &amp; " e " &amp; INDEX([3]IMC!$F$1:$R$5,5,$O420+1))</f>
        <v>#NAME?</v>
      </c>
      <c r="Q420" s="281"/>
      <c r="R420" s="288" t="e">
        <f ca="1">MATCH(F420,[3]PC!A:A,0)</f>
        <v>#NAME?</v>
      </c>
      <c r="S420" s="288" t="e">
        <f t="shared" ca="1" si="56"/>
        <v>#NAME?</v>
      </c>
      <c r="T420" s="296" t="e">
        <f ca="1">CONCATENATE(INDEX([3]PC!$E$1:$M$2,1,$S420) &amp; " e " &amp; INDEX([3]PC!$E$1:$M$2,1,$S420+1))</f>
        <v>#NAME?</v>
      </c>
      <c r="U420" s="292"/>
      <c r="W420" s="292" t="e">
        <f>CONCATENATE(INDEX([3]IMC!$F$1:$R$5,5,$V420) &amp; " e " &amp; INDEX([3]IMC!$F$1:$R$5,5,$V420+1))</f>
        <v>#VALUE!</v>
      </c>
      <c r="X420" s="293">
        <f t="shared" si="57"/>
        <v>0</v>
      </c>
      <c r="Y420" s="293">
        <f t="shared" si="58"/>
        <v>0</v>
      </c>
      <c r="Z420" s="294"/>
      <c r="AA420" s="294"/>
      <c r="AB420" s="294"/>
      <c r="AC420" s="294"/>
      <c r="AD420" s="294"/>
      <c r="AE420" s="294"/>
      <c r="AF420" s="294"/>
      <c r="AG420" s="294"/>
      <c r="AH420" s="294"/>
      <c r="AI420" s="294"/>
      <c r="AJ420" s="294"/>
      <c r="AK420" s="294"/>
      <c r="AL420" s="294"/>
      <c r="AM420" s="294"/>
    </row>
    <row r="421" spans="1:39" ht="12">
      <c r="A421" s="281"/>
      <c r="B421" s="281"/>
      <c r="C421" s="281"/>
      <c r="D421" s="283"/>
      <c r="E421" s="283"/>
      <c r="F421" s="284" t="e">
        <f t="shared" ca="1" si="59"/>
        <v>#NAME?</v>
      </c>
      <c r="G421" s="285" t="e">
        <f t="shared" ca="1" si="60"/>
        <v>#NAME?</v>
      </c>
      <c r="H421" s="281"/>
      <c r="I421" s="281"/>
      <c r="J421" s="281"/>
      <c r="K421" s="281"/>
      <c r="L421" s="281"/>
      <c r="M421" s="287" t="str">
        <f t="shared" si="55"/>
        <v/>
      </c>
      <c r="N421" s="288" t="e">
        <f ca="1">MATCH(F421,[3]IMC!B:B,0)</f>
        <v>#NAME?</v>
      </c>
      <c r="O421" s="288" t="e">
        <f t="shared" ca="1" si="53"/>
        <v>#NAME?</v>
      </c>
      <c r="P421" s="287" t="e">
        <f ca="1">CONCATENATE(INDEX([3]IMC!$F$1:$R$5,5,$O421) &amp; " e " &amp; INDEX([3]IMC!$F$1:$R$5,5,$O421+1))</f>
        <v>#NAME?</v>
      </c>
      <c r="Q421" s="281"/>
      <c r="R421" s="288" t="e">
        <f ca="1">MATCH(F421,[3]PC!A:A,0)</f>
        <v>#NAME?</v>
      </c>
      <c r="S421" s="288" t="e">
        <f t="shared" ca="1" si="56"/>
        <v>#NAME?</v>
      </c>
      <c r="T421" s="296" t="e">
        <f ca="1">CONCATENATE(INDEX([3]PC!$E$1:$M$2,1,$S421) &amp; " e " &amp; INDEX([3]PC!$E$1:$M$2,1,$S421+1))</f>
        <v>#NAME?</v>
      </c>
      <c r="U421" s="292"/>
      <c r="W421" s="292" t="e">
        <f>CONCATENATE(INDEX([3]IMC!$F$1:$R$5,5,$V421) &amp; " e " &amp; INDEX([3]IMC!$F$1:$R$5,5,$V421+1))</f>
        <v>#VALUE!</v>
      </c>
      <c r="X421" s="293">
        <f t="shared" si="57"/>
        <v>0</v>
      </c>
      <c r="Y421" s="293">
        <f t="shared" si="58"/>
        <v>0</v>
      </c>
      <c r="Z421" s="294"/>
      <c r="AA421" s="294"/>
      <c r="AB421" s="294"/>
      <c r="AC421" s="294"/>
      <c r="AD421" s="294"/>
      <c r="AE421" s="294"/>
      <c r="AF421" s="294"/>
      <c r="AG421" s="294"/>
      <c r="AH421" s="294"/>
      <c r="AI421" s="294"/>
      <c r="AJ421" s="294"/>
      <c r="AK421" s="294"/>
      <c r="AL421" s="294"/>
      <c r="AM421" s="294"/>
    </row>
    <row r="422" spans="1:39" ht="12">
      <c r="A422" s="281"/>
      <c r="B422" s="281"/>
      <c r="C422" s="281"/>
      <c r="D422" s="283"/>
      <c r="E422" s="283"/>
      <c r="F422" s="284" t="e">
        <f t="shared" ca="1" si="59"/>
        <v>#NAME?</v>
      </c>
      <c r="G422" s="285" t="e">
        <f t="shared" ca="1" si="60"/>
        <v>#NAME?</v>
      </c>
      <c r="H422" s="281"/>
      <c r="I422" s="281"/>
      <c r="J422" s="281"/>
      <c r="K422" s="281"/>
      <c r="L422" s="281"/>
      <c r="M422" s="287" t="str">
        <f t="shared" si="55"/>
        <v/>
      </c>
      <c r="N422" s="288" t="e">
        <f ca="1">MATCH(F422,[3]IMC!B:B,0)</f>
        <v>#NAME?</v>
      </c>
      <c r="O422" s="288" t="e">
        <f t="shared" ca="1" si="53"/>
        <v>#NAME?</v>
      </c>
      <c r="P422" s="287" t="e">
        <f ca="1">CONCATENATE(INDEX([3]IMC!$F$1:$R$5,5,$O422) &amp; " e " &amp; INDEX([3]IMC!$F$1:$R$5,5,$O422+1))</f>
        <v>#NAME?</v>
      </c>
      <c r="Q422" s="281"/>
      <c r="R422" s="288" t="e">
        <f ca="1">MATCH(F422,[3]PC!A:A,0)</f>
        <v>#NAME?</v>
      </c>
      <c r="S422" s="288" t="e">
        <f t="shared" ca="1" si="56"/>
        <v>#NAME?</v>
      </c>
      <c r="T422" s="296" t="e">
        <f ca="1">CONCATENATE(INDEX([3]PC!$E$1:$M$2,1,$S422) &amp; " e " &amp; INDEX([3]PC!$E$1:$M$2,1,$S422+1))</f>
        <v>#NAME?</v>
      </c>
      <c r="U422" s="292"/>
      <c r="W422" s="292" t="e">
        <f>CONCATENATE(INDEX([3]IMC!$F$1:$R$5,5,$V422) &amp; " e " &amp; INDEX([3]IMC!$F$1:$R$5,5,$V422+1))</f>
        <v>#VALUE!</v>
      </c>
      <c r="X422" s="293">
        <f t="shared" si="57"/>
        <v>0</v>
      </c>
      <c r="Y422" s="293">
        <f t="shared" si="58"/>
        <v>0</v>
      </c>
      <c r="Z422" s="294"/>
      <c r="AA422" s="294"/>
      <c r="AB422" s="294"/>
      <c r="AC422" s="294"/>
      <c r="AD422" s="294"/>
      <c r="AE422" s="294"/>
      <c r="AF422" s="294"/>
      <c r="AG422" s="294"/>
      <c r="AH422" s="294"/>
      <c r="AI422" s="294"/>
      <c r="AJ422" s="294"/>
      <c r="AK422" s="294"/>
      <c r="AL422" s="294"/>
      <c r="AM422" s="294"/>
    </row>
    <row r="423" spans="1:39" ht="12">
      <c r="A423" s="281"/>
      <c r="B423" s="281"/>
      <c r="C423" s="281"/>
      <c r="D423" s="283"/>
      <c r="E423" s="283"/>
      <c r="F423" s="284" t="e">
        <f t="shared" ca="1" si="59"/>
        <v>#NAME?</v>
      </c>
      <c r="G423" s="285" t="e">
        <f t="shared" ca="1" si="60"/>
        <v>#NAME?</v>
      </c>
      <c r="H423" s="281"/>
      <c r="I423" s="281"/>
      <c r="J423" s="281"/>
      <c r="K423" s="281"/>
      <c r="L423" s="281"/>
      <c r="M423" s="287" t="str">
        <f t="shared" si="55"/>
        <v/>
      </c>
      <c r="N423" s="288" t="e">
        <f ca="1">MATCH(F423,[3]IMC!B:B,0)</f>
        <v>#NAME?</v>
      </c>
      <c r="O423" s="288" t="e">
        <f t="shared" ref="O423:O486" ca="1" si="61">MATCH(M423,INDIRECT("IMC!F" &amp; N423 &amp; ":R" &amp;N423),1)</f>
        <v>#NAME?</v>
      </c>
      <c r="P423" s="287" t="e">
        <f ca="1">CONCATENATE(INDEX([3]IMC!$F$1:$R$5,5,$O423) &amp; " e " &amp; INDEX([3]IMC!$F$1:$R$5,5,$O423+1))</f>
        <v>#NAME?</v>
      </c>
      <c r="Q423" s="281"/>
      <c r="R423" s="288" t="e">
        <f ca="1">MATCH(F423,[3]PC!A:A,0)</f>
        <v>#NAME?</v>
      </c>
      <c r="S423" s="288" t="e">
        <f t="shared" ca="1" si="56"/>
        <v>#NAME?</v>
      </c>
      <c r="T423" s="296" t="e">
        <f ca="1">CONCATENATE(INDEX([3]PC!$E$1:$M$2,1,$S423) &amp; " e " &amp; INDEX([3]PC!$E$1:$M$2,1,$S423+1))</f>
        <v>#NAME?</v>
      </c>
      <c r="U423" s="292"/>
      <c r="W423" s="292" t="e">
        <f>CONCATENATE(INDEX([3]IMC!$F$1:$R$5,5,$V423) &amp; " e " &amp; INDEX([3]IMC!$F$1:$R$5,5,$V423+1))</f>
        <v>#VALUE!</v>
      </c>
      <c r="X423" s="293">
        <f t="shared" si="57"/>
        <v>0</v>
      </c>
      <c r="Y423" s="293">
        <f t="shared" si="58"/>
        <v>0</v>
      </c>
      <c r="Z423" s="294"/>
      <c r="AA423" s="294"/>
      <c r="AB423" s="294"/>
      <c r="AC423" s="294"/>
      <c r="AD423" s="294"/>
      <c r="AE423" s="294"/>
      <c r="AF423" s="294"/>
      <c r="AG423" s="294"/>
      <c r="AH423" s="294"/>
      <c r="AI423" s="294"/>
      <c r="AJ423" s="294"/>
      <c r="AK423" s="294"/>
      <c r="AL423" s="294"/>
      <c r="AM423" s="294"/>
    </row>
    <row r="424" spans="1:39" ht="12">
      <c r="A424" s="281"/>
      <c r="B424" s="281"/>
      <c r="C424" s="281"/>
      <c r="D424" s="283"/>
      <c r="E424" s="283"/>
      <c r="F424" s="284" t="e">
        <f t="shared" ca="1" si="59"/>
        <v>#NAME?</v>
      </c>
      <c r="G424" s="285" t="e">
        <f t="shared" ca="1" si="60"/>
        <v>#NAME?</v>
      </c>
      <c r="H424" s="281"/>
      <c r="I424" s="281"/>
      <c r="J424" s="281"/>
      <c r="K424" s="281"/>
      <c r="L424" s="281"/>
      <c r="M424" s="287" t="str">
        <f t="shared" si="55"/>
        <v/>
      </c>
      <c r="N424" s="288" t="e">
        <f ca="1">MATCH(F424,[3]IMC!B:B,0)</f>
        <v>#NAME?</v>
      </c>
      <c r="O424" s="288" t="e">
        <f t="shared" ca="1" si="61"/>
        <v>#NAME?</v>
      </c>
      <c r="P424" s="287" t="e">
        <f ca="1">CONCATENATE(INDEX([3]IMC!$F$1:$R$5,5,$O424) &amp; " e " &amp; INDEX([3]IMC!$F$1:$R$5,5,$O424+1))</f>
        <v>#NAME?</v>
      </c>
      <c r="Q424" s="281"/>
      <c r="R424" s="288" t="e">
        <f ca="1">MATCH(F424,[3]PC!A:A,0)</f>
        <v>#NAME?</v>
      </c>
      <c r="S424" s="288" t="e">
        <f t="shared" ca="1" si="56"/>
        <v>#NAME?</v>
      </c>
      <c r="T424" s="296" t="e">
        <f ca="1">CONCATENATE(INDEX([3]PC!$E$1:$M$2,1,$S424) &amp; " e " &amp; INDEX([3]PC!$E$1:$M$2,1,$S424+1))</f>
        <v>#NAME?</v>
      </c>
      <c r="U424" s="292"/>
      <c r="W424" s="292" t="e">
        <f>CONCATENATE(INDEX([3]IMC!$F$1:$R$5,5,$V424) &amp; " e " &amp; INDEX([3]IMC!$F$1:$R$5,5,$V424+1))</f>
        <v>#VALUE!</v>
      </c>
      <c r="X424" s="293">
        <f t="shared" si="57"/>
        <v>0</v>
      </c>
      <c r="Y424" s="293">
        <f t="shared" si="58"/>
        <v>0</v>
      </c>
      <c r="Z424" s="294"/>
      <c r="AA424" s="294"/>
      <c r="AB424" s="294"/>
      <c r="AC424" s="294"/>
      <c r="AD424" s="294"/>
      <c r="AE424" s="294"/>
      <c r="AF424" s="294"/>
      <c r="AG424" s="294"/>
      <c r="AH424" s="294"/>
      <c r="AI424" s="294"/>
      <c r="AJ424" s="294"/>
      <c r="AK424" s="294"/>
      <c r="AL424" s="294"/>
      <c r="AM424" s="294"/>
    </row>
    <row r="425" spans="1:39" ht="12">
      <c r="A425" s="281"/>
      <c r="B425" s="281"/>
      <c r="C425" s="281"/>
      <c r="D425" s="283"/>
      <c r="E425" s="283"/>
      <c r="F425" s="284" t="e">
        <f t="shared" ca="1" si="59"/>
        <v>#NAME?</v>
      </c>
      <c r="G425" s="285" t="e">
        <f t="shared" ca="1" si="60"/>
        <v>#NAME?</v>
      </c>
      <c r="H425" s="281"/>
      <c r="I425" s="281"/>
      <c r="J425" s="281"/>
      <c r="K425" s="281"/>
      <c r="L425" s="281"/>
      <c r="M425" s="287" t="str">
        <f t="shared" si="55"/>
        <v/>
      </c>
      <c r="N425" s="288" t="e">
        <f ca="1">MATCH(F425,[3]IMC!B:B,0)</f>
        <v>#NAME?</v>
      </c>
      <c r="O425" s="288" t="e">
        <f t="shared" ca="1" si="61"/>
        <v>#NAME?</v>
      </c>
      <c r="P425" s="287" t="e">
        <f ca="1">CONCATENATE(INDEX([3]IMC!$F$1:$R$5,5,$O425) &amp; " e " &amp; INDEX([3]IMC!$F$1:$R$5,5,$O425+1))</f>
        <v>#NAME?</v>
      </c>
      <c r="Q425" s="281"/>
      <c r="R425" s="288" t="e">
        <f ca="1">MATCH(F425,[3]PC!A:A,0)</f>
        <v>#NAME?</v>
      </c>
      <c r="S425" s="288" t="e">
        <f t="shared" ca="1" si="56"/>
        <v>#NAME?</v>
      </c>
      <c r="T425" s="296" t="e">
        <f ca="1">CONCATENATE(INDEX([3]PC!$E$1:$M$2,1,$S425) &amp; " e " &amp; INDEX([3]PC!$E$1:$M$2,1,$S425+1))</f>
        <v>#NAME?</v>
      </c>
      <c r="U425" s="292"/>
      <c r="W425" s="292" t="e">
        <f>CONCATENATE(INDEX([3]IMC!$F$1:$R$5,5,$V425) &amp; " e " &amp; INDEX([3]IMC!$F$1:$R$5,5,$V425+1))</f>
        <v>#VALUE!</v>
      </c>
      <c r="X425" s="293">
        <f t="shared" si="57"/>
        <v>0</v>
      </c>
      <c r="Y425" s="293">
        <f t="shared" si="58"/>
        <v>0</v>
      </c>
      <c r="Z425" s="294"/>
      <c r="AA425" s="294"/>
      <c r="AB425" s="294"/>
      <c r="AC425" s="294"/>
      <c r="AD425" s="294"/>
      <c r="AE425" s="294"/>
      <c r="AF425" s="294"/>
      <c r="AG425" s="294"/>
      <c r="AH425" s="294"/>
      <c r="AI425" s="294"/>
      <c r="AJ425" s="294"/>
      <c r="AK425" s="294"/>
      <c r="AL425" s="294"/>
      <c r="AM425" s="294"/>
    </row>
    <row r="426" spans="1:39" ht="12">
      <c r="A426" s="281"/>
      <c r="B426" s="281"/>
      <c r="C426" s="281"/>
      <c r="D426" s="283"/>
      <c r="E426" s="283"/>
      <c r="F426" s="284" t="e">
        <f t="shared" ca="1" si="59"/>
        <v>#NAME?</v>
      </c>
      <c r="G426" s="285" t="e">
        <f t="shared" ca="1" si="60"/>
        <v>#NAME?</v>
      </c>
      <c r="H426" s="281"/>
      <c r="I426" s="281"/>
      <c r="J426" s="281"/>
      <c r="K426" s="281"/>
      <c r="L426" s="281"/>
      <c r="M426" s="287" t="str">
        <f t="shared" si="55"/>
        <v/>
      </c>
      <c r="N426" s="288" t="e">
        <f ca="1">MATCH(F426,[3]IMC!B:B,0)</f>
        <v>#NAME?</v>
      </c>
      <c r="O426" s="288" t="e">
        <f t="shared" ca="1" si="61"/>
        <v>#NAME?</v>
      </c>
      <c r="P426" s="287" t="e">
        <f ca="1">CONCATENATE(INDEX([3]IMC!$F$1:$R$5,5,$O426) &amp; " e " &amp; INDEX([3]IMC!$F$1:$R$5,5,$O426+1))</f>
        <v>#NAME?</v>
      </c>
      <c r="Q426" s="281"/>
      <c r="R426" s="288" t="e">
        <f ca="1">MATCH(F426,[3]PC!A:A,0)</f>
        <v>#NAME?</v>
      </c>
      <c r="S426" s="288" t="e">
        <f t="shared" ca="1" si="56"/>
        <v>#NAME?</v>
      </c>
      <c r="T426" s="296" t="e">
        <f ca="1">CONCATENATE(INDEX([3]PC!$E$1:$M$2,1,$S426) &amp; " e " &amp; INDEX([3]PC!$E$1:$M$2,1,$S426+1))</f>
        <v>#NAME?</v>
      </c>
      <c r="U426" s="292"/>
      <c r="W426" s="292" t="e">
        <f>CONCATENATE(INDEX([3]IMC!$F$1:$R$5,5,$V426) &amp; " e " &amp; INDEX([3]IMC!$F$1:$R$5,5,$V426+1))</f>
        <v>#VALUE!</v>
      </c>
      <c r="X426" s="293">
        <f t="shared" si="57"/>
        <v>0</v>
      </c>
      <c r="Y426" s="293">
        <f t="shared" si="58"/>
        <v>0</v>
      </c>
      <c r="Z426" s="294"/>
      <c r="AA426" s="294"/>
      <c r="AB426" s="294"/>
      <c r="AC426" s="294"/>
      <c r="AD426" s="294"/>
      <c r="AE426" s="294"/>
      <c r="AF426" s="294"/>
      <c r="AG426" s="294"/>
      <c r="AH426" s="294"/>
      <c r="AI426" s="294"/>
      <c r="AJ426" s="294"/>
      <c r="AK426" s="294"/>
      <c r="AL426" s="294"/>
      <c r="AM426" s="294"/>
    </row>
    <row r="427" spans="1:39" ht="12">
      <c r="A427" s="281"/>
      <c r="B427" s="281"/>
      <c r="C427" s="281"/>
      <c r="D427" s="283"/>
      <c r="E427" s="283"/>
      <c r="F427" s="284" t="e">
        <f t="shared" ca="1" si="59"/>
        <v>#NAME?</v>
      </c>
      <c r="G427" s="285" t="e">
        <f t="shared" ca="1" si="60"/>
        <v>#NAME?</v>
      </c>
      <c r="H427" s="281"/>
      <c r="I427" s="281"/>
      <c r="J427" s="281"/>
      <c r="K427" s="281"/>
      <c r="L427" s="281"/>
      <c r="M427" s="287" t="str">
        <f t="shared" si="55"/>
        <v/>
      </c>
      <c r="N427" s="288" t="e">
        <f ca="1">MATCH(F427,[3]IMC!B:B,0)</f>
        <v>#NAME?</v>
      </c>
      <c r="O427" s="288" t="e">
        <f t="shared" ca="1" si="61"/>
        <v>#NAME?</v>
      </c>
      <c r="P427" s="287" t="e">
        <f ca="1">CONCATENATE(INDEX([3]IMC!$F$1:$R$5,5,$O427) &amp; " e " &amp; INDEX([3]IMC!$F$1:$R$5,5,$O427+1))</f>
        <v>#NAME?</v>
      </c>
      <c r="Q427" s="281"/>
      <c r="R427" s="288" t="e">
        <f ca="1">MATCH(F427,[3]PC!A:A,0)</f>
        <v>#NAME?</v>
      </c>
      <c r="S427" s="288" t="e">
        <f t="shared" ca="1" si="56"/>
        <v>#NAME?</v>
      </c>
      <c r="T427" s="296" t="e">
        <f ca="1">CONCATENATE(INDEX([3]PC!$E$1:$M$2,1,$S427) &amp; " e " &amp; INDEX([3]PC!$E$1:$M$2,1,$S427+1))</f>
        <v>#NAME?</v>
      </c>
      <c r="U427" s="292"/>
      <c r="W427" s="292" t="e">
        <f>CONCATENATE(INDEX([3]IMC!$F$1:$R$5,5,$V427) &amp; " e " &amp; INDEX([3]IMC!$F$1:$R$5,5,$V427+1))</f>
        <v>#VALUE!</v>
      </c>
      <c r="X427" s="293">
        <f t="shared" si="57"/>
        <v>0</v>
      </c>
      <c r="Y427" s="293">
        <f t="shared" si="58"/>
        <v>0</v>
      </c>
      <c r="Z427" s="294"/>
      <c r="AA427" s="294"/>
      <c r="AB427" s="294"/>
      <c r="AC427" s="294"/>
      <c r="AD427" s="294"/>
      <c r="AE427" s="294"/>
      <c r="AF427" s="294"/>
      <c r="AG427" s="294"/>
      <c r="AH427" s="294"/>
      <c r="AI427" s="294"/>
      <c r="AJ427" s="294"/>
      <c r="AK427" s="294"/>
      <c r="AL427" s="294"/>
      <c r="AM427" s="294"/>
    </row>
    <row r="428" spans="1:39" ht="12">
      <c r="A428" s="281"/>
      <c r="B428" s="281"/>
      <c r="C428" s="281"/>
      <c r="D428" s="283"/>
      <c r="E428" s="283"/>
      <c r="F428" s="284" t="e">
        <f t="shared" ca="1" si="59"/>
        <v>#NAME?</v>
      </c>
      <c r="G428" s="285" t="e">
        <f t="shared" ca="1" si="60"/>
        <v>#NAME?</v>
      </c>
      <c r="H428" s="281"/>
      <c r="I428" s="281"/>
      <c r="J428" s="281"/>
      <c r="K428" s="281"/>
      <c r="L428" s="281"/>
      <c r="M428" s="287" t="str">
        <f t="shared" si="55"/>
        <v/>
      </c>
      <c r="N428" s="288" t="e">
        <f ca="1">MATCH(F428,[3]IMC!B:B,0)</f>
        <v>#NAME?</v>
      </c>
      <c r="O428" s="288" t="e">
        <f t="shared" ca="1" si="61"/>
        <v>#NAME?</v>
      </c>
      <c r="P428" s="287" t="e">
        <f ca="1">CONCATENATE(INDEX([3]IMC!$F$1:$R$5,5,$O428) &amp; " e " &amp; INDEX([3]IMC!$F$1:$R$5,5,$O428+1))</f>
        <v>#NAME?</v>
      </c>
      <c r="Q428" s="281"/>
      <c r="R428" s="288" t="e">
        <f ca="1">MATCH(F428,[3]PC!A:A,0)</f>
        <v>#NAME?</v>
      </c>
      <c r="S428" s="288" t="e">
        <f t="shared" ca="1" si="56"/>
        <v>#NAME?</v>
      </c>
      <c r="T428" s="296" t="e">
        <f ca="1">CONCATENATE(INDEX([3]PC!$E$1:$M$2,1,$S428) &amp; " e " &amp; INDEX([3]PC!$E$1:$M$2,1,$S428+1))</f>
        <v>#NAME?</v>
      </c>
      <c r="U428" s="292"/>
      <c r="W428" s="292" t="e">
        <f>CONCATENATE(INDEX([3]IMC!$F$1:$R$5,5,$V428) &amp; " e " &amp; INDEX([3]IMC!$F$1:$R$5,5,$V428+1))</f>
        <v>#VALUE!</v>
      </c>
      <c r="X428" s="293">
        <f t="shared" si="57"/>
        <v>0</v>
      </c>
      <c r="Y428" s="293">
        <f t="shared" si="58"/>
        <v>0</v>
      </c>
      <c r="Z428" s="294"/>
      <c r="AA428" s="294"/>
      <c r="AB428" s="294"/>
      <c r="AC428" s="294"/>
      <c r="AD428" s="294"/>
      <c r="AE428" s="294"/>
      <c r="AF428" s="294"/>
      <c r="AG428" s="294"/>
      <c r="AH428" s="294"/>
      <c r="AI428" s="294"/>
      <c r="AJ428" s="294"/>
      <c r="AK428" s="294"/>
      <c r="AL428" s="294"/>
      <c r="AM428" s="294"/>
    </row>
    <row r="429" spans="1:39" ht="12">
      <c r="A429" s="281"/>
      <c r="B429" s="281"/>
      <c r="C429" s="281"/>
      <c r="D429" s="283"/>
      <c r="E429" s="283"/>
      <c r="F429" s="284" t="e">
        <f t="shared" ca="1" si="59"/>
        <v>#NAME?</v>
      </c>
      <c r="G429" s="285" t="e">
        <f t="shared" ca="1" si="60"/>
        <v>#NAME?</v>
      </c>
      <c r="H429" s="281"/>
      <c r="I429" s="281"/>
      <c r="J429" s="281"/>
      <c r="K429" s="281"/>
      <c r="L429" s="281"/>
      <c r="M429" s="287" t="str">
        <f t="shared" si="55"/>
        <v/>
      </c>
      <c r="N429" s="288" t="e">
        <f ca="1">MATCH(F429,[3]IMC!B:B,0)</f>
        <v>#NAME?</v>
      </c>
      <c r="O429" s="288" t="e">
        <f t="shared" ca="1" si="61"/>
        <v>#NAME?</v>
      </c>
      <c r="P429" s="287" t="e">
        <f ca="1">CONCATENATE(INDEX([3]IMC!$F$1:$R$5,5,$O429) &amp; " e " &amp; INDEX([3]IMC!$F$1:$R$5,5,$O429+1))</f>
        <v>#NAME?</v>
      </c>
      <c r="Q429" s="281"/>
      <c r="R429" s="288" t="e">
        <f ca="1">MATCH(F429,[3]PC!A:A,0)</f>
        <v>#NAME?</v>
      </c>
      <c r="S429" s="288" t="e">
        <f t="shared" ca="1" si="56"/>
        <v>#NAME?</v>
      </c>
      <c r="T429" s="296" t="e">
        <f ca="1">CONCATENATE(INDEX([3]PC!$E$1:$M$2,1,$S429) &amp; " e " &amp; INDEX([3]PC!$E$1:$M$2,1,$S429+1))</f>
        <v>#NAME?</v>
      </c>
      <c r="U429" s="292"/>
      <c r="W429" s="292" t="e">
        <f>CONCATENATE(INDEX([3]IMC!$F$1:$R$5,5,$V429) &amp; " e " &amp; INDEX([3]IMC!$F$1:$R$5,5,$V429+1))</f>
        <v>#VALUE!</v>
      </c>
      <c r="X429" s="293">
        <f t="shared" si="57"/>
        <v>0</v>
      </c>
      <c r="Y429" s="293">
        <f t="shared" si="58"/>
        <v>0</v>
      </c>
      <c r="Z429" s="294"/>
      <c r="AA429" s="294"/>
      <c r="AB429" s="294"/>
      <c r="AC429" s="294"/>
      <c r="AD429" s="294"/>
      <c r="AE429" s="294"/>
      <c r="AF429" s="294"/>
      <c r="AG429" s="294"/>
      <c r="AH429" s="294"/>
      <c r="AI429" s="294"/>
      <c r="AJ429" s="294"/>
      <c r="AK429" s="294"/>
      <c r="AL429" s="294"/>
      <c r="AM429" s="294"/>
    </row>
    <row r="430" spans="1:39" ht="12">
      <c r="A430" s="281"/>
      <c r="B430" s="281"/>
      <c r="C430" s="281"/>
      <c r="D430" s="283"/>
      <c r="E430" s="283"/>
      <c r="F430" s="284" t="e">
        <f t="shared" ca="1" si="59"/>
        <v>#NAME?</v>
      </c>
      <c r="G430" s="285" t="e">
        <f t="shared" ca="1" si="60"/>
        <v>#NAME?</v>
      </c>
      <c r="H430" s="281"/>
      <c r="I430" s="281"/>
      <c r="J430" s="281"/>
      <c r="K430" s="281"/>
      <c r="L430" s="281"/>
      <c r="M430" s="287" t="str">
        <f t="shared" si="55"/>
        <v/>
      </c>
      <c r="N430" s="288" t="e">
        <f ca="1">MATCH(F430,[3]IMC!B:B,0)</f>
        <v>#NAME?</v>
      </c>
      <c r="O430" s="288" t="e">
        <f t="shared" ca="1" si="61"/>
        <v>#NAME?</v>
      </c>
      <c r="P430" s="287" t="e">
        <f ca="1">CONCATENATE(INDEX([3]IMC!$F$1:$R$5,5,$O430) &amp; " e " &amp; INDEX([3]IMC!$F$1:$R$5,5,$O430+1))</f>
        <v>#NAME?</v>
      </c>
      <c r="Q430" s="281"/>
      <c r="R430" s="288" t="e">
        <f ca="1">MATCH(F430,[3]PC!A:A,0)</f>
        <v>#NAME?</v>
      </c>
      <c r="S430" s="288" t="e">
        <f t="shared" ca="1" si="56"/>
        <v>#NAME?</v>
      </c>
      <c r="T430" s="296" t="e">
        <f ca="1">CONCATENATE(INDEX([3]PC!$E$1:$M$2,1,$S430) &amp; " e " &amp; INDEX([3]PC!$E$1:$M$2,1,$S430+1))</f>
        <v>#NAME?</v>
      </c>
      <c r="U430" s="292"/>
      <c r="W430" s="292" t="e">
        <f>CONCATENATE(INDEX([3]IMC!$F$1:$R$5,5,$V430) &amp; " e " &amp; INDEX([3]IMC!$F$1:$R$5,5,$V430+1))</f>
        <v>#VALUE!</v>
      </c>
      <c r="X430" s="293">
        <f t="shared" si="57"/>
        <v>0</v>
      </c>
      <c r="Y430" s="293">
        <f t="shared" si="58"/>
        <v>0</v>
      </c>
      <c r="Z430" s="294"/>
      <c r="AA430" s="294"/>
      <c r="AB430" s="294"/>
      <c r="AC430" s="294"/>
      <c r="AD430" s="294"/>
      <c r="AE430" s="294"/>
      <c r="AF430" s="294"/>
      <c r="AG430" s="294"/>
      <c r="AH430" s="294"/>
      <c r="AI430" s="294"/>
      <c r="AJ430" s="294"/>
      <c r="AK430" s="294"/>
      <c r="AL430" s="294"/>
      <c r="AM430" s="294"/>
    </row>
    <row r="431" spans="1:39" ht="12">
      <c r="A431" s="281"/>
      <c r="B431" s="281"/>
      <c r="C431" s="281"/>
      <c r="D431" s="283"/>
      <c r="E431" s="283"/>
      <c r="F431" s="284" t="e">
        <f t="shared" ca="1" si="59"/>
        <v>#NAME?</v>
      </c>
      <c r="G431" s="285" t="e">
        <f t="shared" ca="1" si="60"/>
        <v>#NAME?</v>
      </c>
      <c r="H431" s="281"/>
      <c r="I431" s="281"/>
      <c r="J431" s="281"/>
      <c r="K431" s="281"/>
      <c r="L431" s="281"/>
      <c r="M431" s="287" t="str">
        <f t="shared" si="55"/>
        <v/>
      </c>
      <c r="N431" s="288" t="e">
        <f ca="1">MATCH(F431,[3]IMC!B:B,0)</f>
        <v>#NAME?</v>
      </c>
      <c r="O431" s="288" t="e">
        <f t="shared" ca="1" si="61"/>
        <v>#NAME?</v>
      </c>
      <c r="P431" s="287" t="e">
        <f ca="1">CONCATENATE(INDEX([3]IMC!$F$1:$R$5,5,$O431) &amp; " e " &amp; INDEX([3]IMC!$F$1:$R$5,5,$O431+1))</f>
        <v>#NAME?</v>
      </c>
      <c r="Q431" s="281"/>
      <c r="R431" s="288" t="e">
        <f ca="1">MATCH(F431,[3]PC!A:A,0)</f>
        <v>#NAME?</v>
      </c>
      <c r="S431" s="288" t="e">
        <f t="shared" ca="1" si="56"/>
        <v>#NAME?</v>
      </c>
      <c r="T431" s="296" t="e">
        <f ca="1">CONCATENATE(INDEX([3]PC!$E$1:$M$2,1,$S431) &amp; " e " &amp; INDEX([3]PC!$E$1:$M$2,1,$S431+1))</f>
        <v>#NAME?</v>
      </c>
      <c r="U431" s="292"/>
      <c r="W431" s="292" t="e">
        <f>CONCATENATE(INDEX([3]IMC!$F$1:$R$5,5,$V431) &amp; " e " &amp; INDEX([3]IMC!$F$1:$R$5,5,$V431+1))</f>
        <v>#VALUE!</v>
      </c>
      <c r="X431" s="293">
        <f t="shared" si="57"/>
        <v>0</v>
      </c>
      <c r="Y431" s="293">
        <f t="shared" si="58"/>
        <v>0</v>
      </c>
      <c r="Z431" s="294"/>
      <c r="AA431" s="294"/>
      <c r="AB431" s="294"/>
      <c r="AC431" s="294"/>
      <c r="AD431" s="294"/>
      <c r="AE431" s="294"/>
      <c r="AF431" s="294"/>
      <c r="AG431" s="294"/>
      <c r="AH431" s="294"/>
      <c r="AI431" s="294"/>
      <c r="AJ431" s="294"/>
      <c r="AK431" s="294"/>
      <c r="AL431" s="294"/>
      <c r="AM431" s="294"/>
    </row>
    <row r="432" spans="1:39" ht="12">
      <c r="A432" s="281"/>
      <c r="B432" s="281"/>
      <c r="C432" s="281"/>
      <c r="D432" s="283"/>
      <c r="E432" s="283"/>
      <c r="F432" s="284" t="e">
        <f t="shared" ca="1" si="59"/>
        <v>#NAME?</v>
      </c>
      <c r="G432" s="285" t="e">
        <f t="shared" ca="1" si="60"/>
        <v>#NAME?</v>
      </c>
      <c r="H432" s="281"/>
      <c r="I432" s="281"/>
      <c r="J432" s="281"/>
      <c r="K432" s="281"/>
      <c r="L432" s="281"/>
      <c r="M432" s="287" t="str">
        <f t="shared" si="55"/>
        <v/>
      </c>
      <c r="N432" s="288" t="e">
        <f ca="1">MATCH(F432,[3]IMC!B:B,0)</f>
        <v>#NAME?</v>
      </c>
      <c r="O432" s="288" t="e">
        <f t="shared" ca="1" si="61"/>
        <v>#NAME?</v>
      </c>
      <c r="P432" s="287" t="e">
        <f ca="1">CONCATENATE(INDEX([3]IMC!$F$1:$R$5,5,$O432) &amp; " e " &amp; INDEX([3]IMC!$F$1:$R$5,5,$O432+1))</f>
        <v>#NAME?</v>
      </c>
      <c r="Q432" s="281"/>
      <c r="R432" s="288" t="e">
        <f ca="1">MATCH(F432,[3]PC!A:A,0)</f>
        <v>#NAME?</v>
      </c>
      <c r="S432" s="288" t="e">
        <f t="shared" ca="1" si="56"/>
        <v>#NAME?</v>
      </c>
      <c r="T432" s="296" t="e">
        <f ca="1">CONCATENATE(INDEX([3]PC!$E$1:$M$2,1,$S432) &amp; " e " &amp; INDEX([3]PC!$E$1:$M$2,1,$S432+1))</f>
        <v>#NAME?</v>
      </c>
      <c r="U432" s="292"/>
      <c r="W432" s="292" t="e">
        <f>CONCATENATE(INDEX([3]IMC!$F$1:$R$5,5,$V432) &amp; " e " &amp; INDEX([3]IMC!$F$1:$R$5,5,$V432+1))</f>
        <v>#VALUE!</v>
      </c>
      <c r="X432" s="293">
        <f t="shared" si="57"/>
        <v>0</v>
      </c>
      <c r="Y432" s="293">
        <f t="shared" si="58"/>
        <v>0</v>
      </c>
      <c r="Z432" s="294"/>
      <c r="AA432" s="294"/>
      <c r="AB432" s="294"/>
      <c r="AC432" s="294"/>
      <c r="AD432" s="294"/>
      <c r="AE432" s="294"/>
      <c r="AF432" s="294"/>
      <c r="AG432" s="294"/>
      <c r="AH432" s="294"/>
      <c r="AI432" s="294"/>
      <c r="AJ432" s="294"/>
      <c r="AK432" s="294"/>
      <c r="AL432" s="294"/>
      <c r="AM432" s="294"/>
    </row>
    <row r="433" spans="1:39" ht="12">
      <c r="A433" s="281"/>
      <c r="B433" s="281"/>
      <c r="C433" s="281"/>
      <c r="D433" s="283"/>
      <c r="E433" s="283"/>
      <c r="F433" s="284" t="e">
        <f t="shared" ca="1" si="59"/>
        <v>#NAME?</v>
      </c>
      <c r="G433" s="285" t="e">
        <f t="shared" ca="1" si="60"/>
        <v>#NAME?</v>
      </c>
      <c r="H433" s="281"/>
      <c r="I433" s="281"/>
      <c r="J433" s="281"/>
      <c r="K433" s="281"/>
      <c r="L433" s="281"/>
      <c r="M433" s="287" t="str">
        <f t="shared" si="55"/>
        <v/>
      </c>
      <c r="N433" s="288" t="e">
        <f ca="1">MATCH(F433,[3]IMC!B:B,0)</f>
        <v>#NAME?</v>
      </c>
      <c r="O433" s="288" t="e">
        <f t="shared" ca="1" si="61"/>
        <v>#NAME?</v>
      </c>
      <c r="P433" s="287" t="e">
        <f ca="1">CONCATENATE(INDEX([3]IMC!$F$1:$R$5,5,$O433) &amp; " e " &amp; INDEX([3]IMC!$F$1:$R$5,5,$O433+1))</f>
        <v>#NAME?</v>
      </c>
      <c r="Q433" s="281"/>
      <c r="R433" s="288" t="e">
        <f ca="1">MATCH(F433,[3]PC!A:A,0)</f>
        <v>#NAME?</v>
      </c>
      <c r="S433" s="288" t="e">
        <f t="shared" ca="1" si="56"/>
        <v>#NAME?</v>
      </c>
      <c r="T433" s="296" t="e">
        <f ca="1">CONCATENATE(INDEX([3]PC!$E$1:$M$2,1,$S433) &amp; " e " &amp; INDEX([3]PC!$E$1:$M$2,1,$S433+1))</f>
        <v>#NAME?</v>
      </c>
      <c r="U433" s="292"/>
      <c r="W433" s="292" t="e">
        <f>CONCATENATE(INDEX([3]IMC!$F$1:$R$5,5,$V433) &amp; " e " &amp; INDEX([3]IMC!$F$1:$R$5,5,$V433+1))</f>
        <v>#VALUE!</v>
      </c>
      <c r="X433" s="293">
        <f t="shared" si="57"/>
        <v>0</v>
      </c>
      <c r="Y433" s="293">
        <f t="shared" si="58"/>
        <v>0</v>
      </c>
      <c r="Z433" s="294"/>
      <c r="AA433" s="294"/>
      <c r="AB433" s="294"/>
      <c r="AC433" s="294"/>
      <c r="AD433" s="294"/>
      <c r="AE433" s="294"/>
      <c r="AF433" s="294"/>
      <c r="AG433" s="294"/>
      <c r="AH433" s="294"/>
      <c r="AI433" s="294"/>
      <c r="AJ433" s="294"/>
      <c r="AK433" s="294"/>
      <c r="AL433" s="294"/>
      <c r="AM433" s="294"/>
    </row>
    <row r="434" spans="1:39" ht="12">
      <c r="A434" s="281"/>
      <c r="B434" s="281"/>
      <c r="C434" s="281"/>
      <c r="D434" s="283"/>
      <c r="E434" s="283"/>
      <c r="F434" s="284" t="e">
        <f t="shared" ca="1" si="59"/>
        <v>#NAME?</v>
      </c>
      <c r="G434" s="285" t="e">
        <f t="shared" ca="1" si="60"/>
        <v>#NAME?</v>
      </c>
      <c r="H434" s="281"/>
      <c r="I434" s="281"/>
      <c r="J434" s="281"/>
      <c r="K434" s="281"/>
      <c r="L434" s="281"/>
      <c r="M434" s="287" t="str">
        <f t="shared" si="55"/>
        <v/>
      </c>
      <c r="N434" s="288" t="e">
        <f ca="1">MATCH(F434,[3]IMC!B:B,0)</f>
        <v>#NAME?</v>
      </c>
      <c r="O434" s="288" t="e">
        <f t="shared" ca="1" si="61"/>
        <v>#NAME?</v>
      </c>
      <c r="P434" s="287" t="e">
        <f ca="1">CONCATENATE(INDEX([3]IMC!$F$1:$R$5,5,$O434) &amp; " e " &amp; INDEX([3]IMC!$F$1:$R$5,5,$O434+1))</f>
        <v>#NAME?</v>
      </c>
      <c r="Q434" s="281"/>
      <c r="R434" s="288" t="e">
        <f ca="1">MATCH(F434,[3]PC!A:A,0)</f>
        <v>#NAME?</v>
      </c>
      <c r="S434" s="288" t="e">
        <f t="shared" ca="1" si="56"/>
        <v>#NAME?</v>
      </c>
      <c r="T434" s="296" t="e">
        <f ca="1">CONCATENATE(INDEX([3]PC!$E$1:$M$2,1,$S434) &amp; " e " &amp; INDEX([3]PC!$E$1:$M$2,1,$S434+1))</f>
        <v>#NAME?</v>
      </c>
      <c r="U434" s="292"/>
      <c r="W434" s="292" t="e">
        <f>CONCATENATE(INDEX([3]IMC!$F$1:$R$5,5,$V434) &amp; " e " &amp; INDEX([3]IMC!$F$1:$R$5,5,$V434+1))</f>
        <v>#VALUE!</v>
      </c>
      <c r="X434" s="293">
        <f t="shared" si="57"/>
        <v>0</v>
      </c>
      <c r="Y434" s="293">
        <f t="shared" si="58"/>
        <v>0</v>
      </c>
      <c r="Z434" s="294"/>
      <c r="AA434" s="294"/>
      <c r="AB434" s="294"/>
      <c r="AC434" s="294"/>
      <c r="AD434" s="294"/>
      <c r="AE434" s="294"/>
      <c r="AF434" s="294"/>
      <c r="AG434" s="294"/>
      <c r="AH434" s="294"/>
      <c r="AI434" s="294"/>
      <c r="AJ434" s="294"/>
      <c r="AK434" s="294"/>
      <c r="AL434" s="294"/>
      <c r="AM434" s="294"/>
    </row>
    <row r="435" spans="1:39" ht="12">
      <c r="A435" s="281"/>
      <c r="B435" s="281"/>
      <c r="C435" s="281"/>
      <c r="D435" s="283"/>
      <c r="E435" s="283"/>
      <c r="F435" s="284" t="e">
        <f t="shared" ca="1" si="59"/>
        <v>#NAME?</v>
      </c>
      <c r="G435" s="285" t="e">
        <f t="shared" ca="1" si="60"/>
        <v>#NAME?</v>
      </c>
      <c r="H435" s="281"/>
      <c r="I435" s="281"/>
      <c r="J435" s="281"/>
      <c r="K435" s="281"/>
      <c r="L435" s="281"/>
      <c r="M435" s="287" t="str">
        <f t="shared" si="55"/>
        <v/>
      </c>
      <c r="N435" s="288" t="e">
        <f ca="1">MATCH(F435,[3]IMC!B:B,0)</f>
        <v>#NAME?</v>
      </c>
      <c r="O435" s="288" t="e">
        <f t="shared" ca="1" si="61"/>
        <v>#NAME?</v>
      </c>
      <c r="P435" s="287" t="e">
        <f ca="1">CONCATENATE(INDEX([3]IMC!$F$1:$R$5,5,$O435) &amp; " e " &amp; INDEX([3]IMC!$F$1:$R$5,5,$O435+1))</f>
        <v>#NAME?</v>
      </c>
      <c r="Q435" s="281"/>
      <c r="R435" s="288" t="e">
        <f ca="1">MATCH(F435,[3]PC!A:A,0)</f>
        <v>#NAME?</v>
      </c>
      <c r="S435" s="288" t="e">
        <f t="shared" ca="1" si="56"/>
        <v>#NAME?</v>
      </c>
      <c r="T435" s="296" t="e">
        <f ca="1">CONCATENATE(INDEX([3]PC!$E$1:$M$2,1,$S435) &amp; " e " &amp; INDEX([3]PC!$E$1:$M$2,1,$S435+1))</f>
        <v>#NAME?</v>
      </c>
      <c r="U435" s="292"/>
      <c r="W435" s="292" t="e">
        <f>CONCATENATE(INDEX([3]IMC!$F$1:$R$5,5,$V435) &amp; " e " &amp; INDEX([3]IMC!$F$1:$R$5,5,$V435+1))</f>
        <v>#VALUE!</v>
      </c>
      <c r="X435" s="293">
        <f t="shared" si="57"/>
        <v>0</v>
      </c>
      <c r="Y435" s="293">
        <f t="shared" si="58"/>
        <v>0</v>
      </c>
      <c r="Z435" s="294"/>
      <c r="AA435" s="294"/>
      <c r="AB435" s="294"/>
      <c r="AC435" s="294"/>
      <c r="AD435" s="294"/>
      <c r="AE435" s="294"/>
      <c r="AF435" s="294"/>
      <c r="AG435" s="294"/>
      <c r="AH435" s="294"/>
      <c r="AI435" s="294"/>
      <c r="AJ435" s="294"/>
      <c r="AK435" s="294"/>
      <c r="AL435" s="294"/>
      <c r="AM435" s="294"/>
    </row>
    <row r="436" spans="1:39" ht="12">
      <c r="A436" s="281"/>
      <c r="B436" s="281"/>
      <c r="C436" s="281"/>
      <c r="D436" s="283"/>
      <c r="E436" s="283"/>
      <c r="F436" s="284" t="e">
        <f t="shared" ca="1" si="59"/>
        <v>#NAME?</v>
      </c>
      <c r="G436" s="285" t="e">
        <f t="shared" ca="1" si="60"/>
        <v>#NAME?</v>
      </c>
      <c r="H436" s="281"/>
      <c r="I436" s="281"/>
      <c r="J436" s="281"/>
      <c r="K436" s="281"/>
      <c r="L436" s="281"/>
      <c r="M436" s="287" t="str">
        <f t="shared" si="55"/>
        <v/>
      </c>
      <c r="N436" s="288" t="e">
        <f ca="1">MATCH(F436,[3]IMC!B:B,0)</f>
        <v>#NAME?</v>
      </c>
      <c r="O436" s="288" t="e">
        <f t="shared" ca="1" si="61"/>
        <v>#NAME?</v>
      </c>
      <c r="P436" s="287" t="e">
        <f ca="1">CONCATENATE(INDEX([3]IMC!$F$1:$R$5,5,$O436) &amp; " e " &amp; INDEX([3]IMC!$F$1:$R$5,5,$O436+1))</f>
        <v>#NAME?</v>
      </c>
      <c r="Q436" s="281"/>
      <c r="R436" s="288" t="e">
        <f ca="1">MATCH(F436,[3]PC!A:A,0)</f>
        <v>#NAME?</v>
      </c>
      <c r="S436" s="288" t="e">
        <f t="shared" ca="1" si="56"/>
        <v>#NAME?</v>
      </c>
      <c r="T436" s="296" t="e">
        <f ca="1">CONCATENATE(INDEX([3]PC!$E$1:$M$2,1,$S436) &amp; " e " &amp; INDEX([3]PC!$E$1:$M$2,1,$S436+1))</f>
        <v>#NAME?</v>
      </c>
      <c r="U436" s="292"/>
      <c r="W436" s="292" t="e">
        <f>CONCATENATE(INDEX([3]IMC!$F$1:$R$5,5,$V436) &amp; " e " &amp; INDEX([3]IMC!$F$1:$R$5,5,$V436+1))</f>
        <v>#VALUE!</v>
      </c>
      <c r="X436" s="293">
        <f t="shared" si="57"/>
        <v>0</v>
      </c>
      <c r="Y436" s="293">
        <f t="shared" si="58"/>
        <v>0</v>
      </c>
      <c r="Z436" s="294"/>
      <c r="AA436" s="294"/>
      <c r="AB436" s="294"/>
      <c r="AC436" s="294"/>
      <c r="AD436" s="294"/>
      <c r="AE436" s="294"/>
      <c r="AF436" s="294"/>
      <c r="AG436" s="294"/>
      <c r="AH436" s="294"/>
      <c r="AI436" s="294"/>
      <c r="AJ436" s="294"/>
      <c r="AK436" s="294"/>
      <c r="AL436" s="294"/>
      <c r="AM436" s="294"/>
    </row>
    <row r="437" spans="1:39" ht="12">
      <c r="A437" s="281"/>
      <c r="B437" s="281"/>
      <c r="C437" s="281"/>
      <c r="D437" s="283"/>
      <c r="E437" s="283"/>
      <c r="F437" s="284" t="e">
        <f t="shared" ca="1" si="59"/>
        <v>#NAME?</v>
      </c>
      <c r="G437" s="285" t="e">
        <f t="shared" ca="1" si="60"/>
        <v>#NAME?</v>
      </c>
      <c r="H437" s="281"/>
      <c r="I437" s="281"/>
      <c r="J437" s="281"/>
      <c r="K437" s="281"/>
      <c r="L437" s="281"/>
      <c r="M437" s="287" t="str">
        <f t="shared" si="55"/>
        <v/>
      </c>
      <c r="N437" s="288" t="e">
        <f ca="1">MATCH(F437,[3]IMC!B:B,0)</f>
        <v>#NAME?</v>
      </c>
      <c r="O437" s="288" t="e">
        <f t="shared" ca="1" si="61"/>
        <v>#NAME?</v>
      </c>
      <c r="P437" s="287" t="e">
        <f ca="1">CONCATENATE(INDEX([3]IMC!$F$1:$R$5,5,$O437) &amp; " e " &amp; INDEX([3]IMC!$F$1:$R$5,5,$O437+1))</f>
        <v>#NAME?</v>
      </c>
      <c r="Q437" s="281"/>
      <c r="R437" s="288" t="e">
        <f ca="1">MATCH(F437,[3]PC!A:A,0)</f>
        <v>#NAME?</v>
      </c>
      <c r="S437" s="288" t="e">
        <f t="shared" ca="1" si="56"/>
        <v>#NAME?</v>
      </c>
      <c r="T437" s="296" t="e">
        <f ca="1">CONCATENATE(INDEX([3]PC!$E$1:$M$2,1,$S437) &amp; " e " &amp; INDEX([3]PC!$E$1:$M$2,1,$S437+1))</f>
        <v>#NAME?</v>
      </c>
      <c r="U437" s="292"/>
      <c r="W437" s="292" t="e">
        <f>CONCATENATE(INDEX([3]IMC!$F$1:$R$5,5,$V437) &amp; " e " &amp; INDEX([3]IMC!$F$1:$R$5,5,$V437+1))</f>
        <v>#VALUE!</v>
      </c>
      <c r="X437" s="293">
        <f t="shared" si="57"/>
        <v>0</v>
      </c>
      <c r="Y437" s="293">
        <f t="shared" si="58"/>
        <v>0</v>
      </c>
      <c r="Z437" s="294"/>
      <c r="AA437" s="294"/>
      <c r="AB437" s="294"/>
      <c r="AC437" s="294"/>
      <c r="AD437" s="294"/>
      <c r="AE437" s="294"/>
      <c r="AF437" s="294"/>
      <c r="AG437" s="294"/>
      <c r="AH437" s="294"/>
      <c r="AI437" s="294"/>
      <c r="AJ437" s="294"/>
      <c r="AK437" s="294"/>
      <c r="AL437" s="294"/>
      <c r="AM437" s="294"/>
    </row>
    <row r="438" spans="1:39" ht="12">
      <c r="A438" s="281"/>
      <c r="B438" s="281"/>
      <c r="C438" s="281"/>
      <c r="D438" s="283"/>
      <c r="E438" s="283"/>
      <c r="F438" s="284" t="e">
        <f t="shared" ca="1" si="59"/>
        <v>#NAME?</v>
      </c>
      <c r="G438" s="285" t="e">
        <f t="shared" ca="1" si="60"/>
        <v>#NAME?</v>
      </c>
      <c r="H438" s="281"/>
      <c r="I438" s="281"/>
      <c r="J438" s="281"/>
      <c r="K438" s="281"/>
      <c r="L438" s="281"/>
      <c r="M438" s="287" t="str">
        <f t="shared" si="55"/>
        <v/>
      </c>
      <c r="N438" s="288" t="e">
        <f ca="1">MATCH(F438,[3]IMC!B:B,0)</f>
        <v>#NAME?</v>
      </c>
      <c r="O438" s="288" t="e">
        <f t="shared" ca="1" si="61"/>
        <v>#NAME?</v>
      </c>
      <c r="P438" s="287" t="e">
        <f ca="1">CONCATENATE(INDEX([3]IMC!$F$1:$R$5,5,$O438) &amp; " e " &amp; INDEX([3]IMC!$F$1:$R$5,5,$O438+1))</f>
        <v>#NAME?</v>
      </c>
      <c r="Q438" s="281"/>
      <c r="R438" s="288" t="e">
        <f ca="1">MATCH(F438,[3]PC!A:A,0)</f>
        <v>#NAME?</v>
      </c>
      <c r="S438" s="288" t="e">
        <f t="shared" ca="1" si="56"/>
        <v>#NAME?</v>
      </c>
      <c r="T438" s="296" t="e">
        <f ca="1">CONCATENATE(INDEX([3]PC!$E$1:$M$2,1,$S438) &amp; " e " &amp; INDEX([3]PC!$E$1:$M$2,1,$S438+1))</f>
        <v>#NAME?</v>
      </c>
      <c r="U438" s="292"/>
      <c r="W438" s="292" t="e">
        <f>CONCATENATE(INDEX([3]IMC!$F$1:$R$5,5,$V438) &amp; " e " &amp; INDEX([3]IMC!$F$1:$R$5,5,$V438+1))</f>
        <v>#VALUE!</v>
      </c>
      <c r="X438" s="293">
        <f t="shared" si="57"/>
        <v>0</v>
      </c>
      <c r="Y438" s="293">
        <f t="shared" si="58"/>
        <v>0</v>
      </c>
      <c r="Z438" s="294"/>
      <c r="AA438" s="294"/>
      <c r="AB438" s="294"/>
      <c r="AC438" s="294"/>
      <c r="AD438" s="294"/>
      <c r="AE438" s="294"/>
      <c r="AF438" s="294"/>
      <c r="AG438" s="294"/>
      <c r="AH438" s="294"/>
      <c r="AI438" s="294"/>
      <c r="AJ438" s="294"/>
      <c r="AK438" s="294"/>
      <c r="AL438" s="294"/>
      <c r="AM438" s="294"/>
    </row>
    <row r="439" spans="1:39" ht="12">
      <c r="A439" s="281"/>
      <c r="B439" s="281"/>
      <c r="C439" s="281"/>
      <c r="D439" s="283"/>
      <c r="E439" s="283"/>
      <c r="F439" s="284" t="e">
        <f t="shared" ca="1" si="59"/>
        <v>#NAME?</v>
      </c>
      <c r="G439" s="285" t="e">
        <f t="shared" ca="1" si="60"/>
        <v>#NAME?</v>
      </c>
      <c r="H439" s="281"/>
      <c r="I439" s="281"/>
      <c r="J439" s="281"/>
      <c r="K439" s="281"/>
      <c r="L439" s="281"/>
      <c r="M439" s="287" t="str">
        <f t="shared" si="55"/>
        <v/>
      </c>
      <c r="N439" s="288" t="e">
        <f ca="1">MATCH(F439,[3]IMC!B:B,0)</f>
        <v>#NAME?</v>
      </c>
      <c r="O439" s="288" t="e">
        <f t="shared" ca="1" si="61"/>
        <v>#NAME?</v>
      </c>
      <c r="P439" s="287" t="e">
        <f ca="1">CONCATENATE(INDEX([3]IMC!$F$1:$R$5,5,$O439) &amp; " e " &amp; INDEX([3]IMC!$F$1:$R$5,5,$O439+1))</f>
        <v>#NAME?</v>
      </c>
      <c r="Q439" s="281"/>
      <c r="R439" s="288" t="e">
        <f ca="1">MATCH(F439,[3]PC!A:A,0)</f>
        <v>#NAME?</v>
      </c>
      <c r="S439" s="288" t="e">
        <f t="shared" ca="1" si="56"/>
        <v>#NAME?</v>
      </c>
      <c r="T439" s="296" t="e">
        <f ca="1">CONCATENATE(INDEX([3]PC!$E$1:$M$2,1,$S439) &amp; " e " &amp; INDEX([3]PC!$E$1:$M$2,1,$S439+1))</f>
        <v>#NAME?</v>
      </c>
      <c r="U439" s="292"/>
      <c r="W439" s="292" t="e">
        <f>CONCATENATE(INDEX([3]IMC!$F$1:$R$5,5,$V439) &amp; " e " &amp; INDEX([3]IMC!$F$1:$R$5,5,$V439+1))</f>
        <v>#VALUE!</v>
      </c>
      <c r="X439" s="293">
        <f t="shared" si="57"/>
        <v>0</v>
      </c>
      <c r="Y439" s="293">
        <f t="shared" si="58"/>
        <v>0</v>
      </c>
      <c r="Z439" s="294"/>
      <c r="AA439" s="294"/>
      <c r="AB439" s="294"/>
      <c r="AC439" s="294"/>
      <c r="AD439" s="294"/>
      <c r="AE439" s="294"/>
      <c r="AF439" s="294"/>
      <c r="AG439" s="294"/>
      <c r="AH439" s="294"/>
      <c r="AI439" s="294"/>
      <c r="AJ439" s="294"/>
      <c r="AK439" s="294"/>
      <c r="AL439" s="294"/>
      <c r="AM439" s="294"/>
    </row>
    <row r="440" spans="1:39" ht="12">
      <c r="A440" s="281"/>
      <c r="B440" s="281"/>
      <c r="C440" s="281"/>
      <c r="D440" s="283"/>
      <c r="E440" s="283"/>
      <c r="F440" s="284" t="e">
        <f t="shared" ca="1" si="59"/>
        <v>#NAME?</v>
      </c>
      <c r="G440" s="285" t="e">
        <f t="shared" ca="1" si="60"/>
        <v>#NAME?</v>
      </c>
      <c r="H440" s="281"/>
      <c r="I440" s="281"/>
      <c r="J440" s="281"/>
      <c r="K440" s="281"/>
      <c r="L440" s="281"/>
      <c r="M440" s="287" t="str">
        <f t="shared" si="55"/>
        <v/>
      </c>
      <c r="N440" s="288" t="e">
        <f ca="1">MATCH(F440,[3]IMC!B:B,0)</f>
        <v>#NAME?</v>
      </c>
      <c r="O440" s="288" t="e">
        <f t="shared" ca="1" si="61"/>
        <v>#NAME?</v>
      </c>
      <c r="P440" s="287" t="e">
        <f ca="1">CONCATENATE(INDEX([3]IMC!$F$1:$R$5,5,$O440) &amp; " e " &amp; INDEX([3]IMC!$F$1:$R$5,5,$O440+1))</f>
        <v>#NAME?</v>
      </c>
      <c r="Q440" s="281"/>
      <c r="R440" s="288" t="e">
        <f ca="1">MATCH(F440,[3]PC!A:A,0)</f>
        <v>#NAME?</v>
      </c>
      <c r="S440" s="288" t="e">
        <f t="shared" ca="1" si="56"/>
        <v>#NAME?</v>
      </c>
      <c r="T440" s="296" t="e">
        <f ca="1">CONCATENATE(INDEX([3]PC!$E$1:$M$2,1,$S440) &amp; " e " &amp; INDEX([3]PC!$E$1:$M$2,1,$S440+1))</f>
        <v>#NAME?</v>
      </c>
      <c r="U440" s="292"/>
      <c r="W440" s="292" t="e">
        <f>CONCATENATE(INDEX([3]IMC!$F$1:$R$5,5,$V440) &amp; " e " &amp; INDEX([3]IMC!$F$1:$R$5,5,$V440+1))</f>
        <v>#VALUE!</v>
      </c>
      <c r="X440" s="293">
        <f t="shared" si="57"/>
        <v>0</v>
      </c>
      <c r="Y440" s="293">
        <f t="shared" si="58"/>
        <v>0</v>
      </c>
      <c r="Z440" s="294"/>
      <c r="AA440" s="294"/>
      <c r="AB440" s="294"/>
      <c r="AC440" s="294"/>
      <c r="AD440" s="294"/>
      <c r="AE440" s="294"/>
      <c r="AF440" s="294"/>
      <c r="AG440" s="294"/>
      <c r="AH440" s="294"/>
      <c r="AI440" s="294"/>
      <c r="AJ440" s="294"/>
      <c r="AK440" s="294"/>
      <c r="AL440" s="294"/>
      <c r="AM440" s="294"/>
    </row>
    <row r="441" spans="1:39" ht="12">
      <c r="A441" s="281"/>
      <c r="B441" s="281"/>
      <c r="C441" s="281"/>
      <c r="D441" s="283"/>
      <c r="E441" s="283"/>
      <c r="F441" s="284" t="e">
        <f t="shared" ca="1" si="59"/>
        <v>#NAME?</v>
      </c>
      <c r="G441" s="285" t="e">
        <f t="shared" ca="1" si="60"/>
        <v>#NAME?</v>
      </c>
      <c r="H441" s="281"/>
      <c r="I441" s="281"/>
      <c r="J441" s="281"/>
      <c r="K441" s="281"/>
      <c r="L441" s="281"/>
      <c r="M441" s="287" t="str">
        <f t="shared" si="55"/>
        <v/>
      </c>
      <c r="N441" s="288" t="e">
        <f ca="1">MATCH(F441,[3]IMC!B:B,0)</f>
        <v>#NAME?</v>
      </c>
      <c r="O441" s="288" t="e">
        <f t="shared" ca="1" si="61"/>
        <v>#NAME?</v>
      </c>
      <c r="P441" s="287" t="e">
        <f ca="1">CONCATENATE(INDEX([3]IMC!$F$1:$R$5,5,$O441) &amp; " e " &amp; INDEX([3]IMC!$F$1:$R$5,5,$O441+1))</f>
        <v>#NAME?</v>
      </c>
      <c r="Q441" s="281"/>
      <c r="R441" s="288" t="e">
        <f ca="1">MATCH(F441,[3]PC!A:A,0)</f>
        <v>#NAME?</v>
      </c>
      <c r="S441" s="288" t="e">
        <f t="shared" ca="1" si="56"/>
        <v>#NAME?</v>
      </c>
      <c r="T441" s="296" t="e">
        <f ca="1">CONCATENATE(INDEX([3]PC!$E$1:$M$2,1,$S441) &amp; " e " &amp; INDEX([3]PC!$E$1:$M$2,1,$S441+1))</f>
        <v>#NAME?</v>
      </c>
      <c r="U441" s="292"/>
      <c r="W441" s="292" t="e">
        <f>CONCATENATE(INDEX([3]IMC!$F$1:$R$5,5,$V441) &amp; " e " &amp; INDEX([3]IMC!$F$1:$R$5,5,$V441+1))</f>
        <v>#VALUE!</v>
      </c>
      <c r="X441" s="293">
        <f t="shared" si="57"/>
        <v>0</v>
      </c>
      <c r="Y441" s="293">
        <f t="shared" si="58"/>
        <v>0</v>
      </c>
      <c r="Z441" s="294"/>
      <c r="AA441" s="294"/>
      <c r="AB441" s="294"/>
      <c r="AC441" s="294"/>
      <c r="AD441" s="294"/>
      <c r="AE441" s="294"/>
      <c r="AF441" s="294"/>
      <c r="AG441" s="294"/>
      <c r="AH441" s="294"/>
      <c r="AI441" s="294"/>
      <c r="AJ441" s="294"/>
      <c r="AK441" s="294"/>
      <c r="AL441" s="294"/>
      <c r="AM441" s="294"/>
    </row>
    <row r="442" spans="1:39" ht="12">
      <c r="A442" s="281"/>
      <c r="B442" s="281"/>
      <c r="C442" s="281"/>
      <c r="D442" s="283"/>
      <c r="E442" s="283"/>
      <c r="F442" s="284" t="e">
        <f t="shared" ca="1" si="59"/>
        <v>#NAME?</v>
      </c>
      <c r="G442" s="285" t="e">
        <f t="shared" ca="1" si="60"/>
        <v>#NAME?</v>
      </c>
      <c r="H442" s="281"/>
      <c r="I442" s="281"/>
      <c r="J442" s="281"/>
      <c r="K442" s="281"/>
      <c r="L442" s="281"/>
      <c r="M442" s="287" t="str">
        <f t="shared" si="55"/>
        <v/>
      </c>
      <c r="N442" s="288" t="e">
        <f ca="1">MATCH(F442,[3]IMC!B:B,0)</f>
        <v>#NAME?</v>
      </c>
      <c r="O442" s="288" t="e">
        <f t="shared" ca="1" si="61"/>
        <v>#NAME?</v>
      </c>
      <c r="P442" s="287" t="e">
        <f ca="1">CONCATENATE(INDEX([3]IMC!$F$1:$R$5,5,$O442) &amp; " e " &amp; INDEX([3]IMC!$F$1:$R$5,5,$O442+1))</f>
        <v>#NAME?</v>
      </c>
      <c r="Q442" s="281"/>
      <c r="R442" s="288" t="e">
        <f ca="1">MATCH(F442,[3]PC!A:A,0)</f>
        <v>#NAME?</v>
      </c>
      <c r="S442" s="288" t="e">
        <f t="shared" ca="1" si="56"/>
        <v>#NAME?</v>
      </c>
      <c r="T442" s="296" t="e">
        <f ca="1">CONCATENATE(INDEX([3]PC!$E$1:$M$2,1,$S442) &amp; " e " &amp; INDEX([3]PC!$E$1:$M$2,1,$S442+1))</f>
        <v>#NAME?</v>
      </c>
      <c r="U442" s="292"/>
      <c r="W442" s="292" t="e">
        <f>CONCATENATE(INDEX([3]IMC!$F$1:$R$5,5,$V442) &amp; " e " &amp; INDEX([3]IMC!$F$1:$R$5,5,$V442+1))</f>
        <v>#VALUE!</v>
      </c>
      <c r="X442" s="293">
        <f t="shared" si="57"/>
        <v>0</v>
      </c>
      <c r="Y442" s="293">
        <f t="shared" si="58"/>
        <v>0</v>
      </c>
      <c r="Z442" s="294"/>
      <c r="AA442" s="294"/>
      <c r="AB442" s="294"/>
      <c r="AC442" s="294"/>
      <c r="AD442" s="294"/>
      <c r="AE442" s="294"/>
      <c r="AF442" s="294"/>
      <c r="AG442" s="294"/>
      <c r="AH442" s="294"/>
      <c r="AI442" s="294"/>
      <c r="AJ442" s="294"/>
      <c r="AK442" s="294"/>
      <c r="AL442" s="294"/>
      <c r="AM442" s="294"/>
    </row>
    <row r="443" spans="1:39" ht="12">
      <c r="A443" s="281"/>
      <c r="B443" s="281"/>
      <c r="C443" s="281"/>
      <c r="D443" s="283"/>
      <c r="E443" s="283"/>
      <c r="F443" s="284" t="e">
        <f t="shared" ca="1" si="59"/>
        <v>#NAME?</v>
      </c>
      <c r="G443" s="285" t="e">
        <f t="shared" ca="1" si="60"/>
        <v>#NAME?</v>
      </c>
      <c r="H443" s="281"/>
      <c r="I443" s="281"/>
      <c r="J443" s="281"/>
      <c r="K443" s="281"/>
      <c r="L443" s="281"/>
      <c r="M443" s="287" t="str">
        <f t="shared" si="55"/>
        <v/>
      </c>
      <c r="N443" s="288" t="e">
        <f ca="1">MATCH(F443,[3]IMC!B:B,0)</f>
        <v>#NAME?</v>
      </c>
      <c r="O443" s="288" t="e">
        <f t="shared" ca="1" si="61"/>
        <v>#NAME?</v>
      </c>
      <c r="P443" s="287" t="e">
        <f ca="1">CONCATENATE(INDEX([3]IMC!$F$1:$R$5,5,$O443) &amp; " e " &amp; INDEX([3]IMC!$F$1:$R$5,5,$O443+1))</f>
        <v>#NAME?</v>
      </c>
      <c r="Q443" s="281"/>
      <c r="R443" s="288" t="e">
        <f ca="1">MATCH(F443,[3]PC!A:A,0)</f>
        <v>#NAME?</v>
      </c>
      <c r="S443" s="288" t="e">
        <f t="shared" ca="1" si="56"/>
        <v>#NAME?</v>
      </c>
      <c r="T443" s="296" t="e">
        <f ca="1">CONCATENATE(INDEX([3]PC!$E$1:$M$2,1,$S443) &amp; " e " &amp; INDEX([3]PC!$E$1:$M$2,1,$S443+1))</f>
        <v>#NAME?</v>
      </c>
      <c r="U443" s="292"/>
      <c r="W443" s="292" t="e">
        <f>CONCATENATE(INDEX([3]IMC!$F$1:$R$5,5,$V443) &amp; " e " &amp; INDEX([3]IMC!$F$1:$R$5,5,$V443+1))</f>
        <v>#VALUE!</v>
      </c>
      <c r="X443" s="293">
        <f t="shared" si="57"/>
        <v>0</v>
      </c>
      <c r="Y443" s="293">
        <f t="shared" si="58"/>
        <v>0</v>
      </c>
      <c r="Z443" s="294"/>
      <c r="AA443" s="294"/>
      <c r="AB443" s="294"/>
      <c r="AC443" s="294"/>
      <c r="AD443" s="294"/>
      <c r="AE443" s="294"/>
      <c r="AF443" s="294"/>
      <c r="AG443" s="294"/>
      <c r="AH443" s="294"/>
      <c r="AI443" s="294"/>
      <c r="AJ443" s="294"/>
      <c r="AK443" s="294"/>
      <c r="AL443" s="294"/>
      <c r="AM443" s="294"/>
    </row>
    <row r="444" spans="1:39" ht="12">
      <c r="A444" s="281"/>
      <c r="B444" s="281"/>
      <c r="C444" s="281"/>
      <c r="D444" s="283"/>
      <c r="E444" s="283"/>
      <c r="F444" s="284" t="e">
        <f t="shared" ca="1" si="59"/>
        <v>#NAME?</v>
      </c>
      <c r="G444" s="285" t="e">
        <f t="shared" ca="1" si="60"/>
        <v>#NAME?</v>
      </c>
      <c r="H444" s="281"/>
      <c r="I444" s="281"/>
      <c r="J444" s="281"/>
      <c r="K444" s="281"/>
      <c r="L444" s="281"/>
      <c r="M444" s="287" t="str">
        <f t="shared" si="55"/>
        <v/>
      </c>
      <c r="N444" s="288" t="e">
        <f ca="1">MATCH(F444,[3]IMC!B:B,0)</f>
        <v>#NAME?</v>
      </c>
      <c r="O444" s="288" t="e">
        <f t="shared" ca="1" si="61"/>
        <v>#NAME?</v>
      </c>
      <c r="P444" s="287" t="e">
        <f ca="1">CONCATENATE(INDEX([3]IMC!$F$1:$R$5,5,$O444) &amp; " e " &amp; INDEX([3]IMC!$F$1:$R$5,5,$O444+1))</f>
        <v>#NAME?</v>
      </c>
      <c r="Q444" s="281"/>
      <c r="R444" s="288" t="e">
        <f ca="1">MATCH(F444,[3]PC!A:A,0)</f>
        <v>#NAME?</v>
      </c>
      <c r="S444" s="288" t="e">
        <f t="shared" ca="1" si="56"/>
        <v>#NAME?</v>
      </c>
      <c r="T444" s="296" t="e">
        <f ca="1">CONCATENATE(INDEX([3]PC!$E$1:$M$2,1,$S444) &amp; " e " &amp; INDEX([3]PC!$E$1:$M$2,1,$S444+1))</f>
        <v>#NAME?</v>
      </c>
      <c r="U444" s="292"/>
      <c r="W444" s="292" t="e">
        <f>CONCATENATE(INDEX([3]IMC!$F$1:$R$5,5,$V444) &amp; " e " &amp; INDEX([3]IMC!$F$1:$R$5,5,$V444+1))</f>
        <v>#VALUE!</v>
      </c>
      <c r="X444" s="293">
        <f t="shared" si="57"/>
        <v>0</v>
      </c>
      <c r="Y444" s="293">
        <f t="shared" si="58"/>
        <v>0</v>
      </c>
      <c r="Z444" s="294"/>
      <c r="AA444" s="294"/>
      <c r="AB444" s="294"/>
      <c r="AC444" s="294"/>
      <c r="AD444" s="294"/>
      <c r="AE444" s="294"/>
      <c r="AF444" s="294"/>
      <c r="AG444" s="294"/>
      <c r="AH444" s="294"/>
      <c r="AI444" s="294"/>
      <c r="AJ444" s="294"/>
      <c r="AK444" s="294"/>
      <c r="AL444" s="294"/>
      <c r="AM444" s="294"/>
    </row>
    <row r="445" spans="1:39" ht="12">
      <c r="A445" s="281"/>
      <c r="B445" s="281"/>
      <c r="C445" s="281"/>
      <c r="D445" s="283"/>
      <c r="E445" s="283"/>
      <c r="F445" s="284" t="e">
        <f t="shared" ca="1" si="59"/>
        <v>#NAME?</v>
      </c>
      <c r="G445" s="285" t="e">
        <f t="shared" ca="1" si="60"/>
        <v>#NAME?</v>
      </c>
      <c r="H445" s="281"/>
      <c r="I445" s="281"/>
      <c r="J445" s="281"/>
      <c r="K445" s="281"/>
      <c r="L445" s="281"/>
      <c r="M445" s="287" t="str">
        <f t="shared" si="55"/>
        <v/>
      </c>
      <c r="N445" s="288" t="e">
        <f ca="1">MATCH(F445,[3]IMC!B:B,0)</f>
        <v>#NAME?</v>
      </c>
      <c r="O445" s="288" t="e">
        <f t="shared" ca="1" si="61"/>
        <v>#NAME?</v>
      </c>
      <c r="P445" s="287" t="e">
        <f ca="1">CONCATENATE(INDEX([3]IMC!$F$1:$R$5,5,$O445) &amp; " e " &amp; INDEX([3]IMC!$F$1:$R$5,5,$O445+1))</f>
        <v>#NAME?</v>
      </c>
      <c r="Q445" s="281"/>
      <c r="R445" s="288" t="e">
        <f ca="1">MATCH(F445,[3]PC!A:A,0)</f>
        <v>#NAME?</v>
      </c>
      <c r="S445" s="288" t="e">
        <f t="shared" ca="1" si="56"/>
        <v>#NAME?</v>
      </c>
      <c r="T445" s="296" t="e">
        <f ca="1">CONCATENATE(INDEX([3]PC!$E$1:$M$2,1,$S445) &amp; " e " &amp; INDEX([3]PC!$E$1:$M$2,1,$S445+1))</f>
        <v>#NAME?</v>
      </c>
      <c r="U445" s="292"/>
      <c r="W445" s="292" t="e">
        <f>CONCATENATE(INDEX([3]IMC!$F$1:$R$5,5,$V445) &amp; " e " &amp; INDEX([3]IMC!$F$1:$R$5,5,$V445+1))</f>
        <v>#VALUE!</v>
      </c>
      <c r="X445" s="293">
        <f t="shared" si="57"/>
        <v>0</v>
      </c>
      <c r="Y445" s="293">
        <f t="shared" si="58"/>
        <v>0</v>
      </c>
      <c r="Z445" s="294"/>
      <c r="AA445" s="294"/>
      <c r="AB445" s="294"/>
      <c r="AC445" s="294"/>
      <c r="AD445" s="294"/>
      <c r="AE445" s="294"/>
      <c r="AF445" s="294"/>
      <c r="AG445" s="294"/>
      <c r="AH445" s="294"/>
      <c r="AI445" s="294"/>
      <c r="AJ445" s="294"/>
      <c r="AK445" s="294"/>
      <c r="AL445" s="294"/>
      <c r="AM445" s="294"/>
    </row>
    <row r="446" spans="1:39" ht="12">
      <c r="A446" s="281"/>
      <c r="B446" s="281"/>
      <c r="C446" s="281"/>
      <c r="D446" s="283"/>
      <c r="E446" s="283"/>
      <c r="F446" s="284" t="e">
        <f t="shared" ca="1" si="59"/>
        <v>#NAME?</v>
      </c>
      <c r="G446" s="285" t="e">
        <f t="shared" ca="1" si="60"/>
        <v>#NAME?</v>
      </c>
      <c r="H446" s="281"/>
      <c r="I446" s="281"/>
      <c r="J446" s="281"/>
      <c r="K446" s="281"/>
      <c r="L446" s="281"/>
      <c r="M446" s="287" t="str">
        <f t="shared" si="55"/>
        <v/>
      </c>
      <c r="N446" s="288" t="e">
        <f ca="1">MATCH(F446,[3]IMC!B:B,0)</f>
        <v>#NAME?</v>
      </c>
      <c r="O446" s="288" t="e">
        <f t="shared" ca="1" si="61"/>
        <v>#NAME?</v>
      </c>
      <c r="P446" s="287" t="e">
        <f ca="1">CONCATENATE(INDEX([3]IMC!$F$1:$R$5,5,$O446) &amp; " e " &amp; INDEX([3]IMC!$F$1:$R$5,5,$O446+1))</f>
        <v>#NAME?</v>
      </c>
      <c r="Q446" s="281"/>
      <c r="R446" s="288" t="e">
        <f ca="1">MATCH(F446,[3]PC!A:A,0)</f>
        <v>#NAME?</v>
      </c>
      <c r="S446" s="288" t="e">
        <f t="shared" ca="1" si="56"/>
        <v>#NAME?</v>
      </c>
      <c r="T446" s="296" t="e">
        <f ca="1">CONCATENATE(INDEX([3]PC!$E$1:$M$2,1,$S446) &amp; " e " &amp; INDEX([3]PC!$E$1:$M$2,1,$S446+1))</f>
        <v>#NAME?</v>
      </c>
      <c r="U446" s="292"/>
      <c r="W446" s="292" t="e">
        <f>CONCATENATE(INDEX([3]IMC!$F$1:$R$5,5,$V446) &amp; " e " &amp; INDEX([3]IMC!$F$1:$R$5,5,$V446+1))</f>
        <v>#VALUE!</v>
      </c>
      <c r="X446" s="293">
        <f t="shared" si="57"/>
        <v>0</v>
      </c>
      <c r="Y446" s="293">
        <f t="shared" si="58"/>
        <v>0</v>
      </c>
      <c r="Z446" s="294"/>
      <c r="AA446" s="294"/>
      <c r="AB446" s="294"/>
      <c r="AC446" s="294"/>
      <c r="AD446" s="294"/>
      <c r="AE446" s="294"/>
      <c r="AF446" s="294"/>
      <c r="AG446" s="294"/>
      <c r="AH446" s="294"/>
      <c r="AI446" s="294"/>
      <c r="AJ446" s="294"/>
      <c r="AK446" s="294"/>
      <c r="AL446" s="294"/>
      <c r="AM446" s="294"/>
    </row>
    <row r="447" spans="1:39" ht="12">
      <c r="A447" s="281"/>
      <c r="B447" s="281"/>
      <c r="C447" s="281"/>
      <c r="D447" s="283"/>
      <c r="E447" s="283"/>
      <c r="F447" s="284" t="e">
        <f t="shared" ca="1" si="59"/>
        <v>#NAME?</v>
      </c>
      <c r="G447" s="285" t="e">
        <f t="shared" ca="1" si="60"/>
        <v>#NAME?</v>
      </c>
      <c r="H447" s="281"/>
      <c r="I447" s="281"/>
      <c r="J447" s="281"/>
      <c r="K447" s="281"/>
      <c r="L447" s="281"/>
      <c r="M447" s="287" t="str">
        <f t="shared" si="55"/>
        <v/>
      </c>
      <c r="N447" s="288" t="e">
        <f ca="1">MATCH(F447,[3]IMC!B:B,0)</f>
        <v>#NAME?</v>
      </c>
      <c r="O447" s="288" t="e">
        <f t="shared" ca="1" si="61"/>
        <v>#NAME?</v>
      </c>
      <c r="P447" s="287" t="e">
        <f ca="1">CONCATENATE(INDEX([3]IMC!$F$1:$R$5,5,$O447) &amp; " e " &amp; INDEX([3]IMC!$F$1:$R$5,5,$O447+1))</f>
        <v>#NAME?</v>
      </c>
      <c r="Q447" s="281"/>
      <c r="R447" s="288" t="e">
        <f ca="1">MATCH(F447,[3]PC!A:A,0)</f>
        <v>#NAME?</v>
      </c>
      <c r="S447" s="288" t="e">
        <f t="shared" ca="1" si="56"/>
        <v>#NAME?</v>
      </c>
      <c r="T447" s="296" t="e">
        <f ca="1">CONCATENATE(INDEX([3]PC!$E$1:$M$2,1,$S447) &amp; " e " &amp; INDEX([3]PC!$E$1:$M$2,1,$S447+1))</f>
        <v>#NAME?</v>
      </c>
      <c r="U447" s="292"/>
      <c r="W447" s="292" t="e">
        <f>CONCATENATE(INDEX([3]IMC!$F$1:$R$5,5,$V447) &amp; " e " &amp; INDEX([3]IMC!$F$1:$R$5,5,$V447+1))</f>
        <v>#VALUE!</v>
      </c>
      <c r="X447" s="293">
        <f t="shared" si="57"/>
        <v>0</v>
      </c>
      <c r="Y447" s="293">
        <f t="shared" si="58"/>
        <v>0</v>
      </c>
      <c r="Z447" s="294"/>
      <c r="AA447" s="294"/>
      <c r="AB447" s="294"/>
      <c r="AC447" s="294"/>
      <c r="AD447" s="294"/>
      <c r="AE447" s="294"/>
      <c r="AF447" s="294"/>
      <c r="AG447" s="294"/>
      <c r="AH447" s="294"/>
      <c r="AI447" s="294"/>
      <c r="AJ447" s="294"/>
      <c r="AK447" s="294"/>
      <c r="AL447" s="294"/>
      <c r="AM447" s="294"/>
    </row>
    <row r="448" spans="1:39" ht="12">
      <c r="A448" s="281"/>
      <c r="B448" s="281"/>
      <c r="C448" s="281"/>
      <c r="D448" s="283"/>
      <c r="E448" s="283"/>
      <c r="F448" s="284" t="e">
        <f t="shared" ca="1" si="59"/>
        <v>#NAME?</v>
      </c>
      <c r="G448" s="285" t="e">
        <f t="shared" ca="1" si="60"/>
        <v>#NAME?</v>
      </c>
      <c r="H448" s="281"/>
      <c r="I448" s="281"/>
      <c r="J448" s="281"/>
      <c r="K448" s="281"/>
      <c r="L448" s="281"/>
      <c r="M448" s="287" t="str">
        <f t="shared" si="55"/>
        <v/>
      </c>
      <c r="N448" s="288" t="e">
        <f ca="1">MATCH(F448,[3]IMC!B:B,0)</f>
        <v>#NAME?</v>
      </c>
      <c r="O448" s="288" t="e">
        <f t="shared" ca="1" si="61"/>
        <v>#NAME?</v>
      </c>
      <c r="P448" s="287" t="e">
        <f ca="1">CONCATENATE(INDEX([3]IMC!$F$1:$R$5,5,$O448) &amp; " e " &amp; INDEX([3]IMC!$F$1:$R$5,5,$O448+1))</f>
        <v>#NAME?</v>
      </c>
      <c r="Q448" s="281"/>
      <c r="R448" s="288" t="e">
        <f ca="1">MATCH(F448,[3]PC!A:A,0)</f>
        <v>#NAME?</v>
      </c>
      <c r="S448" s="288" t="e">
        <f t="shared" ca="1" si="56"/>
        <v>#NAME?</v>
      </c>
      <c r="T448" s="296" t="e">
        <f ca="1">CONCATENATE(INDEX([3]PC!$E$1:$M$2,1,$S448) &amp; " e " &amp; INDEX([3]PC!$E$1:$M$2,1,$S448+1))</f>
        <v>#NAME?</v>
      </c>
      <c r="U448" s="292"/>
      <c r="W448" s="292" t="e">
        <f>CONCATENATE(INDEX([3]IMC!$F$1:$R$5,5,$V448) &amp; " e " &amp; INDEX([3]IMC!$F$1:$R$5,5,$V448+1))</f>
        <v>#VALUE!</v>
      </c>
      <c r="X448" s="293">
        <f t="shared" si="57"/>
        <v>0</v>
      </c>
      <c r="Y448" s="293">
        <f t="shared" si="58"/>
        <v>0</v>
      </c>
      <c r="Z448" s="294"/>
      <c r="AA448" s="294"/>
      <c r="AB448" s="294"/>
      <c r="AC448" s="294"/>
      <c r="AD448" s="294"/>
      <c r="AE448" s="294"/>
      <c r="AF448" s="294"/>
      <c r="AG448" s="294"/>
      <c r="AH448" s="294"/>
      <c r="AI448" s="294"/>
      <c r="AJ448" s="294"/>
      <c r="AK448" s="294"/>
      <c r="AL448" s="294"/>
      <c r="AM448" s="294"/>
    </row>
    <row r="449" spans="1:39" ht="12">
      <c r="A449" s="281"/>
      <c r="B449" s="281"/>
      <c r="C449" s="281"/>
      <c r="D449" s="283"/>
      <c r="E449" s="283"/>
      <c r="F449" s="284" t="e">
        <f t="shared" ca="1" si="59"/>
        <v>#NAME?</v>
      </c>
      <c r="G449" s="285" t="e">
        <f t="shared" ca="1" si="60"/>
        <v>#NAME?</v>
      </c>
      <c r="H449" s="281"/>
      <c r="I449" s="281"/>
      <c r="J449" s="281"/>
      <c r="K449" s="281"/>
      <c r="L449" s="281"/>
      <c r="M449" s="287" t="str">
        <f t="shared" si="55"/>
        <v/>
      </c>
      <c r="N449" s="288" t="e">
        <f ca="1">MATCH(F449,[3]IMC!B:B,0)</f>
        <v>#NAME?</v>
      </c>
      <c r="O449" s="288" t="e">
        <f t="shared" ca="1" si="61"/>
        <v>#NAME?</v>
      </c>
      <c r="P449" s="287" t="e">
        <f ca="1">CONCATENATE(INDEX([3]IMC!$F$1:$R$5,5,$O449) &amp; " e " &amp; INDEX([3]IMC!$F$1:$R$5,5,$O449+1))</f>
        <v>#NAME?</v>
      </c>
      <c r="Q449" s="281"/>
      <c r="R449" s="288" t="e">
        <f ca="1">MATCH(F449,[3]PC!A:A,0)</f>
        <v>#NAME?</v>
      </c>
      <c r="S449" s="288" t="e">
        <f t="shared" ca="1" si="56"/>
        <v>#NAME?</v>
      </c>
      <c r="T449" s="296" t="e">
        <f ca="1">CONCATENATE(INDEX([3]PC!$E$1:$M$2,1,$S449) &amp; " e " &amp; INDEX([3]PC!$E$1:$M$2,1,$S449+1))</f>
        <v>#NAME?</v>
      </c>
      <c r="U449" s="292"/>
      <c r="W449" s="292" t="e">
        <f>CONCATENATE(INDEX([3]IMC!$F$1:$R$5,5,$V449) &amp; " e " &amp; INDEX([3]IMC!$F$1:$R$5,5,$V449+1))</f>
        <v>#VALUE!</v>
      </c>
      <c r="X449" s="293">
        <f t="shared" si="57"/>
        <v>0</v>
      </c>
      <c r="Y449" s="293">
        <f t="shared" si="58"/>
        <v>0</v>
      </c>
      <c r="Z449" s="294"/>
      <c r="AA449" s="294"/>
      <c r="AB449" s="294"/>
      <c r="AC449" s="294"/>
      <c r="AD449" s="294"/>
      <c r="AE449" s="294"/>
      <c r="AF449" s="294"/>
      <c r="AG449" s="294"/>
      <c r="AH449" s="294"/>
      <c r="AI449" s="294"/>
      <c r="AJ449" s="294"/>
      <c r="AK449" s="294"/>
      <c r="AL449" s="294"/>
      <c r="AM449" s="294"/>
    </row>
    <row r="450" spans="1:39" ht="12">
      <c r="A450" s="281"/>
      <c r="B450" s="281"/>
      <c r="C450" s="281"/>
      <c r="D450" s="283"/>
      <c r="E450" s="283"/>
      <c r="F450" s="284" t="e">
        <f t="shared" ca="1" si="59"/>
        <v>#NAME?</v>
      </c>
      <c r="G450" s="285" t="e">
        <f t="shared" ca="1" si="60"/>
        <v>#NAME?</v>
      </c>
      <c r="H450" s="281"/>
      <c r="I450" s="281"/>
      <c r="J450" s="281"/>
      <c r="K450" s="281"/>
      <c r="L450" s="281"/>
      <c r="M450" s="287" t="str">
        <f t="shared" ref="M450:M513" si="62">IF(H450&gt;0,IF(I450&gt;0,H450/I450^2,""),"")</f>
        <v/>
      </c>
      <c r="N450" s="288" t="e">
        <f ca="1">MATCH(F450,[3]IMC!B:B,0)</f>
        <v>#NAME?</v>
      </c>
      <c r="O450" s="288" t="e">
        <f t="shared" ca="1" si="61"/>
        <v>#NAME?</v>
      </c>
      <c r="P450" s="287" t="e">
        <f ca="1">CONCATENATE(INDEX([3]IMC!$F$1:$R$5,5,$O450) &amp; " e " &amp; INDEX([3]IMC!$F$1:$R$5,5,$O450+1))</f>
        <v>#NAME?</v>
      </c>
      <c r="Q450" s="281"/>
      <c r="R450" s="288" t="e">
        <f ca="1">MATCH(F450,[3]PC!A:A,0)</f>
        <v>#NAME?</v>
      </c>
      <c r="S450" s="288" t="e">
        <f t="shared" ref="S450:S513" ca="1" si="63">MATCH(K450,INDIRECT("PC!E" &amp; R450 &amp; ":L" &amp;R450),1)</f>
        <v>#NAME?</v>
      </c>
      <c r="T450" s="296" t="e">
        <f ca="1">CONCATENATE(INDEX([3]PC!$E$1:$M$2,1,$S450) &amp; " e " &amp; INDEX([3]PC!$E$1:$M$2,1,$S450+1))</f>
        <v>#NAME?</v>
      </c>
      <c r="U450" s="292"/>
      <c r="W450" s="292" t="e">
        <f>CONCATENATE(INDEX([3]IMC!$F$1:$R$5,5,$V450) &amp; " e " &amp; INDEX([3]IMC!$F$1:$R$5,5,$V450+1))</f>
        <v>#VALUE!</v>
      </c>
      <c r="X450" s="293">
        <f t="shared" ref="X450:X513" si="64">U450*(I450*I450)</f>
        <v>0</v>
      </c>
      <c r="Y450" s="293">
        <f t="shared" ref="Y450:Y513" si="65">H450-X450</f>
        <v>0</v>
      </c>
      <c r="Z450" s="294"/>
      <c r="AA450" s="294"/>
      <c r="AB450" s="294"/>
      <c r="AC450" s="294"/>
      <c r="AD450" s="294"/>
      <c r="AE450" s="294"/>
      <c r="AF450" s="294"/>
      <c r="AG450" s="294"/>
      <c r="AH450" s="294"/>
      <c r="AI450" s="294"/>
      <c r="AJ450" s="294"/>
      <c r="AK450" s="294"/>
      <c r="AL450" s="294"/>
      <c r="AM450" s="294"/>
    </row>
    <row r="451" spans="1:39" ht="12">
      <c r="A451" s="281"/>
      <c r="B451" s="281"/>
      <c r="C451" s="281"/>
      <c r="D451" s="283"/>
      <c r="E451" s="283"/>
      <c r="F451" s="284" t="e">
        <f t="shared" ca="1" si="59"/>
        <v>#NAME?</v>
      </c>
      <c r="G451" s="285" t="e">
        <f t="shared" ca="1" si="60"/>
        <v>#NAME?</v>
      </c>
      <c r="H451" s="281"/>
      <c r="I451" s="281"/>
      <c r="J451" s="281"/>
      <c r="K451" s="281"/>
      <c r="L451" s="281"/>
      <c r="M451" s="287" t="str">
        <f t="shared" si="62"/>
        <v/>
      </c>
      <c r="N451" s="288" t="e">
        <f ca="1">MATCH(F451,[3]IMC!B:B,0)</f>
        <v>#NAME?</v>
      </c>
      <c r="O451" s="288" t="e">
        <f t="shared" ca="1" si="61"/>
        <v>#NAME?</v>
      </c>
      <c r="P451" s="287" t="e">
        <f ca="1">CONCATENATE(INDEX([3]IMC!$F$1:$R$5,5,$O451) &amp; " e " &amp; INDEX([3]IMC!$F$1:$R$5,5,$O451+1))</f>
        <v>#NAME?</v>
      </c>
      <c r="Q451" s="281"/>
      <c r="R451" s="288" t="e">
        <f ca="1">MATCH(F451,[3]PC!A:A,0)</f>
        <v>#NAME?</v>
      </c>
      <c r="S451" s="288" t="e">
        <f t="shared" ca="1" si="63"/>
        <v>#NAME?</v>
      </c>
      <c r="T451" s="296" t="e">
        <f ca="1">CONCATENATE(INDEX([3]PC!$E$1:$M$2,1,$S451) &amp; " e " &amp; INDEX([3]PC!$E$1:$M$2,1,$S451+1))</f>
        <v>#NAME?</v>
      </c>
      <c r="U451" s="292"/>
      <c r="W451" s="292" t="e">
        <f>CONCATENATE(INDEX([3]IMC!$F$1:$R$5,5,$V451) &amp; " e " &amp; INDEX([3]IMC!$F$1:$R$5,5,$V451+1))</f>
        <v>#VALUE!</v>
      </c>
      <c r="X451" s="293">
        <f t="shared" si="64"/>
        <v>0</v>
      </c>
      <c r="Y451" s="293">
        <f t="shared" si="65"/>
        <v>0</v>
      </c>
      <c r="Z451" s="294"/>
      <c r="AA451" s="294"/>
      <c r="AB451" s="294"/>
      <c r="AC451" s="294"/>
      <c r="AD451" s="294"/>
      <c r="AE451" s="294"/>
      <c r="AF451" s="294"/>
      <c r="AG451" s="294"/>
      <c r="AH451" s="294"/>
      <c r="AI451" s="294"/>
      <c r="AJ451" s="294"/>
      <c r="AK451" s="294"/>
      <c r="AL451" s="294"/>
      <c r="AM451" s="294"/>
    </row>
    <row r="452" spans="1:39" ht="12">
      <c r="A452" s="281"/>
      <c r="B452" s="281"/>
      <c r="C452" s="281"/>
      <c r="D452" s="283"/>
      <c r="E452" s="283"/>
      <c r="F452" s="284" t="e">
        <f t="shared" ca="1" si="59"/>
        <v>#NAME?</v>
      </c>
      <c r="G452" s="285" t="e">
        <f t="shared" ca="1" si="60"/>
        <v>#NAME?</v>
      </c>
      <c r="H452" s="281"/>
      <c r="I452" s="281"/>
      <c r="J452" s="281"/>
      <c r="K452" s="281"/>
      <c r="L452" s="281"/>
      <c r="M452" s="287" t="str">
        <f t="shared" si="62"/>
        <v/>
      </c>
      <c r="N452" s="288" t="e">
        <f ca="1">MATCH(F452,[3]IMC!B:B,0)</f>
        <v>#NAME?</v>
      </c>
      <c r="O452" s="288" t="e">
        <f t="shared" ca="1" si="61"/>
        <v>#NAME?</v>
      </c>
      <c r="P452" s="287" t="e">
        <f ca="1">CONCATENATE(INDEX([3]IMC!$F$1:$R$5,5,$O452) &amp; " e " &amp; INDEX([3]IMC!$F$1:$R$5,5,$O452+1))</f>
        <v>#NAME?</v>
      </c>
      <c r="Q452" s="281"/>
      <c r="R452" s="288" t="e">
        <f ca="1">MATCH(F452,[3]PC!A:A,0)</f>
        <v>#NAME?</v>
      </c>
      <c r="S452" s="288" t="e">
        <f t="shared" ca="1" si="63"/>
        <v>#NAME?</v>
      </c>
      <c r="T452" s="296" t="e">
        <f ca="1">CONCATENATE(INDEX([3]PC!$E$1:$M$2,1,$S452) &amp; " e " &amp; INDEX([3]PC!$E$1:$M$2,1,$S452+1))</f>
        <v>#NAME?</v>
      </c>
      <c r="U452" s="292"/>
      <c r="W452" s="292" t="e">
        <f>CONCATENATE(INDEX([3]IMC!$F$1:$R$5,5,$V452) &amp; " e " &amp; INDEX([3]IMC!$F$1:$R$5,5,$V452+1))</f>
        <v>#VALUE!</v>
      </c>
      <c r="X452" s="293">
        <f t="shared" si="64"/>
        <v>0</v>
      </c>
      <c r="Y452" s="293">
        <f t="shared" si="65"/>
        <v>0</v>
      </c>
      <c r="Z452" s="294"/>
      <c r="AA452" s="294"/>
      <c r="AB452" s="294"/>
      <c r="AC452" s="294"/>
      <c r="AD452" s="294"/>
      <c r="AE452" s="294"/>
      <c r="AF452" s="294"/>
      <c r="AG452" s="294"/>
      <c r="AH452" s="294"/>
      <c r="AI452" s="294"/>
      <c r="AJ452" s="294"/>
      <c r="AK452" s="294"/>
      <c r="AL452" s="294"/>
      <c r="AM452" s="294"/>
    </row>
    <row r="453" spans="1:39" ht="12">
      <c r="A453" s="281"/>
      <c r="B453" s="281"/>
      <c r="C453" s="281"/>
      <c r="D453" s="283"/>
      <c r="E453" s="283"/>
      <c r="F453" s="284" t="e">
        <f t="shared" ca="1" si="59"/>
        <v>#NAME?</v>
      </c>
      <c r="G453" s="285" t="e">
        <f t="shared" ca="1" si="60"/>
        <v>#NAME?</v>
      </c>
      <c r="H453" s="281"/>
      <c r="I453" s="281"/>
      <c r="J453" s="281"/>
      <c r="K453" s="281"/>
      <c r="L453" s="281"/>
      <c r="M453" s="287" t="str">
        <f t="shared" si="62"/>
        <v/>
      </c>
      <c r="N453" s="288" t="e">
        <f ca="1">MATCH(F453,[3]IMC!B:B,0)</f>
        <v>#NAME?</v>
      </c>
      <c r="O453" s="288" t="e">
        <f t="shared" ca="1" si="61"/>
        <v>#NAME?</v>
      </c>
      <c r="P453" s="287" t="e">
        <f ca="1">CONCATENATE(INDEX([3]IMC!$F$1:$R$5,5,$O453) &amp; " e " &amp; INDEX([3]IMC!$F$1:$R$5,5,$O453+1))</f>
        <v>#NAME?</v>
      </c>
      <c r="Q453" s="281"/>
      <c r="R453" s="288" t="e">
        <f ca="1">MATCH(F453,[3]PC!A:A,0)</f>
        <v>#NAME?</v>
      </c>
      <c r="S453" s="288" t="e">
        <f t="shared" ca="1" si="63"/>
        <v>#NAME?</v>
      </c>
      <c r="T453" s="296" t="e">
        <f ca="1">CONCATENATE(INDEX([3]PC!$E$1:$M$2,1,$S453) &amp; " e " &amp; INDEX([3]PC!$E$1:$M$2,1,$S453+1))</f>
        <v>#NAME?</v>
      </c>
      <c r="U453" s="292"/>
      <c r="W453" s="292" t="e">
        <f>CONCATENATE(INDEX([3]IMC!$F$1:$R$5,5,$V453) &amp; " e " &amp; INDEX([3]IMC!$F$1:$R$5,5,$V453+1))</f>
        <v>#VALUE!</v>
      </c>
      <c r="X453" s="293">
        <f t="shared" si="64"/>
        <v>0</v>
      </c>
      <c r="Y453" s="293">
        <f t="shared" si="65"/>
        <v>0</v>
      </c>
      <c r="Z453" s="294"/>
      <c r="AA453" s="294"/>
      <c r="AB453" s="294"/>
      <c r="AC453" s="294"/>
      <c r="AD453" s="294"/>
      <c r="AE453" s="294"/>
      <c r="AF453" s="294"/>
      <c r="AG453" s="294"/>
      <c r="AH453" s="294"/>
      <c r="AI453" s="294"/>
      <c r="AJ453" s="294"/>
      <c r="AK453" s="294"/>
      <c r="AL453" s="294"/>
      <c r="AM453" s="294"/>
    </row>
    <row r="454" spans="1:39" ht="12">
      <c r="A454" s="281"/>
      <c r="B454" s="281"/>
      <c r="C454" s="281"/>
      <c r="D454" s="283"/>
      <c r="E454" s="283"/>
      <c r="F454" s="284" t="e">
        <f t="shared" ca="1" si="59"/>
        <v>#NAME?</v>
      </c>
      <c r="G454" s="285" t="e">
        <f t="shared" ca="1" si="60"/>
        <v>#NAME?</v>
      </c>
      <c r="H454" s="281"/>
      <c r="I454" s="281"/>
      <c r="J454" s="281"/>
      <c r="K454" s="281"/>
      <c r="L454" s="281"/>
      <c r="M454" s="287" t="str">
        <f t="shared" si="62"/>
        <v/>
      </c>
      <c r="N454" s="288" t="e">
        <f ca="1">MATCH(F454,[3]IMC!B:B,0)</f>
        <v>#NAME?</v>
      </c>
      <c r="O454" s="288" t="e">
        <f t="shared" ca="1" si="61"/>
        <v>#NAME?</v>
      </c>
      <c r="P454" s="287" t="e">
        <f ca="1">CONCATENATE(INDEX([3]IMC!$F$1:$R$5,5,$O454) &amp; " e " &amp; INDEX([3]IMC!$F$1:$R$5,5,$O454+1))</f>
        <v>#NAME?</v>
      </c>
      <c r="Q454" s="281"/>
      <c r="R454" s="288" t="e">
        <f ca="1">MATCH(F454,[3]PC!A:A,0)</f>
        <v>#NAME?</v>
      </c>
      <c r="S454" s="288" t="e">
        <f t="shared" ca="1" si="63"/>
        <v>#NAME?</v>
      </c>
      <c r="T454" s="296" t="e">
        <f ca="1">CONCATENATE(INDEX([3]PC!$E$1:$M$2,1,$S454) &amp; " e " &amp; INDEX([3]PC!$E$1:$M$2,1,$S454+1))</f>
        <v>#NAME?</v>
      </c>
      <c r="U454" s="292"/>
      <c r="W454" s="292" t="e">
        <f>CONCATENATE(INDEX([3]IMC!$F$1:$R$5,5,$V454) &amp; " e " &amp; INDEX([3]IMC!$F$1:$R$5,5,$V454+1))</f>
        <v>#VALUE!</v>
      </c>
      <c r="X454" s="293">
        <f t="shared" si="64"/>
        <v>0</v>
      </c>
      <c r="Y454" s="293">
        <f t="shared" si="65"/>
        <v>0</v>
      </c>
      <c r="Z454" s="294"/>
      <c r="AA454" s="294"/>
      <c r="AB454" s="294"/>
      <c r="AC454" s="294"/>
      <c r="AD454" s="294"/>
      <c r="AE454" s="294"/>
      <c r="AF454" s="294"/>
      <c r="AG454" s="294"/>
      <c r="AH454" s="294"/>
      <c r="AI454" s="294"/>
      <c r="AJ454" s="294"/>
      <c r="AK454" s="294"/>
      <c r="AL454" s="294"/>
      <c r="AM454" s="294"/>
    </row>
    <row r="455" spans="1:39" ht="12">
      <c r="A455" s="281"/>
      <c r="B455" s="281"/>
      <c r="C455" s="281"/>
      <c r="D455" s="283"/>
      <c r="E455" s="283"/>
      <c r="F455" s="284" t="e">
        <f t="shared" ca="1" si="59"/>
        <v>#NAME?</v>
      </c>
      <c r="G455" s="285" t="e">
        <f t="shared" ca="1" si="60"/>
        <v>#NAME?</v>
      </c>
      <c r="H455" s="281"/>
      <c r="I455" s="281"/>
      <c r="J455" s="281"/>
      <c r="K455" s="281"/>
      <c r="L455" s="281"/>
      <c r="M455" s="287" t="str">
        <f t="shared" si="62"/>
        <v/>
      </c>
      <c r="N455" s="288" t="e">
        <f ca="1">MATCH(F455,[3]IMC!B:B,0)</f>
        <v>#NAME?</v>
      </c>
      <c r="O455" s="288" t="e">
        <f t="shared" ca="1" si="61"/>
        <v>#NAME?</v>
      </c>
      <c r="P455" s="287" t="e">
        <f ca="1">CONCATENATE(INDEX([3]IMC!$F$1:$R$5,5,$O455) &amp; " e " &amp; INDEX([3]IMC!$F$1:$R$5,5,$O455+1))</f>
        <v>#NAME?</v>
      </c>
      <c r="Q455" s="281"/>
      <c r="R455" s="288" t="e">
        <f ca="1">MATCH(F455,[3]PC!A:A,0)</f>
        <v>#NAME?</v>
      </c>
      <c r="S455" s="288" t="e">
        <f t="shared" ca="1" si="63"/>
        <v>#NAME?</v>
      </c>
      <c r="T455" s="296" t="e">
        <f ca="1">CONCATENATE(INDEX([3]PC!$E$1:$M$2,1,$S455) &amp; " e " &amp; INDEX([3]PC!$E$1:$M$2,1,$S455+1))</f>
        <v>#NAME?</v>
      </c>
      <c r="U455" s="292"/>
      <c r="W455" s="292" t="e">
        <f>CONCATENATE(INDEX([3]IMC!$F$1:$R$5,5,$V455) &amp; " e " &amp; INDEX([3]IMC!$F$1:$R$5,5,$V455+1))</f>
        <v>#VALUE!</v>
      </c>
      <c r="X455" s="293">
        <f t="shared" si="64"/>
        <v>0</v>
      </c>
      <c r="Y455" s="293">
        <f t="shared" si="65"/>
        <v>0</v>
      </c>
      <c r="Z455" s="294"/>
      <c r="AA455" s="294"/>
      <c r="AB455" s="294"/>
      <c r="AC455" s="294"/>
      <c r="AD455" s="294"/>
      <c r="AE455" s="294"/>
      <c r="AF455" s="294"/>
      <c r="AG455" s="294"/>
      <c r="AH455" s="294"/>
      <c r="AI455" s="294"/>
      <c r="AJ455" s="294"/>
      <c r="AK455" s="294"/>
      <c r="AL455" s="294"/>
      <c r="AM455" s="294"/>
    </row>
    <row r="456" spans="1:39" ht="12">
      <c r="A456" s="281"/>
      <c r="B456" s="281"/>
      <c r="C456" s="281"/>
      <c r="D456" s="283"/>
      <c r="E456" s="283"/>
      <c r="F456" s="284" t="e">
        <f t="shared" ca="1" si="59"/>
        <v>#NAME?</v>
      </c>
      <c r="G456" s="285" t="e">
        <f t="shared" ca="1" si="60"/>
        <v>#NAME?</v>
      </c>
      <c r="H456" s="281"/>
      <c r="I456" s="281"/>
      <c r="J456" s="281"/>
      <c r="K456" s="281"/>
      <c r="L456" s="281"/>
      <c r="M456" s="287" t="str">
        <f t="shared" si="62"/>
        <v/>
      </c>
      <c r="N456" s="288" t="e">
        <f ca="1">MATCH(F456,[3]IMC!B:B,0)</f>
        <v>#NAME?</v>
      </c>
      <c r="O456" s="288" t="e">
        <f t="shared" ca="1" si="61"/>
        <v>#NAME?</v>
      </c>
      <c r="P456" s="287" t="e">
        <f ca="1">CONCATENATE(INDEX([3]IMC!$F$1:$R$5,5,$O456) &amp; " e " &amp; INDEX([3]IMC!$F$1:$R$5,5,$O456+1))</f>
        <v>#NAME?</v>
      </c>
      <c r="Q456" s="281"/>
      <c r="R456" s="288" t="e">
        <f ca="1">MATCH(F456,[3]PC!A:A,0)</f>
        <v>#NAME?</v>
      </c>
      <c r="S456" s="288" t="e">
        <f t="shared" ca="1" si="63"/>
        <v>#NAME?</v>
      </c>
      <c r="T456" s="296" t="e">
        <f ca="1">CONCATENATE(INDEX([3]PC!$E$1:$M$2,1,$S456) &amp; " e " &amp; INDEX([3]PC!$E$1:$M$2,1,$S456+1))</f>
        <v>#NAME?</v>
      </c>
      <c r="U456" s="292"/>
      <c r="W456" s="292" t="e">
        <f>CONCATENATE(INDEX([3]IMC!$F$1:$R$5,5,$V456) &amp; " e " &amp; INDEX([3]IMC!$F$1:$R$5,5,$V456+1))</f>
        <v>#VALUE!</v>
      </c>
      <c r="X456" s="293">
        <f t="shared" si="64"/>
        <v>0</v>
      </c>
      <c r="Y456" s="293">
        <f t="shared" si="65"/>
        <v>0</v>
      </c>
      <c r="Z456" s="294"/>
      <c r="AA456" s="294"/>
      <c r="AB456" s="294"/>
      <c r="AC456" s="294"/>
      <c r="AD456" s="294"/>
      <c r="AE456" s="294"/>
      <c r="AF456" s="294"/>
      <c r="AG456" s="294"/>
      <c r="AH456" s="294"/>
      <c r="AI456" s="294"/>
      <c r="AJ456" s="294"/>
      <c r="AK456" s="294"/>
      <c r="AL456" s="294"/>
      <c r="AM456" s="294"/>
    </row>
    <row r="457" spans="1:39" ht="12">
      <c r="A457" s="281"/>
      <c r="B457" s="281"/>
      <c r="C457" s="281"/>
      <c r="D457" s="283"/>
      <c r="E457" s="283"/>
      <c r="F457" s="284" t="e">
        <f t="shared" ca="1" si="59"/>
        <v>#NAME?</v>
      </c>
      <c r="G457" s="285" t="e">
        <f t="shared" ca="1" si="60"/>
        <v>#NAME?</v>
      </c>
      <c r="H457" s="281"/>
      <c r="I457" s="281"/>
      <c r="J457" s="281"/>
      <c r="K457" s="281"/>
      <c r="L457" s="281"/>
      <c r="M457" s="287" t="str">
        <f t="shared" si="62"/>
        <v/>
      </c>
      <c r="N457" s="288" t="e">
        <f ca="1">MATCH(F457,[3]IMC!B:B,0)</f>
        <v>#NAME?</v>
      </c>
      <c r="O457" s="288" t="e">
        <f t="shared" ca="1" si="61"/>
        <v>#NAME?</v>
      </c>
      <c r="P457" s="287" t="e">
        <f ca="1">CONCATENATE(INDEX([3]IMC!$F$1:$R$5,5,$O457) &amp; " e " &amp; INDEX([3]IMC!$F$1:$R$5,5,$O457+1))</f>
        <v>#NAME?</v>
      </c>
      <c r="Q457" s="281"/>
      <c r="R457" s="288" t="e">
        <f ca="1">MATCH(F457,[3]PC!A:A,0)</f>
        <v>#NAME?</v>
      </c>
      <c r="S457" s="288" t="e">
        <f t="shared" ca="1" si="63"/>
        <v>#NAME?</v>
      </c>
      <c r="T457" s="296" t="e">
        <f ca="1">CONCATENATE(INDEX([3]PC!$E$1:$M$2,1,$S457) &amp; " e " &amp; INDEX([3]PC!$E$1:$M$2,1,$S457+1))</f>
        <v>#NAME?</v>
      </c>
      <c r="U457" s="292"/>
      <c r="W457" s="292" t="e">
        <f>CONCATENATE(INDEX([3]IMC!$F$1:$R$5,5,$V457) &amp; " e " &amp; INDEX([3]IMC!$F$1:$R$5,5,$V457+1))</f>
        <v>#VALUE!</v>
      </c>
      <c r="X457" s="293">
        <f t="shared" si="64"/>
        <v>0</v>
      </c>
      <c r="Y457" s="293">
        <f t="shared" si="65"/>
        <v>0</v>
      </c>
      <c r="Z457" s="294"/>
      <c r="AA457" s="294"/>
      <c r="AB457" s="294"/>
      <c r="AC457" s="294"/>
      <c r="AD457" s="294"/>
      <c r="AE457" s="294"/>
      <c r="AF457" s="294"/>
      <c r="AG457" s="294"/>
      <c r="AH457" s="294"/>
      <c r="AI457" s="294"/>
      <c r="AJ457" s="294"/>
      <c r="AK457" s="294"/>
      <c r="AL457" s="294"/>
      <c r="AM457" s="294"/>
    </row>
    <row r="458" spans="1:39" ht="12">
      <c r="A458" s="281"/>
      <c r="B458" s="281"/>
      <c r="C458" s="281"/>
      <c r="D458" s="283"/>
      <c r="E458" s="283"/>
      <c r="F458" s="284" t="e">
        <f t="shared" ca="1" si="59"/>
        <v>#NAME?</v>
      </c>
      <c r="G458" s="285" t="e">
        <f t="shared" ca="1" si="60"/>
        <v>#NAME?</v>
      </c>
      <c r="H458" s="281"/>
      <c r="I458" s="281"/>
      <c r="J458" s="281"/>
      <c r="K458" s="281"/>
      <c r="L458" s="281"/>
      <c r="M458" s="287" t="str">
        <f t="shared" si="62"/>
        <v/>
      </c>
      <c r="N458" s="288" t="e">
        <f ca="1">MATCH(F458,[3]IMC!B:B,0)</f>
        <v>#NAME?</v>
      </c>
      <c r="O458" s="288" t="e">
        <f t="shared" ca="1" si="61"/>
        <v>#NAME?</v>
      </c>
      <c r="P458" s="287" t="e">
        <f ca="1">CONCATENATE(INDEX([3]IMC!$F$1:$R$5,5,$O458) &amp; " e " &amp; INDEX([3]IMC!$F$1:$R$5,5,$O458+1))</f>
        <v>#NAME?</v>
      </c>
      <c r="Q458" s="281"/>
      <c r="R458" s="288" t="e">
        <f ca="1">MATCH(F458,[3]PC!A:A,0)</f>
        <v>#NAME?</v>
      </c>
      <c r="S458" s="288" t="e">
        <f t="shared" ca="1" si="63"/>
        <v>#NAME?</v>
      </c>
      <c r="T458" s="296" t="e">
        <f ca="1">CONCATENATE(INDEX([3]PC!$E$1:$M$2,1,$S458) &amp; " e " &amp; INDEX([3]PC!$E$1:$M$2,1,$S458+1))</f>
        <v>#NAME?</v>
      </c>
      <c r="U458" s="292"/>
      <c r="W458" s="292" t="e">
        <f>CONCATENATE(INDEX([3]IMC!$F$1:$R$5,5,$V458) &amp; " e " &amp; INDEX([3]IMC!$F$1:$R$5,5,$V458+1))</f>
        <v>#VALUE!</v>
      </c>
      <c r="X458" s="293">
        <f t="shared" si="64"/>
        <v>0</v>
      </c>
      <c r="Y458" s="293">
        <f t="shared" si="65"/>
        <v>0</v>
      </c>
      <c r="Z458" s="294"/>
      <c r="AA458" s="294"/>
      <c r="AB458" s="294"/>
      <c r="AC458" s="294"/>
      <c r="AD458" s="294"/>
      <c r="AE458" s="294"/>
      <c r="AF458" s="294"/>
      <c r="AG458" s="294"/>
      <c r="AH458" s="294"/>
      <c r="AI458" s="294"/>
      <c r="AJ458" s="294"/>
      <c r="AK458" s="294"/>
      <c r="AL458" s="294"/>
      <c r="AM458" s="294"/>
    </row>
    <row r="459" spans="1:39" ht="12">
      <c r="A459" s="281"/>
      <c r="B459" s="281"/>
      <c r="C459" s="281"/>
      <c r="D459" s="283"/>
      <c r="E459" s="283"/>
      <c r="F459" s="284" t="e">
        <f t="shared" ca="1" si="59"/>
        <v>#NAME?</v>
      </c>
      <c r="G459" s="285" t="e">
        <f t="shared" ca="1" si="60"/>
        <v>#NAME?</v>
      </c>
      <c r="H459" s="281"/>
      <c r="I459" s="281"/>
      <c r="J459" s="281"/>
      <c r="K459" s="281"/>
      <c r="L459" s="281"/>
      <c r="M459" s="287" t="str">
        <f t="shared" si="62"/>
        <v/>
      </c>
      <c r="N459" s="288" t="e">
        <f ca="1">MATCH(F459,[3]IMC!B:B,0)</f>
        <v>#NAME?</v>
      </c>
      <c r="O459" s="288" t="e">
        <f t="shared" ca="1" si="61"/>
        <v>#NAME?</v>
      </c>
      <c r="P459" s="287" t="e">
        <f ca="1">CONCATENATE(INDEX([3]IMC!$F$1:$R$5,5,$O459) &amp; " e " &amp; INDEX([3]IMC!$F$1:$R$5,5,$O459+1))</f>
        <v>#NAME?</v>
      </c>
      <c r="Q459" s="281"/>
      <c r="R459" s="288" t="e">
        <f ca="1">MATCH(F459,[3]PC!A:A,0)</f>
        <v>#NAME?</v>
      </c>
      <c r="S459" s="288" t="e">
        <f t="shared" ca="1" si="63"/>
        <v>#NAME?</v>
      </c>
      <c r="T459" s="296" t="e">
        <f ca="1">CONCATENATE(INDEX([3]PC!$E$1:$M$2,1,$S459) &amp; " e " &amp; INDEX([3]PC!$E$1:$M$2,1,$S459+1))</f>
        <v>#NAME?</v>
      </c>
      <c r="U459" s="292"/>
      <c r="W459" s="292" t="e">
        <f>CONCATENATE(INDEX([3]IMC!$F$1:$R$5,5,$V459) &amp; " e " &amp; INDEX([3]IMC!$F$1:$R$5,5,$V459+1))</f>
        <v>#VALUE!</v>
      </c>
      <c r="X459" s="293">
        <f t="shared" si="64"/>
        <v>0</v>
      </c>
      <c r="Y459" s="293">
        <f t="shared" si="65"/>
        <v>0</v>
      </c>
      <c r="Z459" s="294"/>
      <c r="AA459" s="294"/>
      <c r="AB459" s="294"/>
      <c r="AC459" s="294"/>
      <c r="AD459" s="294"/>
      <c r="AE459" s="294"/>
      <c r="AF459" s="294"/>
      <c r="AG459" s="294"/>
      <c r="AH459" s="294"/>
      <c r="AI459" s="294"/>
      <c r="AJ459" s="294"/>
      <c r="AK459" s="294"/>
      <c r="AL459" s="294"/>
      <c r="AM459" s="294"/>
    </row>
    <row r="460" spans="1:39" ht="12">
      <c r="A460" s="281"/>
      <c r="B460" s="281"/>
      <c r="C460" s="281"/>
      <c r="D460" s="283"/>
      <c r="E460" s="283"/>
      <c r="F460" s="284" t="e">
        <f t="shared" ca="1" si="59"/>
        <v>#NAME?</v>
      </c>
      <c r="G460" s="285" t="e">
        <f t="shared" ca="1" si="60"/>
        <v>#NAME?</v>
      </c>
      <c r="H460" s="281"/>
      <c r="I460" s="281"/>
      <c r="J460" s="281"/>
      <c r="K460" s="281"/>
      <c r="L460" s="281"/>
      <c r="M460" s="287" t="str">
        <f t="shared" si="62"/>
        <v/>
      </c>
      <c r="N460" s="288" t="e">
        <f ca="1">MATCH(F460,[3]IMC!B:B,0)</f>
        <v>#NAME?</v>
      </c>
      <c r="O460" s="288" t="e">
        <f t="shared" ca="1" si="61"/>
        <v>#NAME?</v>
      </c>
      <c r="P460" s="287" t="e">
        <f ca="1">CONCATENATE(INDEX([3]IMC!$F$1:$R$5,5,$O460) &amp; " e " &amp; INDEX([3]IMC!$F$1:$R$5,5,$O460+1))</f>
        <v>#NAME?</v>
      </c>
      <c r="Q460" s="281"/>
      <c r="R460" s="288" t="e">
        <f ca="1">MATCH(F460,[3]PC!A:A,0)</f>
        <v>#NAME?</v>
      </c>
      <c r="S460" s="288" t="e">
        <f t="shared" ca="1" si="63"/>
        <v>#NAME?</v>
      </c>
      <c r="T460" s="296" t="e">
        <f ca="1">CONCATENATE(INDEX([3]PC!$E$1:$M$2,1,$S460) &amp; " e " &amp; INDEX([3]PC!$E$1:$M$2,1,$S460+1))</f>
        <v>#NAME?</v>
      </c>
      <c r="U460" s="292"/>
      <c r="W460" s="292" t="e">
        <f>CONCATENATE(INDEX([3]IMC!$F$1:$R$5,5,$V460) &amp; " e " &amp; INDEX([3]IMC!$F$1:$R$5,5,$V460+1))</f>
        <v>#VALUE!</v>
      </c>
      <c r="X460" s="293">
        <f t="shared" si="64"/>
        <v>0</v>
      </c>
      <c r="Y460" s="293">
        <f t="shared" si="65"/>
        <v>0</v>
      </c>
      <c r="Z460" s="294"/>
      <c r="AA460" s="294"/>
      <c r="AB460" s="294"/>
      <c r="AC460" s="294"/>
      <c r="AD460" s="294"/>
      <c r="AE460" s="294"/>
      <c r="AF460" s="294"/>
      <c r="AG460" s="294"/>
      <c r="AH460" s="294"/>
      <c r="AI460" s="294"/>
      <c r="AJ460" s="294"/>
      <c r="AK460" s="294"/>
      <c r="AL460" s="294"/>
      <c r="AM460" s="294"/>
    </row>
    <row r="461" spans="1:39" ht="12">
      <c r="A461" s="281"/>
      <c r="B461" s="281"/>
      <c r="C461" s="281"/>
      <c r="D461" s="283"/>
      <c r="E461" s="283"/>
      <c r="F461" s="284" t="e">
        <f t="shared" ca="1" si="59"/>
        <v>#NAME?</v>
      </c>
      <c r="G461" s="285" t="e">
        <f t="shared" ca="1" si="60"/>
        <v>#NAME?</v>
      </c>
      <c r="H461" s="281"/>
      <c r="I461" s="281"/>
      <c r="J461" s="281"/>
      <c r="K461" s="281"/>
      <c r="L461" s="281"/>
      <c r="M461" s="287" t="str">
        <f t="shared" si="62"/>
        <v/>
      </c>
      <c r="N461" s="288" t="e">
        <f ca="1">MATCH(F461,[3]IMC!B:B,0)</f>
        <v>#NAME?</v>
      </c>
      <c r="O461" s="288" t="e">
        <f t="shared" ca="1" si="61"/>
        <v>#NAME?</v>
      </c>
      <c r="P461" s="287" t="e">
        <f ca="1">CONCATENATE(INDEX([3]IMC!$F$1:$R$5,5,$O461) &amp; " e " &amp; INDEX([3]IMC!$F$1:$R$5,5,$O461+1))</f>
        <v>#NAME?</v>
      </c>
      <c r="Q461" s="281"/>
      <c r="R461" s="288" t="e">
        <f ca="1">MATCH(F461,[3]PC!A:A,0)</f>
        <v>#NAME?</v>
      </c>
      <c r="S461" s="288" t="e">
        <f t="shared" ca="1" si="63"/>
        <v>#NAME?</v>
      </c>
      <c r="T461" s="296" t="e">
        <f ca="1">CONCATENATE(INDEX([3]PC!$E$1:$M$2,1,$S461) &amp; " e " &amp; INDEX([3]PC!$E$1:$M$2,1,$S461+1))</f>
        <v>#NAME?</v>
      </c>
      <c r="U461" s="292"/>
      <c r="W461" s="292" t="e">
        <f>CONCATENATE(INDEX([3]IMC!$F$1:$R$5,5,$V461) &amp; " e " &amp; INDEX([3]IMC!$F$1:$R$5,5,$V461+1))</f>
        <v>#VALUE!</v>
      </c>
      <c r="X461" s="293">
        <f t="shared" si="64"/>
        <v>0</v>
      </c>
      <c r="Y461" s="293">
        <f t="shared" si="65"/>
        <v>0</v>
      </c>
      <c r="Z461" s="294"/>
      <c r="AA461" s="294"/>
      <c r="AB461" s="294"/>
      <c r="AC461" s="294"/>
      <c r="AD461" s="294"/>
      <c r="AE461" s="294"/>
      <c r="AF461" s="294"/>
      <c r="AG461" s="294"/>
      <c r="AH461" s="294"/>
      <c r="AI461" s="294"/>
      <c r="AJ461" s="294"/>
      <c r="AK461" s="294"/>
      <c r="AL461" s="294"/>
      <c r="AM461" s="294"/>
    </row>
    <row r="462" spans="1:39" ht="12">
      <c r="A462" s="281"/>
      <c r="B462" s="281"/>
      <c r="C462" s="281"/>
      <c r="D462" s="283"/>
      <c r="E462" s="283"/>
      <c r="F462" s="284" t="e">
        <f t="shared" ca="1" si="59"/>
        <v>#NAME?</v>
      </c>
      <c r="G462" s="285" t="e">
        <f t="shared" ca="1" si="60"/>
        <v>#NAME?</v>
      </c>
      <c r="H462" s="281"/>
      <c r="I462" s="281"/>
      <c r="J462" s="281"/>
      <c r="K462" s="281"/>
      <c r="L462" s="281"/>
      <c r="M462" s="287" t="str">
        <f t="shared" si="62"/>
        <v/>
      </c>
      <c r="N462" s="288" t="e">
        <f ca="1">MATCH(F462,[3]IMC!B:B,0)</f>
        <v>#NAME?</v>
      </c>
      <c r="O462" s="288" t="e">
        <f t="shared" ca="1" si="61"/>
        <v>#NAME?</v>
      </c>
      <c r="P462" s="287" t="e">
        <f ca="1">CONCATENATE(INDEX([3]IMC!$F$1:$R$5,5,$O462) &amp; " e " &amp; INDEX([3]IMC!$F$1:$R$5,5,$O462+1))</f>
        <v>#NAME?</v>
      </c>
      <c r="Q462" s="281"/>
      <c r="R462" s="288" t="e">
        <f ca="1">MATCH(F462,[3]PC!A:A,0)</f>
        <v>#NAME?</v>
      </c>
      <c r="S462" s="288" t="e">
        <f t="shared" ca="1" si="63"/>
        <v>#NAME?</v>
      </c>
      <c r="T462" s="296" t="e">
        <f ca="1">CONCATENATE(INDEX([3]PC!$E$1:$M$2,1,$S462) &amp; " e " &amp; INDEX([3]PC!$E$1:$M$2,1,$S462+1))</f>
        <v>#NAME?</v>
      </c>
      <c r="U462" s="292"/>
      <c r="W462" s="292" t="e">
        <f>CONCATENATE(INDEX([3]IMC!$F$1:$R$5,5,$V462) &amp; " e " &amp; INDEX([3]IMC!$F$1:$R$5,5,$V462+1))</f>
        <v>#VALUE!</v>
      </c>
      <c r="X462" s="293">
        <f t="shared" si="64"/>
        <v>0</v>
      </c>
      <c r="Y462" s="293">
        <f t="shared" si="65"/>
        <v>0</v>
      </c>
      <c r="Z462" s="294"/>
      <c r="AA462" s="294"/>
      <c r="AB462" s="294"/>
      <c r="AC462" s="294"/>
      <c r="AD462" s="294"/>
      <c r="AE462" s="294"/>
      <c r="AF462" s="294"/>
      <c r="AG462" s="294"/>
      <c r="AH462" s="294"/>
      <c r="AI462" s="294"/>
      <c r="AJ462" s="294"/>
      <c r="AK462" s="294"/>
      <c r="AL462" s="294"/>
      <c r="AM462" s="294"/>
    </row>
    <row r="463" spans="1:39" ht="12">
      <c r="A463" s="281"/>
      <c r="B463" s="281"/>
      <c r="C463" s="281"/>
      <c r="D463" s="283"/>
      <c r="E463" s="283"/>
      <c r="F463" s="284" t="e">
        <f t="shared" ca="1" si="59"/>
        <v>#NAME?</v>
      </c>
      <c r="G463" s="285" t="e">
        <f t="shared" ca="1" si="60"/>
        <v>#NAME?</v>
      </c>
      <c r="H463" s="281"/>
      <c r="I463" s="281"/>
      <c r="J463" s="281"/>
      <c r="K463" s="281"/>
      <c r="L463" s="281"/>
      <c r="M463" s="287" t="str">
        <f t="shared" si="62"/>
        <v/>
      </c>
      <c r="N463" s="288" t="e">
        <f ca="1">MATCH(F463,[3]IMC!B:B,0)</f>
        <v>#NAME?</v>
      </c>
      <c r="O463" s="288" t="e">
        <f t="shared" ca="1" si="61"/>
        <v>#NAME?</v>
      </c>
      <c r="P463" s="287" t="e">
        <f ca="1">CONCATENATE(INDEX([3]IMC!$F$1:$R$5,5,$O463) &amp; " e " &amp; INDEX([3]IMC!$F$1:$R$5,5,$O463+1))</f>
        <v>#NAME?</v>
      </c>
      <c r="Q463" s="281"/>
      <c r="R463" s="288" t="e">
        <f ca="1">MATCH(F463,[3]PC!A:A,0)</f>
        <v>#NAME?</v>
      </c>
      <c r="S463" s="288" t="e">
        <f t="shared" ca="1" si="63"/>
        <v>#NAME?</v>
      </c>
      <c r="T463" s="296" t="e">
        <f ca="1">CONCATENATE(INDEX([3]PC!$E$1:$M$2,1,$S463) &amp; " e " &amp; INDEX([3]PC!$E$1:$M$2,1,$S463+1))</f>
        <v>#NAME?</v>
      </c>
      <c r="U463" s="292"/>
      <c r="W463" s="292" t="e">
        <f>CONCATENATE(INDEX([3]IMC!$F$1:$R$5,5,$V463) &amp; " e " &amp; INDEX([3]IMC!$F$1:$R$5,5,$V463+1))</f>
        <v>#VALUE!</v>
      </c>
      <c r="X463" s="293">
        <f t="shared" si="64"/>
        <v>0</v>
      </c>
      <c r="Y463" s="293">
        <f t="shared" si="65"/>
        <v>0</v>
      </c>
      <c r="Z463" s="294"/>
      <c r="AA463" s="294"/>
      <c r="AB463" s="294"/>
      <c r="AC463" s="294"/>
      <c r="AD463" s="294"/>
      <c r="AE463" s="294"/>
      <c r="AF463" s="294"/>
      <c r="AG463" s="294"/>
      <c r="AH463" s="294"/>
      <c r="AI463" s="294"/>
      <c r="AJ463" s="294"/>
      <c r="AK463" s="294"/>
      <c r="AL463" s="294"/>
      <c r="AM463" s="294"/>
    </row>
    <row r="464" spans="1:39" ht="12">
      <c r="A464" s="281"/>
      <c r="B464" s="281"/>
      <c r="C464" s="281"/>
      <c r="D464" s="283"/>
      <c r="E464" s="283"/>
      <c r="F464" s="284" t="e">
        <f t="shared" ca="1" si="59"/>
        <v>#NAME?</v>
      </c>
      <c r="G464" s="285" t="e">
        <f t="shared" ca="1" si="60"/>
        <v>#NAME?</v>
      </c>
      <c r="H464" s="281"/>
      <c r="I464" s="281"/>
      <c r="J464" s="281"/>
      <c r="K464" s="281"/>
      <c r="L464" s="281"/>
      <c r="M464" s="287" t="str">
        <f t="shared" si="62"/>
        <v/>
      </c>
      <c r="N464" s="288" t="e">
        <f ca="1">MATCH(F464,[3]IMC!B:B,0)</f>
        <v>#NAME?</v>
      </c>
      <c r="O464" s="288" t="e">
        <f t="shared" ca="1" si="61"/>
        <v>#NAME?</v>
      </c>
      <c r="P464" s="287" t="e">
        <f ca="1">CONCATENATE(INDEX([3]IMC!$F$1:$R$5,5,$O464) &amp; " e " &amp; INDEX([3]IMC!$F$1:$R$5,5,$O464+1))</f>
        <v>#NAME?</v>
      </c>
      <c r="Q464" s="281"/>
      <c r="R464" s="288" t="e">
        <f ca="1">MATCH(F464,[3]PC!A:A,0)</f>
        <v>#NAME?</v>
      </c>
      <c r="S464" s="288" t="e">
        <f t="shared" ca="1" si="63"/>
        <v>#NAME?</v>
      </c>
      <c r="T464" s="296" t="e">
        <f ca="1">CONCATENATE(INDEX([3]PC!$E$1:$M$2,1,$S464) &amp; " e " &amp; INDEX([3]PC!$E$1:$M$2,1,$S464+1))</f>
        <v>#NAME?</v>
      </c>
      <c r="U464" s="292"/>
      <c r="W464" s="292" t="e">
        <f>CONCATENATE(INDEX([3]IMC!$F$1:$R$5,5,$V464) &amp; " e " &amp; INDEX([3]IMC!$F$1:$R$5,5,$V464+1))</f>
        <v>#VALUE!</v>
      </c>
      <c r="X464" s="293">
        <f t="shared" si="64"/>
        <v>0</v>
      </c>
      <c r="Y464" s="293">
        <f t="shared" si="65"/>
        <v>0</v>
      </c>
      <c r="Z464" s="294"/>
      <c r="AA464" s="294"/>
      <c r="AB464" s="294"/>
      <c r="AC464" s="294"/>
      <c r="AD464" s="294"/>
      <c r="AE464" s="294"/>
      <c r="AF464" s="294"/>
      <c r="AG464" s="294"/>
      <c r="AH464" s="294"/>
      <c r="AI464" s="294"/>
      <c r="AJ464" s="294"/>
      <c r="AK464" s="294"/>
      <c r="AL464" s="294"/>
      <c r="AM464" s="294"/>
    </row>
    <row r="465" spans="1:39" ht="12">
      <c r="A465" s="281"/>
      <c r="B465" s="281"/>
      <c r="C465" s="281"/>
      <c r="D465" s="283"/>
      <c r="E465" s="283"/>
      <c r="F465" s="284" t="e">
        <f t="shared" ca="1" si="59"/>
        <v>#NAME?</v>
      </c>
      <c r="G465" s="285" t="e">
        <f t="shared" ca="1" si="60"/>
        <v>#NAME?</v>
      </c>
      <c r="H465" s="281"/>
      <c r="I465" s="281"/>
      <c r="J465" s="281"/>
      <c r="K465" s="281"/>
      <c r="L465" s="281"/>
      <c r="M465" s="287" t="str">
        <f t="shared" si="62"/>
        <v/>
      </c>
      <c r="N465" s="288" t="e">
        <f ca="1">MATCH(F465,[3]IMC!B:B,0)</f>
        <v>#NAME?</v>
      </c>
      <c r="O465" s="288" t="e">
        <f t="shared" ca="1" si="61"/>
        <v>#NAME?</v>
      </c>
      <c r="P465" s="287" t="e">
        <f ca="1">CONCATENATE(INDEX([3]IMC!$F$1:$R$5,5,$O465) &amp; " e " &amp; INDEX([3]IMC!$F$1:$R$5,5,$O465+1))</f>
        <v>#NAME?</v>
      </c>
      <c r="Q465" s="281"/>
      <c r="R465" s="288" t="e">
        <f ca="1">MATCH(F465,[3]PC!A:A,0)</f>
        <v>#NAME?</v>
      </c>
      <c r="S465" s="288" t="e">
        <f t="shared" ca="1" si="63"/>
        <v>#NAME?</v>
      </c>
      <c r="T465" s="296" t="e">
        <f ca="1">CONCATENATE(INDEX([3]PC!$E$1:$M$2,1,$S465) &amp; " e " &amp; INDEX([3]PC!$E$1:$M$2,1,$S465+1))</f>
        <v>#NAME?</v>
      </c>
      <c r="U465" s="292"/>
      <c r="W465" s="292" t="e">
        <f>CONCATENATE(INDEX([3]IMC!$F$1:$R$5,5,$V465) &amp; " e " &amp; INDEX([3]IMC!$F$1:$R$5,5,$V465+1))</f>
        <v>#VALUE!</v>
      </c>
      <c r="X465" s="293">
        <f t="shared" si="64"/>
        <v>0</v>
      </c>
      <c r="Y465" s="293">
        <f t="shared" si="65"/>
        <v>0</v>
      </c>
      <c r="Z465" s="294"/>
      <c r="AA465" s="294"/>
      <c r="AB465" s="294"/>
      <c r="AC465" s="294"/>
      <c r="AD465" s="294"/>
      <c r="AE465" s="294"/>
      <c r="AF465" s="294"/>
      <c r="AG465" s="294"/>
      <c r="AH465" s="294"/>
      <c r="AI465" s="294"/>
      <c r="AJ465" s="294"/>
      <c r="AK465" s="294"/>
      <c r="AL465" s="294"/>
      <c r="AM465" s="294"/>
    </row>
    <row r="466" spans="1:39" ht="12">
      <c r="A466" s="281"/>
      <c r="B466" s="281"/>
      <c r="C466" s="281"/>
      <c r="D466" s="283"/>
      <c r="E466" s="283"/>
      <c r="F466" s="284" t="e">
        <f t="shared" ca="1" si="59"/>
        <v>#NAME?</v>
      </c>
      <c r="G466" s="285" t="e">
        <f t="shared" ca="1" si="60"/>
        <v>#NAME?</v>
      </c>
      <c r="H466" s="281"/>
      <c r="I466" s="281"/>
      <c r="J466" s="281"/>
      <c r="K466" s="281"/>
      <c r="L466" s="281"/>
      <c r="M466" s="287" t="str">
        <f t="shared" si="62"/>
        <v/>
      </c>
      <c r="N466" s="288" t="e">
        <f ca="1">MATCH(F466,[3]IMC!B:B,0)</f>
        <v>#NAME?</v>
      </c>
      <c r="O466" s="288" t="e">
        <f t="shared" ca="1" si="61"/>
        <v>#NAME?</v>
      </c>
      <c r="P466" s="287" t="e">
        <f ca="1">CONCATENATE(INDEX([3]IMC!$F$1:$R$5,5,$O466) &amp; " e " &amp; INDEX([3]IMC!$F$1:$R$5,5,$O466+1))</f>
        <v>#NAME?</v>
      </c>
      <c r="Q466" s="281"/>
      <c r="R466" s="288" t="e">
        <f ca="1">MATCH(F466,[3]PC!A:A,0)</f>
        <v>#NAME?</v>
      </c>
      <c r="S466" s="288" t="e">
        <f t="shared" ca="1" si="63"/>
        <v>#NAME?</v>
      </c>
      <c r="T466" s="296" t="e">
        <f ca="1">CONCATENATE(INDEX([3]PC!$E$1:$M$2,1,$S466) &amp; " e " &amp; INDEX([3]PC!$E$1:$M$2,1,$S466+1))</f>
        <v>#NAME?</v>
      </c>
      <c r="U466" s="292"/>
      <c r="W466" s="292" t="e">
        <f>CONCATENATE(INDEX([3]IMC!$F$1:$R$5,5,$V466) &amp; " e " &amp; INDEX([3]IMC!$F$1:$R$5,5,$V466+1))</f>
        <v>#VALUE!</v>
      </c>
      <c r="X466" s="293">
        <f t="shared" si="64"/>
        <v>0</v>
      </c>
      <c r="Y466" s="293">
        <f t="shared" si="65"/>
        <v>0</v>
      </c>
      <c r="Z466" s="294"/>
      <c r="AA466" s="294"/>
      <c r="AB466" s="294"/>
      <c r="AC466" s="294"/>
      <c r="AD466" s="294"/>
      <c r="AE466" s="294"/>
      <c r="AF466" s="294"/>
      <c r="AG466" s="294"/>
      <c r="AH466" s="294"/>
      <c r="AI466" s="294"/>
      <c r="AJ466" s="294"/>
      <c r="AK466" s="294"/>
      <c r="AL466" s="294"/>
      <c r="AM466" s="294"/>
    </row>
    <row r="467" spans="1:39" ht="12">
      <c r="A467" s="281"/>
      <c r="B467" s="281"/>
      <c r="C467" s="281"/>
      <c r="D467" s="283"/>
      <c r="E467" s="283"/>
      <c r="F467" s="284" t="e">
        <f t="shared" ca="1" si="59"/>
        <v>#NAME?</v>
      </c>
      <c r="G467" s="285" t="e">
        <f t="shared" ca="1" si="60"/>
        <v>#NAME?</v>
      </c>
      <c r="H467" s="281"/>
      <c r="I467" s="281"/>
      <c r="J467" s="281"/>
      <c r="K467" s="281"/>
      <c r="L467" s="281"/>
      <c r="M467" s="287" t="str">
        <f t="shared" si="62"/>
        <v/>
      </c>
      <c r="N467" s="288" t="e">
        <f ca="1">MATCH(F467,[3]IMC!B:B,0)</f>
        <v>#NAME?</v>
      </c>
      <c r="O467" s="288" t="e">
        <f t="shared" ca="1" si="61"/>
        <v>#NAME?</v>
      </c>
      <c r="P467" s="287" t="e">
        <f ca="1">CONCATENATE(INDEX([3]IMC!$F$1:$R$5,5,$O467) &amp; " e " &amp; INDEX([3]IMC!$F$1:$R$5,5,$O467+1))</f>
        <v>#NAME?</v>
      </c>
      <c r="Q467" s="281"/>
      <c r="R467" s="288" t="e">
        <f ca="1">MATCH(F467,[3]PC!A:A,0)</f>
        <v>#NAME?</v>
      </c>
      <c r="S467" s="288" t="e">
        <f t="shared" ca="1" si="63"/>
        <v>#NAME?</v>
      </c>
      <c r="T467" s="296" t="e">
        <f ca="1">CONCATENATE(INDEX([3]PC!$E$1:$M$2,1,$S467) &amp; " e " &amp; INDEX([3]PC!$E$1:$M$2,1,$S467+1))</f>
        <v>#NAME?</v>
      </c>
      <c r="U467" s="292"/>
      <c r="W467" s="292" t="e">
        <f>CONCATENATE(INDEX([3]IMC!$F$1:$R$5,5,$V467) &amp; " e " &amp; INDEX([3]IMC!$F$1:$R$5,5,$V467+1))</f>
        <v>#VALUE!</v>
      </c>
      <c r="X467" s="293">
        <f t="shared" si="64"/>
        <v>0</v>
      </c>
      <c r="Y467" s="293">
        <f t="shared" si="65"/>
        <v>0</v>
      </c>
      <c r="Z467" s="294"/>
      <c r="AA467" s="294"/>
      <c r="AB467" s="294"/>
      <c r="AC467" s="294"/>
      <c r="AD467" s="294"/>
      <c r="AE467" s="294"/>
      <c r="AF467" s="294"/>
      <c r="AG467" s="294"/>
      <c r="AH467" s="294"/>
      <c r="AI467" s="294"/>
      <c r="AJ467" s="294"/>
      <c r="AK467" s="294"/>
      <c r="AL467" s="294"/>
      <c r="AM467" s="294"/>
    </row>
    <row r="468" spans="1:39" ht="12">
      <c r="A468" s="281"/>
      <c r="B468" s="281"/>
      <c r="C468" s="281"/>
      <c r="D468" s="283"/>
      <c r="E468" s="283"/>
      <c r="F468" s="284" t="e">
        <f t="shared" ca="1" si="59"/>
        <v>#NAME?</v>
      </c>
      <c r="G468" s="285" t="e">
        <f t="shared" ca="1" si="60"/>
        <v>#NAME?</v>
      </c>
      <c r="H468" s="281"/>
      <c r="I468" s="281"/>
      <c r="J468" s="281"/>
      <c r="K468" s="281"/>
      <c r="L468" s="281"/>
      <c r="M468" s="287" t="str">
        <f t="shared" si="62"/>
        <v/>
      </c>
      <c r="N468" s="288" t="e">
        <f ca="1">MATCH(F468,[3]IMC!B:B,0)</f>
        <v>#NAME?</v>
      </c>
      <c r="O468" s="288" t="e">
        <f t="shared" ca="1" si="61"/>
        <v>#NAME?</v>
      </c>
      <c r="P468" s="287" t="e">
        <f ca="1">CONCATENATE(INDEX([3]IMC!$F$1:$R$5,5,$O468) &amp; " e " &amp; INDEX([3]IMC!$F$1:$R$5,5,$O468+1))</f>
        <v>#NAME?</v>
      </c>
      <c r="Q468" s="281"/>
      <c r="R468" s="288" t="e">
        <f ca="1">MATCH(F468,[3]PC!A:A,0)</f>
        <v>#NAME?</v>
      </c>
      <c r="S468" s="288" t="e">
        <f t="shared" ca="1" si="63"/>
        <v>#NAME?</v>
      </c>
      <c r="T468" s="296" t="e">
        <f ca="1">CONCATENATE(INDEX([3]PC!$E$1:$M$2,1,$S468) &amp; " e " &amp; INDEX([3]PC!$E$1:$M$2,1,$S468+1))</f>
        <v>#NAME?</v>
      </c>
      <c r="U468" s="292"/>
      <c r="W468" s="292" t="e">
        <f>CONCATENATE(INDEX([3]IMC!$F$1:$R$5,5,$V468) &amp; " e " &amp; INDEX([3]IMC!$F$1:$R$5,5,$V468+1))</f>
        <v>#VALUE!</v>
      </c>
      <c r="X468" s="293">
        <f t="shared" si="64"/>
        <v>0</v>
      </c>
      <c r="Y468" s="293">
        <f t="shared" si="65"/>
        <v>0</v>
      </c>
      <c r="Z468" s="294"/>
      <c r="AA468" s="294"/>
      <c r="AB468" s="294"/>
      <c r="AC468" s="294"/>
      <c r="AD468" s="294"/>
      <c r="AE468" s="294"/>
      <c r="AF468" s="294"/>
      <c r="AG468" s="294"/>
      <c r="AH468" s="294"/>
      <c r="AI468" s="294"/>
      <c r="AJ468" s="294"/>
      <c r="AK468" s="294"/>
      <c r="AL468" s="294"/>
      <c r="AM468" s="294"/>
    </row>
    <row r="469" spans="1:39" ht="12">
      <c r="A469" s="281"/>
      <c r="B469" s="281"/>
      <c r="C469" s="281"/>
      <c r="D469" s="283"/>
      <c r="E469" s="283"/>
      <c r="F469" s="284" t="e">
        <f t="shared" ca="1" si="59"/>
        <v>#NAME?</v>
      </c>
      <c r="G469" s="285" t="e">
        <f t="shared" ca="1" si="60"/>
        <v>#NAME?</v>
      </c>
      <c r="H469" s="281"/>
      <c r="I469" s="281"/>
      <c r="J469" s="281"/>
      <c r="K469" s="281"/>
      <c r="L469" s="281"/>
      <c r="M469" s="287" t="str">
        <f t="shared" si="62"/>
        <v/>
      </c>
      <c r="N469" s="288" t="e">
        <f ca="1">MATCH(F469,[3]IMC!B:B,0)</f>
        <v>#NAME?</v>
      </c>
      <c r="O469" s="288" t="e">
        <f t="shared" ca="1" si="61"/>
        <v>#NAME?</v>
      </c>
      <c r="P469" s="287" t="e">
        <f ca="1">CONCATENATE(INDEX([3]IMC!$F$1:$R$5,5,$O469) &amp; " e " &amp; INDEX([3]IMC!$F$1:$R$5,5,$O469+1))</f>
        <v>#NAME?</v>
      </c>
      <c r="Q469" s="281"/>
      <c r="R469" s="288" t="e">
        <f ca="1">MATCH(F469,[3]PC!A:A,0)</f>
        <v>#NAME?</v>
      </c>
      <c r="S469" s="288" t="e">
        <f t="shared" ca="1" si="63"/>
        <v>#NAME?</v>
      </c>
      <c r="T469" s="296" t="e">
        <f ca="1">CONCATENATE(INDEX([3]PC!$E$1:$M$2,1,$S469) &amp; " e " &amp; INDEX([3]PC!$E$1:$M$2,1,$S469+1))</f>
        <v>#NAME?</v>
      </c>
      <c r="U469" s="292"/>
      <c r="W469" s="292" t="e">
        <f>CONCATENATE(INDEX([3]IMC!$F$1:$R$5,5,$V469) &amp; " e " &amp; INDEX([3]IMC!$F$1:$R$5,5,$V469+1))</f>
        <v>#VALUE!</v>
      </c>
      <c r="X469" s="293">
        <f t="shared" si="64"/>
        <v>0</v>
      </c>
      <c r="Y469" s="293">
        <f t="shared" si="65"/>
        <v>0</v>
      </c>
      <c r="Z469" s="294"/>
      <c r="AA469" s="294"/>
      <c r="AB469" s="294"/>
      <c r="AC469" s="294"/>
      <c r="AD469" s="294"/>
      <c r="AE469" s="294"/>
      <c r="AF469" s="294"/>
      <c r="AG469" s="294"/>
      <c r="AH469" s="294"/>
      <c r="AI469" s="294"/>
      <c r="AJ469" s="294"/>
      <c r="AK469" s="294"/>
      <c r="AL469" s="294"/>
      <c r="AM469" s="294"/>
    </row>
    <row r="470" spans="1:39" ht="12">
      <c r="A470" s="281"/>
      <c r="B470" s="281"/>
      <c r="C470" s="281"/>
      <c r="D470" s="283"/>
      <c r="E470" s="283"/>
      <c r="F470" s="284" t="e">
        <f t="shared" ca="1" si="59"/>
        <v>#NAME?</v>
      </c>
      <c r="G470" s="285" t="e">
        <f t="shared" ca="1" si="60"/>
        <v>#NAME?</v>
      </c>
      <c r="H470" s="281"/>
      <c r="I470" s="281"/>
      <c r="J470" s="281"/>
      <c r="K470" s="281"/>
      <c r="L470" s="281"/>
      <c r="M470" s="287" t="str">
        <f t="shared" si="62"/>
        <v/>
      </c>
      <c r="N470" s="288" t="e">
        <f ca="1">MATCH(F470,[3]IMC!B:B,0)</f>
        <v>#NAME?</v>
      </c>
      <c r="O470" s="288" t="e">
        <f t="shared" ca="1" si="61"/>
        <v>#NAME?</v>
      </c>
      <c r="P470" s="287" t="e">
        <f ca="1">CONCATENATE(INDEX([3]IMC!$F$1:$R$5,5,$O470) &amp; " e " &amp; INDEX([3]IMC!$F$1:$R$5,5,$O470+1))</f>
        <v>#NAME?</v>
      </c>
      <c r="Q470" s="281"/>
      <c r="R470" s="288" t="e">
        <f ca="1">MATCH(F470,[3]PC!A:A,0)</f>
        <v>#NAME?</v>
      </c>
      <c r="S470" s="288" t="e">
        <f t="shared" ca="1" si="63"/>
        <v>#NAME?</v>
      </c>
      <c r="T470" s="296" t="e">
        <f ca="1">CONCATENATE(INDEX([3]PC!$E$1:$M$2,1,$S470) &amp; " e " &amp; INDEX([3]PC!$E$1:$M$2,1,$S470+1))</f>
        <v>#NAME?</v>
      </c>
      <c r="U470" s="292"/>
      <c r="W470" s="292" t="e">
        <f>CONCATENATE(INDEX([3]IMC!$F$1:$R$5,5,$V470) &amp; " e " &amp; INDEX([3]IMC!$F$1:$R$5,5,$V470+1))</f>
        <v>#VALUE!</v>
      </c>
      <c r="X470" s="293">
        <f t="shared" si="64"/>
        <v>0</v>
      </c>
      <c r="Y470" s="293">
        <f t="shared" si="65"/>
        <v>0</v>
      </c>
      <c r="Z470" s="294"/>
      <c r="AA470" s="294"/>
      <c r="AB470" s="294"/>
      <c r="AC470" s="294"/>
      <c r="AD470" s="294"/>
      <c r="AE470" s="294"/>
      <c r="AF470" s="294"/>
      <c r="AG470" s="294"/>
      <c r="AH470" s="294"/>
      <c r="AI470" s="294"/>
      <c r="AJ470" s="294"/>
      <c r="AK470" s="294"/>
      <c r="AL470" s="294"/>
      <c r="AM470" s="294"/>
    </row>
    <row r="471" spans="1:39" ht="12">
      <c r="A471" s="281"/>
      <c r="B471" s="281"/>
      <c r="C471" s="281"/>
      <c r="D471" s="283"/>
      <c r="E471" s="283"/>
      <c r="F471" s="284" t="e">
        <f t="shared" ca="1" si="59"/>
        <v>#NAME?</v>
      </c>
      <c r="G471" s="285" t="e">
        <f t="shared" ca="1" si="60"/>
        <v>#NAME?</v>
      </c>
      <c r="H471" s="281"/>
      <c r="I471" s="281"/>
      <c r="J471" s="281"/>
      <c r="K471" s="281"/>
      <c r="L471" s="281"/>
      <c r="M471" s="287" t="str">
        <f t="shared" si="62"/>
        <v/>
      </c>
      <c r="N471" s="288" t="e">
        <f ca="1">MATCH(F471,[3]IMC!B:B,0)</f>
        <v>#NAME?</v>
      </c>
      <c r="O471" s="288" t="e">
        <f t="shared" ca="1" si="61"/>
        <v>#NAME?</v>
      </c>
      <c r="P471" s="287" t="e">
        <f ca="1">CONCATENATE(INDEX([3]IMC!$F$1:$R$5,5,$O471) &amp; " e " &amp; INDEX([3]IMC!$F$1:$R$5,5,$O471+1))</f>
        <v>#NAME?</v>
      </c>
      <c r="Q471" s="281"/>
      <c r="R471" s="288" t="e">
        <f ca="1">MATCH(F471,[3]PC!A:A,0)</f>
        <v>#NAME?</v>
      </c>
      <c r="S471" s="288" t="e">
        <f t="shared" ca="1" si="63"/>
        <v>#NAME?</v>
      </c>
      <c r="T471" s="296" t="e">
        <f ca="1">CONCATENATE(INDEX([3]PC!$E$1:$M$2,1,$S471) &amp; " e " &amp; INDEX([3]PC!$E$1:$M$2,1,$S471+1))</f>
        <v>#NAME?</v>
      </c>
      <c r="U471" s="292"/>
      <c r="W471" s="292" t="e">
        <f>CONCATENATE(INDEX([3]IMC!$F$1:$R$5,5,$V471) &amp; " e " &amp; INDEX([3]IMC!$F$1:$R$5,5,$V471+1))</f>
        <v>#VALUE!</v>
      </c>
      <c r="X471" s="293">
        <f t="shared" si="64"/>
        <v>0</v>
      </c>
      <c r="Y471" s="293">
        <f t="shared" si="65"/>
        <v>0</v>
      </c>
      <c r="Z471" s="294"/>
      <c r="AA471" s="294"/>
      <c r="AB471" s="294"/>
      <c r="AC471" s="294"/>
      <c r="AD471" s="294"/>
      <c r="AE471" s="294"/>
      <c r="AF471" s="294"/>
      <c r="AG471" s="294"/>
      <c r="AH471" s="294"/>
      <c r="AI471" s="294"/>
      <c r="AJ471" s="294"/>
      <c r="AK471" s="294"/>
      <c r="AL471" s="294"/>
      <c r="AM471" s="294"/>
    </row>
    <row r="472" spans="1:39" ht="12">
      <c r="A472" s="281"/>
      <c r="B472" s="281"/>
      <c r="C472" s="281"/>
      <c r="D472" s="283"/>
      <c r="E472" s="283"/>
      <c r="F472" s="284" t="e">
        <f t="shared" ca="1" si="59"/>
        <v>#NAME?</v>
      </c>
      <c r="G472" s="285" t="e">
        <f t="shared" ca="1" si="60"/>
        <v>#NAME?</v>
      </c>
      <c r="H472" s="281"/>
      <c r="I472" s="281"/>
      <c r="J472" s="281"/>
      <c r="K472" s="281"/>
      <c r="L472" s="281"/>
      <c r="M472" s="287" t="str">
        <f t="shared" si="62"/>
        <v/>
      </c>
      <c r="N472" s="288" t="e">
        <f ca="1">MATCH(F472,[3]IMC!B:B,0)</f>
        <v>#NAME?</v>
      </c>
      <c r="O472" s="288" t="e">
        <f t="shared" ca="1" si="61"/>
        <v>#NAME?</v>
      </c>
      <c r="P472" s="287" t="e">
        <f ca="1">CONCATENATE(INDEX([3]IMC!$F$1:$R$5,5,$O472) &amp; " e " &amp; INDEX([3]IMC!$F$1:$R$5,5,$O472+1))</f>
        <v>#NAME?</v>
      </c>
      <c r="Q472" s="281"/>
      <c r="R472" s="288" t="e">
        <f ca="1">MATCH(F472,[3]PC!A:A,0)</f>
        <v>#NAME?</v>
      </c>
      <c r="S472" s="288" t="e">
        <f t="shared" ca="1" si="63"/>
        <v>#NAME?</v>
      </c>
      <c r="T472" s="296" t="e">
        <f ca="1">CONCATENATE(INDEX([3]PC!$E$1:$M$2,1,$S472) &amp; " e " &amp; INDEX([3]PC!$E$1:$M$2,1,$S472+1))</f>
        <v>#NAME?</v>
      </c>
      <c r="U472" s="292"/>
      <c r="W472" s="292" t="e">
        <f>CONCATENATE(INDEX([3]IMC!$F$1:$R$5,5,$V472) &amp; " e " &amp; INDEX([3]IMC!$F$1:$R$5,5,$V472+1))</f>
        <v>#VALUE!</v>
      </c>
      <c r="X472" s="293">
        <f t="shared" si="64"/>
        <v>0</v>
      </c>
      <c r="Y472" s="293">
        <f t="shared" si="65"/>
        <v>0</v>
      </c>
      <c r="Z472" s="294"/>
      <c r="AA472" s="294"/>
      <c r="AB472" s="294"/>
      <c r="AC472" s="294"/>
      <c r="AD472" s="294"/>
      <c r="AE472" s="294"/>
      <c r="AF472" s="294"/>
      <c r="AG472" s="294"/>
      <c r="AH472" s="294"/>
      <c r="AI472" s="294"/>
      <c r="AJ472" s="294"/>
      <c r="AK472" s="294"/>
      <c r="AL472" s="294"/>
      <c r="AM472" s="294"/>
    </row>
    <row r="473" spans="1:39" ht="12">
      <c r="A473" s="281"/>
      <c r="B473" s="281"/>
      <c r="C473" s="281"/>
      <c r="D473" s="283"/>
      <c r="E473" s="283"/>
      <c r="F473" s="284" t="e">
        <f t="shared" ref="F473:F536" ca="1" si="66">meses(E473,D473)</f>
        <v>#NAME?</v>
      </c>
      <c r="G473" s="285" t="e">
        <f t="shared" ref="G473:G536" ca="1" si="67">AnosMeses(E473,D473)</f>
        <v>#NAME?</v>
      </c>
      <c r="H473" s="281"/>
      <c r="I473" s="281"/>
      <c r="J473" s="281"/>
      <c r="K473" s="281"/>
      <c r="L473" s="281"/>
      <c r="M473" s="287" t="str">
        <f t="shared" si="62"/>
        <v/>
      </c>
      <c r="N473" s="288" t="e">
        <f ca="1">MATCH(F473,[3]IMC!B:B,0)</f>
        <v>#NAME?</v>
      </c>
      <c r="O473" s="288" t="e">
        <f t="shared" ca="1" si="61"/>
        <v>#NAME?</v>
      </c>
      <c r="P473" s="287" t="e">
        <f ca="1">CONCATENATE(INDEX([3]IMC!$F$1:$R$5,5,$O473) &amp; " e " &amp; INDEX([3]IMC!$F$1:$R$5,5,$O473+1))</f>
        <v>#NAME?</v>
      </c>
      <c r="Q473" s="281"/>
      <c r="R473" s="288" t="e">
        <f ca="1">MATCH(F473,[3]PC!A:A,0)</f>
        <v>#NAME?</v>
      </c>
      <c r="S473" s="288" t="e">
        <f t="shared" ca="1" si="63"/>
        <v>#NAME?</v>
      </c>
      <c r="T473" s="296" t="e">
        <f ca="1">CONCATENATE(INDEX([3]PC!$E$1:$M$2,1,$S473) &amp; " e " &amp; INDEX([3]PC!$E$1:$M$2,1,$S473+1))</f>
        <v>#NAME?</v>
      </c>
      <c r="U473" s="292"/>
      <c r="W473" s="292" t="e">
        <f>CONCATENATE(INDEX([3]IMC!$F$1:$R$5,5,$V473) &amp; " e " &amp; INDEX([3]IMC!$F$1:$R$5,5,$V473+1))</f>
        <v>#VALUE!</v>
      </c>
      <c r="X473" s="293">
        <f t="shared" si="64"/>
        <v>0</v>
      </c>
      <c r="Y473" s="293">
        <f t="shared" si="65"/>
        <v>0</v>
      </c>
      <c r="Z473" s="294"/>
      <c r="AA473" s="294"/>
      <c r="AB473" s="294"/>
      <c r="AC473" s="294"/>
      <c r="AD473" s="294"/>
      <c r="AE473" s="294"/>
      <c r="AF473" s="294"/>
      <c r="AG473" s="294"/>
      <c r="AH473" s="294"/>
      <c r="AI473" s="294"/>
      <c r="AJ473" s="294"/>
      <c r="AK473" s="294"/>
      <c r="AL473" s="294"/>
      <c r="AM473" s="294"/>
    </row>
    <row r="474" spans="1:39" ht="12">
      <c r="A474" s="281"/>
      <c r="B474" s="281"/>
      <c r="C474" s="281"/>
      <c r="D474" s="283"/>
      <c r="E474" s="283"/>
      <c r="F474" s="284" t="e">
        <f t="shared" ca="1" si="66"/>
        <v>#NAME?</v>
      </c>
      <c r="G474" s="285" t="e">
        <f t="shared" ca="1" si="67"/>
        <v>#NAME?</v>
      </c>
      <c r="H474" s="281"/>
      <c r="I474" s="281"/>
      <c r="J474" s="281"/>
      <c r="K474" s="281"/>
      <c r="L474" s="281"/>
      <c r="M474" s="287" t="str">
        <f t="shared" si="62"/>
        <v/>
      </c>
      <c r="N474" s="288" t="e">
        <f ca="1">MATCH(F474,[3]IMC!B:B,0)</f>
        <v>#NAME?</v>
      </c>
      <c r="O474" s="288" t="e">
        <f t="shared" ca="1" si="61"/>
        <v>#NAME?</v>
      </c>
      <c r="P474" s="287" t="e">
        <f ca="1">CONCATENATE(INDEX([3]IMC!$F$1:$R$5,5,$O474) &amp; " e " &amp; INDEX([3]IMC!$F$1:$R$5,5,$O474+1))</f>
        <v>#NAME?</v>
      </c>
      <c r="Q474" s="281"/>
      <c r="R474" s="288" t="e">
        <f ca="1">MATCH(F474,[3]PC!A:A,0)</f>
        <v>#NAME?</v>
      </c>
      <c r="S474" s="288" t="e">
        <f t="shared" ca="1" si="63"/>
        <v>#NAME?</v>
      </c>
      <c r="T474" s="296" t="e">
        <f ca="1">CONCATENATE(INDEX([3]PC!$E$1:$M$2,1,$S474) &amp; " e " &amp; INDEX([3]PC!$E$1:$M$2,1,$S474+1))</f>
        <v>#NAME?</v>
      </c>
      <c r="U474" s="292"/>
      <c r="W474" s="292" t="e">
        <f>CONCATENATE(INDEX([3]IMC!$F$1:$R$5,5,$V474) &amp; " e " &amp; INDEX([3]IMC!$F$1:$R$5,5,$V474+1))</f>
        <v>#VALUE!</v>
      </c>
      <c r="X474" s="293">
        <f t="shared" si="64"/>
        <v>0</v>
      </c>
      <c r="Y474" s="293">
        <f t="shared" si="65"/>
        <v>0</v>
      </c>
      <c r="Z474" s="294"/>
      <c r="AA474" s="294"/>
      <c r="AB474" s="294"/>
      <c r="AC474" s="294"/>
      <c r="AD474" s="294"/>
      <c r="AE474" s="294"/>
      <c r="AF474" s="294"/>
      <c r="AG474" s="294"/>
      <c r="AH474" s="294"/>
      <c r="AI474" s="294"/>
      <c r="AJ474" s="294"/>
      <c r="AK474" s="294"/>
      <c r="AL474" s="294"/>
      <c r="AM474" s="294"/>
    </row>
    <row r="475" spans="1:39" ht="12">
      <c r="A475" s="281"/>
      <c r="B475" s="281"/>
      <c r="C475" s="281"/>
      <c r="D475" s="283"/>
      <c r="E475" s="283"/>
      <c r="F475" s="284" t="e">
        <f t="shared" ca="1" si="66"/>
        <v>#NAME?</v>
      </c>
      <c r="G475" s="285" t="e">
        <f t="shared" ca="1" si="67"/>
        <v>#NAME?</v>
      </c>
      <c r="H475" s="281"/>
      <c r="I475" s="281"/>
      <c r="J475" s="281"/>
      <c r="K475" s="281"/>
      <c r="L475" s="281"/>
      <c r="M475" s="287" t="str">
        <f t="shared" si="62"/>
        <v/>
      </c>
      <c r="N475" s="288" t="e">
        <f ca="1">MATCH(F475,[3]IMC!B:B,0)</f>
        <v>#NAME?</v>
      </c>
      <c r="O475" s="288" t="e">
        <f t="shared" ca="1" si="61"/>
        <v>#NAME?</v>
      </c>
      <c r="P475" s="287" t="e">
        <f ca="1">CONCATENATE(INDEX([3]IMC!$F$1:$R$5,5,$O475) &amp; " e " &amp; INDEX([3]IMC!$F$1:$R$5,5,$O475+1))</f>
        <v>#NAME?</v>
      </c>
      <c r="Q475" s="281"/>
      <c r="R475" s="288" t="e">
        <f ca="1">MATCH(F475,[3]PC!A:A,0)</f>
        <v>#NAME?</v>
      </c>
      <c r="S475" s="288" t="e">
        <f t="shared" ca="1" si="63"/>
        <v>#NAME?</v>
      </c>
      <c r="T475" s="296" t="e">
        <f ca="1">CONCATENATE(INDEX([3]PC!$E$1:$M$2,1,$S475) &amp; " e " &amp; INDEX([3]PC!$E$1:$M$2,1,$S475+1))</f>
        <v>#NAME?</v>
      </c>
      <c r="U475" s="292"/>
      <c r="W475" s="292" t="e">
        <f>CONCATENATE(INDEX([3]IMC!$F$1:$R$5,5,$V475) &amp; " e " &amp; INDEX([3]IMC!$F$1:$R$5,5,$V475+1))</f>
        <v>#VALUE!</v>
      </c>
      <c r="X475" s="293">
        <f t="shared" si="64"/>
        <v>0</v>
      </c>
      <c r="Y475" s="293">
        <f t="shared" si="65"/>
        <v>0</v>
      </c>
      <c r="Z475" s="294"/>
      <c r="AA475" s="294"/>
      <c r="AB475" s="294"/>
      <c r="AC475" s="294"/>
      <c r="AD475" s="294"/>
      <c r="AE475" s="294"/>
      <c r="AF475" s="294"/>
      <c r="AG475" s="294"/>
      <c r="AH475" s="294"/>
      <c r="AI475" s="294"/>
      <c r="AJ475" s="294"/>
      <c r="AK475" s="294"/>
      <c r="AL475" s="294"/>
      <c r="AM475" s="294"/>
    </row>
    <row r="476" spans="1:39" ht="12">
      <c r="A476" s="281"/>
      <c r="B476" s="281"/>
      <c r="C476" s="281"/>
      <c r="D476" s="283"/>
      <c r="E476" s="283"/>
      <c r="F476" s="284" t="e">
        <f t="shared" ca="1" si="66"/>
        <v>#NAME?</v>
      </c>
      <c r="G476" s="285" t="e">
        <f t="shared" ca="1" si="67"/>
        <v>#NAME?</v>
      </c>
      <c r="H476" s="281"/>
      <c r="I476" s="281"/>
      <c r="J476" s="281"/>
      <c r="K476" s="281"/>
      <c r="L476" s="281"/>
      <c r="M476" s="287" t="str">
        <f t="shared" si="62"/>
        <v/>
      </c>
      <c r="N476" s="288" t="e">
        <f ca="1">MATCH(F476,[3]IMC!B:B,0)</f>
        <v>#NAME?</v>
      </c>
      <c r="O476" s="288" t="e">
        <f t="shared" ca="1" si="61"/>
        <v>#NAME?</v>
      </c>
      <c r="P476" s="287" t="e">
        <f ca="1">CONCATENATE(INDEX([3]IMC!$F$1:$R$5,5,$O476) &amp; " e " &amp; INDEX([3]IMC!$F$1:$R$5,5,$O476+1))</f>
        <v>#NAME?</v>
      </c>
      <c r="Q476" s="281"/>
      <c r="R476" s="288" t="e">
        <f ca="1">MATCH(F476,[3]PC!A:A,0)</f>
        <v>#NAME?</v>
      </c>
      <c r="S476" s="288" t="e">
        <f t="shared" ca="1" si="63"/>
        <v>#NAME?</v>
      </c>
      <c r="T476" s="296" t="e">
        <f ca="1">CONCATENATE(INDEX([3]PC!$E$1:$M$2,1,$S476) &amp; " e " &amp; INDEX([3]PC!$E$1:$M$2,1,$S476+1))</f>
        <v>#NAME?</v>
      </c>
      <c r="U476" s="292"/>
      <c r="W476" s="292" t="e">
        <f>CONCATENATE(INDEX([3]IMC!$F$1:$R$5,5,$V476) &amp; " e " &amp; INDEX([3]IMC!$F$1:$R$5,5,$V476+1))</f>
        <v>#VALUE!</v>
      </c>
      <c r="X476" s="293">
        <f t="shared" si="64"/>
        <v>0</v>
      </c>
      <c r="Y476" s="293">
        <f t="shared" si="65"/>
        <v>0</v>
      </c>
      <c r="Z476" s="294"/>
      <c r="AA476" s="294"/>
      <c r="AB476" s="294"/>
      <c r="AC476" s="294"/>
      <c r="AD476" s="294"/>
      <c r="AE476" s="294"/>
      <c r="AF476" s="294"/>
      <c r="AG476" s="294"/>
      <c r="AH476" s="294"/>
      <c r="AI476" s="294"/>
      <c r="AJ476" s="294"/>
      <c r="AK476" s="294"/>
      <c r="AL476" s="294"/>
      <c r="AM476" s="294"/>
    </row>
    <row r="477" spans="1:39" ht="12">
      <c r="A477" s="281"/>
      <c r="B477" s="281"/>
      <c r="C477" s="281"/>
      <c r="D477" s="283"/>
      <c r="E477" s="283"/>
      <c r="F477" s="284" t="e">
        <f t="shared" ca="1" si="66"/>
        <v>#NAME?</v>
      </c>
      <c r="G477" s="285" t="e">
        <f t="shared" ca="1" si="67"/>
        <v>#NAME?</v>
      </c>
      <c r="H477" s="281"/>
      <c r="I477" s="281"/>
      <c r="J477" s="281"/>
      <c r="K477" s="281"/>
      <c r="L477" s="281"/>
      <c r="M477" s="287" t="str">
        <f t="shared" si="62"/>
        <v/>
      </c>
      <c r="N477" s="288" t="e">
        <f ca="1">MATCH(F477,[3]IMC!B:B,0)</f>
        <v>#NAME?</v>
      </c>
      <c r="O477" s="288" t="e">
        <f t="shared" ca="1" si="61"/>
        <v>#NAME?</v>
      </c>
      <c r="P477" s="287" t="e">
        <f ca="1">CONCATENATE(INDEX([3]IMC!$F$1:$R$5,5,$O477) &amp; " e " &amp; INDEX([3]IMC!$F$1:$R$5,5,$O477+1))</f>
        <v>#NAME?</v>
      </c>
      <c r="Q477" s="281"/>
      <c r="R477" s="288" t="e">
        <f ca="1">MATCH(F477,[3]PC!A:A,0)</f>
        <v>#NAME?</v>
      </c>
      <c r="S477" s="288" t="e">
        <f t="shared" ca="1" si="63"/>
        <v>#NAME?</v>
      </c>
      <c r="T477" s="296" t="e">
        <f ca="1">CONCATENATE(INDEX([3]PC!$E$1:$M$2,1,$S477) &amp; " e " &amp; INDEX([3]PC!$E$1:$M$2,1,$S477+1))</f>
        <v>#NAME?</v>
      </c>
      <c r="U477" s="292"/>
      <c r="W477" s="292" t="e">
        <f>CONCATENATE(INDEX([3]IMC!$F$1:$R$5,5,$V477) &amp; " e " &amp; INDEX([3]IMC!$F$1:$R$5,5,$V477+1))</f>
        <v>#VALUE!</v>
      </c>
      <c r="X477" s="293">
        <f t="shared" si="64"/>
        <v>0</v>
      </c>
      <c r="Y477" s="293">
        <f t="shared" si="65"/>
        <v>0</v>
      </c>
      <c r="Z477" s="294"/>
      <c r="AA477" s="294"/>
      <c r="AB477" s="294"/>
      <c r="AC477" s="294"/>
      <c r="AD477" s="294"/>
      <c r="AE477" s="294"/>
      <c r="AF477" s="294"/>
      <c r="AG477" s="294"/>
      <c r="AH477" s="294"/>
      <c r="AI477" s="294"/>
      <c r="AJ477" s="294"/>
      <c r="AK477" s="294"/>
      <c r="AL477" s="294"/>
      <c r="AM477" s="294"/>
    </row>
    <row r="478" spans="1:39" ht="12">
      <c r="A478" s="281"/>
      <c r="B478" s="281"/>
      <c r="C478" s="281"/>
      <c r="D478" s="283"/>
      <c r="E478" s="283"/>
      <c r="F478" s="284" t="e">
        <f t="shared" ca="1" si="66"/>
        <v>#NAME?</v>
      </c>
      <c r="G478" s="285" t="e">
        <f t="shared" ca="1" si="67"/>
        <v>#NAME?</v>
      </c>
      <c r="H478" s="281"/>
      <c r="I478" s="281"/>
      <c r="J478" s="281"/>
      <c r="K478" s="281"/>
      <c r="L478" s="281"/>
      <c r="M478" s="287" t="str">
        <f t="shared" si="62"/>
        <v/>
      </c>
      <c r="N478" s="288" t="e">
        <f ca="1">MATCH(F478,[3]IMC!B:B,0)</f>
        <v>#NAME?</v>
      </c>
      <c r="O478" s="288" t="e">
        <f t="shared" ca="1" si="61"/>
        <v>#NAME?</v>
      </c>
      <c r="P478" s="287" t="e">
        <f ca="1">CONCATENATE(INDEX([3]IMC!$F$1:$R$5,5,$O478) &amp; " e " &amp; INDEX([3]IMC!$F$1:$R$5,5,$O478+1))</f>
        <v>#NAME?</v>
      </c>
      <c r="Q478" s="281"/>
      <c r="R478" s="288" t="e">
        <f ca="1">MATCH(F478,[3]PC!A:A,0)</f>
        <v>#NAME?</v>
      </c>
      <c r="S478" s="288" t="e">
        <f t="shared" ca="1" si="63"/>
        <v>#NAME?</v>
      </c>
      <c r="T478" s="296" t="e">
        <f ca="1">CONCATENATE(INDEX([3]PC!$E$1:$M$2,1,$S478) &amp; " e " &amp; INDEX([3]PC!$E$1:$M$2,1,$S478+1))</f>
        <v>#NAME?</v>
      </c>
      <c r="U478" s="292"/>
      <c r="W478" s="292" t="e">
        <f>CONCATENATE(INDEX([3]IMC!$F$1:$R$5,5,$V478) &amp; " e " &amp; INDEX([3]IMC!$F$1:$R$5,5,$V478+1))</f>
        <v>#VALUE!</v>
      </c>
      <c r="X478" s="293">
        <f t="shared" si="64"/>
        <v>0</v>
      </c>
      <c r="Y478" s="293">
        <f t="shared" si="65"/>
        <v>0</v>
      </c>
      <c r="Z478" s="294"/>
      <c r="AA478" s="294"/>
      <c r="AB478" s="294"/>
      <c r="AC478" s="294"/>
      <c r="AD478" s="294"/>
      <c r="AE478" s="294"/>
      <c r="AF478" s="294"/>
      <c r="AG478" s="294"/>
      <c r="AH478" s="294"/>
      <c r="AI478" s="294"/>
      <c r="AJ478" s="294"/>
      <c r="AK478" s="294"/>
      <c r="AL478" s="294"/>
      <c r="AM478" s="294"/>
    </row>
    <row r="479" spans="1:39" ht="12">
      <c r="A479" s="281"/>
      <c r="B479" s="281"/>
      <c r="C479" s="281"/>
      <c r="D479" s="283"/>
      <c r="E479" s="283"/>
      <c r="F479" s="284" t="e">
        <f t="shared" ca="1" si="66"/>
        <v>#NAME?</v>
      </c>
      <c r="G479" s="285" t="e">
        <f t="shared" ca="1" si="67"/>
        <v>#NAME?</v>
      </c>
      <c r="H479" s="281"/>
      <c r="I479" s="281"/>
      <c r="J479" s="281"/>
      <c r="K479" s="281"/>
      <c r="L479" s="281"/>
      <c r="M479" s="287" t="str">
        <f t="shared" si="62"/>
        <v/>
      </c>
      <c r="N479" s="288" t="e">
        <f ca="1">MATCH(F479,[3]IMC!B:B,0)</f>
        <v>#NAME?</v>
      </c>
      <c r="O479" s="288" t="e">
        <f t="shared" ca="1" si="61"/>
        <v>#NAME?</v>
      </c>
      <c r="P479" s="287" t="e">
        <f ca="1">CONCATENATE(INDEX([3]IMC!$F$1:$R$5,5,$O479) &amp; " e " &amp; INDEX([3]IMC!$F$1:$R$5,5,$O479+1))</f>
        <v>#NAME?</v>
      </c>
      <c r="Q479" s="281"/>
      <c r="R479" s="288" t="e">
        <f ca="1">MATCH(F479,[3]PC!A:A,0)</f>
        <v>#NAME?</v>
      </c>
      <c r="S479" s="288" t="e">
        <f t="shared" ca="1" si="63"/>
        <v>#NAME?</v>
      </c>
      <c r="T479" s="296" t="e">
        <f ca="1">CONCATENATE(INDEX([3]PC!$E$1:$M$2,1,$S479) &amp; " e " &amp; INDEX([3]PC!$E$1:$M$2,1,$S479+1))</f>
        <v>#NAME?</v>
      </c>
      <c r="U479" s="292"/>
      <c r="W479" s="292" t="e">
        <f>CONCATENATE(INDEX([3]IMC!$F$1:$R$5,5,$V479) &amp; " e " &amp; INDEX([3]IMC!$F$1:$R$5,5,$V479+1))</f>
        <v>#VALUE!</v>
      </c>
      <c r="X479" s="293">
        <f t="shared" si="64"/>
        <v>0</v>
      </c>
      <c r="Y479" s="293">
        <f t="shared" si="65"/>
        <v>0</v>
      </c>
      <c r="Z479" s="294"/>
      <c r="AA479" s="294"/>
      <c r="AB479" s="294"/>
      <c r="AC479" s="294"/>
      <c r="AD479" s="294"/>
      <c r="AE479" s="294"/>
      <c r="AF479" s="294"/>
      <c r="AG479" s="294"/>
      <c r="AH479" s="294"/>
      <c r="AI479" s="294"/>
      <c r="AJ479" s="294"/>
      <c r="AK479" s="294"/>
      <c r="AL479" s="294"/>
      <c r="AM479" s="294"/>
    </row>
    <row r="480" spans="1:39" ht="12">
      <c r="A480" s="281"/>
      <c r="B480" s="281"/>
      <c r="C480" s="281"/>
      <c r="D480" s="283"/>
      <c r="E480" s="283"/>
      <c r="F480" s="284" t="e">
        <f t="shared" ca="1" si="66"/>
        <v>#NAME?</v>
      </c>
      <c r="G480" s="285" t="e">
        <f t="shared" ca="1" si="67"/>
        <v>#NAME?</v>
      </c>
      <c r="H480" s="281"/>
      <c r="I480" s="281"/>
      <c r="J480" s="281"/>
      <c r="K480" s="281"/>
      <c r="L480" s="281"/>
      <c r="M480" s="287" t="str">
        <f t="shared" si="62"/>
        <v/>
      </c>
      <c r="N480" s="288" t="e">
        <f ca="1">MATCH(F480,[3]IMC!B:B,0)</f>
        <v>#NAME?</v>
      </c>
      <c r="O480" s="288" t="e">
        <f t="shared" ca="1" si="61"/>
        <v>#NAME?</v>
      </c>
      <c r="P480" s="287" t="e">
        <f ca="1">CONCATENATE(INDEX([3]IMC!$F$1:$R$5,5,$O480) &amp; " e " &amp; INDEX([3]IMC!$F$1:$R$5,5,$O480+1))</f>
        <v>#NAME?</v>
      </c>
      <c r="Q480" s="281"/>
      <c r="R480" s="288" t="e">
        <f ca="1">MATCH(F480,[3]PC!A:A,0)</f>
        <v>#NAME?</v>
      </c>
      <c r="S480" s="288" t="e">
        <f t="shared" ca="1" si="63"/>
        <v>#NAME?</v>
      </c>
      <c r="T480" s="296" t="e">
        <f ca="1">CONCATENATE(INDEX([3]PC!$E$1:$M$2,1,$S480) &amp; " e " &amp; INDEX([3]PC!$E$1:$M$2,1,$S480+1))</f>
        <v>#NAME?</v>
      </c>
      <c r="U480" s="292"/>
      <c r="W480" s="292" t="e">
        <f>CONCATENATE(INDEX([3]IMC!$F$1:$R$5,5,$V480) &amp; " e " &amp; INDEX([3]IMC!$F$1:$R$5,5,$V480+1))</f>
        <v>#VALUE!</v>
      </c>
      <c r="X480" s="293">
        <f t="shared" si="64"/>
        <v>0</v>
      </c>
      <c r="Y480" s="293">
        <f t="shared" si="65"/>
        <v>0</v>
      </c>
      <c r="Z480" s="294"/>
      <c r="AA480" s="294"/>
      <c r="AB480" s="294"/>
      <c r="AC480" s="294"/>
      <c r="AD480" s="294"/>
      <c r="AE480" s="294"/>
      <c r="AF480" s="294"/>
      <c r="AG480" s="294"/>
      <c r="AH480" s="294"/>
      <c r="AI480" s="294"/>
      <c r="AJ480" s="294"/>
      <c r="AK480" s="294"/>
      <c r="AL480" s="294"/>
      <c r="AM480" s="294"/>
    </row>
    <row r="481" spans="1:39" ht="12">
      <c r="A481" s="281"/>
      <c r="B481" s="281"/>
      <c r="C481" s="281"/>
      <c r="D481" s="283"/>
      <c r="E481" s="283"/>
      <c r="F481" s="284" t="e">
        <f t="shared" ca="1" si="66"/>
        <v>#NAME?</v>
      </c>
      <c r="G481" s="285" t="e">
        <f t="shared" ca="1" si="67"/>
        <v>#NAME?</v>
      </c>
      <c r="H481" s="281"/>
      <c r="I481" s="281"/>
      <c r="J481" s="281"/>
      <c r="K481" s="281"/>
      <c r="L481" s="281"/>
      <c r="M481" s="287" t="str">
        <f t="shared" si="62"/>
        <v/>
      </c>
      <c r="N481" s="288" t="e">
        <f ca="1">MATCH(F481,[3]IMC!B:B,0)</f>
        <v>#NAME?</v>
      </c>
      <c r="O481" s="288" t="e">
        <f t="shared" ca="1" si="61"/>
        <v>#NAME?</v>
      </c>
      <c r="P481" s="287" t="e">
        <f ca="1">CONCATENATE(INDEX([3]IMC!$F$1:$R$5,5,$O481) &amp; " e " &amp; INDEX([3]IMC!$F$1:$R$5,5,$O481+1))</f>
        <v>#NAME?</v>
      </c>
      <c r="Q481" s="281"/>
      <c r="R481" s="288" t="e">
        <f ca="1">MATCH(F481,[3]PC!A:A,0)</f>
        <v>#NAME?</v>
      </c>
      <c r="S481" s="288" t="e">
        <f t="shared" ca="1" si="63"/>
        <v>#NAME?</v>
      </c>
      <c r="T481" s="296" t="e">
        <f ca="1">CONCATENATE(INDEX([3]PC!$E$1:$M$2,1,$S481) &amp; " e " &amp; INDEX([3]PC!$E$1:$M$2,1,$S481+1))</f>
        <v>#NAME?</v>
      </c>
      <c r="U481" s="292"/>
      <c r="W481" s="292" t="e">
        <f>CONCATENATE(INDEX([3]IMC!$F$1:$R$5,5,$V481) &amp; " e " &amp; INDEX([3]IMC!$F$1:$R$5,5,$V481+1))</f>
        <v>#VALUE!</v>
      </c>
      <c r="X481" s="293">
        <f t="shared" si="64"/>
        <v>0</v>
      </c>
      <c r="Y481" s="293">
        <f t="shared" si="65"/>
        <v>0</v>
      </c>
      <c r="Z481" s="294"/>
      <c r="AA481" s="294"/>
      <c r="AB481" s="294"/>
      <c r="AC481" s="294"/>
      <c r="AD481" s="294"/>
      <c r="AE481" s="294"/>
      <c r="AF481" s="294"/>
      <c r="AG481" s="294"/>
      <c r="AH481" s="294"/>
      <c r="AI481" s="294"/>
      <c r="AJ481" s="294"/>
      <c r="AK481" s="294"/>
      <c r="AL481" s="294"/>
      <c r="AM481" s="294"/>
    </row>
    <row r="482" spans="1:39" ht="12">
      <c r="A482" s="281"/>
      <c r="B482" s="281"/>
      <c r="C482" s="281"/>
      <c r="D482" s="283"/>
      <c r="E482" s="283"/>
      <c r="F482" s="284" t="e">
        <f t="shared" ca="1" si="66"/>
        <v>#NAME?</v>
      </c>
      <c r="G482" s="285" t="e">
        <f t="shared" ca="1" si="67"/>
        <v>#NAME?</v>
      </c>
      <c r="H482" s="281"/>
      <c r="I482" s="281"/>
      <c r="J482" s="281"/>
      <c r="K482" s="281"/>
      <c r="L482" s="281"/>
      <c r="M482" s="287" t="str">
        <f t="shared" si="62"/>
        <v/>
      </c>
      <c r="N482" s="288" t="e">
        <f ca="1">MATCH(F482,[3]IMC!B:B,0)</f>
        <v>#NAME?</v>
      </c>
      <c r="O482" s="288" t="e">
        <f t="shared" ca="1" si="61"/>
        <v>#NAME?</v>
      </c>
      <c r="P482" s="287" t="e">
        <f ca="1">CONCATENATE(INDEX([3]IMC!$F$1:$R$5,5,$O482) &amp; " e " &amp; INDEX([3]IMC!$F$1:$R$5,5,$O482+1))</f>
        <v>#NAME?</v>
      </c>
      <c r="Q482" s="281"/>
      <c r="R482" s="288" t="e">
        <f ca="1">MATCH(F482,[3]PC!A:A,0)</f>
        <v>#NAME?</v>
      </c>
      <c r="S482" s="288" t="e">
        <f t="shared" ca="1" si="63"/>
        <v>#NAME?</v>
      </c>
      <c r="T482" s="296" t="e">
        <f ca="1">CONCATENATE(INDEX([3]PC!$E$1:$M$2,1,$S482) &amp; " e " &amp; INDEX([3]PC!$E$1:$M$2,1,$S482+1))</f>
        <v>#NAME?</v>
      </c>
      <c r="U482" s="292"/>
      <c r="W482" s="292" t="e">
        <f>CONCATENATE(INDEX([3]IMC!$F$1:$R$5,5,$V482) &amp; " e " &amp; INDEX([3]IMC!$F$1:$R$5,5,$V482+1))</f>
        <v>#VALUE!</v>
      </c>
      <c r="X482" s="293">
        <f t="shared" si="64"/>
        <v>0</v>
      </c>
      <c r="Y482" s="293">
        <f t="shared" si="65"/>
        <v>0</v>
      </c>
      <c r="Z482" s="294"/>
      <c r="AA482" s="294"/>
      <c r="AB482" s="294"/>
      <c r="AC482" s="294"/>
      <c r="AD482" s="294"/>
      <c r="AE482" s="294"/>
      <c r="AF482" s="294"/>
      <c r="AG482" s="294"/>
      <c r="AH482" s="294"/>
      <c r="AI482" s="294"/>
      <c r="AJ482" s="294"/>
      <c r="AK482" s="294"/>
      <c r="AL482" s="294"/>
      <c r="AM482" s="294"/>
    </row>
    <row r="483" spans="1:39" ht="12">
      <c r="A483" s="281"/>
      <c r="B483" s="281"/>
      <c r="C483" s="281"/>
      <c r="D483" s="283"/>
      <c r="E483" s="283"/>
      <c r="F483" s="284" t="e">
        <f t="shared" ca="1" si="66"/>
        <v>#NAME?</v>
      </c>
      <c r="G483" s="285" t="e">
        <f t="shared" ca="1" si="67"/>
        <v>#NAME?</v>
      </c>
      <c r="H483" s="281"/>
      <c r="I483" s="281"/>
      <c r="J483" s="281"/>
      <c r="K483" s="281"/>
      <c r="L483" s="281"/>
      <c r="M483" s="287" t="str">
        <f t="shared" si="62"/>
        <v/>
      </c>
      <c r="N483" s="288" t="e">
        <f ca="1">MATCH(F483,[3]IMC!B:B,0)</f>
        <v>#NAME?</v>
      </c>
      <c r="O483" s="288" t="e">
        <f t="shared" ca="1" si="61"/>
        <v>#NAME?</v>
      </c>
      <c r="P483" s="287" t="e">
        <f ca="1">CONCATENATE(INDEX([3]IMC!$F$1:$R$5,5,$O483) &amp; " e " &amp; INDEX([3]IMC!$F$1:$R$5,5,$O483+1))</f>
        <v>#NAME?</v>
      </c>
      <c r="Q483" s="281"/>
      <c r="R483" s="288" t="e">
        <f ca="1">MATCH(F483,[3]PC!A:A,0)</f>
        <v>#NAME?</v>
      </c>
      <c r="S483" s="288" t="e">
        <f t="shared" ca="1" si="63"/>
        <v>#NAME?</v>
      </c>
      <c r="T483" s="296" t="e">
        <f ca="1">CONCATENATE(INDEX([3]PC!$E$1:$M$2,1,$S483) &amp; " e " &amp; INDEX([3]PC!$E$1:$M$2,1,$S483+1))</f>
        <v>#NAME?</v>
      </c>
      <c r="U483" s="292"/>
      <c r="W483" s="292" t="e">
        <f>CONCATENATE(INDEX([3]IMC!$F$1:$R$5,5,$V483) &amp; " e " &amp; INDEX([3]IMC!$F$1:$R$5,5,$V483+1))</f>
        <v>#VALUE!</v>
      </c>
      <c r="X483" s="293">
        <f t="shared" si="64"/>
        <v>0</v>
      </c>
      <c r="Y483" s="293">
        <f t="shared" si="65"/>
        <v>0</v>
      </c>
      <c r="Z483" s="294"/>
      <c r="AA483" s="294"/>
      <c r="AB483" s="294"/>
      <c r="AC483" s="294"/>
      <c r="AD483" s="294"/>
      <c r="AE483" s="294"/>
      <c r="AF483" s="294"/>
      <c r="AG483" s="294"/>
      <c r="AH483" s="294"/>
      <c r="AI483" s="294"/>
      <c r="AJ483" s="294"/>
      <c r="AK483" s="294"/>
      <c r="AL483" s="294"/>
      <c r="AM483" s="294"/>
    </row>
    <row r="484" spans="1:39" ht="12">
      <c r="A484" s="281"/>
      <c r="B484" s="281"/>
      <c r="C484" s="281"/>
      <c r="D484" s="283"/>
      <c r="E484" s="283"/>
      <c r="F484" s="284" t="e">
        <f t="shared" ca="1" si="66"/>
        <v>#NAME?</v>
      </c>
      <c r="G484" s="285" t="e">
        <f t="shared" ca="1" si="67"/>
        <v>#NAME?</v>
      </c>
      <c r="H484" s="281"/>
      <c r="I484" s="281"/>
      <c r="J484" s="281"/>
      <c r="K484" s="281"/>
      <c r="L484" s="281"/>
      <c r="M484" s="287" t="str">
        <f t="shared" si="62"/>
        <v/>
      </c>
      <c r="N484" s="288" t="e">
        <f ca="1">MATCH(F484,[3]IMC!B:B,0)</f>
        <v>#NAME?</v>
      </c>
      <c r="O484" s="288" t="e">
        <f t="shared" ca="1" si="61"/>
        <v>#NAME?</v>
      </c>
      <c r="P484" s="287" t="e">
        <f ca="1">CONCATENATE(INDEX([3]IMC!$F$1:$R$5,5,$O484) &amp; " e " &amp; INDEX([3]IMC!$F$1:$R$5,5,$O484+1))</f>
        <v>#NAME?</v>
      </c>
      <c r="Q484" s="281"/>
      <c r="R484" s="288" t="e">
        <f ca="1">MATCH(F484,[3]PC!A:A,0)</f>
        <v>#NAME?</v>
      </c>
      <c r="S484" s="288" t="e">
        <f t="shared" ca="1" si="63"/>
        <v>#NAME?</v>
      </c>
      <c r="T484" s="296" t="e">
        <f ca="1">CONCATENATE(INDEX([3]PC!$E$1:$M$2,1,$S484) &amp; " e " &amp; INDEX([3]PC!$E$1:$M$2,1,$S484+1))</f>
        <v>#NAME?</v>
      </c>
      <c r="U484" s="292"/>
      <c r="W484" s="292" t="e">
        <f>CONCATENATE(INDEX([3]IMC!$F$1:$R$5,5,$V484) &amp; " e " &amp; INDEX([3]IMC!$F$1:$R$5,5,$V484+1))</f>
        <v>#VALUE!</v>
      </c>
      <c r="X484" s="293">
        <f t="shared" si="64"/>
        <v>0</v>
      </c>
      <c r="Y484" s="293">
        <f t="shared" si="65"/>
        <v>0</v>
      </c>
      <c r="Z484" s="294"/>
      <c r="AA484" s="294"/>
      <c r="AB484" s="294"/>
      <c r="AC484" s="294"/>
      <c r="AD484" s="294"/>
      <c r="AE484" s="294"/>
      <c r="AF484" s="294"/>
      <c r="AG484" s="294"/>
      <c r="AH484" s="294"/>
      <c r="AI484" s="294"/>
      <c r="AJ484" s="294"/>
      <c r="AK484" s="294"/>
      <c r="AL484" s="294"/>
      <c r="AM484" s="294"/>
    </row>
    <row r="485" spans="1:39" ht="12">
      <c r="A485" s="281"/>
      <c r="B485" s="281"/>
      <c r="C485" s="281"/>
      <c r="D485" s="283"/>
      <c r="E485" s="283"/>
      <c r="F485" s="284" t="e">
        <f t="shared" ca="1" si="66"/>
        <v>#NAME?</v>
      </c>
      <c r="G485" s="285" t="e">
        <f t="shared" ca="1" si="67"/>
        <v>#NAME?</v>
      </c>
      <c r="H485" s="281"/>
      <c r="I485" s="281"/>
      <c r="J485" s="281"/>
      <c r="K485" s="281"/>
      <c r="L485" s="281"/>
      <c r="M485" s="287" t="str">
        <f t="shared" si="62"/>
        <v/>
      </c>
      <c r="N485" s="288" t="e">
        <f ca="1">MATCH(F485,[3]IMC!B:B,0)</f>
        <v>#NAME?</v>
      </c>
      <c r="O485" s="288" t="e">
        <f t="shared" ca="1" si="61"/>
        <v>#NAME?</v>
      </c>
      <c r="P485" s="287" t="e">
        <f ca="1">CONCATENATE(INDEX([3]IMC!$F$1:$R$5,5,$O485) &amp; " e " &amp; INDEX([3]IMC!$F$1:$R$5,5,$O485+1))</f>
        <v>#NAME?</v>
      </c>
      <c r="Q485" s="281"/>
      <c r="R485" s="288" t="e">
        <f ca="1">MATCH(F485,[3]PC!A:A,0)</f>
        <v>#NAME?</v>
      </c>
      <c r="S485" s="288" t="e">
        <f t="shared" ca="1" si="63"/>
        <v>#NAME?</v>
      </c>
      <c r="T485" s="296" t="e">
        <f ca="1">CONCATENATE(INDEX([3]PC!$E$1:$M$2,1,$S485) &amp; " e " &amp; INDEX([3]PC!$E$1:$M$2,1,$S485+1))</f>
        <v>#NAME?</v>
      </c>
      <c r="U485" s="292"/>
      <c r="W485" s="292" t="e">
        <f>CONCATENATE(INDEX([3]IMC!$F$1:$R$5,5,$V485) &amp; " e " &amp; INDEX([3]IMC!$F$1:$R$5,5,$V485+1))</f>
        <v>#VALUE!</v>
      </c>
      <c r="X485" s="293">
        <f t="shared" si="64"/>
        <v>0</v>
      </c>
      <c r="Y485" s="293">
        <f t="shared" si="65"/>
        <v>0</v>
      </c>
      <c r="Z485" s="294"/>
      <c r="AA485" s="294"/>
      <c r="AB485" s="294"/>
      <c r="AC485" s="294"/>
      <c r="AD485" s="294"/>
      <c r="AE485" s="294"/>
      <c r="AF485" s="294"/>
      <c r="AG485" s="294"/>
      <c r="AH485" s="294"/>
      <c r="AI485" s="294"/>
      <c r="AJ485" s="294"/>
      <c r="AK485" s="294"/>
      <c r="AL485" s="294"/>
      <c r="AM485" s="294"/>
    </row>
    <row r="486" spans="1:39" ht="12">
      <c r="A486" s="281"/>
      <c r="B486" s="281"/>
      <c r="C486" s="281"/>
      <c r="D486" s="283"/>
      <c r="E486" s="283"/>
      <c r="F486" s="284" t="e">
        <f t="shared" ca="1" si="66"/>
        <v>#NAME?</v>
      </c>
      <c r="G486" s="285" t="e">
        <f t="shared" ca="1" si="67"/>
        <v>#NAME?</v>
      </c>
      <c r="H486" s="281"/>
      <c r="I486" s="281"/>
      <c r="J486" s="281"/>
      <c r="K486" s="281"/>
      <c r="L486" s="281"/>
      <c r="M486" s="287" t="str">
        <f t="shared" si="62"/>
        <v/>
      </c>
      <c r="N486" s="288" t="e">
        <f ca="1">MATCH(F486,[3]IMC!B:B,0)</f>
        <v>#NAME?</v>
      </c>
      <c r="O486" s="288" t="e">
        <f t="shared" ca="1" si="61"/>
        <v>#NAME?</v>
      </c>
      <c r="P486" s="287" t="e">
        <f ca="1">CONCATENATE(INDEX([3]IMC!$F$1:$R$5,5,$O486) &amp; " e " &amp; INDEX([3]IMC!$F$1:$R$5,5,$O486+1))</f>
        <v>#NAME?</v>
      </c>
      <c r="Q486" s="281"/>
      <c r="R486" s="288" t="e">
        <f ca="1">MATCH(F486,[3]PC!A:A,0)</f>
        <v>#NAME?</v>
      </c>
      <c r="S486" s="288" t="e">
        <f t="shared" ca="1" si="63"/>
        <v>#NAME?</v>
      </c>
      <c r="T486" s="296" t="e">
        <f ca="1">CONCATENATE(INDEX([3]PC!$E$1:$M$2,1,$S486) &amp; " e " &amp; INDEX([3]PC!$E$1:$M$2,1,$S486+1))</f>
        <v>#NAME?</v>
      </c>
      <c r="U486" s="292"/>
      <c r="W486" s="292" t="e">
        <f>CONCATENATE(INDEX([3]IMC!$F$1:$R$5,5,$V486) &amp; " e " &amp; INDEX([3]IMC!$F$1:$R$5,5,$V486+1))</f>
        <v>#VALUE!</v>
      </c>
      <c r="X486" s="293">
        <f t="shared" si="64"/>
        <v>0</v>
      </c>
      <c r="Y486" s="293">
        <f t="shared" si="65"/>
        <v>0</v>
      </c>
      <c r="Z486" s="294"/>
      <c r="AA486" s="294"/>
      <c r="AB486" s="294"/>
      <c r="AC486" s="294"/>
      <c r="AD486" s="294"/>
      <c r="AE486" s="294"/>
      <c r="AF486" s="294"/>
      <c r="AG486" s="294"/>
      <c r="AH486" s="294"/>
      <c r="AI486" s="294"/>
      <c r="AJ486" s="294"/>
      <c r="AK486" s="294"/>
      <c r="AL486" s="294"/>
      <c r="AM486" s="294"/>
    </row>
    <row r="487" spans="1:39" ht="12">
      <c r="A487" s="281"/>
      <c r="B487" s="281"/>
      <c r="C487" s="281"/>
      <c r="D487" s="283"/>
      <c r="E487" s="283"/>
      <c r="F487" s="284" t="e">
        <f t="shared" ca="1" si="66"/>
        <v>#NAME?</v>
      </c>
      <c r="G487" s="285" t="e">
        <f t="shared" ca="1" si="67"/>
        <v>#NAME?</v>
      </c>
      <c r="H487" s="281"/>
      <c r="I487" s="281"/>
      <c r="J487" s="281"/>
      <c r="K487" s="281"/>
      <c r="L487" s="281"/>
      <c r="M487" s="287" t="str">
        <f t="shared" si="62"/>
        <v/>
      </c>
      <c r="N487" s="288" t="e">
        <f ca="1">MATCH(F487,[3]IMC!B:B,0)</f>
        <v>#NAME?</v>
      </c>
      <c r="O487" s="288" t="e">
        <f t="shared" ref="O487:O550" ca="1" si="68">MATCH(M487,INDIRECT("IMC!F" &amp; N487 &amp; ":R" &amp;N487),1)</f>
        <v>#NAME?</v>
      </c>
      <c r="P487" s="287" t="e">
        <f ca="1">CONCATENATE(INDEX([3]IMC!$F$1:$R$5,5,$O487) &amp; " e " &amp; INDEX([3]IMC!$F$1:$R$5,5,$O487+1))</f>
        <v>#NAME?</v>
      </c>
      <c r="Q487" s="281"/>
      <c r="R487" s="288" t="e">
        <f ca="1">MATCH(F487,[3]PC!A:A,0)</f>
        <v>#NAME?</v>
      </c>
      <c r="S487" s="288" t="e">
        <f t="shared" ca="1" si="63"/>
        <v>#NAME?</v>
      </c>
      <c r="T487" s="296" t="e">
        <f ca="1">CONCATENATE(INDEX([3]PC!$E$1:$M$2,1,$S487) &amp; " e " &amp; INDEX([3]PC!$E$1:$M$2,1,$S487+1))</f>
        <v>#NAME?</v>
      </c>
      <c r="U487" s="292"/>
      <c r="W487" s="292" t="e">
        <f>CONCATENATE(INDEX([3]IMC!$F$1:$R$5,5,$V487) &amp; " e " &amp; INDEX([3]IMC!$F$1:$R$5,5,$V487+1))</f>
        <v>#VALUE!</v>
      </c>
      <c r="X487" s="293">
        <f t="shared" si="64"/>
        <v>0</v>
      </c>
      <c r="Y487" s="293">
        <f t="shared" si="65"/>
        <v>0</v>
      </c>
      <c r="Z487" s="294"/>
      <c r="AA487" s="294"/>
      <c r="AB487" s="294"/>
      <c r="AC487" s="294"/>
      <c r="AD487" s="294"/>
      <c r="AE487" s="294"/>
      <c r="AF487" s="294"/>
      <c r="AG487" s="294"/>
      <c r="AH487" s="294"/>
      <c r="AI487" s="294"/>
      <c r="AJ487" s="294"/>
      <c r="AK487" s="294"/>
      <c r="AL487" s="294"/>
      <c r="AM487" s="294"/>
    </row>
    <row r="488" spans="1:39" ht="12">
      <c r="A488" s="281"/>
      <c r="B488" s="281"/>
      <c r="C488" s="281"/>
      <c r="D488" s="283"/>
      <c r="E488" s="283"/>
      <c r="F488" s="284" t="e">
        <f t="shared" ca="1" si="66"/>
        <v>#NAME?</v>
      </c>
      <c r="G488" s="285" t="e">
        <f t="shared" ca="1" si="67"/>
        <v>#NAME?</v>
      </c>
      <c r="H488" s="281"/>
      <c r="I488" s="281"/>
      <c r="J488" s="281"/>
      <c r="K488" s="281"/>
      <c r="L488" s="281"/>
      <c r="M488" s="287" t="str">
        <f t="shared" si="62"/>
        <v/>
      </c>
      <c r="N488" s="288" t="e">
        <f ca="1">MATCH(F488,[3]IMC!B:B,0)</f>
        <v>#NAME?</v>
      </c>
      <c r="O488" s="288" t="e">
        <f t="shared" ca="1" si="68"/>
        <v>#NAME?</v>
      </c>
      <c r="P488" s="287" t="e">
        <f ca="1">CONCATENATE(INDEX([3]IMC!$F$1:$R$5,5,$O488) &amp; " e " &amp; INDEX([3]IMC!$F$1:$R$5,5,$O488+1))</f>
        <v>#NAME?</v>
      </c>
      <c r="Q488" s="281"/>
      <c r="R488" s="288" t="e">
        <f ca="1">MATCH(F488,[3]PC!A:A,0)</f>
        <v>#NAME?</v>
      </c>
      <c r="S488" s="288" t="e">
        <f t="shared" ca="1" si="63"/>
        <v>#NAME?</v>
      </c>
      <c r="T488" s="296" t="e">
        <f ca="1">CONCATENATE(INDEX([3]PC!$E$1:$M$2,1,$S488) &amp; " e " &amp; INDEX([3]PC!$E$1:$M$2,1,$S488+1))</f>
        <v>#NAME?</v>
      </c>
      <c r="U488" s="292"/>
      <c r="W488" s="292" t="e">
        <f>CONCATENATE(INDEX([3]IMC!$F$1:$R$5,5,$V488) &amp; " e " &amp; INDEX([3]IMC!$F$1:$R$5,5,$V488+1))</f>
        <v>#VALUE!</v>
      </c>
      <c r="X488" s="293">
        <f t="shared" si="64"/>
        <v>0</v>
      </c>
      <c r="Y488" s="293">
        <f t="shared" si="65"/>
        <v>0</v>
      </c>
      <c r="Z488" s="294"/>
      <c r="AA488" s="294"/>
      <c r="AB488" s="294"/>
      <c r="AC488" s="294"/>
      <c r="AD488" s="294"/>
      <c r="AE488" s="294"/>
      <c r="AF488" s="294"/>
      <c r="AG488" s="294"/>
      <c r="AH488" s="294"/>
      <c r="AI488" s="294"/>
      <c r="AJ488" s="294"/>
      <c r="AK488" s="294"/>
      <c r="AL488" s="294"/>
      <c r="AM488" s="294"/>
    </row>
    <row r="489" spans="1:39" ht="12">
      <c r="A489" s="281"/>
      <c r="B489" s="281"/>
      <c r="C489" s="281"/>
      <c r="D489" s="283"/>
      <c r="E489" s="283"/>
      <c r="F489" s="284" t="e">
        <f t="shared" ca="1" si="66"/>
        <v>#NAME?</v>
      </c>
      <c r="G489" s="285" t="e">
        <f t="shared" ca="1" si="67"/>
        <v>#NAME?</v>
      </c>
      <c r="H489" s="281"/>
      <c r="I489" s="281"/>
      <c r="J489" s="281"/>
      <c r="K489" s="281"/>
      <c r="L489" s="281"/>
      <c r="M489" s="287" t="str">
        <f t="shared" si="62"/>
        <v/>
      </c>
      <c r="N489" s="288" t="e">
        <f ca="1">MATCH(F489,[3]IMC!B:B,0)</f>
        <v>#NAME?</v>
      </c>
      <c r="O489" s="288" t="e">
        <f t="shared" ca="1" si="68"/>
        <v>#NAME?</v>
      </c>
      <c r="P489" s="287" t="e">
        <f ca="1">CONCATENATE(INDEX([3]IMC!$F$1:$R$5,5,$O489) &amp; " e " &amp; INDEX([3]IMC!$F$1:$R$5,5,$O489+1))</f>
        <v>#NAME?</v>
      </c>
      <c r="Q489" s="281"/>
      <c r="R489" s="288" t="e">
        <f ca="1">MATCH(F489,[3]PC!A:A,0)</f>
        <v>#NAME?</v>
      </c>
      <c r="S489" s="288" t="e">
        <f t="shared" ca="1" si="63"/>
        <v>#NAME?</v>
      </c>
      <c r="T489" s="296" t="e">
        <f ca="1">CONCATENATE(INDEX([3]PC!$E$1:$M$2,1,$S489) &amp; " e " &amp; INDEX([3]PC!$E$1:$M$2,1,$S489+1))</f>
        <v>#NAME?</v>
      </c>
      <c r="U489" s="292"/>
      <c r="W489" s="292" t="e">
        <f>CONCATENATE(INDEX([3]IMC!$F$1:$R$5,5,$V489) &amp; " e " &amp; INDEX([3]IMC!$F$1:$R$5,5,$V489+1))</f>
        <v>#VALUE!</v>
      </c>
      <c r="X489" s="293">
        <f t="shared" si="64"/>
        <v>0</v>
      </c>
      <c r="Y489" s="293">
        <f t="shared" si="65"/>
        <v>0</v>
      </c>
      <c r="Z489" s="294"/>
      <c r="AA489" s="294"/>
      <c r="AB489" s="294"/>
      <c r="AC489" s="294"/>
      <c r="AD489" s="294"/>
      <c r="AE489" s="294"/>
      <c r="AF489" s="294"/>
      <c r="AG489" s="294"/>
      <c r="AH489" s="294"/>
      <c r="AI489" s="294"/>
      <c r="AJ489" s="294"/>
      <c r="AK489" s="294"/>
      <c r="AL489" s="294"/>
      <c r="AM489" s="294"/>
    </row>
    <row r="490" spans="1:39" ht="12">
      <c r="A490" s="281"/>
      <c r="B490" s="281"/>
      <c r="C490" s="281"/>
      <c r="D490" s="283"/>
      <c r="E490" s="283"/>
      <c r="F490" s="284" t="e">
        <f t="shared" ca="1" si="66"/>
        <v>#NAME?</v>
      </c>
      <c r="G490" s="285" t="e">
        <f t="shared" ca="1" si="67"/>
        <v>#NAME?</v>
      </c>
      <c r="H490" s="281"/>
      <c r="I490" s="281"/>
      <c r="J490" s="281"/>
      <c r="K490" s="281"/>
      <c r="L490" s="281"/>
      <c r="M490" s="287" t="str">
        <f t="shared" si="62"/>
        <v/>
      </c>
      <c r="N490" s="288" t="e">
        <f ca="1">MATCH(F490,[3]IMC!B:B,0)</f>
        <v>#NAME?</v>
      </c>
      <c r="O490" s="288" t="e">
        <f t="shared" ca="1" si="68"/>
        <v>#NAME?</v>
      </c>
      <c r="P490" s="287" t="e">
        <f ca="1">CONCATENATE(INDEX([3]IMC!$F$1:$R$5,5,$O490) &amp; " e " &amp; INDEX([3]IMC!$F$1:$R$5,5,$O490+1))</f>
        <v>#NAME?</v>
      </c>
      <c r="Q490" s="281"/>
      <c r="R490" s="288" t="e">
        <f ca="1">MATCH(F490,[3]PC!A:A,0)</f>
        <v>#NAME?</v>
      </c>
      <c r="S490" s="288" t="e">
        <f t="shared" ca="1" si="63"/>
        <v>#NAME?</v>
      </c>
      <c r="T490" s="296" t="e">
        <f ca="1">CONCATENATE(INDEX([3]PC!$E$1:$M$2,1,$S490) &amp; " e " &amp; INDEX([3]PC!$E$1:$M$2,1,$S490+1))</f>
        <v>#NAME?</v>
      </c>
      <c r="U490" s="292"/>
      <c r="W490" s="292" t="e">
        <f>CONCATENATE(INDEX([3]IMC!$F$1:$R$5,5,$V490) &amp; " e " &amp; INDEX([3]IMC!$F$1:$R$5,5,$V490+1))</f>
        <v>#VALUE!</v>
      </c>
      <c r="X490" s="293">
        <f t="shared" si="64"/>
        <v>0</v>
      </c>
      <c r="Y490" s="293">
        <f t="shared" si="65"/>
        <v>0</v>
      </c>
      <c r="Z490" s="294"/>
      <c r="AA490" s="294"/>
      <c r="AB490" s="294"/>
      <c r="AC490" s="294"/>
      <c r="AD490" s="294"/>
      <c r="AE490" s="294"/>
      <c r="AF490" s="294"/>
      <c r="AG490" s="294"/>
      <c r="AH490" s="294"/>
      <c r="AI490" s="294"/>
      <c r="AJ490" s="294"/>
      <c r="AK490" s="294"/>
      <c r="AL490" s="294"/>
      <c r="AM490" s="294"/>
    </row>
    <row r="491" spans="1:39" ht="12">
      <c r="A491" s="281"/>
      <c r="B491" s="281"/>
      <c r="C491" s="281"/>
      <c r="D491" s="283"/>
      <c r="E491" s="283"/>
      <c r="F491" s="284" t="e">
        <f t="shared" ca="1" si="66"/>
        <v>#NAME?</v>
      </c>
      <c r="G491" s="285" t="e">
        <f t="shared" ca="1" si="67"/>
        <v>#NAME?</v>
      </c>
      <c r="H491" s="281"/>
      <c r="I491" s="281"/>
      <c r="J491" s="281"/>
      <c r="K491" s="281"/>
      <c r="L491" s="281"/>
      <c r="M491" s="287" t="str">
        <f t="shared" si="62"/>
        <v/>
      </c>
      <c r="N491" s="288" t="e">
        <f ca="1">MATCH(F491,[3]IMC!B:B,0)</f>
        <v>#NAME?</v>
      </c>
      <c r="O491" s="288" t="e">
        <f t="shared" ca="1" si="68"/>
        <v>#NAME?</v>
      </c>
      <c r="P491" s="287" t="e">
        <f ca="1">CONCATENATE(INDEX([3]IMC!$F$1:$R$5,5,$O491) &amp; " e " &amp; INDEX([3]IMC!$F$1:$R$5,5,$O491+1))</f>
        <v>#NAME?</v>
      </c>
      <c r="Q491" s="281"/>
      <c r="R491" s="288" t="e">
        <f ca="1">MATCH(F491,[3]PC!A:A,0)</f>
        <v>#NAME?</v>
      </c>
      <c r="S491" s="288" t="e">
        <f t="shared" ca="1" si="63"/>
        <v>#NAME?</v>
      </c>
      <c r="T491" s="296" t="e">
        <f ca="1">CONCATENATE(INDEX([3]PC!$E$1:$M$2,1,$S491) &amp; " e " &amp; INDEX([3]PC!$E$1:$M$2,1,$S491+1))</f>
        <v>#NAME?</v>
      </c>
      <c r="U491" s="292"/>
      <c r="W491" s="292" t="e">
        <f>CONCATENATE(INDEX([3]IMC!$F$1:$R$5,5,$V491) &amp; " e " &amp; INDEX([3]IMC!$F$1:$R$5,5,$V491+1))</f>
        <v>#VALUE!</v>
      </c>
      <c r="X491" s="293">
        <f t="shared" si="64"/>
        <v>0</v>
      </c>
      <c r="Y491" s="293">
        <f t="shared" si="65"/>
        <v>0</v>
      </c>
      <c r="Z491" s="294"/>
      <c r="AA491" s="294"/>
      <c r="AB491" s="294"/>
      <c r="AC491" s="294"/>
      <c r="AD491" s="294"/>
      <c r="AE491" s="294"/>
      <c r="AF491" s="294"/>
      <c r="AG491" s="294"/>
      <c r="AH491" s="294"/>
      <c r="AI491" s="294"/>
      <c r="AJ491" s="294"/>
      <c r="AK491" s="294"/>
      <c r="AL491" s="294"/>
      <c r="AM491" s="294"/>
    </row>
    <row r="492" spans="1:39" ht="12">
      <c r="A492" s="281"/>
      <c r="B492" s="281"/>
      <c r="C492" s="281"/>
      <c r="D492" s="283"/>
      <c r="E492" s="283"/>
      <c r="F492" s="284" t="e">
        <f t="shared" ca="1" si="66"/>
        <v>#NAME?</v>
      </c>
      <c r="G492" s="285" t="e">
        <f t="shared" ca="1" si="67"/>
        <v>#NAME?</v>
      </c>
      <c r="H492" s="281"/>
      <c r="I492" s="281"/>
      <c r="J492" s="281"/>
      <c r="K492" s="281"/>
      <c r="L492" s="281"/>
      <c r="M492" s="287" t="str">
        <f t="shared" si="62"/>
        <v/>
      </c>
      <c r="N492" s="288" t="e">
        <f ca="1">MATCH(F492,[3]IMC!B:B,0)</f>
        <v>#NAME?</v>
      </c>
      <c r="O492" s="288" t="e">
        <f t="shared" ca="1" si="68"/>
        <v>#NAME?</v>
      </c>
      <c r="P492" s="287" t="e">
        <f ca="1">CONCATENATE(INDEX([3]IMC!$F$1:$R$5,5,$O492) &amp; " e " &amp; INDEX([3]IMC!$F$1:$R$5,5,$O492+1))</f>
        <v>#NAME?</v>
      </c>
      <c r="Q492" s="281"/>
      <c r="R492" s="288" t="e">
        <f ca="1">MATCH(F492,[3]PC!A:A,0)</f>
        <v>#NAME?</v>
      </c>
      <c r="S492" s="288" t="e">
        <f t="shared" ca="1" si="63"/>
        <v>#NAME?</v>
      </c>
      <c r="T492" s="296" t="e">
        <f ca="1">CONCATENATE(INDEX([3]PC!$E$1:$M$2,1,$S492) &amp; " e " &amp; INDEX([3]PC!$E$1:$M$2,1,$S492+1))</f>
        <v>#NAME?</v>
      </c>
      <c r="U492" s="292"/>
      <c r="W492" s="292" t="e">
        <f>CONCATENATE(INDEX([3]IMC!$F$1:$R$5,5,$V492) &amp; " e " &amp; INDEX([3]IMC!$F$1:$R$5,5,$V492+1))</f>
        <v>#VALUE!</v>
      </c>
      <c r="X492" s="293">
        <f t="shared" si="64"/>
        <v>0</v>
      </c>
      <c r="Y492" s="293">
        <f t="shared" si="65"/>
        <v>0</v>
      </c>
      <c r="Z492" s="294"/>
      <c r="AA492" s="294"/>
      <c r="AB492" s="294"/>
      <c r="AC492" s="294"/>
      <c r="AD492" s="294"/>
      <c r="AE492" s="294"/>
      <c r="AF492" s="294"/>
      <c r="AG492" s="294"/>
      <c r="AH492" s="294"/>
      <c r="AI492" s="294"/>
      <c r="AJ492" s="294"/>
      <c r="AK492" s="294"/>
      <c r="AL492" s="294"/>
      <c r="AM492" s="294"/>
    </row>
    <row r="493" spans="1:39" ht="12">
      <c r="A493" s="281"/>
      <c r="B493" s="281"/>
      <c r="C493" s="281"/>
      <c r="D493" s="283"/>
      <c r="E493" s="283"/>
      <c r="F493" s="284" t="e">
        <f t="shared" ca="1" si="66"/>
        <v>#NAME?</v>
      </c>
      <c r="G493" s="285" t="e">
        <f t="shared" ca="1" si="67"/>
        <v>#NAME?</v>
      </c>
      <c r="H493" s="281"/>
      <c r="I493" s="281"/>
      <c r="J493" s="281"/>
      <c r="K493" s="281"/>
      <c r="L493" s="281"/>
      <c r="M493" s="287" t="str">
        <f t="shared" si="62"/>
        <v/>
      </c>
      <c r="N493" s="288" t="e">
        <f ca="1">MATCH(F493,[3]IMC!B:B,0)</f>
        <v>#NAME?</v>
      </c>
      <c r="O493" s="288" t="e">
        <f t="shared" ca="1" si="68"/>
        <v>#NAME?</v>
      </c>
      <c r="P493" s="287" t="e">
        <f ca="1">CONCATENATE(INDEX([3]IMC!$F$1:$R$5,5,$O493) &amp; " e " &amp; INDEX([3]IMC!$F$1:$R$5,5,$O493+1))</f>
        <v>#NAME?</v>
      </c>
      <c r="Q493" s="281"/>
      <c r="R493" s="288" t="e">
        <f ca="1">MATCH(F493,[3]PC!A:A,0)</f>
        <v>#NAME?</v>
      </c>
      <c r="S493" s="288" t="e">
        <f t="shared" ca="1" si="63"/>
        <v>#NAME?</v>
      </c>
      <c r="T493" s="296" t="e">
        <f ca="1">CONCATENATE(INDEX([3]PC!$E$1:$M$2,1,$S493) &amp; " e " &amp; INDEX([3]PC!$E$1:$M$2,1,$S493+1))</f>
        <v>#NAME?</v>
      </c>
      <c r="U493" s="292"/>
      <c r="W493" s="292" t="e">
        <f>CONCATENATE(INDEX([3]IMC!$F$1:$R$5,5,$V493) &amp; " e " &amp; INDEX([3]IMC!$F$1:$R$5,5,$V493+1))</f>
        <v>#VALUE!</v>
      </c>
      <c r="X493" s="293">
        <f t="shared" si="64"/>
        <v>0</v>
      </c>
      <c r="Y493" s="293">
        <f t="shared" si="65"/>
        <v>0</v>
      </c>
      <c r="Z493" s="294"/>
      <c r="AA493" s="294"/>
      <c r="AB493" s="294"/>
      <c r="AC493" s="294"/>
      <c r="AD493" s="294"/>
      <c r="AE493" s="294"/>
      <c r="AF493" s="294"/>
      <c r="AG493" s="294"/>
      <c r="AH493" s="294"/>
      <c r="AI493" s="294"/>
      <c r="AJ493" s="294"/>
      <c r="AK493" s="294"/>
      <c r="AL493" s="294"/>
      <c r="AM493" s="294"/>
    </row>
    <row r="494" spans="1:39" ht="12">
      <c r="A494" s="281"/>
      <c r="B494" s="281"/>
      <c r="C494" s="281"/>
      <c r="D494" s="283"/>
      <c r="E494" s="283"/>
      <c r="F494" s="284" t="e">
        <f t="shared" ca="1" si="66"/>
        <v>#NAME?</v>
      </c>
      <c r="G494" s="285" t="e">
        <f t="shared" ca="1" si="67"/>
        <v>#NAME?</v>
      </c>
      <c r="H494" s="281"/>
      <c r="I494" s="281"/>
      <c r="J494" s="281"/>
      <c r="K494" s="281"/>
      <c r="L494" s="281"/>
      <c r="M494" s="287" t="str">
        <f t="shared" si="62"/>
        <v/>
      </c>
      <c r="N494" s="288" t="e">
        <f ca="1">MATCH(F494,[3]IMC!B:B,0)</f>
        <v>#NAME?</v>
      </c>
      <c r="O494" s="288" t="e">
        <f t="shared" ca="1" si="68"/>
        <v>#NAME?</v>
      </c>
      <c r="P494" s="287" t="e">
        <f ca="1">CONCATENATE(INDEX([3]IMC!$F$1:$R$5,5,$O494) &amp; " e " &amp; INDEX([3]IMC!$F$1:$R$5,5,$O494+1))</f>
        <v>#NAME?</v>
      </c>
      <c r="Q494" s="281"/>
      <c r="R494" s="288" t="e">
        <f ca="1">MATCH(F494,[3]PC!A:A,0)</f>
        <v>#NAME?</v>
      </c>
      <c r="S494" s="288" t="e">
        <f t="shared" ca="1" si="63"/>
        <v>#NAME?</v>
      </c>
      <c r="T494" s="296" t="e">
        <f ca="1">CONCATENATE(INDEX([3]PC!$E$1:$M$2,1,$S494) &amp; " e " &amp; INDEX([3]PC!$E$1:$M$2,1,$S494+1))</f>
        <v>#NAME?</v>
      </c>
      <c r="U494" s="292"/>
      <c r="W494" s="292" t="e">
        <f>CONCATENATE(INDEX([3]IMC!$F$1:$R$5,5,$V494) &amp; " e " &amp; INDEX([3]IMC!$F$1:$R$5,5,$V494+1))</f>
        <v>#VALUE!</v>
      </c>
      <c r="X494" s="293">
        <f t="shared" si="64"/>
        <v>0</v>
      </c>
      <c r="Y494" s="293">
        <f t="shared" si="65"/>
        <v>0</v>
      </c>
      <c r="Z494" s="294"/>
      <c r="AA494" s="294"/>
      <c r="AB494" s="294"/>
      <c r="AC494" s="294"/>
      <c r="AD494" s="294"/>
      <c r="AE494" s="294"/>
      <c r="AF494" s="294"/>
      <c r="AG494" s="294"/>
      <c r="AH494" s="294"/>
      <c r="AI494" s="294"/>
      <c r="AJ494" s="294"/>
      <c r="AK494" s="294"/>
      <c r="AL494" s="294"/>
      <c r="AM494" s="294"/>
    </row>
    <row r="495" spans="1:39" ht="12">
      <c r="A495" s="281"/>
      <c r="B495" s="281"/>
      <c r="C495" s="281"/>
      <c r="D495" s="283"/>
      <c r="E495" s="283"/>
      <c r="F495" s="284" t="e">
        <f t="shared" ca="1" si="66"/>
        <v>#NAME?</v>
      </c>
      <c r="G495" s="285" t="e">
        <f t="shared" ca="1" si="67"/>
        <v>#NAME?</v>
      </c>
      <c r="H495" s="281"/>
      <c r="I495" s="281"/>
      <c r="J495" s="281"/>
      <c r="K495" s="281"/>
      <c r="L495" s="281"/>
      <c r="M495" s="287" t="str">
        <f t="shared" si="62"/>
        <v/>
      </c>
      <c r="N495" s="288" t="e">
        <f ca="1">MATCH(F495,[3]IMC!B:B,0)</f>
        <v>#NAME?</v>
      </c>
      <c r="O495" s="288" t="e">
        <f t="shared" ca="1" si="68"/>
        <v>#NAME?</v>
      </c>
      <c r="P495" s="287" t="e">
        <f ca="1">CONCATENATE(INDEX([3]IMC!$F$1:$R$5,5,$O495) &amp; " e " &amp; INDEX([3]IMC!$F$1:$R$5,5,$O495+1))</f>
        <v>#NAME?</v>
      </c>
      <c r="Q495" s="281"/>
      <c r="R495" s="288" t="e">
        <f ca="1">MATCH(F495,[3]PC!A:A,0)</f>
        <v>#NAME?</v>
      </c>
      <c r="S495" s="288" t="e">
        <f t="shared" ca="1" si="63"/>
        <v>#NAME?</v>
      </c>
      <c r="T495" s="296" t="e">
        <f ca="1">CONCATENATE(INDEX([3]PC!$E$1:$M$2,1,$S495) &amp; " e " &amp; INDEX([3]PC!$E$1:$M$2,1,$S495+1))</f>
        <v>#NAME?</v>
      </c>
      <c r="U495" s="292"/>
      <c r="W495" s="292" t="e">
        <f>CONCATENATE(INDEX([3]IMC!$F$1:$R$5,5,$V495) &amp; " e " &amp; INDEX([3]IMC!$F$1:$R$5,5,$V495+1))</f>
        <v>#VALUE!</v>
      </c>
      <c r="X495" s="293">
        <f t="shared" si="64"/>
        <v>0</v>
      </c>
      <c r="Y495" s="293">
        <f t="shared" si="65"/>
        <v>0</v>
      </c>
      <c r="Z495" s="294"/>
      <c r="AA495" s="294"/>
      <c r="AB495" s="294"/>
      <c r="AC495" s="294"/>
      <c r="AD495" s="294"/>
      <c r="AE495" s="294"/>
      <c r="AF495" s="294"/>
      <c r="AG495" s="294"/>
      <c r="AH495" s="294"/>
      <c r="AI495" s="294"/>
      <c r="AJ495" s="294"/>
      <c r="AK495" s="294"/>
      <c r="AL495" s="294"/>
      <c r="AM495" s="294"/>
    </row>
    <row r="496" spans="1:39" ht="12">
      <c r="A496" s="281"/>
      <c r="B496" s="281"/>
      <c r="C496" s="281"/>
      <c r="D496" s="283"/>
      <c r="E496" s="283"/>
      <c r="F496" s="284" t="e">
        <f t="shared" ca="1" si="66"/>
        <v>#NAME?</v>
      </c>
      <c r="G496" s="285" t="e">
        <f t="shared" ca="1" si="67"/>
        <v>#NAME?</v>
      </c>
      <c r="H496" s="281"/>
      <c r="I496" s="281"/>
      <c r="J496" s="281"/>
      <c r="K496" s="281"/>
      <c r="L496" s="281"/>
      <c r="M496" s="287" t="str">
        <f t="shared" si="62"/>
        <v/>
      </c>
      <c r="N496" s="288" t="e">
        <f ca="1">MATCH(F496,[3]IMC!B:B,0)</f>
        <v>#NAME?</v>
      </c>
      <c r="O496" s="288" t="e">
        <f t="shared" ca="1" si="68"/>
        <v>#NAME?</v>
      </c>
      <c r="P496" s="287" t="e">
        <f ca="1">CONCATENATE(INDEX([3]IMC!$F$1:$R$5,5,$O496) &amp; " e " &amp; INDEX([3]IMC!$F$1:$R$5,5,$O496+1))</f>
        <v>#NAME?</v>
      </c>
      <c r="Q496" s="281"/>
      <c r="R496" s="288" t="e">
        <f ca="1">MATCH(F496,[3]PC!A:A,0)</f>
        <v>#NAME?</v>
      </c>
      <c r="S496" s="288" t="e">
        <f t="shared" ca="1" si="63"/>
        <v>#NAME?</v>
      </c>
      <c r="T496" s="296" t="e">
        <f ca="1">CONCATENATE(INDEX([3]PC!$E$1:$M$2,1,$S496) &amp; " e " &amp; INDEX([3]PC!$E$1:$M$2,1,$S496+1))</f>
        <v>#NAME?</v>
      </c>
      <c r="U496" s="292"/>
      <c r="W496" s="292" t="e">
        <f>CONCATENATE(INDEX([3]IMC!$F$1:$R$5,5,$V496) &amp; " e " &amp; INDEX([3]IMC!$F$1:$R$5,5,$V496+1))</f>
        <v>#VALUE!</v>
      </c>
      <c r="X496" s="293">
        <f t="shared" si="64"/>
        <v>0</v>
      </c>
      <c r="Y496" s="293">
        <f t="shared" si="65"/>
        <v>0</v>
      </c>
      <c r="Z496" s="294"/>
      <c r="AA496" s="294"/>
      <c r="AB496" s="294"/>
      <c r="AC496" s="294"/>
      <c r="AD496" s="294"/>
      <c r="AE496" s="294"/>
      <c r="AF496" s="294"/>
      <c r="AG496" s="294"/>
      <c r="AH496" s="294"/>
      <c r="AI496" s="294"/>
      <c r="AJ496" s="294"/>
      <c r="AK496" s="294"/>
      <c r="AL496" s="294"/>
      <c r="AM496" s="294"/>
    </row>
    <row r="497" spans="1:39" ht="12">
      <c r="A497" s="281"/>
      <c r="B497" s="281"/>
      <c r="C497" s="281"/>
      <c r="D497" s="283"/>
      <c r="E497" s="283"/>
      <c r="F497" s="284" t="e">
        <f t="shared" ca="1" si="66"/>
        <v>#NAME?</v>
      </c>
      <c r="G497" s="285" t="e">
        <f t="shared" ca="1" si="67"/>
        <v>#NAME?</v>
      </c>
      <c r="H497" s="281"/>
      <c r="I497" s="281"/>
      <c r="J497" s="281"/>
      <c r="K497" s="281"/>
      <c r="L497" s="281"/>
      <c r="M497" s="287" t="str">
        <f t="shared" si="62"/>
        <v/>
      </c>
      <c r="N497" s="288" t="e">
        <f ca="1">MATCH(F497,[3]IMC!B:B,0)</f>
        <v>#NAME?</v>
      </c>
      <c r="O497" s="288" t="e">
        <f t="shared" ca="1" si="68"/>
        <v>#NAME?</v>
      </c>
      <c r="P497" s="287" t="e">
        <f ca="1">CONCATENATE(INDEX([3]IMC!$F$1:$R$5,5,$O497) &amp; " e " &amp; INDEX([3]IMC!$F$1:$R$5,5,$O497+1))</f>
        <v>#NAME?</v>
      </c>
      <c r="Q497" s="281"/>
      <c r="R497" s="288" t="e">
        <f ca="1">MATCH(F497,[3]PC!A:A,0)</f>
        <v>#NAME?</v>
      </c>
      <c r="S497" s="288" t="e">
        <f t="shared" ca="1" si="63"/>
        <v>#NAME?</v>
      </c>
      <c r="T497" s="296" t="e">
        <f ca="1">CONCATENATE(INDEX([3]PC!$E$1:$M$2,1,$S497) &amp; " e " &amp; INDEX([3]PC!$E$1:$M$2,1,$S497+1))</f>
        <v>#NAME?</v>
      </c>
      <c r="U497" s="292"/>
      <c r="W497" s="292" t="e">
        <f>CONCATENATE(INDEX([3]IMC!$F$1:$R$5,5,$V497) &amp; " e " &amp; INDEX([3]IMC!$F$1:$R$5,5,$V497+1))</f>
        <v>#VALUE!</v>
      </c>
      <c r="X497" s="293">
        <f t="shared" si="64"/>
        <v>0</v>
      </c>
      <c r="Y497" s="293">
        <f t="shared" si="65"/>
        <v>0</v>
      </c>
      <c r="Z497" s="294"/>
      <c r="AA497" s="294"/>
      <c r="AB497" s="294"/>
      <c r="AC497" s="294"/>
      <c r="AD497" s="294"/>
      <c r="AE497" s="294"/>
      <c r="AF497" s="294"/>
      <c r="AG497" s="294"/>
      <c r="AH497" s="294"/>
      <c r="AI497" s="294"/>
      <c r="AJ497" s="294"/>
      <c r="AK497" s="294"/>
      <c r="AL497" s="294"/>
      <c r="AM497" s="294"/>
    </row>
    <row r="498" spans="1:39" ht="12">
      <c r="A498" s="281"/>
      <c r="B498" s="281"/>
      <c r="C498" s="281"/>
      <c r="D498" s="283"/>
      <c r="E498" s="283"/>
      <c r="F498" s="284" t="e">
        <f t="shared" ca="1" si="66"/>
        <v>#NAME?</v>
      </c>
      <c r="G498" s="285" t="e">
        <f t="shared" ca="1" si="67"/>
        <v>#NAME?</v>
      </c>
      <c r="H498" s="281"/>
      <c r="I498" s="281"/>
      <c r="J498" s="281"/>
      <c r="K498" s="281"/>
      <c r="L498" s="281"/>
      <c r="M498" s="287" t="str">
        <f t="shared" si="62"/>
        <v/>
      </c>
      <c r="N498" s="288" t="e">
        <f ca="1">MATCH(F498,[3]IMC!B:B,0)</f>
        <v>#NAME?</v>
      </c>
      <c r="O498" s="288" t="e">
        <f t="shared" ca="1" si="68"/>
        <v>#NAME?</v>
      </c>
      <c r="P498" s="287" t="e">
        <f ca="1">CONCATENATE(INDEX([3]IMC!$F$1:$R$5,5,$O498) &amp; " e " &amp; INDEX([3]IMC!$F$1:$R$5,5,$O498+1))</f>
        <v>#NAME?</v>
      </c>
      <c r="Q498" s="281"/>
      <c r="R498" s="288" t="e">
        <f ca="1">MATCH(F498,[3]PC!A:A,0)</f>
        <v>#NAME?</v>
      </c>
      <c r="S498" s="288" t="e">
        <f t="shared" ca="1" si="63"/>
        <v>#NAME?</v>
      </c>
      <c r="T498" s="296" t="e">
        <f ca="1">CONCATENATE(INDEX([3]PC!$E$1:$M$2,1,$S498) &amp; " e " &amp; INDEX([3]PC!$E$1:$M$2,1,$S498+1))</f>
        <v>#NAME?</v>
      </c>
      <c r="U498" s="292"/>
      <c r="W498" s="292" t="e">
        <f>CONCATENATE(INDEX([3]IMC!$F$1:$R$5,5,$V498) &amp; " e " &amp; INDEX([3]IMC!$F$1:$R$5,5,$V498+1))</f>
        <v>#VALUE!</v>
      </c>
      <c r="X498" s="293">
        <f t="shared" si="64"/>
        <v>0</v>
      </c>
      <c r="Y498" s="293">
        <f t="shared" si="65"/>
        <v>0</v>
      </c>
      <c r="Z498" s="294"/>
      <c r="AA498" s="294"/>
      <c r="AB498" s="294"/>
      <c r="AC498" s="294"/>
      <c r="AD498" s="294"/>
      <c r="AE498" s="294"/>
      <c r="AF498" s="294"/>
      <c r="AG498" s="294"/>
      <c r="AH498" s="294"/>
      <c r="AI498" s="294"/>
      <c r="AJ498" s="294"/>
      <c r="AK498" s="294"/>
      <c r="AL498" s="294"/>
      <c r="AM498" s="294"/>
    </row>
    <row r="499" spans="1:39" ht="12">
      <c r="A499" s="281"/>
      <c r="B499" s="281"/>
      <c r="C499" s="281"/>
      <c r="D499" s="283"/>
      <c r="E499" s="283"/>
      <c r="F499" s="284" t="e">
        <f t="shared" ca="1" si="66"/>
        <v>#NAME?</v>
      </c>
      <c r="G499" s="285" t="e">
        <f t="shared" ca="1" si="67"/>
        <v>#NAME?</v>
      </c>
      <c r="H499" s="281"/>
      <c r="I499" s="281"/>
      <c r="J499" s="281"/>
      <c r="K499" s="281"/>
      <c r="L499" s="281"/>
      <c r="M499" s="287" t="str">
        <f t="shared" si="62"/>
        <v/>
      </c>
      <c r="N499" s="288" t="e">
        <f ca="1">MATCH(F499,[3]IMC!B:B,0)</f>
        <v>#NAME?</v>
      </c>
      <c r="O499" s="288" t="e">
        <f t="shared" ca="1" si="68"/>
        <v>#NAME?</v>
      </c>
      <c r="P499" s="287" t="e">
        <f ca="1">CONCATENATE(INDEX([3]IMC!$F$1:$R$5,5,$O499) &amp; " e " &amp; INDEX([3]IMC!$F$1:$R$5,5,$O499+1))</f>
        <v>#NAME?</v>
      </c>
      <c r="Q499" s="281"/>
      <c r="R499" s="288" t="e">
        <f ca="1">MATCH(F499,[3]PC!A:A,0)</f>
        <v>#NAME?</v>
      </c>
      <c r="S499" s="288" t="e">
        <f t="shared" ca="1" si="63"/>
        <v>#NAME?</v>
      </c>
      <c r="T499" s="296" t="e">
        <f ca="1">CONCATENATE(INDEX([3]PC!$E$1:$M$2,1,$S499) &amp; " e " &amp; INDEX([3]PC!$E$1:$M$2,1,$S499+1))</f>
        <v>#NAME?</v>
      </c>
      <c r="U499" s="292"/>
      <c r="W499" s="292" t="e">
        <f>CONCATENATE(INDEX([3]IMC!$F$1:$R$5,5,$V499) &amp; " e " &amp; INDEX([3]IMC!$F$1:$R$5,5,$V499+1))</f>
        <v>#VALUE!</v>
      </c>
      <c r="X499" s="293">
        <f t="shared" si="64"/>
        <v>0</v>
      </c>
      <c r="Y499" s="293">
        <f t="shared" si="65"/>
        <v>0</v>
      </c>
      <c r="Z499" s="294"/>
      <c r="AA499" s="294"/>
      <c r="AB499" s="294"/>
      <c r="AC499" s="294"/>
      <c r="AD499" s="294"/>
      <c r="AE499" s="294"/>
      <c r="AF499" s="294"/>
      <c r="AG499" s="294"/>
      <c r="AH499" s="294"/>
      <c r="AI499" s="294"/>
      <c r="AJ499" s="294"/>
      <c r="AK499" s="294"/>
      <c r="AL499" s="294"/>
      <c r="AM499" s="294"/>
    </row>
    <row r="500" spans="1:39" ht="12">
      <c r="A500" s="281"/>
      <c r="B500" s="281"/>
      <c r="C500" s="281"/>
      <c r="D500" s="283"/>
      <c r="E500" s="283"/>
      <c r="F500" s="284" t="e">
        <f t="shared" ca="1" si="66"/>
        <v>#NAME?</v>
      </c>
      <c r="G500" s="285" t="e">
        <f t="shared" ca="1" si="67"/>
        <v>#NAME?</v>
      </c>
      <c r="H500" s="281"/>
      <c r="I500" s="281"/>
      <c r="J500" s="281"/>
      <c r="K500" s="281"/>
      <c r="L500" s="281"/>
      <c r="M500" s="287" t="str">
        <f t="shared" si="62"/>
        <v/>
      </c>
      <c r="N500" s="288" t="e">
        <f ca="1">MATCH(F500,[3]IMC!B:B,0)</f>
        <v>#NAME?</v>
      </c>
      <c r="O500" s="288" t="e">
        <f t="shared" ca="1" si="68"/>
        <v>#NAME?</v>
      </c>
      <c r="P500" s="287" t="e">
        <f ca="1">CONCATENATE(INDEX([3]IMC!$F$1:$R$5,5,$O500) &amp; " e " &amp; INDEX([3]IMC!$F$1:$R$5,5,$O500+1))</f>
        <v>#NAME?</v>
      </c>
      <c r="Q500" s="281"/>
      <c r="R500" s="288" t="e">
        <f ca="1">MATCH(F500,[3]PC!A:A,0)</f>
        <v>#NAME?</v>
      </c>
      <c r="S500" s="288" t="e">
        <f t="shared" ca="1" si="63"/>
        <v>#NAME?</v>
      </c>
      <c r="T500" s="296" t="e">
        <f ca="1">CONCATENATE(INDEX([3]PC!$E$1:$M$2,1,$S500) &amp; " e " &amp; INDEX([3]PC!$E$1:$M$2,1,$S500+1))</f>
        <v>#NAME?</v>
      </c>
      <c r="U500" s="292"/>
      <c r="W500" s="292" t="e">
        <f>CONCATENATE(INDEX([3]IMC!$F$1:$R$5,5,$V500) &amp; " e " &amp; INDEX([3]IMC!$F$1:$R$5,5,$V500+1))</f>
        <v>#VALUE!</v>
      </c>
      <c r="X500" s="293">
        <f t="shared" si="64"/>
        <v>0</v>
      </c>
      <c r="Y500" s="293">
        <f t="shared" si="65"/>
        <v>0</v>
      </c>
      <c r="Z500" s="294"/>
      <c r="AA500" s="294"/>
      <c r="AB500" s="294"/>
      <c r="AC500" s="294"/>
      <c r="AD500" s="294"/>
      <c r="AE500" s="294"/>
      <c r="AF500" s="294"/>
      <c r="AG500" s="294"/>
      <c r="AH500" s="294"/>
      <c r="AI500" s="294"/>
      <c r="AJ500" s="294"/>
      <c r="AK500" s="294"/>
      <c r="AL500" s="294"/>
      <c r="AM500" s="294"/>
    </row>
    <row r="501" spans="1:39" ht="12">
      <c r="A501" s="281"/>
      <c r="B501" s="281"/>
      <c r="C501" s="281"/>
      <c r="D501" s="283"/>
      <c r="E501" s="283"/>
      <c r="F501" s="284" t="e">
        <f t="shared" ca="1" si="66"/>
        <v>#NAME?</v>
      </c>
      <c r="G501" s="285" t="e">
        <f t="shared" ca="1" si="67"/>
        <v>#NAME?</v>
      </c>
      <c r="H501" s="281"/>
      <c r="I501" s="281"/>
      <c r="J501" s="281"/>
      <c r="K501" s="281"/>
      <c r="L501" s="281"/>
      <c r="M501" s="287" t="str">
        <f t="shared" si="62"/>
        <v/>
      </c>
      <c r="N501" s="288" t="e">
        <f ca="1">MATCH(F501,[3]IMC!B:B,0)</f>
        <v>#NAME?</v>
      </c>
      <c r="O501" s="288" t="e">
        <f t="shared" ca="1" si="68"/>
        <v>#NAME?</v>
      </c>
      <c r="P501" s="287" t="e">
        <f ca="1">CONCATENATE(INDEX([3]IMC!$F$1:$R$5,5,$O501) &amp; " e " &amp; INDEX([3]IMC!$F$1:$R$5,5,$O501+1))</f>
        <v>#NAME?</v>
      </c>
      <c r="Q501" s="281"/>
      <c r="R501" s="288" t="e">
        <f ca="1">MATCH(F501,[3]PC!A:A,0)</f>
        <v>#NAME?</v>
      </c>
      <c r="S501" s="288" t="e">
        <f t="shared" ca="1" si="63"/>
        <v>#NAME?</v>
      </c>
      <c r="T501" s="296" t="e">
        <f ca="1">CONCATENATE(INDEX([3]PC!$E$1:$M$2,1,$S501) &amp; " e " &amp; INDEX([3]PC!$E$1:$M$2,1,$S501+1))</f>
        <v>#NAME?</v>
      </c>
      <c r="U501" s="292"/>
      <c r="W501" s="292" t="e">
        <f>CONCATENATE(INDEX([3]IMC!$F$1:$R$5,5,$V501) &amp; " e " &amp; INDEX([3]IMC!$F$1:$R$5,5,$V501+1))</f>
        <v>#VALUE!</v>
      </c>
      <c r="X501" s="293">
        <f t="shared" si="64"/>
        <v>0</v>
      </c>
      <c r="Y501" s="293">
        <f t="shared" si="65"/>
        <v>0</v>
      </c>
      <c r="Z501" s="294"/>
      <c r="AA501" s="294"/>
      <c r="AB501" s="294"/>
      <c r="AC501" s="294"/>
      <c r="AD501" s="294"/>
      <c r="AE501" s="294"/>
      <c r="AF501" s="294"/>
      <c r="AG501" s="294"/>
      <c r="AH501" s="294"/>
      <c r="AI501" s="294"/>
      <c r="AJ501" s="294"/>
      <c r="AK501" s="294"/>
      <c r="AL501" s="294"/>
      <c r="AM501" s="294"/>
    </row>
    <row r="502" spans="1:39" ht="12">
      <c r="A502" s="281"/>
      <c r="B502" s="281"/>
      <c r="C502" s="281"/>
      <c r="D502" s="283"/>
      <c r="E502" s="283"/>
      <c r="F502" s="284" t="e">
        <f t="shared" ca="1" si="66"/>
        <v>#NAME?</v>
      </c>
      <c r="G502" s="285" t="e">
        <f t="shared" ca="1" si="67"/>
        <v>#NAME?</v>
      </c>
      <c r="H502" s="281"/>
      <c r="I502" s="281"/>
      <c r="J502" s="281"/>
      <c r="K502" s="281"/>
      <c r="L502" s="281"/>
      <c r="M502" s="287" t="str">
        <f t="shared" si="62"/>
        <v/>
      </c>
      <c r="N502" s="288" t="e">
        <f ca="1">MATCH(F502,[3]IMC!B:B,0)</f>
        <v>#NAME?</v>
      </c>
      <c r="O502" s="288" t="e">
        <f t="shared" ca="1" si="68"/>
        <v>#NAME?</v>
      </c>
      <c r="P502" s="287" t="e">
        <f ca="1">CONCATENATE(INDEX([3]IMC!$F$1:$R$5,5,$O502) &amp; " e " &amp; INDEX([3]IMC!$F$1:$R$5,5,$O502+1))</f>
        <v>#NAME?</v>
      </c>
      <c r="Q502" s="281"/>
      <c r="R502" s="288" t="e">
        <f ca="1">MATCH(F502,[3]PC!A:A,0)</f>
        <v>#NAME?</v>
      </c>
      <c r="S502" s="288" t="e">
        <f t="shared" ca="1" si="63"/>
        <v>#NAME?</v>
      </c>
      <c r="T502" s="296" t="e">
        <f ca="1">CONCATENATE(INDEX([3]PC!$E$1:$M$2,1,$S502) &amp; " e " &amp; INDEX([3]PC!$E$1:$M$2,1,$S502+1))</f>
        <v>#NAME?</v>
      </c>
      <c r="U502" s="292"/>
      <c r="W502" s="292" t="e">
        <f>CONCATENATE(INDEX([3]IMC!$F$1:$R$5,5,$V502) &amp; " e " &amp; INDEX([3]IMC!$F$1:$R$5,5,$V502+1))</f>
        <v>#VALUE!</v>
      </c>
      <c r="X502" s="293">
        <f t="shared" si="64"/>
        <v>0</v>
      </c>
      <c r="Y502" s="293">
        <f t="shared" si="65"/>
        <v>0</v>
      </c>
      <c r="Z502" s="294"/>
      <c r="AA502" s="294"/>
      <c r="AB502" s="294"/>
      <c r="AC502" s="294"/>
      <c r="AD502" s="294"/>
      <c r="AE502" s="294"/>
      <c r="AF502" s="294"/>
      <c r="AG502" s="294"/>
      <c r="AH502" s="294"/>
      <c r="AI502" s="294"/>
      <c r="AJ502" s="294"/>
      <c r="AK502" s="294"/>
      <c r="AL502" s="294"/>
      <c r="AM502" s="294"/>
    </row>
    <row r="503" spans="1:39" ht="12">
      <c r="A503" s="281"/>
      <c r="B503" s="281"/>
      <c r="C503" s="281"/>
      <c r="D503" s="283"/>
      <c r="E503" s="283"/>
      <c r="F503" s="284" t="e">
        <f t="shared" ca="1" si="66"/>
        <v>#NAME?</v>
      </c>
      <c r="G503" s="285" t="e">
        <f t="shared" ca="1" si="67"/>
        <v>#NAME?</v>
      </c>
      <c r="H503" s="281"/>
      <c r="I503" s="281"/>
      <c r="J503" s="281"/>
      <c r="K503" s="281"/>
      <c r="L503" s="281"/>
      <c r="M503" s="287" t="str">
        <f t="shared" si="62"/>
        <v/>
      </c>
      <c r="N503" s="288" t="e">
        <f ca="1">MATCH(F503,[3]IMC!B:B,0)</f>
        <v>#NAME?</v>
      </c>
      <c r="O503" s="288" t="e">
        <f t="shared" ca="1" si="68"/>
        <v>#NAME?</v>
      </c>
      <c r="P503" s="287" t="e">
        <f ca="1">CONCATENATE(INDEX([3]IMC!$F$1:$R$5,5,$O503) &amp; " e " &amp; INDEX([3]IMC!$F$1:$R$5,5,$O503+1))</f>
        <v>#NAME?</v>
      </c>
      <c r="Q503" s="281"/>
      <c r="R503" s="288" t="e">
        <f ca="1">MATCH(F503,[3]PC!A:A,0)</f>
        <v>#NAME?</v>
      </c>
      <c r="S503" s="288" t="e">
        <f t="shared" ca="1" si="63"/>
        <v>#NAME?</v>
      </c>
      <c r="T503" s="296" t="e">
        <f ca="1">CONCATENATE(INDEX([3]PC!$E$1:$M$2,1,$S503) &amp; " e " &amp; INDEX([3]PC!$E$1:$M$2,1,$S503+1))</f>
        <v>#NAME?</v>
      </c>
      <c r="U503" s="292"/>
      <c r="W503" s="292" t="e">
        <f>CONCATENATE(INDEX([3]IMC!$F$1:$R$5,5,$V503) &amp; " e " &amp; INDEX([3]IMC!$F$1:$R$5,5,$V503+1))</f>
        <v>#VALUE!</v>
      </c>
      <c r="X503" s="293">
        <f t="shared" si="64"/>
        <v>0</v>
      </c>
      <c r="Y503" s="293">
        <f t="shared" si="65"/>
        <v>0</v>
      </c>
      <c r="Z503" s="294"/>
      <c r="AA503" s="294"/>
      <c r="AB503" s="294"/>
      <c r="AC503" s="294"/>
      <c r="AD503" s="294"/>
      <c r="AE503" s="294"/>
      <c r="AF503" s="294"/>
      <c r="AG503" s="294"/>
      <c r="AH503" s="294"/>
      <c r="AI503" s="294"/>
      <c r="AJ503" s="294"/>
      <c r="AK503" s="294"/>
      <c r="AL503" s="294"/>
      <c r="AM503" s="294"/>
    </row>
    <row r="504" spans="1:39" ht="12">
      <c r="A504" s="281"/>
      <c r="B504" s="281"/>
      <c r="C504" s="281"/>
      <c r="D504" s="283"/>
      <c r="E504" s="283"/>
      <c r="F504" s="284" t="e">
        <f t="shared" ca="1" si="66"/>
        <v>#NAME?</v>
      </c>
      <c r="G504" s="285" t="e">
        <f t="shared" ca="1" si="67"/>
        <v>#NAME?</v>
      </c>
      <c r="H504" s="281"/>
      <c r="I504" s="281"/>
      <c r="J504" s="281"/>
      <c r="K504" s="281"/>
      <c r="L504" s="281"/>
      <c r="M504" s="287" t="str">
        <f t="shared" si="62"/>
        <v/>
      </c>
      <c r="N504" s="288" t="e">
        <f ca="1">MATCH(F504,[3]IMC!B:B,0)</f>
        <v>#NAME?</v>
      </c>
      <c r="O504" s="288" t="e">
        <f t="shared" ca="1" si="68"/>
        <v>#NAME?</v>
      </c>
      <c r="P504" s="287" t="e">
        <f ca="1">CONCATENATE(INDEX([3]IMC!$F$1:$R$5,5,$O504) &amp; " e " &amp; INDEX([3]IMC!$F$1:$R$5,5,$O504+1))</f>
        <v>#NAME?</v>
      </c>
      <c r="Q504" s="281"/>
      <c r="R504" s="288" t="e">
        <f ca="1">MATCH(F504,[3]PC!A:A,0)</f>
        <v>#NAME?</v>
      </c>
      <c r="S504" s="288" t="e">
        <f t="shared" ca="1" si="63"/>
        <v>#NAME?</v>
      </c>
      <c r="T504" s="296" t="e">
        <f ca="1">CONCATENATE(INDEX([3]PC!$E$1:$M$2,1,$S504) &amp; " e " &amp; INDEX([3]PC!$E$1:$M$2,1,$S504+1))</f>
        <v>#NAME?</v>
      </c>
      <c r="U504" s="292"/>
      <c r="W504" s="292" t="e">
        <f>CONCATENATE(INDEX([3]IMC!$F$1:$R$5,5,$V504) &amp; " e " &amp; INDEX([3]IMC!$F$1:$R$5,5,$V504+1))</f>
        <v>#VALUE!</v>
      </c>
      <c r="X504" s="293">
        <f t="shared" si="64"/>
        <v>0</v>
      </c>
      <c r="Y504" s="293">
        <f t="shared" si="65"/>
        <v>0</v>
      </c>
      <c r="Z504" s="294"/>
      <c r="AA504" s="294"/>
      <c r="AB504" s="294"/>
      <c r="AC504" s="294"/>
      <c r="AD504" s="294"/>
      <c r="AE504" s="294"/>
      <c r="AF504" s="294"/>
      <c r="AG504" s="294"/>
      <c r="AH504" s="294"/>
      <c r="AI504" s="294"/>
      <c r="AJ504" s="294"/>
      <c r="AK504" s="294"/>
      <c r="AL504" s="294"/>
      <c r="AM504" s="294"/>
    </row>
    <row r="505" spans="1:39" ht="12">
      <c r="A505" s="281"/>
      <c r="B505" s="281"/>
      <c r="C505" s="281"/>
      <c r="D505" s="283"/>
      <c r="E505" s="283"/>
      <c r="F505" s="284" t="e">
        <f t="shared" ca="1" si="66"/>
        <v>#NAME?</v>
      </c>
      <c r="G505" s="285" t="e">
        <f t="shared" ca="1" si="67"/>
        <v>#NAME?</v>
      </c>
      <c r="H505" s="281"/>
      <c r="I505" s="281"/>
      <c r="J505" s="281"/>
      <c r="K505" s="281"/>
      <c r="L505" s="281"/>
      <c r="M505" s="287" t="str">
        <f t="shared" si="62"/>
        <v/>
      </c>
      <c r="N505" s="288" t="e">
        <f ca="1">MATCH(F505,[3]IMC!B:B,0)</f>
        <v>#NAME?</v>
      </c>
      <c r="O505" s="288" t="e">
        <f t="shared" ca="1" si="68"/>
        <v>#NAME?</v>
      </c>
      <c r="P505" s="287" t="e">
        <f ca="1">CONCATENATE(INDEX([3]IMC!$F$1:$R$5,5,$O505) &amp; " e " &amp; INDEX([3]IMC!$F$1:$R$5,5,$O505+1))</f>
        <v>#NAME?</v>
      </c>
      <c r="Q505" s="281"/>
      <c r="R505" s="288" t="e">
        <f ca="1">MATCH(F505,[3]PC!A:A,0)</f>
        <v>#NAME?</v>
      </c>
      <c r="S505" s="288" t="e">
        <f t="shared" ca="1" si="63"/>
        <v>#NAME?</v>
      </c>
      <c r="T505" s="296" t="e">
        <f ca="1">CONCATENATE(INDEX([3]PC!$E$1:$M$2,1,$S505) &amp; " e " &amp; INDEX([3]PC!$E$1:$M$2,1,$S505+1))</f>
        <v>#NAME?</v>
      </c>
      <c r="U505" s="292"/>
      <c r="W505" s="292" t="e">
        <f>CONCATENATE(INDEX([3]IMC!$F$1:$R$5,5,$V505) &amp; " e " &amp; INDEX([3]IMC!$F$1:$R$5,5,$V505+1))</f>
        <v>#VALUE!</v>
      </c>
      <c r="X505" s="293">
        <f t="shared" si="64"/>
        <v>0</v>
      </c>
      <c r="Y505" s="293">
        <f t="shared" si="65"/>
        <v>0</v>
      </c>
      <c r="Z505" s="294"/>
      <c r="AA505" s="294"/>
      <c r="AB505" s="294"/>
      <c r="AC505" s="294"/>
      <c r="AD505" s="294"/>
      <c r="AE505" s="294"/>
      <c r="AF505" s="294"/>
      <c r="AG505" s="294"/>
      <c r="AH505" s="294"/>
      <c r="AI505" s="294"/>
      <c r="AJ505" s="294"/>
      <c r="AK505" s="294"/>
      <c r="AL505" s="294"/>
      <c r="AM505" s="294"/>
    </row>
    <row r="506" spans="1:39" ht="12">
      <c r="A506" s="281"/>
      <c r="B506" s="281"/>
      <c r="C506" s="281"/>
      <c r="D506" s="283"/>
      <c r="E506" s="283"/>
      <c r="F506" s="284" t="e">
        <f t="shared" ca="1" si="66"/>
        <v>#NAME?</v>
      </c>
      <c r="G506" s="285" t="e">
        <f t="shared" ca="1" si="67"/>
        <v>#NAME?</v>
      </c>
      <c r="H506" s="281"/>
      <c r="I506" s="281"/>
      <c r="J506" s="281"/>
      <c r="K506" s="281"/>
      <c r="L506" s="281"/>
      <c r="M506" s="287" t="str">
        <f t="shared" si="62"/>
        <v/>
      </c>
      <c r="N506" s="288" t="e">
        <f ca="1">MATCH(F506,[3]IMC!B:B,0)</f>
        <v>#NAME?</v>
      </c>
      <c r="O506" s="288" t="e">
        <f t="shared" ca="1" si="68"/>
        <v>#NAME?</v>
      </c>
      <c r="P506" s="287" t="e">
        <f ca="1">CONCATENATE(INDEX([3]IMC!$F$1:$R$5,5,$O506) &amp; " e " &amp; INDEX([3]IMC!$F$1:$R$5,5,$O506+1))</f>
        <v>#NAME?</v>
      </c>
      <c r="Q506" s="281"/>
      <c r="R506" s="288" t="e">
        <f ca="1">MATCH(F506,[3]PC!A:A,0)</f>
        <v>#NAME?</v>
      </c>
      <c r="S506" s="288" t="e">
        <f t="shared" ca="1" si="63"/>
        <v>#NAME?</v>
      </c>
      <c r="T506" s="296" t="e">
        <f ca="1">CONCATENATE(INDEX([3]PC!$E$1:$M$2,1,$S506) &amp; " e " &amp; INDEX([3]PC!$E$1:$M$2,1,$S506+1))</f>
        <v>#NAME?</v>
      </c>
      <c r="U506" s="292"/>
      <c r="W506" s="292" t="e">
        <f>CONCATENATE(INDEX([3]IMC!$F$1:$R$5,5,$V506) &amp; " e " &amp; INDEX([3]IMC!$F$1:$R$5,5,$V506+1))</f>
        <v>#VALUE!</v>
      </c>
      <c r="X506" s="293">
        <f t="shared" si="64"/>
        <v>0</v>
      </c>
      <c r="Y506" s="293">
        <f t="shared" si="65"/>
        <v>0</v>
      </c>
      <c r="Z506" s="294"/>
      <c r="AA506" s="294"/>
      <c r="AB506" s="294"/>
      <c r="AC506" s="294"/>
      <c r="AD506" s="294"/>
      <c r="AE506" s="294"/>
      <c r="AF506" s="294"/>
      <c r="AG506" s="294"/>
      <c r="AH506" s="294"/>
      <c r="AI506" s="294"/>
      <c r="AJ506" s="294"/>
      <c r="AK506" s="294"/>
      <c r="AL506" s="294"/>
      <c r="AM506" s="294"/>
    </row>
    <row r="507" spans="1:39" ht="12">
      <c r="A507" s="281"/>
      <c r="B507" s="281"/>
      <c r="C507" s="281"/>
      <c r="D507" s="283"/>
      <c r="E507" s="283"/>
      <c r="F507" s="284" t="e">
        <f t="shared" ca="1" si="66"/>
        <v>#NAME?</v>
      </c>
      <c r="G507" s="285" t="e">
        <f t="shared" ca="1" si="67"/>
        <v>#NAME?</v>
      </c>
      <c r="H507" s="281"/>
      <c r="I507" s="281"/>
      <c r="J507" s="281"/>
      <c r="K507" s="281"/>
      <c r="L507" s="281"/>
      <c r="M507" s="287" t="str">
        <f t="shared" si="62"/>
        <v/>
      </c>
      <c r="N507" s="288" t="e">
        <f ca="1">MATCH(F507,[3]IMC!B:B,0)</f>
        <v>#NAME?</v>
      </c>
      <c r="O507" s="288" t="e">
        <f t="shared" ca="1" si="68"/>
        <v>#NAME?</v>
      </c>
      <c r="P507" s="287" t="e">
        <f ca="1">CONCATENATE(INDEX([3]IMC!$F$1:$R$5,5,$O507) &amp; " e " &amp; INDEX([3]IMC!$F$1:$R$5,5,$O507+1))</f>
        <v>#NAME?</v>
      </c>
      <c r="Q507" s="281"/>
      <c r="R507" s="288" t="e">
        <f ca="1">MATCH(F507,[3]PC!A:A,0)</f>
        <v>#NAME?</v>
      </c>
      <c r="S507" s="288" t="e">
        <f t="shared" ca="1" si="63"/>
        <v>#NAME?</v>
      </c>
      <c r="T507" s="296" t="e">
        <f ca="1">CONCATENATE(INDEX([3]PC!$E$1:$M$2,1,$S507) &amp; " e " &amp; INDEX([3]PC!$E$1:$M$2,1,$S507+1))</f>
        <v>#NAME?</v>
      </c>
      <c r="U507" s="292"/>
      <c r="W507" s="292" t="e">
        <f>CONCATENATE(INDEX([3]IMC!$F$1:$R$5,5,$V507) &amp; " e " &amp; INDEX([3]IMC!$F$1:$R$5,5,$V507+1))</f>
        <v>#VALUE!</v>
      </c>
      <c r="X507" s="293">
        <f t="shared" si="64"/>
        <v>0</v>
      </c>
      <c r="Y507" s="293">
        <f t="shared" si="65"/>
        <v>0</v>
      </c>
      <c r="Z507" s="294"/>
      <c r="AA507" s="294"/>
      <c r="AB507" s="294"/>
      <c r="AC507" s="294"/>
      <c r="AD507" s="294"/>
      <c r="AE507" s="294"/>
      <c r="AF507" s="294"/>
      <c r="AG507" s="294"/>
      <c r="AH507" s="294"/>
      <c r="AI507" s="294"/>
      <c r="AJ507" s="294"/>
      <c r="AK507" s="294"/>
      <c r="AL507" s="294"/>
      <c r="AM507" s="294"/>
    </row>
    <row r="508" spans="1:39" ht="12">
      <c r="A508" s="281"/>
      <c r="B508" s="281"/>
      <c r="C508" s="281"/>
      <c r="D508" s="283"/>
      <c r="E508" s="283"/>
      <c r="F508" s="284" t="e">
        <f t="shared" ca="1" si="66"/>
        <v>#NAME?</v>
      </c>
      <c r="G508" s="285" t="e">
        <f t="shared" ca="1" si="67"/>
        <v>#NAME?</v>
      </c>
      <c r="H508" s="281"/>
      <c r="I508" s="281"/>
      <c r="J508" s="281"/>
      <c r="K508" s="281"/>
      <c r="L508" s="281"/>
      <c r="M508" s="287" t="str">
        <f t="shared" si="62"/>
        <v/>
      </c>
      <c r="N508" s="288" t="e">
        <f ca="1">MATCH(F508,[3]IMC!B:B,0)</f>
        <v>#NAME?</v>
      </c>
      <c r="O508" s="288" t="e">
        <f t="shared" ca="1" si="68"/>
        <v>#NAME?</v>
      </c>
      <c r="P508" s="287" t="e">
        <f ca="1">CONCATENATE(INDEX([3]IMC!$F$1:$R$5,5,$O508) &amp; " e " &amp; INDEX([3]IMC!$F$1:$R$5,5,$O508+1))</f>
        <v>#NAME?</v>
      </c>
      <c r="Q508" s="281"/>
      <c r="R508" s="288" t="e">
        <f ca="1">MATCH(F508,[3]PC!A:A,0)</f>
        <v>#NAME?</v>
      </c>
      <c r="S508" s="288" t="e">
        <f t="shared" ca="1" si="63"/>
        <v>#NAME?</v>
      </c>
      <c r="T508" s="296" t="e">
        <f ca="1">CONCATENATE(INDEX([3]PC!$E$1:$M$2,1,$S508) &amp; " e " &amp; INDEX([3]PC!$E$1:$M$2,1,$S508+1))</f>
        <v>#NAME?</v>
      </c>
      <c r="U508" s="292"/>
      <c r="W508" s="292" t="e">
        <f>CONCATENATE(INDEX([3]IMC!$F$1:$R$5,5,$V508) &amp; " e " &amp; INDEX([3]IMC!$F$1:$R$5,5,$V508+1))</f>
        <v>#VALUE!</v>
      </c>
      <c r="X508" s="293">
        <f t="shared" si="64"/>
        <v>0</v>
      </c>
      <c r="Y508" s="293">
        <f t="shared" si="65"/>
        <v>0</v>
      </c>
      <c r="Z508" s="294"/>
      <c r="AA508" s="294"/>
      <c r="AB508" s="294"/>
      <c r="AC508" s="294"/>
      <c r="AD508" s="294"/>
      <c r="AE508" s="294"/>
      <c r="AF508" s="294"/>
      <c r="AG508" s="294"/>
      <c r="AH508" s="294"/>
      <c r="AI508" s="294"/>
      <c r="AJ508" s="294"/>
      <c r="AK508" s="294"/>
      <c r="AL508" s="294"/>
      <c r="AM508" s="294"/>
    </row>
    <row r="509" spans="1:39" ht="12">
      <c r="A509" s="281"/>
      <c r="B509" s="281"/>
      <c r="C509" s="281"/>
      <c r="D509" s="283"/>
      <c r="E509" s="283"/>
      <c r="F509" s="284" t="e">
        <f t="shared" ca="1" si="66"/>
        <v>#NAME?</v>
      </c>
      <c r="G509" s="285" t="e">
        <f t="shared" ca="1" si="67"/>
        <v>#NAME?</v>
      </c>
      <c r="H509" s="281"/>
      <c r="I509" s="281"/>
      <c r="J509" s="281"/>
      <c r="K509" s="281"/>
      <c r="L509" s="281"/>
      <c r="M509" s="287" t="str">
        <f t="shared" si="62"/>
        <v/>
      </c>
      <c r="N509" s="288" t="e">
        <f ca="1">MATCH(F509,[3]IMC!B:B,0)</f>
        <v>#NAME?</v>
      </c>
      <c r="O509" s="288" t="e">
        <f t="shared" ca="1" si="68"/>
        <v>#NAME?</v>
      </c>
      <c r="P509" s="287" t="e">
        <f ca="1">CONCATENATE(INDEX([3]IMC!$F$1:$R$5,5,$O509) &amp; " e " &amp; INDEX([3]IMC!$F$1:$R$5,5,$O509+1))</f>
        <v>#NAME?</v>
      </c>
      <c r="Q509" s="281"/>
      <c r="R509" s="288" t="e">
        <f ca="1">MATCH(F509,[3]PC!A:A,0)</f>
        <v>#NAME?</v>
      </c>
      <c r="S509" s="288" t="e">
        <f t="shared" ca="1" si="63"/>
        <v>#NAME?</v>
      </c>
      <c r="T509" s="296" t="e">
        <f ca="1">CONCATENATE(INDEX([3]PC!$E$1:$M$2,1,$S509) &amp; " e " &amp; INDEX([3]PC!$E$1:$M$2,1,$S509+1))</f>
        <v>#NAME?</v>
      </c>
      <c r="U509" s="292"/>
      <c r="W509" s="292" t="e">
        <f>CONCATENATE(INDEX([3]IMC!$F$1:$R$5,5,$V509) &amp; " e " &amp; INDEX([3]IMC!$F$1:$R$5,5,$V509+1))</f>
        <v>#VALUE!</v>
      </c>
      <c r="X509" s="293">
        <f t="shared" si="64"/>
        <v>0</v>
      </c>
      <c r="Y509" s="293">
        <f t="shared" si="65"/>
        <v>0</v>
      </c>
      <c r="Z509" s="294"/>
      <c r="AA509" s="294"/>
      <c r="AB509" s="294"/>
      <c r="AC509" s="294"/>
      <c r="AD509" s="294"/>
      <c r="AE509" s="294"/>
      <c r="AF509" s="294"/>
      <c r="AG509" s="294"/>
      <c r="AH509" s="294"/>
      <c r="AI509" s="294"/>
      <c r="AJ509" s="294"/>
      <c r="AK509" s="294"/>
      <c r="AL509" s="294"/>
      <c r="AM509" s="294"/>
    </row>
    <row r="510" spans="1:39" ht="12">
      <c r="A510" s="281"/>
      <c r="B510" s="281"/>
      <c r="C510" s="281"/>
      <c r="D510" s="283"/>
      <c r="E510" s="283"/>
      <c r="F510" s="284" t="e">
        <f t="shared" ca="1" si="66"/>
        <v>#NAME?</v>
      </c>
      <c r="G510" s="285" t="e">
        <f t="shared" ca="1" si="67"/>
        <v>#NAME?</v>
      </c>
      <c r="H510" s="281"/>
      <c r="I510" s="281"/>
      <c r="J510" s="281"/>
      <c r="K510" s="281"/>
      <c r="L510" s="281"/>
      <c r="M510" s="287" t="str">
        <f t="shared" si="62"/>
        <v/>
      </c>
      <c r="N510" s="288" t="e">
        <f ca="1">MATCH(F510,[3]IMC!B:B,0)</f>
        <v>#NAME?</v>
      </c>
      <c r="O510" s="288" t="e">
        <f t="shared" ca="1" si="68"/>
        <v>#NAME?</v>
      </c>
      <c r="P510" s="287" t="e">
        <f ca="1">CONCATENATE(INDEX([3]IMC!$F$1:$R$5,5,$O510) &amp; " e " &amp; INDEX([3]IMC!$F$1:$R$5,5,$O510+1))</f>
        <v>#NAME?</v>
      </c>
      <c r="Q510" s="281"/>
      <c r="R510" s="288" t="e">
        <f ca="1">MATCH(F510,[3]PC!A:A,0)</f>
        <v>#NAME?</v>
      </c>
      <c r="S510" s="288" t="e">
        <f t="shared" ca="1" si="63"/>
        <v>#NAME?</v>
      </c>
      <c r="T510" s="296" t="e">
        <f ca="1">CONCATENATE(INDEX([3]PC!$E$1:$M$2,1,$S510) &amp; " e " &amp; INDEX([3]PC!$E$1:$M$2,1,$S510+1))</f>
        <v>#NAME?</v>
      </c>
      <c r="U510" s="292"/>
      <c r="W510" s="292" t="e">
        <f>CONCATENATE(INDEX([3]IMC!$F$1:$R$5,5,$V510) &amp; " e " &amp; INDEX([3]IMC!$F$1:$R$5,5,$V510+1))</f>
        <v>#VALUE!</v>
      </c>
      <c r="X510" s="293">
        <f t="shared" si="64"/>
        <v>0</v>
      </c>
      <c r="Y510" s="293">
        <f t="shared" si="65"/>
        <v>0</v>
      </c>
      <c r="Z510" s="294"/>
      <c r="AA510" s="294"/>
      <c r="AB510" s="294"/>
      <c r="AC510" s="294"/>
      <c r="AD510" s="294"/>
      <c r="AE510" s="294"/>
      <c r="AF510" s="294"/>
      <c r="AG510" s="294"/>
      <c r="AH510" s="294"/>
      <c r="AI510" s="294"/>
      <c r="AJ510" s="294"/>
      <c r="AK510" s="294"/>
      <c r="AL510" s="294"/>
      <c r="AM510" s="294"/>
    </row>
    <row r="511" spans="1:39" ht="12">
      <c r="A511" s="281"/>
      <c r="B511" s="281"/>
      <c r="C511" s="281"/>
      <c r="D511" s="283"/>
      <c r="E511" s="283"/>
      <c r="F511" s="284" t="e">
        <f t="shared" ca="1" si="66"/>
        <v>#NAME?</v>
      </c>
      <c r="G511" s="285" t="e">
        <f t="shared" ca="1" si="67"/>
        <v>#NAME?</v>
      </c>
      <c r="H511" s="281"/>
      <c r="I511" s="281"/>
      <c r="J511" s="281"/>
      <c r="K511" s="281"/>
      <c r="L511" s="281"/>
      <c r="M511" s="287" t="str">
        <f t="shared" si="62"/>
        <v/>
      </c>
      <c r="N511" s="288" t="e">
        <f ca="1">MATCH(F511,[3]IMC!B:B,0)</f>
        <v>#NAME?</v>
      </c>
      <c r="O511" s="288" t="e">
        <f t="shared" ca="1" si="68"/>
        <v>#NAME?</v>
      </c>
      <c r="P511" s="287" t="e">
        <f ca="1">CONCATENATE(INDEX([3]IMC!$F$1:$R$5,5,$O511) &amp; " e " &amp; INDEX([3]IMC!$F$1:$R$5,5,$O511+1))</f>
        <v>#NAME?</v>
      </c>
      <c r="Q511" s="281"/>
      <c r="R511" s="288" t="e">
        <f ca="1">MATCH(F511,[3]PC!A:A,0)</f>
        <v>#NAME?</v>
      </c>
      <c r="S511" s="288" t="e">
        <f t="shared" ca="1" si="63"/>
        <v>#NAME?</v>
      </c>
      <c r="T511" s="296" t="e">
        <f ca="1">CONCATENATE(INDEX([3]PC!$E$1:$M$2,1,$S511) &amp; " e " &amp; INDEX([3]PC!$E$1:$M$2,1,$S511+1))</f>
        <v>#NAME?</v>
      </c>
      <c r="U511" s="292"/>
      <c r="W511" s="292" t="e">
        <f>CONCATENATE(INDEX([3]IMC!$F$1:$R$5,5,$V511) &amp; " e " &amp; INDEX([3]IMC!$F$1:$R$5,5,$V511+1))</f>
        <v>#VALUE!</v>
      </c>
      <c r="X511" s="293">
        <f t="shared" si="64"/>
        <v>0</v>
      </c>
      <c r="Y511" s="293">
        <f t="shared" si="65"/>
        <v>0</v>
      </c>
      <c r="Z511" s="294"/>
      <c r="AA511" s="294"/>
      <c r="AB511" s="294"/>
      <c r="AC511" s="294"/>
      <c r="AD511" s="294"/>
      <c r="AE511" s="294"/>
      <c r="AF511" s="294"/>
      <c r="AG511" s="294"/>
      <c r="AH511" s="294"/>
      <c r="AI511" s="294"/>
      <c r="AJ511" s="294"/>
      <c r="AK511" s="294"/>
      <c r="AL511" s="294"/>
      <c r="AM511" s="294"/>
    </row>
    <row r="512" spans="1:39" ht="12">
      <c r="A512" s="281"/>
      <c r="B512" s="281"/>
      <c r="C512" s="281"/>
      <c r="D512" s="283"/>
      <c r="E512" s="283"/>
      <c r="F512" s="284" t="e">
        <f t="shared" ca="1" si="66"/>
        <v>#NAME?</v>
      </c>
      <c r="G512" s="285" t="e">
        <f t="shared" ca="1" si="67"/>
        <v>#NAME?</v>
      </c>
      <c r="H512" s="281"/>
      <c r="I512" s="281"/>
      <c r="J512" s="281"/>
      <c r="K512" s="281"/>
      <c r="L512" s="281"/>
      <c r="M512" s="287" t="str">
        <f t="shared" si="62"/>
        <v/>
      </c>
      <c r="N512" s="288" t="e">
        <f ca="1">MATCH(F512,[3]IMC!B:B,0)</f>
        <v>#NAME?</v>
      </c>
      <c r="O512" s="288" t="e">
        <f t="shared" ca="1" si="68"/>
        <v>#NAME?</v>
      </c>
      <c r="P512" s="287" t="e">
        <f ca="1">CONCATENATE(INDEX([3]IMC!$F$1:$R$5,5,$O512) &amp; " e " &amp; INDEX([3]IMC!$F$1:$R$5,5,$O512+1))</f>
        <v>#NAME?</v>
      </c>
      <c r="Q512" s="281"/>
      <c r="R512" s="288" t="e">
        <f ca="1">MATCH(F512,[3]PC!A:A,0)</f>
        <v>#NAME?</v>
      </c>
      <c r="S512" s="288" t="e">
        <f t="shared" ca="1" si="63"/>
        <v>#NAME?</v>
      </c>
      <c r="T512" s="296" t="e">
        <f ca="1">CONCATENATE(INDEX([3]PC!$E$1:$M$2,1,$S512) &amp; " e " &amp; INDEX([3]PC!$E$1:$M$2,1,$S512+1))</f>
        <v>#NAME?</v>
      </c>
      <c r="U512" s="292"/>
      <c r="W512" s="292" t="e">
        <f>CONCATENATE(INDEX([3]IMC!$F$1:$R$5,5,$V512) &amp; " e " &amp; INDEX([3]IMC!$F$1:$R$5,5,$V512+1))</f>
        <v>#VALUE!</v>
      </c>
      <c r="X512" s="293">
        <f t="shared" si="64"/>
        <v>0</v>
      </c>
      <c r="Y512" s="293">
        <f t="shared" si="65"/>
        <v>0</v>
      </c>
      <c r="Z512" s="294"/>
      <c r="AA512" s="294"/>
      <c r="AB512" s="294"/>
      <c r="AC512" s="294"/>
      <c r="AD512" s="294"/>
      <c r="AE512" s="294"/>
      <c r="AF512" s="294"/>
      <c r="AG512" s="294"/>
      <c r="AH512" s="294"/>
      <c r="AI512" s="294"/>
      <c r="AJ512" s="294"/>
      <c r="AK512" s="294"/>
      <c r="AL512" s="294"/>
      <c r="AM512" s="294"/>
    </row>
    <row r="513" spans="1:39" ht="12">
      <c r="A513" s="281"/>
      <c r="B513" s="281"/>
      <c r="C513" s="281"/>
      <c r="D513" s="283"/>
      <c r="E513" s="283"/>
      <c r="F513" s="284" t="e">
        <f t="shared" ca="1" si="66"/>
        <v>#NAME?</v>
      </c>
      <c r="G513" s="285" t="e">
        <f t="shared" ca="1" si="67"/>
        <v>#NAME?</v>
      </c>
      <c r="H513" s="281"/>
      <c r="I513" s="281"/>
      <c r="J513" s="281"/>
      <c r="K513" s="281"/>
      <c r="L513" s="281"/>
      <c r="M513" s="287" t="str">
        <f t="shared" si="62"/>
        <v/>
      </c>
      <c r="N513" s="288" t="e">
        <f ca="1">MATCH(F513,[3]IMC!B:B,0)</f>
        <v>#NAME?</v>
      </c>
      <c r="O513" s="288" t="e">
        <f t="shared" ca="1" si="68"/>
        <v>#NAME?</v>
      </c>
      <c r="P513" s="287" t="e">
        <f ca="1">CONCATENATE(INDEX([3]IMC!$F$1:$R$5,5,$O513) &amp; " e " &amp; INDEX([3]IMC!$F$1:$R$5,5,$O513+1))</f>
        <v>#NAME?</v>
      </c>
      <c r="Q513" s="281"/>
      <c r="R513" s="288" t="e">
        <f ca="1">MATCH(F513,[3]PC!A:A,0)</f>
        <v>#NAME?</v>
      </c>
      <c r="S513" s="288" t="e">
        <f t="shared" ca="1" si="63"/>
        <v>#NAME?</v>
      </c>
      <c r="T513" s="296" t="e">
        <f ca="1">CONCATENATE(INDEX([3]PC!$E$1:$M$2,1,$S513) &amp; " e " &amp; INDEX([3]PC!$E$1:$M$2,1,$S513+1))</f>
        <v>#NAME?</v>
      </c>
      <c r="U513" s="292"/>
      <c r="W513" s="292" t="e">
        <f>CONCATENATE(INDEX([3]IMC!$F$1:$R$5,5,$V513) &amp; " e " &amp; INDEX([3]IMC!$F$1:$R$5,5,$V513+1))</f>
        <v>#VALUE!</v>
      </c>
      <c r="X513" s="293">
        <f t="shared" si="64"/>
        <v>0</v>
      </c>
      <c r="Y513" s="293">
        <f t="shared" si="65"/>
        <v>0</v>
      </c>
      <c r="Z513" s="294"/>
      <c r="AA513" s="294"/>
      <c r="AB513" s="294"/>
      <c r="AC513" s="294"/>
      <c r="AD513" s="294"/>
      <c r="AE513" s="294"/>
      <c r="AF513" s="294"/>
      <c r="AG513" s="294"/>
      <c r="AH513" s="294"/>
      <c r="AI513" s="294"/>
      <c r="AJ513" s="294"/>
      <c r="AK513" s="294"/>
      <c r="AL513" s="294"/>
      <c r="AM513" s="294"/>
    </row>
    <row r="514" spans="1:39" ht="12">
      <c r="A514" s="281"/>
      <c r="B514" s="281"/>
      <c r="C514" s="281"/>
      <c r="D514" s="283"/>
      <c r="E514" s="283"/>
      <c r="F514" s="284" t="e">
        <f t="shared" ca="1" si="66"/>
        <v>#NAME?</v>
      </c>
      <c r="G514" s="285" t="e">
        <f t="shared" ca="1" si="67"/>
        <v>#NAME?</v>
      </c>
      <c r="H514" s="281"/>
      <c r="I514" s="281"/>
      <c r="J514" s="281"/>
      <c r="K514" s="281"/>
      <c r="L514" s="281"/>
      <c r="M514" s="287" t="str">
        <f t="shared" ref="M514:M577" si="69">IF(H514&gt;0,IF(I514&gt;0,H514/I514^2,""),"")</f>
        <v/>
      </c>
      <c r="N514" s="288" t="e">
        <f ca="1">MATCH(F514,[3]IMC!B:B,0)</f>
        <v>#NAME?</v>
      </c>
      <c r="O514" s="288" t="e">
        <f t="shared" ca="1" si="68"/>
        <v>#NAME?</v>
      </c>
      <c r="P514" s="287" t="e">
        <f ca="1">CONCATENATE(INDEX([3]IMC!$F$1:$R$5,5,$O514) &amp; " e " &amp; INDEX([3]IMC!$F$1:$R$5,5,$O514+1))</f>
        <v>#NAME?</v>
      </c>
      <c r="Q514" s="281"/>
      <c r="R514" s="288" t="e">
        <f ca="1">MATCH(F514,[3]PC!A:A,0)</f>
        <v>#NAME?</v>
      </c>
      <c r="S514" s="288" t="e">
        <f t="shared" ref="S514:S577" ca="1" si="70">MATCH(K514,INDIRECT("PC!E" &amp; R514 &amp; ":L" &amp;R514),1)</f>
        <v>#NAME?</v>
      </c>
      <c r="T514" s="296" t="e">
        <f ca="1">CONCATENATE(INDEX([3]PC!$E$1:$M$2,1,$S514) &amp; " e " &amp; INDEX([3]PC!$E$1:$M$2,1,$S514+1))</f>
        <v>#NAME?</v>
      </c>
      <c r="U514" s="292"/>
      <c r="W514" s="292" t="e">
        <f>CONCATENATE(INDEX([3]IMC!$F$1:$R$5,5,$V514) &amp; " e " &amp; INDEX([3]IMC!$F$1:$R$5,5,$V514+1))</f>
        <v>#VALUE!</v>
      </c>
      <c r="X514" s="293">
        <f t="shared" ref="X514:X577" si="71">U514*(I514*I514)</f>
        <v>0</v>
      </c>
      <c r="Y514" s="293">
        <f t="shared" ref="Y514:Y577" si="72">H514-X514</f>
        <v>0</v>
      </c>
      <c r="Z514" s="294"/>
      <c r="AA514" s="294"/>
      <c r="AB514" s="294"/>
      <c r="AC514" s="294"/>
      <c r="AD514" s="294"/>
      <c r="AE514" s="294"/>
      <c r="AF514" s="294"/>
      <c r="AG514" s="294"/>
      <c r="AH514" s="294"/>
      <c r="AI514" s="294"/>
      <c r="AJ514" s="294"/>
      <c r="AK514" s="294"/>
      <c r="AL514" s="294"/>
      <c r="AM514" s="294"/>
    </row>
    <row r="515" spans="1:39" ht="12">
      <c r="A515" s="281"/>
      <c r="B515" s="281"/>
      <c r="C515" s="281"/>
      <c r="D515" s="283"/>
      <c r="E515" s="283"/>
      <c r="F515" s="284" t="e">
        <f t="shared" ca="1" si="66"/>
        <v>#NAME?</v>
      </c>
      <c r="G515" s="285" t="e">
        <f t="shared" ca="1" si="67"/>
        <v>#NAME?</v>
      </c>
      <c r="H515" s="281"/>
      <c r="I515" s="281"/>
      <c r="J515" s="281"/>
      <c r="K515" s="281"/>
      <c r="L515" s="281"/>
      <c r="M515" s="287" t="str">
        <f t="shared" si="69"/>
        <v/>
      </c>
      <c r="N515" s="288" t="e">
        <f ca="1">MATCH(F515,[3]IMC!B:B,0)</f>
        <v>#NAME?</v>
      </c>
      <c r="O515" s="288" t="e">
        <f t="shared" ca="1" si="68"/>
        <v>#NAME?</v>
      </c>
      <c r="P515" s="287" t="e">
        <f ca="1">CONCATENATE(INDEX([3]IMC!$F$1:$R$5,5,$O515) &amp; " e " &amp; INDEX([3]IMC!$F$1:$R$5,5,$O515+1))</f>
        <v>#NAME?</v>
      </c>
      <c r="Q515" s="281"/>
      <c r="R515" s="288" t="e">
        <f ca="1">MATCH(F515,[3]PC!A:A,0)</f>
        <v>#NAME?</v>
      </c>
      <c r="S515" s="288" t="e">
        <f t="shared" ca="1" si="70"/>
        <v>#NAME?</v>
      </c>
      <c r="T515" s="296" t="e">
        <f ca="1">CONCATENATE(INDEX([3]PC!$E$1:$M$2,1,$S515) &amp; " e " &amp; INDEX([3]PC!$E$1:$M$2,1,$S515+1))</f>
        <v>#NAME?</v>
      </c>
      <c r="U515" s="292"/>
      <c r="W515" s="292" t="e">
        <f>CONCATENATE(INDEX([3]IMC!$F$1:$R$5,5,$V515) &amp; " e " &amp; INDEX([3]IMC!$F$1:$R$5,5,$V515+1))</f>
        <v>#VALUE!</v>
      </c>
      <c r="X515" s="293">
        <f t="shared" si="71"/>
        <v>0</v>
      </c>
      <c r="Y515" s="293">
        <f t="shared" si="72"/>
        <v>0</v>
      </c>
      <c r="Z515" s="294"/>
      <c r="AA515" s="294"/>
      <c r="AB515" s="294"/>
      <c r="AC515" s="294"/>
      <c r="AD515" s="294"/>
      <c r="AE515" s="294"/>
      <c r="AF515" s="294"/>
      <c r="AG515" s="294"/>
      <c r="AH515" s="294"/>
      <c r="AI515" s="294"/>
      <c r="AJ515" s="294"/>
      <c r="AK515" s="294"/>
      <c r="AL515" s="294"/>
      <c r="AM515" s="294"/>
    </row>
    <row r="516" spans="1:39" ht="12">
      <c r="A516" s="281"/>
      <c r="B516" s="281"/>
      <c r="C516" s="281"/>
      <c r="D516" s="283"/>
      <c r="E516" s="283"/>
      <c r="F516" s="284" t="e">
        <f t="shared" ca="1" si="66"/>
        <v>#NAME?</v>
      </c>
      <c r="G516" s="285" t="e">
        <f t="shared" ca="1" si="67"/>
        <v>#NAME?</v>
      </c>
      <c r="H516" s="281"/>
      <c r="I516" s="281"/>
      <c r="J516" s="281"/>
      <c r="K516" s="281"/>
      <c r="L516" s="281"/>
      <c r="M516" s="287" t="str">
        <f t="shared" si="69"/>
        <v/>
      </c>
      <c r="N516" s="288" t="e">
        <f ca="1">MATCH(F516,[3]IMC!B:B,0)</f>
        <v>#NAME?</v>
      </c>
      <c r="O516" s="288" t="e">
        <f t="shared" ca="1" si="68"/>
        <v>#NAME?</v>
      </c>
      <c r="P516" s="287" t="e">
        <f ca="1">CONCATENATE(INDEX([3]IMC!$F$1:$R$5,5,$O516) &amp; " e " &amp; INDEX([3]IMC!$F$1:$R$5,5,$O516+1))</f>
        <v>#NAME?</v>
      </c>
      <c r="Q516" s="281"/>
      <c r="R516" s="288" t="e">
        <f ca="1">MATCH(F516,[3]PC!A:A,0)</f>
        <v>#NAME?</v>
      </c>
      <c r="S516" s="288" t="e">
        <f t="shared" ca="1" si="70"/>
        <v>#NAME?</v>
      </c>
      <c r="T516" s="296" t="e">
        <f ca="1">CONCATENATE(INDEX([3]PC!$E$1:$M$2,1,$S516) &amp; " e " &amp; INDEX([3]PC!$E$1:$M$2,1,$S516+1))</f>
        <v>#NAME?</v>
      </c>
      <c r="U516" s="292"/>
      <c r="W516" s="292" t="e">
        <f>CONCATENATE(INDEX([3]IMC!$F$1:$R$5,5,$V516) &amp; " e " &amp; INDEX([3]IMC!$F$1:$R$5,5,$V516+1))</f>
        <v>#VALUE!</v>
      </c>
      <c r="X516" s="293">
        <f t="shared" si="71"/>
        <v>0</v>
      </c>
      <c r="Y516" s="293">
        <f t="shared" si="72"/>
        <v>0</v>
      </c>
      <c r="Z516" s="294"/>
      <c r="AA516" s="294"/>
      <c r="AB516" s="294"/>
      <c r="AC516" s="294"/>
      <c r="AD516" s="294"/>
      <c r="AE516" s="294"/>
      <c r="AF516" s="294"/>
      <c r="AG516" s="294"/>
      <c r="AH516" s="294"/>
      <c r="AI516" s="294"/>
      <c r="AJ516" s="294"/>
      <c r="AK516" s="294"/>
      <c r="AL516" s="294"/>
      <c r="AM516" s="294"/>
    </row>
    <row r="517" spans="1:39" ht="12">
      <c r="A517" s="281"/>
      <c r="B517" s="281"/>
      <c r="C517" s="281"/>
      <c r="D517" s="283"/>
      <c r="E517" s="283"/>
      <c r="F517" s="284" t="e">
        <f t="shared" ca="1" si="66"/>
        <v>#NAME?</v>
      </c>
      <c r="G517" s="285" t="e">
        <f t="shared" ca="1" si="67"/>
        <v>#NAME?</v>
      </c>
      <c r="H517" s="281"/>
      <c r="I517" s="281"/>
      <c r="J517" s="281"/>
      <c r="K517" s="281"/>
      <c r="L517" s="281"/>
      <c r="M517" s="287" t="str">
        <f t="shared" si="69"/>
        <v/>
      </c>
      <c r="N517" s="288" t="e">
        <f ca="1">MATCH(F517,[3]IMC!B:B,0)</f>
        <v>#NAME?</v>
      </c>
      <c r="O517" s="288" t="e">
        <f t="shared" ca="1" si="68"/>
        <v>#NAME?</v>
      </c>
      <c r="P517" s="287" t="e">
        <f ca="1">CONCATENATE(INDEX([3]IMC!$F$1:$R$5,5,$O517) &amp; " e " &amp; INDEX([3]IMC!$F$1:$R$5,5,$O517+1))</f>
        <v>#NAME?</v>
      </c>
      <c r="Q517" s="281"/>
      <c r="R517" s="288" t="e">
        <f ca="1">MATCH(F517,[3]PC!A:A,0)</f>
        <v>#NAME?</v>
      </c>
      <c r="S517" s="288" t="e">
        <f t="shared" ca="1" si="70"/>
        <v>#NAME?</v>
      </c>
      <c r="T517" s="296" t="e">
        <f ca="1">CONCATENATE(INDEX([3]PC!$E$1:$M$2,1,$S517) &amp; " e " &amp; INDEX([3]PC!$E$1:$M$2,1,$S517+1))</f>
        <v>#NAME?</v>
      </c>
      <c r="U517" s="292"/>
      <c r="W517" s="292" t="e">
        <f>CONCATENATE(INDEX([3]IMC!$F$1:$R$5,5,$V517) &amp; " e " &amp; INDEX([3]IMC!$F$1:$R$5,5,$V517+1))</f>
        <v>#VALUE!</v>
      </c>
      <c r="X517" s="293">
        <f t="shared" si="71"/>
        <v>0</v>
      </c>
      <c r="Y517" s="293">
        <f t="shared" si="72"/>
        <v>0</v>
      </c>
      <c r="Z517" s="294"/>
      <c r="AA517" s="294"/>
      <c r="AB517" s="294"/>
      <c r="AC517" s="294"/>
      <c r="AD517" s="294"/>
      <c r="AE517" s="294"/>
      <c r="AF517" s="294"/>
      <c r="AG517" s="294"/>
      <c r="AH517" s="294"/>
      <c r="AI517" s="294"/>
      <c r="AJ517" s="294"/>
      <c r="AK517" s="294"/>
      <c r="AL517" s="294"/>
      <c r="AM517" s="294"/>
    </row>
    <row r="518" spans="1:39" ht="12">
      <c r="A518" s="281"/>
      <c r="B518" s="281"/>
      <c r="C518" s="281"/>
      <c r="D518" s="283"/>
      <c r="E518" s="283"/>
      <c r="F518" s="284" t="e">
        <f t="shared" ca="1" si="66"/>
        <v>#NAME?</v>
      </c>
      <c r="G518" s="285" t="e">
        <f t="shared" ca="1" si="67"/>
        <v>#NAME?</v>
      </c>
      <c r="H518" s="281"/>
      <c r="I518" s="281"/>
      <c r="J518" s="281"/>
      <c r="K518" s="281"/>
      <c r="L518" s="281"/>
      <c r="M518" s="287" t="str">
        <f t="shared" si="69"/>
        <v/>
      </c>
      <c r="N518" s="288" t="e">
        <f ca="1">MATCH(F518,[3]IMC!B:B,0)</f>
        <v>#NAME?</v>
      </c>
      <c r="O518" s="288" t="e">
        <f t="shared" ca="1" si="68"/>
        <v>#NAME?</v>
      </c>
      <c r="P518" s="287" t="e">
        <f ca="1">CONCATENATE(INDEX([3]IMC!$F$1:$R$5,5,$O518) &amp; " e " &amp; INDEX([3]IMC!$F$1:$R$5,5,$O518+1))</f>
        <v>#NAME?</v>
      </c>
      <c r="Q518" s="281"/>
      <c r="R518" s="288" t="e">
        <f ca="1">MATCH(F518,[3]PC!A:A,0)</f>
        <v>#NAME?</v>
      </c>
      <c r="S518" s="288" t="e">
        <f t="shared" ca="1" si="70"/>
        <v>#NAME?</v>
      </c>
      <c r="T518" s="296" t="e">
        <f ca="1">CONCATENATE(INDEX([3]PC!$E$1:$M$2,1,$S518) &amp; " e " &amp; INDEX([3]PC!$E$1:$M$2,1,$S518+1))</f>
        <v>#NAME?</v>
      </c>
      <c r="U518" s="292"/>
      <c r="W518" s="292" t="e">
        <f>CONCATENATE(INDEX([3]IMC!$F$1:$R$5,5,$V518) &amp; " e " &amp; INDEX([3]IMC!$F$1:$R$5,5,$V518+1))</f>
        <v>#VALUE!</v>
      </c>
      <c r="X518" s="293">
        <f t="shared" si="71"/>
        <v>0</v>
      </c>
      <c r="Y518" s="293">
        <f t="shared" si="72"/>
        <v>0</v>
      </c>
      <c r="Z518" s="294"/>
      <c r="AA518" s="294"/>
      <c r="AB518" s="294"/>
      <c r="AC518" s="294"/>
      <c r="AD518" s="294"/>
      <c r="AE518" s="294"/>
      <c r="AF518" s="294"/>
      <c r="AG518" s="294"/>
      <c r="AH518" s="294"/>
      <c r="AI518" s="294"/>
      <c r="AJ518" s="294"/>
      <c r="AK518" s="294"/>
      <c r="AL518" s="294"/>
      <c r="AM518" s="294"/>
    </row>
    <row r="519" spans="1:39" ht="12">
      <c r="A519" s="281"/>
      <c r="B519" s="281"/>
      <c r="C519" s="281"/>
      <c r="D519" s="283"/>
      <c r="E519" s="283"/>
      <c r="F519" s="284" t="e">
        <f t="shared" ca="1" si="66"/>
        <v>#NAME?</v>
      </c>
      <c r="G519" s="285" t="e">
        <f t="shared" ca="1" si="67"/>
        <v>#NAME?</v>
      </c>
      <c r="H519" s="281"/>
      <c r="I519" s="281"/>
      <c r="J519" s="281"/>
      <c r="K519" s="281"/>
      <c r="L519" s="281"/>
      <c r="M519" s="287" t="str">
        <f t="shared" si="69"/>
        <v/>
      </c>
      <c r="N519" s="288" t="e">
        <f ca="1">MATCH(F519,[3]IMC!B:B,0)</f>
        <v>#NAME?</v>
      </c>
      <c r="O519" s="288" t="e">
        <f t="shared" ca="1" si="68"/>
        <v>#NAME?</v>
      </c>
      <c r="P519" s="287" t="e">
        <f ca="1">CONCATENATE(INDEX([3]IMC!$F$1:$R$5,5,$O519) &amp; " e " &amp; INDEX([3]IMC!$F$1:$R$5,5,$O519+1))</f>
        <v>#NAME?</v>
      </c>
      <c r="Q519" s="281"/>
      <c r="R519" s="288" t="e">
        <f ca="1">MATCH(F519,[3]PC!A:A,0)</f>
        <v>#NAME?</v>
      </c>
      <c r="S519" s="288" t="e">
        <f t="shared" ca="1" si="70"/>
        <v>#NAME?</v>
      </c>
      <c r="T519" s="296" t="e">
        <f ca="1">CONCATENATE(INDEX([3]PC!$E$1:$M$2,1,$S519) &amp; " e " &amp; INDEX([3]PC!$E$1:$M$2,1,$S519+1))</f>
        <v>#NAME?</v>
      </c>
      <c r="U519" s="292"/>
      <c r="W519" s="292" t="e">
        <f>CONCATENATE(INDEX([3]IMC!$F$1:$R$5,5,$V519) &amp; " e " &amp; INDEX([3]IMC!$F$1:$R$5,5,$V519+1))</f>
        <v>#VALUE!</v>
      </c>
      <c r="X519" s="293">
        <f t="shared" si="71"/>
        <v>0</v>
      </c>
      <c r="Y519" s="293">
        <f t="shared" si="72"/>
        <v>0</v>
      </c>
      <c r="Z519" s="294"/>
      <c r="AA519" s="294"/>
      <c r="AB519" s="294"/>
      <c r="AC519" s="294"/>
      <c r="AD519" s="294"/>
      <c r="AE519" s="294"/>
      <c r="AF519" s="294"/>
      <c r="AG519" s="294"/>
      <c r="AH519" s="294"/>
      <c r="AI519" s="294"/>
      <c r="AJ519" s="294"/>
      <c r="AK519" s="294"/>
      <c r="AL519" s="294"/>
      <c r="AM519" s="294"/>
    </row>
    <row r="520" spans="1:39" ht="12">
      <c r="A520" s="281"/>
      <c r="B520" s="281"/>
      <c r="C520" s="281"/>
      <c r="D520" s="283"/>
      <c r="E520" s="283"/>
      <c r="F520" s="284" t="e">
        <f t="shared" ca="1" si="66"/>
        <v>#NAME?</v>
      </c>
      <c r="G520" s="285" t="e">
        <f t="shared" ca="1" si="67"/>
        <v>#NAME?</v>
      </c>
      <c r="H520" s="281"/>
      <c r="I520" s="281"/>
      <c r="J520" s="281"/>
      <c r="K520" s="281"/>
      <c r="L520" s="281"/>
      <c r="M520" s="287" t="str">
        <f t="shared" si="69"/>
        <v/>
      </c>
      <c r="N520" s="288" t="e">
        <f ca="1">MATCH(F520,[3]IMC!B:B,0)</f>
        <v>#NAME?</v>
      </c>
      <c r="O520" s="288" t="e">
        <f t="shared" ca="1" si="68"/>
        <v>#NAME?</v>
      </c>
      <c r="P520" s="287" t="e">
        <f ca="1">CONCATENATE(INDEX([3]IMC!$F$1:$R$5,5,$O520) &amp; " e " &amp; INDEX([3]IMC!$F$1:$R$5,5,$O520+1))</f>
        <v>#NAME?</v>
      </c>
      <c r="Q520" s="281"/>
      <c r="R520" s="288" t="e">
        <f ca="1">MATCH(F520,[3]PC!A:A,0)</f>
        <v>#NAME?</v>
      </c>
      <c r="S520" s="288" t="e">
        <f t="shared" ca="1" si="70"/>
        <v>#NAME?</v>
      </c>
      <c r="T520" s="296" t="e">
        <f ca="1">CONCATENATE(INDEX([3]PC!$E$1:$M$2,1,$S520) &amp; " e " &amp; INDEX([3]PC!$E$1:$M$2,1,$S520+1))</f>
        <v>#NAME?</v>
      </c>
      <c r="U520" s="292"/>
      <c r="W520" s="292" t="e">
        <f>CONCATENATE(INDEX([3]IMC!$F$1:$R$5,5,$V520) &amp; " e " &amp; INDEX([3]IMC!$F$1:$R$5,5,$V520+1))</f>
        <v>#VALUE!</v>
      </c>
      <c r="X520" s="293">
        <f t="shared" si="71"/>
        <v>0</v>
      </c>
      <c r="Y520" s="293">
        <f t="shared" si="72"/>
        <v>0</v>
      </c>
      <c r="Z520" s="294"/>
      <c r="AA520" s="294"/>
      <c r="AB520" s="294"/>
      <c r="AC520" s="294"/>
      <c r="AD520" s="294"/>
      <c r="AE520" s="294"/>
      <c r="AF520" s="294"/>
      <c r="AG520" s="294"/>
      <c r="AH520" s="294"/>
      <c r="AI520" s="294"/>
      <c r="AJ520" s="294"/>
      <c r="AK520" s="294"/>
      <c r="AL520" s="294"/>
      <c r="AM520" s="294"/>
    </row>
    <row r="521" spans="1:39" ht="12">
      <c r="A521" s="281"/>
      <c r="B521" s="281"/>
      <c r="C521" s="281"/>
      <c r="D521" s="283"/>
      <c r="E521" s="283"/>
      <c r="F521" s="284" t="e">
        <f t="shared" ca="1" si="66"/>
        <v>#NAME?</v>
      </c>
      <c r="G521" s="285" t="e">
        <f t="shared" ca="1" si="67"/>
        <v>#NAME?</v>
      </c>
      <c r="H521" s="281"/>
      <c r="I521" s="281"/>
      <c r="J521" s="281"/>
      <c r="K521" s="281"/>
      <c r="L521" s="281"/>
      <c r="M521" s="287" t="str">
        <f t="shared" si="69"/>
        <v/>
      </c>
      <c r="N521" s="288" t="e">
        <f ca="1">MATCH(F521,[3]IMC!B:B,0)</f>
        <v>#NAME?</v>
      </c>
      <c r="O521" s="288" t="e">
        <f t="shared" ca="1" si="68"/>
        <v>#NAME?</v>
      </c>
      <c r="P521" s="287" t="e">
        <f ca="1">CONCATENATE(INDEX([3]IMC!$F$1:$R$5,5,$O521) &amp; " e " &amp; INDEX([3]IMC!$F$1:$R$5,5,$O521+1))</f>
        <v>#NAME?</v>
      </c>
      <c r="Q521" s="281"/>
      <c r="R521" s="288" t="e">
        <f ca="1">MATCH(F521,[3]PC!A:A,0)</f>
        <v>#NAME?</v>
      </c>
      <c r="S521" s="288" t="e">
        <f t="shared" ca="1" si="70"/>
        <v>#NAME?</v>
      </c>
      <c r="T521" s="296" t="e">
        <f ca="1">CONCATENATE(INDEX([3]PC!$E$1:$M$2,1,$S521) &amp; " e " &amp; INDEX([3]PC!$E$1:$M$2,1,$S521+1))</f>
        <v>#NAME?</v>
      </c>
      <c r="U521" s="292"/>
      <c r="W521" s="292" t="e">
        <f>CONCATENATE(INDEX([3]IMC!$F$1:$R$5,5,$V521) &amp; " e " &amp; INDEX([3]IMC!$F$1:$R$5,5,$V521+1))</f>
        <v>#VALUE!</v>
      </c>
      <c r="X521" s="293">
        <f t="shared" si="71"/>
        <v>0</v>
      </c>
      <c r="Y521" s="293">
        <f t="shared" si="72"/>
        <v>0</v>
      </c>
      <c r="Z521" s="294"/>
      <c r="AA521" s="294"/>
      <c r="AB521" s="294"/>
      <c r="AC521" s="294"/>
      <c r="AD521" s="294"/>
      <c r="AE521" s="294"/>
      <c r="AF521" s="294"/>
      <c r="AG521" s="294"/>
      <c r="AH521" s="294"/>
      <c r="AI521" s="294"/>
      <c r="AJ521" s="294"/>
      <c r="AK521" s="294"/>
      <c r="AL521" s="294"/>
      <c r="AM521" s="294"/>
    </row>
    <row r="522" spans="1:39" ht="12">
      <c r="A522" s="281"/>
      <c r="B522" s="281"/>
      <c r="C522" s="281"/>
      <c r="D522" s="283"/>
      <c r="E522" s="283"/>
      <c r="F522" s="284" t="e">
        <f t="shared" ca="1" si="66"/>
        <v>#NAME?</v>
      </c>
      <c r="G522" s="285" t="e">
        <f t="shared" ca="1" si="67"/>
        <v>#NAME?</v>
      </c>
      <c r="H522" s="281"/>
      <c r="I522" s="281"/>
      <c r="J522" s="281"/>
      <c r="K522" s="281"/>
      <c r="L522" s="281"/>
      <c r="M522" s="287" t="str">
        <f t="shared" si="69"/>
        <v/>
      </c>
      <c r="N522" s="288" t="e">
        <f ca="1">MATCH(F522,[3]IMC!B:B,0)</f>
        <v>#NAME?</v>
      </c>
      <c r="O522" s="288" t="e">
        <f t="shared" ca="1" si="68"/>
        <v>#NAME?</v>
      </c>
      <c r="P522" s="287" t="e">
        <f ca="1">CONCATENATE(INDEX([3]IMC!$F$1:$R$5,5,$O522) &amp; " e " &amp; INDEX([3]IMC!$F$1:$R$5,5,$O522+1))</f>
        <v>#NAME?</v>
      </c>
      <c r="Q522" s="281"/>
      <c r="R522" s="288" t="e">
        <f ca="1">MATCH(F522,[3]PC!A:A,0)</f>
        <v>#NAME?</v>
      </c>
      <c r="S522" s="288" t="e">
        <f t="shared" ca="1" si="70"/>
        <v>#NAME?</v>
      </c>
      <c r="T522" s="296" t="e">
        <f ca="1">CONCATENATE(INDEX([3]PC!$E$1:$M$2,1,$S522) &amp; " e " &amp; INDEX([3]PC!$E$1:$M$2,1,$S522+1))</f>
        <v>#NAME?</v>
      </c>
      <c r="U522" s="292"/>
      <c r="W522" s="292" t="e">
        <f>CONCATENATE(INDEX([3]IMC!$F$1:$R$5,5,$V522) &amp; " e " &amp; INDEX([3]IMC!$F$1:$R$5,5,$V522+1))</f>
        <v>#VALUE!</v>
      </c>
      <c r="X522" s="293">
        <f t="shared" si="71"/>
        <v>0</v>
      </c>
      <c r="Y522" s="293">
        <f t="shared" si="72"/>
        <v>0</v>
      </c>
      <c r="Z522" s="294"/>
      <c r="AA522" s="294"/>
      <c r="AB522" s="294"/>
      <c r="AC522" s="294"/>
      <c r="AD522" s="294"/>
      <c r="AE522" s="294"/>
      <c r="AF522" s="294"/>
      <c r="AG522" s="294"/>
      <c r="AH522" s="294"/>
      <c r="AI522" s="294"/>
      <c r="AJ522" s="294"/>
      <c r="AK522" s="294"/>
      <c r="AL522" s="294"/>
      <c r="AM522" s="294"/>
    </row>
    <row r="523" spans="1:39" ht="12">
      <c r="A523" s="281"/>
      <c r="B523" s="281"/>
      <c r="C523" s="281"/>
      <c r="D523" s="283"/>
      <c r="E523" s="283"/>
      <c r="F523" s="284" t="e">
        <f t="shared" ca="1" si="66"/>
        <v>#NAME?</v>
      </c>
      <c r="G523" s="285" t="e">
        <f t="shared" ca="1" si="67"/>
        <v>#NAME?</v>
      </c>
      <c r="H523" s="281"/>
      <c r="I523" s="281"/>
      <c r="J523" s="281"/>
      <c r="K523" s="281"/>
      <c r="L523" s="281"/>
      <c r="M523" s="287" t="str">
        <f t="shared" si="69"/>
        <v/>
      </c>
      <c r="N523" s="288" t="e">
        <f ca="1">MATCH(F523,[3]IMC!B:B,0)</f>
        <v>#NAME?</v>
      </c>
      <c r="O523" s="288" t="e">
        <f t="shared" ca="1" si="68"/>
        <v>#NAME?</v>
      </c>
      <c r="P523" s="287" t="e">
        <f ca="1">CONCATENATE(INDEX([3]IMC!$F$1:$R$5,5,$O523) &amp; " e " &amp; INDEX([3]IMC!$F$1:$R$5,5,$O523+1))</f>
        <v>#NAME?</v>
      </c>
      <c r="Q523" s="281"/>
      <c r="R523" s="288" t="e">
        <f ca="1">MATCH(F523,[3]PC!A:A,0)</f>
        <v>#NAME?</v>
      </c>
      <c r="S523" s="288" t="e">
        <f t="shared" ca="1" si="70"/>
        <v>#NAME?</v>
      </c>
      <c r="T523" s="296" t="e">
        <f ca="1">CONCATENATE(INDEX([3]PC!$E$1:$M$2,1,$S523) &amp; " e " &amp; INDEX([3]PC!$E$1:$M$2,1,$S523+1))</f>
        <v>#NAME?</v>
      </c>
      <c r="U523" s="292"/>
      <c r="W523" s="292" t="e">
        <f>CONCATENATE(INDEX([3]IMC!$F$1:$R$5,5,$V523) &amp; " e " &amp; INDEX([3]IMC!$F$1:$R$5,5,$V523+1))</f>
        <v>#VALUE!</v>
      </c>
      <c r="X523" s="293">
        <f t="shared" si="71"/>
        <v>0</v>
      </c>
      <c r="Y523" s="293">
        <f t="shared" si="72"/>
        <v>0</v>
      </c>
      <c r="Z523" s="294"/>
      <c r="AA523" s="294"/>
      <c r="AB523" s="294"/>
      <c r="AC523" s="294"/>
      <c r="AD523" s="294"/>
      <c r="AE523" s="294"/>
      <c r="AF523" s="294"/>
      <c r="AG523" s="294"/>
      <c r="AH523" s="294"/>
      <c r="AI523" s="294"/>
      <c r="AJ523" s="294"/>
      <c r="AK523" s="294"/>
      <c r="AL523" s="294"/>
      <c r="AM523" s="294"/>
    </row>
    <row r="524" spans="1:39" ht="12">
      <c r="A524" s="281"/>
      <c r="B524" s="281"/>
      <c r="C524" s="281"/>
      <c r="D524" s="283"/>
      <c r="E524" s="283"/>
      <c r="F524" s="284" t="e">
        <f t="shared" ca="1" si="66"/>
        <v>#NAME?</v>
      </c>
      <c r="G524" s="285" t="e">
        <f t="shared" ca="1" si="67"/>
        <v>#NAME?</v>
      </c>
      <c r="H524" s="281"/>
      <c r="I524" s="281"/>
      <c r="J524" s="281"/>
      <c r="K524" s="281"/>
      <c r="L524" s="281"/>
      <c r="M524" s="287" t="str">
        <f t="shared" si="69"/>
        <v/>
      </c>
      <c r="N524" s="288" t="e">
        <f ca="1">MATCH(F524,[3]IMC!B:B,0)</f>
        <v>#NAME?</v>
      </c>
      <c r="O524" s="288" t="e">
        <f t="shared" ca="1" si="68"/>
        <v>#NAME?</v>
      </c>
      <c r="P524" s="287" t="e">
        <f ca="1">CONCATENATE(INDEX([3]IMC!$F$1:$R$5,5,$O524) &amp; " e " &amp; INDEX([3]IMC!$F$1:$R$5,5,$O524+1))</f>
        <v>#NAME?</v>
      </c>
      <c r="Q524" s="281"/>
      <c r="R524" s="288" t="e">
        <f ca="1">MATCH(F524,[3]PC!A:A,0)</f>
        <v>#NAME?</v>
      </c>
      <c r="S524" s="288" t="e">
        <f t="shared" ca="1" si="70"/>
        <v>#NAME?</v>
      </c>
      <c r="T524" s="296" t="e">
        <f ca="1">CONCATENATE(INDEX([3]PC!$E$1:$M$2,1,$S524) &amp; " e " &amp; INDEX([3]PC!$E$1:$M$2,1,$S524+1))</f>
        <v>#NAME?</v>
      </c>
      <c r="U524" s="292"/>
      <c r="W524" s="292" t="e">
        <f>CONCATENATE(INDEX([3]IMC!$F$1:$R$5,5,$V524) &amp; " e " &amp; INDEX([3]IMC!$F$1:$R$5,5,$V524+1))</f>
        <v>#VALUE!</v>
      </c>
      <c r="X524" s="293">
        <f t="shared" si="71"/>
        <v>0</v>
      </c>
      <c r="Y524" s="293">
        <f t="shared" si="72"/>
        <v>0</v>
      </c>
      <c r="Z524" s="294"/>
      <c r="AA524" s="294"/>
      <c r="AB524" s="294"/>
      <c r="AC524" s="294"/>
      <c r="AD524" s="294"/>
      <c r="AE524" s="294"/>
      <c r="AF524" s="294"/>
      <c r="AG524" s="294"/>
      <c r="AH524" s="294"/>
      <c r="AI524" s="294"/>
      <c r="AJ524" s="294"/>
      <c r="AK524" s="294"/>
      <c r="AL524" s="294"/>
      <c r="AM524" s="294"/>
    </row>
    <row r="525" spans="1:39" ht="12">
      <c r="A525" s="281"/>
      <c r="B525" s="281"/>
      <c r="C525" s="281"/>
      <c r="D525" s="283"/>
      <c r="E525" s="283"/>
      <c r="F525" s="284" t="e">
        <f t="shared" ca="1" si="66"/>
        <v>#NAME?</v>
      </c>
      <c r="G525" s="285" t="e">
        <f t="shared" ca="1" si="67"/>
        <v>#NAME?</v>
      </c>
      <c r="H525" s="281"/>
      <c r="I525" s="281"/>
      <c r="J525" s="281"/>
      <c r="K525" s="281"/>
      <c r="L525" s="281"/>
      <c r="M525" s="287" t="str">
        <f t="shared" si="69"/>
        <v/>
      </c>
      <c r="N525" s="288" t="e">
        <f ca="1">MATCH(F525,[3]IMC!B:B,0)</f>
        <v>#NAME?</v>
      </c>
      <c r="O525" s="288" t="e">
        <f t="shared" ca="1" si="68"/>
        <v>#NAME?</v>
      </c>
      <c r="P525" s="287" t="e">
        <f ca="1">CONCATENATE(INDEX([3]IMC!$F$1:$R$5,5,$O525) &amp; " e " &amp; INDEX([3]IMC!$F$1:$R$5,5,$O525+1))</f>
        <v>#NAME?</v>
      </c>
      <c r="Q525" s="281"/>
      <c r="R525" s="288" t="e">
        <f ca="1">MATCH(F525,[3]PC!A:A,0)</f>
        <v>#NAME?</v>
      </c>
      <c r="S525" s="288" t="e">
        <f t="shared" ca="1" si="70"/>
        <v>#NAME?</v>
      </c>
      <c r="T525" s="296" t="e">
        <f ca="1">CONCATENATE(INDEX([3]PC!$E$1:$M$2,1,$S525) &amp; " e " &amp; INDEX([3]PC!$E$1:$M$2,1,$S525+1))</f>
        <v>#NAME?</v>
      </c>
      <c r="U525" s="292"/>
      <c r="W525" s="292" t="e">
        <f>CONCATENATE(INDEX([3]IMC!$F$1:$R$5,5,$V525) &amp; " e " &amp; INDEX([3]IMC!$F$1:$R$5,5,$V525+1))</f>
        <v>#VALUE!</v>
      </c>
      <c r="X525" s="293">
        <f t="shared" si="71"/>
        <v>0</v>
      </c>
      <c r="Y525" s="293">
        <f t="shared" si="72"/>
        <v>0</v>
      </c>
      <c r="Z525" s="294"/>
      <c r="AA525" s="294"/>
      <c r="AB525" s="294"/>
      <c r="AC525" s="294"/>
      <c r="AD525" s="294"/>
      <c r="AE525" s="294"/>
      <c r="AF525" s="294"/>
      <c r="AG525" s="294"/>
      <c r="AH525" s="294"/>
      <c r="AI525" s="294"/>
      <c r="AJ525" s="294"/>
      <c r="AK525" s="294"/>
      <c r="AL525" s="294"/>
      <c r="AM525" s="294"/>
    </row>
    <row r="526" spans="1:39" ht="12">
      <c r="A526" s="281"/>
      <c r="B526" s="281"/>
      <c r="C526" s="281"/>
      <c r="D526" s="283"/>
      <c r="E526" s="283"/>
      <c r="F526" s="284" t="e">
        <f t="shared" ca="1" si="66"/>
        <v>#NAME?</v>
      </c>
      <c r="G526" s="285" t="e">
        <f t="shared" ca="1" si="67"/>
        <v>#NAME?</v>
      </c>
      <c r="H526" s="281"/>
      <c r="I526" s="281"/>
      <c r="J526" s="281"/>
      <c r="K526" s="281"/>
      <c r="L526" s="281"/>
      <c r="M526" s="287" t="str">
        <f t="shared" si="69"/>
        <v/>
      </c>
      <c r="N526" s="288" t="e">
        <f ca="1">MATCH(F526,[3]IMC!B:B,0)</f>
        <v>#NAME?</v>
      </c>
      <c r="O526" s="288" t="e">
        <f t="shared" ca="1" si="68"/>
        <v>#NAME?</v>
      </c>
      <c r="P526" s="287" t="e">
        <f ca="1">CONCATENATE(INDEX([3]IMC!$F$1:$R$5,5,$O526) &amp; " e " &amp; INDEX([3]IMC!$F$1:$R$5,5,$O526+1))</f>
        <v>#NAME?</v>
      </c>
      <c r="Q526" s="281"/>
      <c r="R526" s="288" t="e">
        <f ca="1">MATCH(F526,[3]PC!A:A,0)</f>
        <v>#NAME?</v>
      </c>
      <c r="S526" s="288" t="e">
        <f t="shared" ca="1" si="70"/>
        <v>#NAME?</v>
      </c>
      <c r="T526" s="296" t="e">
        <f ca="1">CONCATENATE(INDEX([3]PC!$E$1:$M$2,1,$S526) &amp; " e " &amp; INDEX([3]PC!$E$1:$M$2,1,$S526+1))</f>
        <v>#NAME?</v>
      </c>
      <c r="U526" s="292"/>
      <c r="W526" s="292" t="e">
        <f>CONCATENATE(INDEX([3]IMC!$F$1:$R$5,5,$V526) &amp; " e " &amp; INDEX([3]IMC!$F$1:$R$5,5,$V526+1))</f>
        <v>#VALUE!</v>
      </c>
      <c r="X526" s="293">
        <f t="shared" si="71"/>
        <v>0</v>
      </c>
      <c r="Y526" s="293">
        <f t="shared" si="72"/>
        <v>0</v>
      </c>
      <c r="Z526" s="294"/>
      <c r="AA526" s="294"/>
      <c r="AB526" s="294"/>
      <c r="AC526" s="294"/>
      <c r="AD526" s="294"/>
      <c r="AE526" s="294"/>
      <c r="AF526" s="294"/>
      <c r="AG526" s="294"/>
      <c r="AH526" s="294"/>
      <c r="AI526" s="294"/>
      <c r="AJ526" s="294"/>
      <c r="AK526" s="294"/>
      <c r="AL526" s="294"/>
      <c r="AM526" s="294"/>
    </row>
    <row r="527" spans="1:39" ht="12">
      <c r="A527" s="281"/>
      <c r="B527" s="281"/>
      <c r="C527" s="281"/>
      <c r="D527" s="283"/>
      <c r="E527" s="283"/>
      <c r="F527" s="284" t="e">
        <f t="shared" ca="1" si="66"/>
        <v>#NAME?</v>
      </c>
      <c r="G527" s="285" t="e">
        <f t="shared" ca="1" si="67"/>
        <v>#NAME?</v>
      </c>
      <c r="H527" s="281"/>
      <c r="I527" s="281"/>
      <c r="J527" s="281"/>
      <c r="K527" s="281"/>
      <c r="L527" s="281"/>
      <c r="M527" s="287" t="str">
        <f t="shared" si="69"/>
        <v/>
      </c>
      <c r="N527" s="288" t="e">
        <f ca="1">MATCH(F527,[3]IMC!B:B,0)</f>
        <v>#NAME?</v>
      </c>
      <c r="O527" s="288" t="e">
        <f t="shared" ca="1" si="68"/>
        <v>#NAME?</v>
      </c>
      <c r="P527" s="287" t="e">
        <f ca="1">CONCATENATE(INDEX([3]IMC!$F$1:$R$5,5,$O527) &amp; " e " &amp; INDEX([3]IMC!$F$1:$R$5,5,$O527+1))</f>
        <v>#NAME?</v>
      </c>
      <c r="Q527" s="281"/>
      <c r="R527" s="288" t="e">
        <f ca="1">MATCH(F527,[3]PC!A:A,0)</f>
        <v>#NAME?</v>
      </c>
      <c r="S527" s="288" t="e">
        <f t="shared" ca="1" si="70"/>
        <v>#NAME?</v>
      </c>
      <c r="T527" s="296" t="e">
        <f ca="1">CONCATENATE(INDEX([3]PC!$E$1:$M$2,1,$S527) &amp; " e " &amp; INDEX([3]PC!$E$1:$M$2,1,$S527+1))</f>
        <v>#NAME?</v>
      </c>
      <c r="U527" s="292"/>
      <c r="W527" s="292" t="e">
        <f>CONCATENATE(INDEX([3]IMC!$F$1:$R$5,5,$V527) &amp; " e " &amp; INDEX([3]IMC!$F$1:$R$5,5,$V527+1))</f>
        <v>#VALUE!</v>
      </c>
      <c r="X527" s="293">
        <f t="shared" si="71"/>
        <v>0</v>
      </c>
      <c r="Y527" s="293">
        <f t="shared" si="72"/>
        <v>0</v>
      </c>
      <c r="Z527" s="294"/>
      <c r="AA527" s="294"/>
      <c r="AB527" s="294"/>
      <c r="AC527" s="294"/>
      <c r="AD527" s="294"/>
      <c r="AE527" s="294"/>
      <c r="AF527" s="294"/>
      <c r="AG527" s="294"/>
      <c r="AH527" s="294"/>
      <c r="AI527" s="294"/>
      <c r="AJ527" s="294"/>
      <c r="AK527" s="294"/>
      <c r="AL527" s="294"/>
      <c r="AM527" s="294"/>
    </row>
    <row r="528" spans="1:39" ht="12">
      <c r="A528" s="281"/>
      <c r="B528" s="281"/>
      <c r="C528" s="281"/>
      <c r="D528" s="283"/>
      <c r="E528" s="283"/>
      <c r="F528" s="284" t="e">
        <f t="shared" ca="1" si="66"/>
        <v>#NAME?</v>
      </c>
      <c r="G528" s="285" t="e">
        <f t="shared" ca="1" si="67"/>
        <v>#NAME?</v>
      </c>
      <c r="H528" s="281"/>
      <c r="I528" s="281"/>
      <c r="J528" s="281"/>
      <c r="K528" s="281"/>
      <c r="L528" s="281"/>
      <c r="M528" s="287" t="str">
        <f t="shared" si="69"/>
        <v/>
      </c>
      <c r="N528" s="288" t="e">
        <f ca="1">MATCH(F528,[3]IMC!B:B,0)</f>
        <v>#NAME?</v>
      </c>
      <c r="O528" s="288" t="e">
        <f t="shared" ca="1" si="68"/>
        <v>#NAME?</v>
      </c>
      <c r="P528" s="287" t="e">
        <f ca="1">CONCATENATE(INDEX([3]IMC!$F$1:$R$5,5,$O528) &amp; " e " &amp; INDEX([3]IMC!$F$1:$R$5,5,$O528+1))</f>
        <v>#NAME?</v>
      </c>
      <c r="Q528" s="281"/>
      <c r="R528" s="288" t="e">
        <f ca="1">MATCH(F528,[3]PC!A:A,0)</f>
        <v>#NAME?</v>
      </c>
      <c r="S528" s="288" t="e">
        <f t="shared" ca="1" si="70"/>
        <v>#NAME?</v>
      </c>
      <c r="T528" s="296" t="e">
        <f ca="1">CONCATENATE(INDEX([3]PC!$E$1:$M$2,1,$S528) &amp; " e " &amp; INDEX([3]PC!$E$1:$M$2,1,$S528+1))</f>
        <v>#NAME?</v>
      </c>
      <c r="U528" s="292"/>
      <c r="W528" s="292" t="e">
        <f>CONCATENATE(INDEX([3]IMC!$F$1:$R$5,5,$V528) &amp; " e " &amp; INDEX([3]IMC!$F$1:$R$5,5,$V528+1))</f>
        <v>#VALUE!</v>
      </c>
      <c r="X528" s="293">
        <f t="shared" si="71"/>
        <v>0</v>
      </c>
      <c r="Y528" s="293">
        <f t="shared" si="72"/>
        <v>0</v>
      </c>
      <c r="Z528" s="294"/>
      <c r="AA528" s="294"/>
      <c r="AB528" s="294"/>
      <c r="AC528" s="294"/>
      <c r="AD528" s="294"/>
      <c r="AE528" s="294"/>
      <c r="AF528" s="294"/>
      <c r="AG528" s="294"/>
      <c r="AH528" s="294"/>
      <c r="AI528" s="294"/>
      <c r="AJ528" s="294"/>
      <c r="AK528" s="294"/>
      <c r="AL528" s="294"/>
      <c r="AM528" s="294"/>
    </row>
    <row r="529" spans="1:39" ht="12">
      <c r="A529" s="281"/>
      <c r="B529" s="281"/>
      <c r="C529" s="281"/>
      <c r="D529" s="283"/>
      <c r="E529" s="283"/>
      <c r="F529" s="284" t="e">
        <f t="shared" ca="1" si="66"/>
        <v>#NAME?</v>
      </c>
      <c r="G529" s="285" t="e">
        <f t="shared" ca="1" si="67"/>
        <v>#NAME?</v>
      </c>
      <c r="H529" s="281"/>
      <c r="I529" s="281"/>
      <c r="J529" s="281"/>
      <c r="K529" s="281"/>
      <c r="L529" s="281"/>
      <c r="M529" s="287" t="str">
        <f t="shared" si="69"/>
        <v/>
      </c>
      <c r="N529" s="288" t="e">
        <f ca="1">MATCH(F529,[3]IMC!B:B,0)</f>
        <v>#NAME?</v>
      </c>
      <c r="O529" s="288" t="e">
        <f t="shared" ca="1" si="68"/>
        <v>#NAME?</v>
      </c>
      <c r="P529" s="287" t="e">
        <f ca="1">CONCATENATE(INDEX([3]IMC!$F$1:$R$5,5,$O529) &amp; " e " &amp; INDEX([3]IMC!$F$1:$R$5,5,$O529+1))</f>
        <v>#NAME?</v>
      </c>
      <c r="Q529" s="281"/>
      <c r="R529" s="288" t="e">
        <f ca="1">MATCH(F529,[3]PC!A:A,0)</f>
        <v>#NAME?</v>
      </c>
      <c r="S529" s="288" t="e">
        <f t="shared" ca="1" si="70"/>
        <v>#NAME?</v>
      </c>
      <c r="T529" s="296" t="e">
        <f ca="1">CONCATENATE(INDEX([3]PC!$E$1:$M$2,1,$S529) &amp; " e " &amp; INDEX([3]PC!$E$1:$M$2,1,$S529+1))</f>
        <v>#NAME?</v>
      </c>
      <c r="U529" s="292"/>
      <c r="W529" s="292" t="e">
        <f>CONCATENATE(INDEX([3]IMC!$F$1:$R$5,5,$V529) &amp; " e " &amp; INDEX([3]IMC!$F$1:$R$5,5,$V529+1))</f>
        <v>#VALUE!</v>
      </c>
      <c r="X529" s="293">
        <f t="shared" si="71"/>
        <v>0</v>
      </c>
      <c r="Y529" s="293">
        <f t="shared" si="72"/>
        <v>0</v>
      </c>
      <c r="Z529" s="294"/>
      <c r="AA529" s="294"/>
      <c r="AB529" s="294"/>
      <c r="AC529" s="294"/>
      <c r="AD529" s="294"/>
      <c r="AE529" s="294"/>
      <c r="AF529" s="294"/>
      <c r="AG529" s="294"/>
      <c r="AH529" s="294"/>
      <c r="AI529" s="294"/>
      <c r="AJ529" s="294"/>
      <c r="AK529" s="294"/>
      <c r="AL529" s="294"/>
      <c r="AM529" s="294"/>
    </row>
    <row r="530" spans="1:39" ht="12">
      <c r="A530" s="281"/>
      <c r="B530" s="281"/>
      <c r="C530" s="281"/>
      <c r="D530" s="283"/>
      <c r="E530" s="283"/>
      <c r="F530" s="284" t="e">
        <f t="shared" ca="1" si="66"/>
        <v>#NAME?</v>
      </c>
      <c r="G530" s="285" t="e">
        <f t="shared" ca="1" si="67"/>
        <v>#NAME?</v>
      </c>
      <c r="H530" s="281"/>
      <c r="I530" s="281"/>
      <c r="J530" s="281"/>
      <c r="K530" s="281"/>
      <c r="L530" s="281"/>
      <c r="M530" s="287" t="str">
        <f t="shared" si="69"/>
        <v/>
      </c>
      <c r="N530" s="288" t="e">
        <f ca="1">MATCH(F530,[3]IMC!B:B,0)</f>
        <v>#NAME?</v>
      </c>
      <c r="O530" s="288" t="e">
        <f t="shared" ca="1" si="68"/>
        <v>#NAME?</v>
      </c>
      <c r="P530" s="287" t="e">
        <f ca="1">CONCATENATE(INDEX([3]IMC!$F$1:$R$5,5,$O530) &amp; " e " &amp; INDEX([3]IMC!$F$1:$R$5,5,$O530+1))</f>
        <v>#NAME?</v>
      </c>
      <c r="Q530" s="281"/>
      <c r="R530" s="288" t="e">
        <f ca="1">MATCH(F530,[3]PC!A:A,0)</f>
        <v>#NAME?</v>
      </c>
      <c r="S530" s="288" t="e">
        <f t="shared" ca="1" si="70"/>
        <v>#NAME?</v>
      </c>
      <c r="T530" s="296" t="e">
        <f ca="1">CONCATENATE(INDEX([3]PC!$E$1:$M$2,1,$S530) &amp; " e " &amp; INDEX([3]PC!$E$1:$M$2,1,$S530+1))</f>
        <v>#NAME?</v>
      </c>
      <c r="U530" s="292"/>
      <c r="W530" s="292" t="e">
        <f>CONCATENATE(INDEX([3]IMC!$F$1:$R$5,5,$V530) &amp; " e " &amp; INDEX([3]IMC!$F$1:$R$5,5,$V530+1))</f>
        <v>#VALUE!</v>
      </c>
      <c r="X530" s="293">
        <f t="shared" si="71"/>
        <v>0</v>
      </c>
      <c r="Y530" s="293">
        <f t="shared" si="72"/>
        <v>0</v>
      </c>
      <c r="Z530" s="294"/>
      <c r="AA530" s="294"/>
      <c r="AB530" s="294"/>
      <c r="AC530" s="294"/>
      <c r="AD530" s="294"/>
      <c r="AE530" s="294"/>
      <c r="AF530" s="294"/>
      <c r="AG530" s="294"/>
      <c r="AH530" s="294"/>
      <c r="AI530" s="294"/>
      <c r="AJ530" s="294"/>
      <c r="AK530" s="294"/>
      <c r="AL530" s="294"/>
      <c r="AM530" s="294"/>
    </row>
    <row r="531" spans="1:39" ht="12">
      <c r="A531" s="281"/>
      <c r="B531" s="281"/>
      <c r="C531" s="281"/>
      <c r="D531" s="283"/>
      <c r="E531" s="283"/>
      <c r="F531" s="284" t="e">
        <f t="shared" ca="1" si="66"/>
        <v>#NAME?</v>
      </c>
      <c r="G531" s="285" t="e">
        <f t="shared" ca="1" si="67"/>
        <v>#NAME?</v>
      </c>
      <c r="H531" s="281"/>
      <c r="I531" s="281"/>
      <c r="J531" s="281"/>
      <c r="K531" s="281"/>
      <c r="L531" s="281"/>
      <c r="M531" s="287" t="str">
        <f t="shared" si="69"/>
        <v/>
      </c>
      <c r="N531" s="288" t="e">
        <f ca="1">MATCH(F531,[3]IMC!B:B,0)</f>
        <v>#NAME?</v>
      </c>
      <c r="O531" s="288" t="e">
        <f t="shared" ca="1" si="68"/>
        <v>#NAME?</v>
      </c>
      <c r="P531" s="287" t="e">
        <f ca="1">CONCATENATE(INDEX([3]IMC!$F$1:$R$5,5,$O531) &amp; " e " &amp; INDEX([3]IMC!$F$1:$R$5,5,$O531+1))</f>
        <v>#NAME?</v>
      </c>
      <c r="Q531" s="281"/>
      <c r="R531" s="288" t="e">
        <f ca="1">MATCH(F531,[3]PC!A:A,0)</f>
        <v>#NAME?</v>
      </c>
      <c r="S531" s="288" t="e">
        <f t="shared" ca="1" si="70"/>
        <v>#NAME?</v>
      </c>
      <c r="T531" s="296" t="e">
        <f ca="1">CONCATENATE(INDEX([3]PC!$E$1:$M$2,1,$S531) &amp; " e " &amp; INDEX([3]PC!$E$1:$M$2,1,$S531+1))</f>
        <v>#NAME?</v>
      </c>
      <c r="U531" s="292"/>
      <c r="W531" s="292" t="e">
        <f>CONCATENATE(INDEX([3]IMC!$F$1:$R$5,5,$V531) &amp; " e " &amp; INDEX([3]IMC!$F$1:$R$5,5,$V531+1))</f>
        <v>#VALUE!</v>
      </c>
      <c r="X531" s="293">
        <f t="shared" si="71"/>
        <v>0</v>
      </c>
      <c r="Y531" s="293">
        <f t="shared" si="72"/>
        <v>0</v>
      </c>
      <c r="Z531" s="294"/>
      <c r="AA531" s="294"/>
      <c r="AB531" s="294"/>
      <c r="AC531" s="294"/>
      <c r="AD531" s="294"/>
      <c r="AE531" s="294"/>
      <c r="AF531" s="294"/>
      <c r="AG531" s="294"/>
      <c r="AH531" s="294"/>
      <c r="AI531" s="294"/>
      <c r="AJ531" s="294"/>
      <c r="AK531" s="294"/>
      <c r="AL531" s="294"/>
      <c r="AM531" s="294"/>
    </row>
    <row r="532" spans="1:39" ht="12">
      <c r="A532" s="281"/>
      <c r="B532" s="281"/>
      <c r="C532" s="281"/>
      <c r="D532" s="283"/>
      <c r="E532" s="283"/>
      <c r="F532" s="284" t="e">
        <f t="shared" ca="1" si="66"/>
        <v>#NAME?</v>
      </c>
      <c r="G532" s="285" t="e">
        <f t="shared" ca="1" si="67"/>
        <v>#NAME?</v>
      </c>
      <c r="H532" s="281"/>
      <c r="I532" s="281"/>
      <c r="J532" s="281"/>
      <c r="K532" s="281"/>
      <c r="L532" s="281"/>
      <c r="M532" s="287" t="str">
        <f t="shared" si="69"/>
        <v/>
      </c>
      <c r="N532" s="288" t="e">
        <f ca="1">MATCH(F532,[3]IMC!B:B,0)</f>
        <v>#NAME?</v>
      </c>
      <c r="O532" s="288" t="e">
        <f t="shared" ca="1" si="68"/>
        <v>#NAME?</v>
      </c>
      <c r="P532" s="287" t="e">
        <f ca="1">CONCATENATE(INDEX([3]IMC!$F$1:$R$5,5,$O532) &amp; " e " &amp; INDEX([3]IMC!$F$1:$R$5,5,$O532+1))</f>
        <v>#NAME?</v>
      </c>
      <c r="Q532" s="281"/>
      <c r="R532" s="288" t="e">
        <f ca="1">MATCH(F532,[3]PC!A:A,0)</f>
        <v>#NAME?</v>
      </c>
      <c r="S532" s="288" t="e">
        <f t="shared" ca="1" si="70"/>
        <v>#NAME?</v>
      </c>
      <c r="T532" s="296" t="e">
        <f ca="1">CONCATENATE(INDEX([3]PC!$E$1:$M$2,1,$S532) &amp; " e " &amp; INDEX([3]PC!$E$1:$M$2,1,$S532+1))</f>
        <v>#NAME?</v>
      </c>
      <c r="U532" s="292"/>
      <c r="W532" s="292" t="e">
        <f>CONCATENATE(INDEX([3]IMC!$F$1:$R$5,5,$V532) &amp; " e " &amp; INDEX([3]IMC!$F$1:$R$5,5,$V532+1))</f>
        <v>#VALUE!</v>
      </c>
      <c r="X532" s="293">
        <f t="shared" si="71"/>
        <v>0</v>
      </c>
      <c r="Y532" s="293">
        <f t="shared" si="72"/>
        <v>0</v>
      </c>
      <c r="Z532" s="294"/>
      <c r="AA532" s="294"/>
      <c r="AB532" s="294"/>
      <c r="AC532" s="294"/>
      <c r="AD532" s="294"/>
      <c r="AE532" s="294"/>
      <c r="AF532" s="294"/>
      <c r="AG532" s="294"/>
      <c r="AH532" s="294"/>
      <c r="AI532" s="294"/>
      <c r="AJ532" s="294"/>
      <c r="AK532" s="294"/>
      <c r="AL532" s="294"/>
      <c r="AM532" s="294"/>
    </row>
    <row r="533" spans="1:39" ht="12">
      <c r="A533" s="281"/>
      <c r="B533" s="281"/>
      <c r="C533" s="281"/>
      <c r="D533" s="283"/>
      <c r="E533" s="283"/>
      <c r="F533" s="284" t="e">
        <f t="shared" ca="1" si="66"/>
        <v>#NAME?</v>
      </c>
      <c r="G533" s="285" t="e">
        <f t="shared" ca="1" si="67"/>
        <v>#NAME?</v>
      </c>
      <c r="H533" s="281"/>
      <c r="I533" s="281"/>
      <c r="J533" s="281"/>
      <c r="K533" s="281"/>
      <c r="L533" s="281"/>
      <c r="M533" s="287" t="str">
        <f t="shared" si="69"/>
        <v/>
      </c>
      <c r="N533" s="288" t="e">
        <f ca="1">MATCH(F533,[3]IMC!B:B,0)</f>
        <v>#NAME?</v>
      </c>
      <c r="O533" s="288" t="e">
        <f t="shared" ca="1" si="68"/>
        <v>#NAME?</v>
      </c>
      <c r="P533" s="287" t="e">
        <f ca="1">CONCATENATE(INDEX([3]IMC!$F$1:$R$5,5,$O533) &amp; " e " &amp; INDEX([3]IMC!$F$1:$R$5,5,$O533+1))</f>
        <v>#NAME?</v>
      </c>
      <c r="Q533" s="281"/>
      <c r="R533" s="288" t="e">
        <f ca="1">MATCH(F533,[3]PC!A:A,0)</f>
        <v>#NAME?</v>
      </c>
      <c r="S533" s="288" t="e">
        <f t="shared" ca="1" si="70"/>
        <v>#NAME?</v>
      </c>
      <c r="T533" s="296" t="e">
        <f ca="1">CONCATENATE(INDEX([3]PC!$E$1:$M$2,1,$S533) &amp; " e " &amp; INDEX([3]PC!$E$1:$M$2,1,$S533+1))</f>
        <v>#NAME?</v>
      </c>
      <c r="U533" s="292"/>
      <c r="W533" s="292" t="e">
        <f>CONCATENATE(INDEX([3]IMC!$F$1:$R$5,5,$V533) &amp; " e " &amp; INDEX([3]IMC!$F$1:$R$5,5,$V533+1))</f>
        <v>#VALUE!</v>
      </c>
      <c r="X533" s="293">
        <f t="shared" si="71"/>
        <v>0</v>
      </c>
      <c r="Y533" s="293">
        <f t="shared" si="72"/>
        <v>0</v>
      </c>
      <c r="Z533" s="294"/>
      <c r="AA533" s="294"/>
      <c r="AB533" s="294"/>
      <c r="AC533" s="294"/>
      <c r="AD533" s="294"/>
      <c r="AE533" s="294"/>
      <c r="AF533" s="294"/>
      <c r="AG533" s="294"/>
      <c r="AH533" s="294"/>
      <c r="AI533" s="294"/>
      <c r="AJ533" s="294"/>
      <c r="AK533" s="294"/>
      <c r="AL533" s="294"/>
      <c r="AM533" s="294"/>
    </row>
    <row r="534" spans="1:39" ht="12">
      <c r="A534" s="281"/>
      <c r="B534" s="281"/>
      <c r="C534" s="281"/>
      <c r="D534" s="283"/>
      <c r="E534" s="283"/>
      <c r="F534" s="284" t="e">
        <f t="shared" ca="1" si="66"/>
        <v>#NAME?</v>
      </c>
      <c r="G534" s="285" t="e">
        <f t="shared" ca="1" si="67"/>
        <v>#NAME?</v>
      </c>
      <c r="H534" s="281"/>
      <c r="I534" s="281"/>
      <c r="J534" s="281"/>
      <c r="K534" s="281"/>
      <c r="L534" s="281"/>
      <c r="M534" s="287" t="str">
        <f t="shared" si="69"/>
        <v/>
      </c>
      <c r="N534" s="288" t="e">
        <f ca="1">MATCH(F534,[3]IMC!B:B,0)</f>
        <v>#NAME?</v>
      </c>
      <c r="O534" s="288" t="e">
        <f t="shared" ca="1" si="68"/>
        <v>#NAME?</v>
      </c>
      <c r="P534" s="287" t="e">
        <f ca="1">CONCATENATE(INDEX([3]IMC!$F$1:$R$5,5,$O534) &amp; " e " &amp; INDEX([3]IMC!$F$1:$R$5,5,$O534+1))</f>
        <v>#NAME?</v>
      </c>
      <c r="Q534" s="281"/>
      <c r="R534" s="288" t="e">
        <f ca="1">MATCH(F534,[3]PC!A:A,0)</f>
        <v>#NAME?</v>
      </c>
      <c r="S534" s="288" t="e">
        <f t="shared" ca="1" si="70"/>
        <v>#NAME?</v>
      </c>
      <c r="T534" s="296" t="e">
        <f ca="1">CONCATENATE(INDEX([3]PC!$E$1:$M$2,1,$S534) &amp; " e " &amp; INDEX([3]PC!$E$1:$M$2,1,$S534+1))</f>
        <v>#NAME?</v>
      </c>
      <c r="U534" s="292"/>
      <c r="W534" s="292" t="e">
        <f>CONCATENATE(INDEX([3]IMC!$F$1:$R$5,5,$V534) &amp; " e " &amp; INDEX([3]IMC!$F$1:$R$5,5,$V534+1))</f>
        <v>#VALUE!</v>
      </c>
      <c r="X534" s="293">
        <f t="shared" si="71"/>
        <v>0</v>
      </c>
      <c r="Y534" s="293">
        <f t="shared" si="72"/>
        <v>0</v>
      </c>
      <c r="Z534" s="294"/>
      <c r="AA534" s="294"/>
      <c r="AB534" s="294"/>
      <c r="AC534" s="294"/>
      <c r="AD534" s="294"/>
      <c r="AE534" s="294"/>
      <c r="AF534" s="294"/>
      <c r="AG534" s="294"/>
      <c r="AH534" s="294"/>
      <c r="AI534" s="294"/>
      <c r="AJ534" s="294"/>
      <c r="AK534" s="294"/>
      <c r="AL534" s="294"/>
      <c r="AM534" s="294"/>
    </row>
    <row r="535" spans="1:39" ht="12">
      <c r="A535" s="281"/>
      <c r="B535" s="281"/>
      <c r="C535" s="281"/>
      <c r="D535" s="283"/>
      <c r="E535" s="283"/>
      <c r="F535" s="284" t="e">
        <f t="shared" ca="1" si="66"/>
        <v>#NAME?</v>
      </c>
      <c r="G535" s="285" t="e">
        <f t="shared" ca="1" si="67"/>
        <v>#NAME?</v>
      </c>
      <c r="H535" s="281"/>
      <c r="I535" s="281"/>
      <c r="J535" s="281"/>
      <c r="K535" s="281"/>
      <c r="L535" s="281"/>
      <c r="M535" s="287" t="str">
        <f t="shared" si="69"/>
        <v/>
      </c>
      <c r="N535" s="288" t="e">
        <f ca="1">MATCH(F535,[3]IMC!B:B,0)</f>
        <v>#NAME?</v>
      </c>
      <c r="O535" s="288" t="e">
        <f t="shared" ca="1" si="68"/>
        <v>#NAME?</v>
      </c>
      <c r="P535" s="287" t="e">
        <f ca="1">CONCATENATE(INDEX([3]IMC!$F$1:$R$5,5,$O535) &amp; " e " &amp; INDEX([3]IMC!$F$1:$R$5,5,$O535+1))</f>
        <v>#NAME?</v>
      </c>
      <c r="Q535" s="281"/>
      <c r="R535" s="288" t="e">
        <f ca="1">MATCH(F535,[3]PC!A:A,0)</f>
        <v>#NAME?</v>
      </c>
      <c r="S535" s="288" t="e">
        <f t="shared" ca="1" si="70"/>
        <v>#NAME?</v>
      </c>
      <c r="T535" s="296" t="e">
        <f ca="1">CONCATENATE(INDEX([3]PC!$E$1:$M$2,1,$S535) &amp; " e " &amp; INDEX([3]PC!$E$1:$M$2,1,$S535+1))</f>
        <v>#NAME?</v>
      </c>
      <c r="U535" s="292"/>
      <c r="W535" s="292" t="e">
        <f>CONCATENATE(INDEX([3]IMC!$F$1:$R$5,5,$V535) &amp; " e " &amp; INDEX([3]IMC!$F$1:$R$5,5,$V535+1))</f>
        <v>#VALUE!</v>
      </c>
      <c r="X535" s="293">
        <f t="shared" si="71"/>
        <v>0</v>
      </c>
      <c r="Y535" s="293">
        <f t="shared" si="72"/>
        <v>0</v>
      </c>
      <c r="Z535" s="294"/>
      <c r="AA535" s="294"/>
      <c r="AB535" s="294"/>
      <c r="AC535" s="294"/>
      <c r="AD535" s="294"/>
      <c r="AE535" s="294"/>
      <c r="AF535" s="294"/>
      <c r="AG535" s="294"/>
      <c r="AH535" s="294"/>
      <c r="AI535" s="294"/>
      <c r="AJ535" s="294"/>
      <c r="AK535" s="294"/>
      <c r="AL535" s="294"/>
      <c r="AM535" s="294"/>
    </row>
    <row r="536" spans="1:39" ht="12">
      <c r="A536" s="281"/>
      <c r="B536" s="281"/>
      <c r="C536" s="281"/>
      <c r="D536" s="283"/>
      <c r="E536" s="283"/>
      <c r="F536" s="284" t="e">
        <f t="shared" ca="1" si="66"/>
        <v>#NAME?</v>
      </c>
      <c r="G536" s="285" t="e">
        <f t="shared" ca="1" si="67"/>
        <v>#NAME?</v>
      </c>
      <c r="H536" s="281"/>
      <c r="I536" s="281"/>
      <c r="J536" s="281"/>
      <c r="K536" s="281"/>
      <c r="L536" s="281"/>
      <c r="M536" s="287" t="str">
        <f t="shared" si="69"/>
        <v/>
      </c>
      <c r="N536" s="288" t="e">
        <f ca="1">MATCH(F536,[3]IMC!B:B,0)</f>
        <v>#NAME?</v>
      </c>
      <c r="O536" s="288" t="e">
        <f t="shared" ca="1" si="68"/>
        <v>#NAME?</v>
      </c>
      <c r="P536" s="287" t="e">
        <f ca="1">CONCATENATE(INDEX([3]IMC!$F$1:$R$5,5,$O536) &amp; " e " &amp; INDEX([3]IMC!$F$1:$R$5,5,$O536+1))</f>
        <v>#NAME?</v>
      </c>
      <c r="Q536" s="281"/>
      <c r="R536" s="288" t="e">
        <f ca="1">MATCH(F536,[3]PC!A:A,0)</f>
        <v>#NAME?</v>
      </c>
      <c r="S536" s="288" t="e">
        <f t="shared" ca="1" si="70"/>
        <v>#NAME?</v>
      </c>
      <c r="T536" s="296" t="e">
        <f ca="1">CONCATENATE(INDEX([3]PC!$E$1:$M$2,1,$S536) &amp; " e " &amp; INDEX([3]PC!$E$1:$M$2,1,$S536+1))</f>
        <v>#NAME?</v>
      </c>
      <c r="U536" s="292"/>
      <c r="W536" s="292" t="e">
        <f>CONCATENATE(INDEX([3]IMC!$F$1:$R$5,5,$V536) &amp; " e " &amp; INDEX([3]IMC!$F$1:$R$5,5,$V536+1))</f>
        <v>#VALUE!</v>
      </c>
      <c r="X536" s="293">
        <f t="shared" si="71"/>
        <v>0</v>
      </c>
      <c r="Y536" s="293">
        <f t="shared" si="72"/>
        <v>0</v>
      </c>
      <c r="Z536" s="294"/>
      <c r="AA536" s="294"/>
      <c r="AB536" s="294"/>
      <c r="AC536" s="294"/>
      <c r="AD536" s="294"/>
      <c r="AE536" s="294"/>
      <c r="AF536" s="294"/>
      <c r="AG536" s="294"/>
      <c r="AH536" s="294"/>
      <c r="AI536" s="294"/>
      <c r="AJ536" s="294"/>
      <c r="AK536" s="294"/>
      <c r="AL536" s="294"/>
      <c r="AM536" s="294"/>
    </row>
    <row r="537" spans="1:39" ht="12">
      <c r="A537" s="281"/>
      <c r="B537" s="281"/>
      <c r="C537" s="281"/>
      <c r="D537" s="283"/>
      <c r="E537" s="283"/>
      <c r="F537" s="284" t="e">
        <f t="shared" ref="F537:F600" ca="1" si="73">meses(E537,D537)</f>
        <v>#NAME?</v>
      </c>
      <c r="G537" s="285" t="e">
        <f t="shared" ref="G537:G600" ca="1" si="74">AnosMeses(E537,D537)</f>
        <v>#NAME?</v>
      </c>
      <c r="H537" s="281"/>
      <c r="I537" s="281"/>
      <c r="J537" s="281"/>
      <c r="K537" s="281"/>
      <c r="L537" s="281"/>
      <c r="M537" s="287" t="str">
        <f t="shared" si="69"/>
        <v/>
      </c>
      <c r="N537" s="288" t="e">
        <f ca="1">MATCH(F537,[3]IMC!B:B,0)</f>
        <v>#NAME?</v>
      </c>
      <c r="O537" s="288" t="e">
        <f t="shared" ca="1" si="68"/>
        <v>#NAME?</v>
      </c>
      <c r="P537" s="287" t="e">
        <f ca="1">CONCATENATE(INDEX([3]IMC!$F$1:$R$5,5,$O537) &amp; " e " &amp; INDEX([3]IMC!$F$1:$R$5,5,$O537+1))</f>
        <v>#NAME?</v>
      </c>
      <c r="Q537" s="281"/>
      <c r="R537" s="288" t="e">
        <f ca="1">MATCH(F537,[3]PC!A:A,0)</f>
        <v>#NAME?</v>
      </c>
      <c r="S537" s="288" t="e">
        <f t="shared" ca="1" si="70"/>
        <v>#NAME?</v>
      </c>
      <c r="T537" s="296" t="e">
        <f ca="1">CONCATENATE(INDEX([3]PC!$E$1:$M$2,1,$S537) &amp; " e " &amp; INDEX([3]PC!$E$1:$M$2,1,$S537+1))</f>
        <v>#NAME?</v>
      </c>
      <c r="U537" s="292"/>
      <c r="W537" s="292" t="e">
        <f>CONCATENATE(INDEX([3]IMC!$F$1:$R$5,5,$V537) &amp; " e " &amp; INDEX([3]IMC!$F$1:$R$5,5,$V537+1))</f>
        <v>#VALUE!</v>
      </c>
      <c r="X537" s="293">
        <f t="shared" si="71"/>
        <v>0</v>
      </c>
      <c r="Y537" s="293">
        <f t="shared" si="72"/>
        <v>0</v>
      </c>
      <c r="Z537" s="294"/>
      <c r="AA537" s="294"/>
      <c r="AB537" s="294"/>
      <c r="AC537" s="294"/>
      <c r="AD537" s="294"/>
      <c r="AE537" s="294"/>
      <c r="AF537" s="294"/>
      <c r="AG537" s="294"/>
      <c r="AH537" s="294"/>
      <c r="AI537" s="294"/>
      <c r="AJ537" s="294"/>
      <c r="AK537" s="294"/>
      <c r="AL537" s="294"/>
      <c r="AM537" s="294"/>
    </row>
    <row r="538" spans="1:39" ht="12">
      <c r="A538" s="281"/>
      <c r="B538" s="281"/>
      <c r="C538" s="281"/>
      <c r="D538" s="283"/>
      <c r="E538" s="283"/>
      <c r="F538" s="284" t="e">
        <f t="shared" ca="1" si="73"/>
        <v>#NAME?</v>
      </c>
      <c r="G538" s="285" t="e">
        <f t="shared" ca="1" si="74"/>
        <v>#NAME?</v>
      </c>
      <c r="H538" s="281"/>
      <c r="I538" s="281"/>
      <c r="J538" s="281"/>
      <c r="K538" s="281"/>
      <c r="L538" s="281"/>
      <c r="M538" s="287" t="str">
        <f t="shared" si="69"/>
        <v/>
      </c>
      <c r="N538" s="288" t="e">
        <f ca="1">MATCH(F538,[3]IMC!B:B,0)</f>
        <v>#NAME?</v>
      </c>
      <c r="O538" s="288" t="e">
        <f t="shared" ca="1" si="68"/>
        <v>#NAME?</v>
      </c>
      <c r="P538" s="287" t="e">
        <f ca="1">CONCATENATE(INDEX([3]IMC!$F$1:$R$5,5,$O538) &amp; " e " &amp; INDEX([3]IMC!$F$1:$R$5,5,$O538+1))</f>
        <v>#NAME?</v>
      </c>
      <c r="Q538" s="281"/>
      <c r="R538" s="288" t="e">
        <f ca="1">MATCH(F538,[3]PC!A:A,0)</f>
        <v>#NAME?</v>
      </c>
      <c r="S538" s="288" t="e">
        <f t="shared" ca="1" si="70"/>
        <v>#NAME?</v>
      </c>
      <c r="T538" s="296" t="e">
        <f ca="1">CONCATENATE(INDEX([3]PC!$E$1:$M$2,1,$S538) &amp; " e " &amp; INDEX([3]PC!$E$1:$M$2,1,$S538+1))</f>
        <v>#NAME?</v>
      </c>
      <c r="U538" s="292"/>
      <c r="W538" s="292" t="e">
        <f>CONCATENATE(INDEX([3]IMC!$F$1:$R$5,5,$V538) &amp; " e " &amp; INDEX([3]IMC!$F$1:$R$5,5,$V538+1))</f>
        <v>#VALUE!</v>
      </c>
      <c r="X538" s="293">
        <f t="shared" si="71"/>
        <v>0</v>
      </c>
      <c r="Y538" s="293">
        <f t="shared" si="72"/>
        <v>0</v>
      </c>
      <c r="Z538" s="294"/>
      <c r="AA538" s="294"/>
      <c r="AB538" s="294"/>
      <c r="AC538" s="294"/>
      <c r="AD538" s="294"/>
      <c r="AE538" s="294"/>
      <c r="AF538" s="294"/>
      <c r="AG538" s="294"/>
      <c r="AH538" s="294"/>
      <c r="AI538" s="294"/>
      <c r="AJ538" s="294"/>
      <c r="AK538" s="294"/>
      <c r="AL538" s="294"/>
      <c r="AM538" s="294"/>
    </row>
    <row r="539" spans="1:39" ht="12">
      <c r="A539" s="281"/>
      <c r="B539" s="281"/>
      <c r="C539" s="281"/>
      <c r="D539" s="283"/>
      <c r="E539" s="283"/>
      <c r="F539" s="284" t="e">
        <f t="shared" ca="1" si="73"/>
        <v>#NAME?</v>
      </c>
      <c r="G539" s="285" t="e">
        <f t="shared" ca="1" si="74"/>
        <v>#NAME?</v>
      </c>
      <c r="H539" s="281"/>
      <c r="I539" s="281"/>
      <c r="J539" s="281"/>
      <c r="K539" s="281"/>
      <c r="L539" s="281"/>
      <c r="M539" s="287" t="str">
        <f t="shared" si="69"/>
        <v/>
      </c>
      <c r="N539" s="288" t="e">
        <f ca="1">MATCH(F539,[3]IMC!B:B,0)</f>
        <v>#NAME?</v>
      </c>
      <c r="O539" s="288" t="e">
        <f t="shared" ca="1" si="68"/>
        <v>#NAME?</v>
      </c>
      <c r="P539" s="287" t="e">
        <f ca="1">CONCATENATE(INDEX([3]IMC!$F$1:$R$5,5,$O539) &amp; " e " &amp; INDEX([3]IMC!$F$1:$R$5,5,$O539+1))</f>
        <v>#NAME?</v>
      </c>
      <c r="Q539" s="281"/>
      <c r="R539" s="288" t="e">
        <f ca="1">MATCH(F539,[3]PC!A:A,0)</f>
        <v>#NAME?</v>
      </c>
      <c r="S539" s="288" t="e">
        <f t="shared" ca="1" si="70"/>
        <v>#NAME?</v>
      </c>
      <c r="T539" s="296" t="e">
        <f ca="1">CONCATENATE(INDEX([3]PC!$E$1:$M$2,1,$S539) &amp; " e " &amp; INDEX([3]PC!$E$1:$M$2,1,$S539+1))</f>
        <v>#NAME?</v>
      </c>
      <c r="U539" s="292"/>
      <c r="W539" s="292" t="e">
        <f>CONCATENATE(INDEX([3]IMC!$F$1:$R$5,5,$V539) &amp; " e " &amp; INDEX([3]IMC!$F$1:$R$5,5,$V539+1))</f>
        <v>#VALUE!</v>
      </c>
      <c r="X539" s="293">
        <f t="shared" si="71"/>
        <v>0</v>
      </c>
      <c r="Y539" s="293">
        <f t="shared" si="72"/>
        <v>0</v>
      </c>
      <c r="Z539" s="294"/>
      <c r="AA539" s="294"/>
      <c r="AB539" s="294"/>
      <c r="AC539" s="294"/>
      <c r="AD539" s="294"/>
      <c r="AE539" s="294"/>
      <c r="AF539" s="294"/>
      <c r="AG539" s="294"/>
      <c r="AH539" s="294"/>
      <c r="AI539" s="294"/>
      <c r="AJ539" s="294"/>
      <c r="AK539" s="294"/>
      <c r="AL539" s="294"/>
      <c r="AM539" s="294"/>
    </row>
    <row r="540" spans="1:39" ht="12">
      <c r="A540" s="281"/>
      <c r="B540" s="281"/>
      <c r="C540" s="281"/>
      <c r="D540" s="283"/>
      <c r="E540" s="283"/>
      <c r="F540" s="284" t="e">
        <f t="shared" ca="1" si="73"/>
        <v>#NAME?</v>
      </c>
      <c r="G540" s="285" t="e">
        <f t="shared" ca="1" si="74"/>
        <v>#NAME?</v>
      </c>
      <c r="H540" s="281"/>
      <c r="I540" s="281"/>
      <c r="J540" s="281"/>
      <c r="K540" s="281"/>
      <c r="L540" s="281"/>
      <c r="M540" s="287" t="str">
        <f t="shared" si="69"/>
        <v/>
      </c>
      <c r="N540" s="288" t="e">
        <f ca="1">MATCH(F540,[3]IMC!B:B,0)</f>
        <v>#NAME?</v>
      </c>
      <c r="O540" s="288" t="e">
        <f t="shared" ca="1" si="68"/>
        <v>#NAME?</v>
      </c>
      <c r="P540" s="287" t="e">
        <f ca="1">CONCATENATE(INDEX([3]IMC!$F$1:$R$5,5,$O540) &amp; " e " &amp; INDEX([3]IMC!$F$1:$R$5,5,$O540+1))</f>
        <v>#NAME?</v>
      </c>
      <c r="Q540" s="281"/>
      <c r="R540" s="288" t="e">
        <f ca="1">MATCH(F540,[3]PC!A:A,0)</f>
        <v>#NAME?</v>
      </c>
      <c r="S540" s="288" t="e">
        <f t="shared" ca="1" si="70"/>
        <v>#NAME?</v>
      </c>
      <c r="T540" s="296" t="e">
        <f ca="1">CONCATENATE(INDEX([3]PC!$E$1:$M$2,1,$S540) &amp; " e " &amp; INDEX([3]PC!$E$1:$M$2,1,$S540+1))</f>
        <v>#NAME?</v>
      </c>
      <c r="U540" s="292"/>
      <c r="W540" s="292" t="e">
        <f>CONCATENATE(INDEX([3]IMC!$F$1:$R$5,5,$V540) &amp; " e " &amp; INDEX([3]IMC!$F$1:$R$5,5,$V540+1))</f>
        <v>#VALUE!</v>
      </c>
      <c r="X540" s="293">
        <f t="shared" si="71"/>
        <v>0</v>
      </c>
      <c r="Y540" s="293">
        <f t="shared" si="72"/>
        <v>0</v>
      </c>
      <c r="Z540" s="294"/>
      <c r="AA540" s="294"/>
      <c r="AB540" s="294"/>
      <c r="AC540" s="294"/>
      <c r="AD540" s="294"/>
      <c r="AE540" s="294"/>
      <c r="AF540" s="294"/>
      <c r="AG540" s="294"/>
      <c r="AH540" s="294"/>
      <c r="AI540" s="294"/>
      <c r="AJ540" s="294"/>
      <c r="AK540" s="294"/>
      <c r="AL540" s="294"/>
      <c r="AM540" s="294"/>
    </row>
    <row r="541" spans="1:39" ht="12">
      <c r="A541" s="281"/>
      <c r="B541" s="281"/>
      <c r="C541" s="281"/>
      <c r="D541" s="283"/>
      <c r="E541" s="283"/>
      <c r="F541" s="284" t="e">
        <f t="shared" ca="1" si="73"/>
        <v>#NAME?</v>
      </c>
      <c r="G541" s="285" t="e">
        <f t="shared" ca="1" si="74"/>
        <v>#NAME?</v>
      </c>
      <c r="H541" s="281"/>
      <c r="I541" s="281"/>
      <c r="J541" s="281"/>
      <c r="K541" s="281"/>
      <c r="L541" s="281"/>
      <c r="M541" s="287" t="str">
        <f t="shared" si="69"/>
        <v/>
      </c>
      <c r="N541" s="288" t="e">
        <f ca="1">MATCH(F541,[3]IMC!B:B,0)</f>
        <v>#NAME?</v>
      </c>
      <c r="O541" s="288" t="e">
        <f t="shared" ca="1" si="68"/>
        <v>#NAME?</v>
      </c>
      <c r="P541" s="287" t="e">
        <f ca="1">CONCATENATE(INDEX([3]IMC!$F$1:$R$5,5,$O541) &amp; " e " &amp; INDEX([3]IMC!$F$1:$R$5,5,$O541+1))</f>
        <v>#NAME?</v>
      </c>
      <c r="Q541" s="281"/>
      <c r="R541" s="288" t="e">
        <f ca="1">MATCH(F541,[3]PC!A:A,0)</f>
        <v>#NAME?</v>
      </c>
      <c r="S541" s="288" t="e">
        <f t="shared" ca="1" si="70"/>
        <v>#NAME?</v>
      </c>
      <c r="T541" s="296" t="e">
        <f ca="1">CONCATENATE(INDEX([3]PC!$E$1:$M$2,1,$S541) &amp; " e " &amp; INDEX([3]PC!$E$1:$M$2,1,$S541+1))</f>
        <v>#NAME?</v>
      </c>
      <c r="U541" s="292"/>
      <c r="W541" s="292" t="e">
        <f>CONCATENATE(INDEX([3]IMC!$F$1:$R$5,5,$V541) &amp; " e " &amp; INDEX([3]IMC!$F$1:$R$5,5,$V541+1))</f>
        <v>#VALUE!</v>
      </c>
      <c r="X541" s="293">
        <f t="shared" si="71"/>
        <v>0</v>
      </c>
      <c r="Y541" s="293">
        <f t="shared" si="72"/>
        <v>0</v>
      </c>
      <c r="Z541" s="294"/>
      <c r="AA541" s="294"/>
      <c r="AB541" s="294"/>
      <c r="AC541" s="294"/>
      <c r="AD541" s="294"/>
      <c r="AE541" s="294"/>
      <c r="AF541" s="294"/>
      <c r="AG541" s="294"/>
      <c r="AH541" s="294"/>
      <c r="AI541" s="294"/>
      <c r="AJ541" s="294"/>
      <c r="AK541" s="294"/>
      <c r="AL541" s="294"/>
      <c r="AM541" s="294"/>
    </row>
    <row r="542" spans="1:39" ht="12">
      <c r="A542" s="281"/>
      <c r="B542" s="281"/>
      <c r="C542" s="281"/>
      <c r="D542" s="283"/>
      <c r="E542" s="283"/>
      <c r="F542" s="284" t="e">
        <f t="shared" ca="1" si="73"/>
        <v>#NAME?</v>
      </c>
      <c r="G542" s="285" t="e">
        <f t="shared" ca="1" si="74"/>
        <v>#NAME?</v>
      </c>
      <c r="H542" s="281"/>
      <c r="I542" s="281"/>
      <c r="J542" s="281"/>
      <c r="K542" s="281"/>
      <c r="L542" s="281"/>
      <c r="M542" s="287" t="str">
        <f t="shared" si="69"/>
        <v/>
      </c>
      <c r="N542" s="288" t="e">
        <f ca="1">MATCH(F542,[3]IMC!B:B,0)</f>
        <v>#NAME?</v>
      </c>
      <c r="O542" s="288" t="e">
        <f t="shared" ca="1" si="68"/>
        <v>#NAME?</v>
      </c>
      <c r="P542" s="287" t="e">
        <f ca="1">CONCATENATE(INDEX([3]IMC!$F$1:$R$5,5,$O542) &amp; " e " &amp; INDEX([3]IMC!$F$1:$R$5,5,$O542+1))</f>
        <v>#NAME?</v>
      </c>
      <c r="Q542" s="281"/>
      <c r="R542" s="288" t="e">
        <f ca="1">MATCH(F542,[3]PC!A:A,0)</f>
        <v>#NAME?</v>
      </c>
      <c r="S542" s="288" t="e">
        <f t="shared" ca="1" si="70"/>
        <v>#NAME?</v>
      </c>
      <c r="T542" s="296" t="e">
        <f ca="1">CONCATENATE(INDEX([3]PC!$E$1:$M$2,1,$S542) &amp; " e " &amp; INDEX([3]PC!$E$1:$M$2,1,$S542+1))</f>
        <v>#NAME?</v>
      </c>
      <c r="U542" s="292"/>
      <c r="W542" s="292" t="e">
        <f>CONCATENATE(INDEX([3]IMC!$F$1:$R$5,5,$V542) &amp; " e " &amp; INDEX([3]IMC!$F$1:$R$5,5,$V542+1))</f>
        <v>#VALUE!</v>
      </c>
      <c r="X542" s="293">
        <f t="shared" si="71"/>
        <v>0</v>
      </c>
      <c r="Y542" s="293">
        <f t="shared" si="72"/>
        <v>0</v>
      </c>
      <c r="Z542" s="294"/>
      <c r="AA542" s="294"/>
      <c r="AB542" s="294"/>
      <c r="AC542" s="294"/>
      <c r="AD542" s="294"/>
      <c r="AE542" s="294"/>
      <c r="AF542" s="294"/>
      <c r="AG542" s="294"/>
      <c r="AH542" s="294"/>
      <c r="AI542" s="294"/>
      <c r="AJ542" s="294"/>
      <c r="AK542" s="294"/>
      <c r="AL542" s="294"/>
      <c r="AM542" s="294"/>
    </row>
    <row r="543" spans="1:39" ht="12">
      <c r="A543" s="281"/>
      <c r="B543" s="281"/>
      <c r="C543" s="281"/>
      <c r="D543" s="283"/>
      <c r="E543" s="283"/>
      <c r="F543" s="284" t="e">
        <f t="shared" ca="1" si="73"/>
        <v>#NAME?</v>
      </c>
      <c r="G543" s="285" t="e">
        <f t="shared" ca="1" si="74"/>
        <v>#NAME?</v>
      </c>
      <c r="H543" s="281"/>
      <c r="I543" s="281"/>
      <c r="J543" s="281"/>
      <c r="K543" s="281"/>
      <c r="L543" s="281"/>
      <c r="M543" s="287" t="str">
        <f t="shared" si="69"/>
        <v/>
      </c>
      <c r="N543" s="288" t="e">
        <f ca="1">MATCH(F543,[3]IMC!B:B,0)</f>
        <v>#NAME?</v>
      </c>
      <c r="O543" s="288" t="e">
        <f t="shared" ca="1" si="68"/>
        <v>#NAME?</v>
      </c>
      <c r="P543" s="287" t="e">
        <f ca="1">CONCATENATE(INDEX([3]IMC!$F$1:$R$5,5,$O543) &amp; " e " &amp; INDEX([3]IMC!$F$1:$R$5,5,$O543+1))</f>
        <v>#NAME?</v>
      </c>
      <c r="Q543" s="281"/>
      <c r="R543" s="288" t="e">
        <f ca="1">MATCH(F543,[3]PC!A:A,0)</f>
        <v>#NAME?</v>
      </c>
      <c r="S543" s="288" t="e">
        <f t="shared" ca="1" si="70"/>
        <v>#NAME?</v>
      </c>
      <c r="T543" s="296" t="e">
        <f ca="1">CONCATENATE(INDEX([3]PC!$E$1:$M$2,1,$S543) &amp; " e " &amp; INDEX([3]PC!$E$1:$M$2,1,$S543+1))</f>
        <v>#NAME?</v>
      </c>
      <c r="U543" s="292"/>
      <c r="W543" s="292" t="e">
        <f>CONCATENATE(INDEX([3]IMC!$F$1:$R$5,5,$V543) &amp; " e " &amp; INDEX([3]IMC!$F$1:$R$5,5,$V543+1))</f>
        <v>#VALUE!</v>
      </c>
      <c r="X543" s="293">
        <f t="shared" si="71"/>
        <v>0</v>
      </c>
      <c r="Y543" s="293">
        <f t="shared" si="72"/>
        <v>0</v>
      </c>
      <c r="Z543" s="294"/>
      <c r="AA543" s="294"/>
      <c r="AB543" s="294"/>
      <c r="AC543" s="294"/>
      <c r="AD543" s="294"/>
      <c r="AE543" s="294"/>
      <c r="AF543" s="294"/>
      <c r="AG543" s="294"/>
      <c r="AH543" s="294"/>
      <c r="AI543" s="294"/>
      <c r="AJ543" s="294"/>
      <c r="AK543" s="294"/>
      <c r="AL543" s="294"/>
      <c r="AM543" s="294"/>
    </row>
    <row r="544" spans="1:39" ht="12">
      <c r="A544" s="281"/>
      <c r="B544" s="281"/>
      <c r="C544" s="281"/>
      <c r="D544" s="283"/>
      <c r="E544" s="283"/>
      <c r="F544" s="284" t="e">
        <f t="shared" ca="1" si="73"/>
        <v>#NAME?</v>
      </c>
      <c r="G544" s="285" t="e">
        <f t="shared" ca="1" si="74"/>
        <v>#NAME?</v>
      </c>
      <c r="H544" s="281"/>
      <c r="I544" s="281"/>
      <c r="J544" s="281"/>
      <c r="K544" s="281"/>
      <c r="L544" s="281"/>
      <c r="M544" s="287" t="str">
        <f t="shared" si="69"/>
        <v/>
      </c>
      <c r="N544" s="288" t="e">
        <f ca="1">MATCH(F544,[3]IMC!B:B,0)</f>
        <v>#NAME?</v>
      </c>
      <c r="O544" s="288" t="e">
        <f t="shared" ca="1" si="68"/>
        <v>#NAME?</v>
      </c>
      <c r="P544" s="287" t="e">
        <f ca="1">CONCATENATE(INDEX([3]IMC!$F$1:$R$5,5,$O544) &amp; " e " &amp; INDEX([3]IMC!$F$1:$R$5,5,$O544+1))</f>
        <v>#NAME?</v>
      </c>
      <c r="Q544" s="281"/>
      <c r="R544" s="288" t="e">
        <f ca="1">MATCH(F544,[3]PC!A:A,0)</f>
        <v>#NAME?</v>
      </c>
      <c r="S544" s="288" t="e">
        <f t="shared" ca="1" si="70"/>
        <v>#NAME?</v>
      </c>
      <c r="T544" s="296" t="e">
        <f ca="1">CONCATENATE(INDEX([3]PC!$E$1:$M$2,1,$S544) &amp; " e " &amp; INDEX([3]PC!$E$1:$M$2,1,$S544+1))</f>
        <v>#NAME?</v>
      </c>
      <c r="U544" s="292"/>
      <c r="W544" s="292" t="e">
        <f>CONCATENATE(INDEX([3]IMC!$F$1:$R$5,5,$V544) &amp; " e " &amp; INDEX([3]IMC!$F$1:$R$5,5,$V544+1))</f>
        <v>#VALUE!</v>
      </c>
      <c r="X544" s="293">
        <f t="shared" si="71"/>
        <v>0</v>
      </c>
      <c r="Y544" s="293">
        <f t="shared" si="72"/>
        <v>0</v>
      </c>
      <c r="Z544" s="294"/>
      <c r="AA544" s="294"/>
      <c r="AB544" s="294"/>
      <c r="AC544" s="294"/>
      <c r="AD544" s="294"/>
      <c r="AE544" s="294"/>
      <c r="AF544" s="294"/>
      <c r="AG544" s="294"/>
      <c r="AH544" s="294"/>
      <c r="AI544" s="294"/>
      <c r="AJ544" s="294"/>
      <c r="AK544" s="294"/>
      <c r="AL544" s="294"/>
      <c r="AM544" s="294"/>
    </row>
    <row r="545" spans="1:39" ht="12">
      <c r="A545" s="281"/>
      <c r="B545" s="281"/>
      <c r="C545" s="281"/>
      <c r="D545" s="283"/>
      <c r="E545" s="283"/>
      <c r="F545" s="284" t="e">
        <f t="shared" ca="1" si="73"/>
        <v>#NAME?</v>
      </c>
      <c r="G545" s="285" t="e">
        <f t="shared" ca="1" si="74"/>
        <v>#NAME?</v>
      </c>
      <c r="H545" s="281"/>
      <c r="I545" s="281"/>
      <c r="J545" s="281"/>
      <c r="K545" s="281"/>
      <c r="L545" s="281"/>
      <c r="M545" s="287" t="str">
        <f t="shared" si="69"/>
        <v/>
      </c>
      <c r="N545" s="288" t="e">
        <f ca="1">MATCH(F545,[3]IMC!B:B,0)</f>
        <v>#NAME?</v>
      </c>
      <c r="O545" s="288" t="e">
        <f t="shared" ca="1" si="68"/>
        <v>#NAME?</v>
      </c>
      <c r="P545" s="287" t="e">
        <f ca="1">CONCATENATE(INDEX([3]IMC!$F$1:$R$5,5,$O545) &amp; " e " &amp; INDEX([3]IMC!$F$1:$R$5,5,$O545+1))</f>
        <v>#NAME?</v>
      </c>
      <c r="Q545" s="281"/>
      <c r="R545" s="288" t="e">
        <f ca="1">MATCH(F545,[3]PC!A:A,0)</f>
        <v>#NAME?</v>
      </c>
      <c r="S545" s="288" t="e">
        <f t="shared" ca="1" si="70"/>
        <v>#NAME?</v>
      </c>
      <c r="T545" s="296" t="e">
        <f ca="1">CONCATENATE(INDEX([3]PC!$E$1:$M$2,1,$S545) &amp; " e " &amp; INDEX([3]PC!$E$1:$M$2,1,$S545+1))</f>
        <v>#NAME?</v>
      </c>
      <c r="U545" s="292"/>
      <c r="W545" s="292" t="e">
        <f>CONCATENATE(INDEX([3]IMC!$F$1:$R$5,5,$V545) &amp; " e " &amp; INDEX([3]IMC!$F$1:$R$5,5,$V545+1))</f>
        <v>#VALUE!</v>
      </c>
      <c r="X545" s="293">
        <f t="shared" si="71"/>
        <v>0</v>
      </c>
      <c r="Y545" s="293">
        <f t="shared" si="72"/>
        <v>0</v>
      </c>
      <c r="Z545" s="294"/>
      <c r="AA545" s="294"/>
      <c r="AB545" s="294"/>
      <c r="AC545" s="294"/>
      <c r="AD545" s="294"/>
      <c r="AE545" s="294"/>
      <c r="AF545" s="294"/>
      <c r="AG545" s="294"/>
      <c r="AH545" s="294"/>
      <c r="AI545" s="294"/>
      <c r="AJ545" s="294"/>
      <c r="AK545" s="294"/>
      <c r="AL545" s="294"/>
      <c r="AM545" s="294"/>
    </row>
    <row r="546" spans="1:39" ht="12">
      <c r="A546" s="281"/>
      <c r="B546" s="281"/>
      <c r="C546" s="281"/>
      <c r="D546" s="283"/>
      <c r="E546" s="283"/>
      <c r="F546" s="284" t="e">
        <f t="shared" ca="1" si="73"/>
        <v>#NAME?</v>
      </c>
      <c r="G546" s="285" t="e">
        <f t="shared" ca="1" si="74"/>
        <v>#NAME?</v>
      </c>
      <c r="H546" s="281"/>
      <c r="I546" s="281"/>
      <c r="J546" s="281"/>
      <c r="K546" s="281"/>
      <c r="L546" s="281"/>
      <c r="M546" s="287" t="str">
        <f t="shared" si="69"/>
        <v/>
      </c>
      <c r="N546" s="288" t="e">
        <f ca="1">MATCH(F546,[3]IMC!B:B,0)</f>
        <v>#NAME?</v>
      </c>
      <c r="O546" s="288" t="e">
        <f t="shared" ca="1" si="68"/>
        <v>#NAME?</v>
      </c>
      <c r="P546" s="287" t="e">
        <f ca="1">CONCATENATE(INDEX([3]IMC!$F$1:$R$5,5,$O546) &amp; " e " &amp; INDEX([3]IMC!$F$1:$R$5,5,$O546+1))</f>
        <v>#NAME?</v>
      </c>
      <c r="Q546" s="281"/>
      <c r="R546" s="288" t="e">
        <f ca="1">MATCH(F546,[3]PC!A:A,0)</f>
        <v>#NAME?</v>
      </c>
      <c r="S546" s="288" t="e">
        <f t="shared" ca="1" si="70"/>
        <v>#NAME?</v>
      </c>
      <c r="T546" s="296" t="e">
        <f ca="1">CONCATENATE(INDEX([3]PC!$E$1:$M$2,1,$S546) &amp; " e " &amp; INDEX([3]PC!$E$1:$M$2,1,$S546+1))</f>
        <v>#NAME?</v>
      </c>
      <c r="U546" s="292"/>
      <c r="W546" s="292" t="e">
        <f>CONCATENATE(INDEX([3]IMC!$F$1:$R$5,5,$V546) &amp; " e " &amp; INDEX([3]IMC!$F$1:$R$5,5,$V546+1))</f>
        <v>#VALUE!</v>
      </c>
      <c r="X546" s="293">
        <f t="shared" si="71"/>
        <v>0</v>
      </c>
      <c r="Y546" s="293">
        <f t="shared" si="72"/>
        <v>0</v>
      </c>
      <c r="Z546" s="294"/>
      <c r="AA546" s="294"/>
      <c r="AB546" s="294"/>
      <c r="AC546" s="294"/>
      <c r="AD546" s="294"/>
      <c r="AE546" s="294"/>
      <c r="AF546" s="294"/>
      <c r="AG546" s="294"/>
      <c r="AH546" s="294"/>
      <c r="AI546" s="294"/>
      <c r="AJ546" s="294"/>
      <c r="AK546" s="294"/>
      <c r="AL546" s="294"/>
      <c r="AM546" s="294"/>
    </row>
    <row r="547" spans="1:39" ht="12">
      <c r="A547" s="281"/>
      <c r="B547" s="281"/>
      <c r="C547" s="281"/>
      <c r="D547" s="283"/>
      <c r="E547" s="283"/>
      <c r="F547" s="284" t="e">
        <f t="shared" ca="1" si="73"/>
        <v>#NAME?</v>
      </c>
      <c r="G547" s="285" t="e">
        <f t="shared" ca="1" si="74"/>
        <v>#NAME?</v>
      </c>
      <c r="H547" s="281"/>
      <c r="I547" s="281"/>
      <c r="J547" s="281"/>
      <c r="K547" s="281"/>
      <c r="L547" s="281"/>
      <c r="M547" s="287" t="str">
        <f t="shared" si="69"/>
        <v/>
      </c>
      <c r="N547" s="288" t="e">
        <f ca="1">MATCH(F547,[3]IMC!B:B,0)</f>
        <v>#NAME?</v>
      </c>
      <c r="O547" s="288" t="e">
        <f t="shared" ca="1" si="68"/>
        <v>#NAME?</v>
      </c>
      <c r="P547" s="287" t="e">
        <f ca="1">CONCATENATE(INDEX([3]IMC!$F$1:$R$5,5,$O547) &amp; " e " &amp; INDEX([3]IMC!$F$1:$R$5,5,$O547+1))</f>
        <v>#NAME?</v>
      </c>
      <c r="Q547" s="281"/>
      <c r="R547" s="288" t="e">
        <f ca="1">MATCH(F547,[3]PC!A:A,0)</f>
        <v>#NAME?</v>
      </c>
      <c r="S547" s="288" t="e">
        <f t="shared" ca="1" si="70"/>
        <v>#NAME?</v>
      </c>
      <c r="T547" s="296" t="e">
        <f ca="1">CONCATENATE(INDEX([3]PC!$E$1:$M$2,1,$S547) &amp; " e " &amp; INDEX([3]PC!$E$1:$M$2,1,$S547+1))</f>
        <v>#NAME?</v>
      </c>
      <c r="U547" s="292"/>
      <c r="W547" s="292" t="e">
        <f>CONCATENATE(INDEX([3]IMC!$F$1:$R$5,5,$V547) &amp; " e " &amp; INDEX([3]IMC!$F$1:$R$5,5,$V547+1))</f>
        <v>#VALUE!</v>
      </c>
      <c r="X547" s="293">
        <f t="shared" si="71"/>
        <v>0</v>
      </c>
      <c r="Y547" s="293">
        <f t="shared" si="72"/>
        <v>0</v>
      </c>
      <c r="Z547" s="294"/>
      <c r="AA547" s="294"/>
      <c r="AB547" s="294"/>
      <c r="AC547" s="294"/>
      <c r="AD547" s="294"/>
      <c r="AE547" s="294"/>
      <c r="AF547" s="294"/>
      <c r="AG547" s="294"/>
      <c r="AH547" s="294"/>
      <c r="AI547" s="294"/>
      <c r="AJ547" s="294"/>
      <c r="AK547" s="294"/>
      <c r="AL547" s="294"/>
      <c r="AM547" s="294"/>
    </row>
    <row r="548" spans="1:39" ht="12">
      <c r="A548" s="281"/>
      <c r="B548" s="281"/>
      <c r="C548" s="281"/>
      <c r="D548" s="283"/>
      <c r="E548" s="283"/>
      <c r="F548" s="284" t="e">
        <f t="shared" ca="1" si="73"/>
        <v>#NAME?</v>
      </c>
      <c r="G548" s="285" t="e">
        <f t="shared" ca="1" si="74"/>
        <v>#NAME?</v>
      </c>
      <c r="H548" s="281"/>
      <c r="I548" s="281"/>
      <c r="J548" s="281"/>
      <c r="K548" s="281"/>
      <c r="L548" s="281"/>
      <c r="M548" s="287" t="str">
        <f t="shared" si="69"/>
        <v/>
      </c>
      <c r="N548" s="288" t="e">
        <f ca="1">MATCH(F548,[3]IMC!B:B,0)</f>
        <v>#NAME?</v>
      </c>
      <c r="O548" s="288" t="e">
        <f t="shared" ca="1" si="68"/>
        <v>#NAME?</v>
      </c>
      <c r="P548" s="287" t="e">
        <f ca="1">CONCATENATE(INDEX([3]IMC!$F$1:$R$5,5,$O548) &amp; " e " &amp; INDEX([3]IMC!$F$1:$R$5,5,$O548+1))</f>
        <v>#NAME?</v>
      </c>
      <c r="Q548" s="281"/>
      <c r="R548" s="288" t="e">
        <f ca="1">MATCH(F548,[3]PC!A:A,0)</f>
        <v>#NAME?</v>
      </c>
      <c r="S548" s="288" t="e">
        <f t="shared" ca="1" si="70"/>
        <v>#NAME?</v>
      </c>
      <c r="T548" s="296" t="e">
        <f ca="1">CONCATENATE(INDEX([3]PC!$E$1:$M$2,1,$S548) &amp; " e " &amp; INDEX([3]PC!$E$1:$M$2,1,$S548+1))</f>
        <v>#NAME?</v>
      </c>
      <c r="U548" s="292"/>
      <c r="W548" s="292" t="e">
        <f>CONCATENATE(INDEX([3]IMC!$F$1:$R$5,5,$V548) &amp; " e " &amp; INDEX([3]IMC!$F$1:$R$5,5,$V548+1))</f>
        <v>#VALUE!</v>
      </c>
      <c r="X548" s="293">
        <f t="shared" si="71"/>
        <v>0</v>
      </c>
      <c r="Y548" s="293">
        <f t="shared" si="72"/>
        <v>0</v>
      </c>
      <c r="Z548" s="294"/>
      <c r="AA548" s="294"/>
      <c r="AB548" s="294"/>
      <c r="AC548" s="294"/>
      <c r="AD548" s="294"/>
      <c r="AE548" s="294"/>
      <c r="AF548" s="294"/>
      <c r="AG548" s="294"/>
      <c r="AH548" s="294"/>
      <c r="AI548" s="294"/>
      <c r="AJ548" s="294"/>
      <c r="AK548" s="294"/>
      <c r="AL548" s="294"/>
      <c r="AM548" s="294"/>
    </row>
    <row r="549" spans="1:39" ht="12">
      <c r="A549" s="281"/>
      <c r="B549" s="281"/>
      <c r="C549" s="281"/>
      <c r="D549" s="283"/>
      <c r="E549" s="283"/>
      <c r="F549" s="284" t="e">
        <f t="shared" ca="1" si="73"/>
        <v>#NAME?</v>
      </c>
      <c r="G549" s="285" t="e">
        <f t="shared" ca="1" si="74"/>
        <v>#NAME?</v>
      </c>
      <c r="H549" s="281"/>
      <c r="I549" s="281"/>
      <c r="J549" s="281"/>
      <c r="K549" s="281"/>
      <c r="L549" s="281"/>
      <c r="M549" s="287" t="str">
        <f t="shared" si="69"/>
        <v/>
      </c>
      <c r="N549" s="288" t="e">
        <f ca="1">MATCH(F549,[3]IMC!B:B,0)</f>
        <v>#NAME?</v>
      </c>
      <c r="O549" s="288" t="e">
        <f t="shared" ca="1" si="68"/>
        <v>#NAME?</v>
      </c>
      <c r="P549" s="287" t="e">
        <f ca="1">CONCATENATE(INDEX([3]IMC!$F$1:$R$5,5,$O549) &amp; " e " &amp; INDEX([3]IMC!$F$1:$R$5,5,$O549+1))</f>
        <v>#NAME?</v>
      </c>
      <c r="Q549" s="281"/>
      <c r="R549" s="288" t="e">
        <f ca="1">MATCH(F549,[3]PC!A:A,0)</f>
        <v>#NAME?</v>
      </c>
      <c r="S549" s="288" t="e">
        <f t="shared" ca="1" si="70"/>
        <v>#NAME?</v>
      </c>
      <c r="T549" s="296" t="e">
        <f ca="1">CONCATENATE(INDEX([3]PC!$E$1:$M$2,1,$S549) &amp; " e " &amp; INDEX([3]PC!$E$1:$M$2,1,$S549+1))</f>
        <v>#NAME?</v>
      </c>
      <c r="U549" s="292"/>
      <c r="W549" s="292" t="e">
        <f>CONCATENATE(INDEX([3]IMC!$F$1:$R$5,5,$V549) &amp; " e " &amp; INDEX([3]IMC!$F$1:$R$5,5,$V549+1))</f>
        <v>#VALUE!</v>
      </c>
      <c r="X549" s="293">
        <f t="shared" si="71"/>
        <v>0</v>
      </c>
      <c r="Y549" s="293">
        <f t="shared" si="72"/>
        <v>0</v>
      </c>
      <c r="Z549" s="294"/>
      <c r="AA549" s="294"/>
      <c r="AB549" s="294"/>
      <c r="AC549" s="294"/>
      <c r="AD549" s="294"/>
      <c r="AE549" s="294"/>
      <c r="AF549" s="294"/>
      <c r="AG549" s="294"/>
      <c r="AH549" s="294"/>
      <c r="AI549" s="294"/>
      <c r="AJ549" s="294"/>
      <c r="AK549" s="294"/>
      <c r="AL549" s="294"/>
      <c r="AM549" s="294"/>
    </row>
    <row r="550" spans="1:39" ht="12">
      <c r="A550" s="281"/>
      <c r="B550" s="281"/>
      <c r="C550" s="281"/>
      <c r="D550" s="283"/>
      <c r="E550" s="283"/>
      <c r="F550" s="284" t="e">
        <f t="shared" ca="1" si="73"/>
        <v>#NAME?</v>
      </c>
      <c r="G550" s="285" t="e">
        <f t="shared" ca="1" si="74"/>
        <v>#NAME?</v>
      </c>
      <c r="H550" s="281"/>
      <c r="I550" s="281"/>
      <c r="J550" s="281"/>
      <c r="K550" s="281"/>
      <c r="L550" s="281"/>
      <c r="M550" s="287" t="str">
        <f t="shared" si="69"/>
        <v/>
      </c>
      <c r="N550" s="288" t="e">
        <f ca="1">MATCH(F550,[3]IMC!B:B,0)</f>
        <v>#NAME?</v>
      </c>
      <c r="O550" s="288" t="e">
        <f t="shared" ca="1" si="68"/>
        <v>#NAME?</v>
      </c>
      <c r="P550" s="287" t="e">
        <f ca="1">CONCATENATE(INDEX([3]IMC!$F$1:$R$5,5,$O550) &amp; " e " &amp; INDEX([3]IMC!$F$1:$R$5,5,$O550+1))</f>
        <v>#NAME?</v>
      </c>
      <c r="Q550" s="281"/>
      <c r="R550" s="288" t="e">
        <f ca="1">MATCH(F550,[3]PC!A:A,0)</f>
        <v>#NAME?</v>
      </c>
      <c r="S550" s="288" t="e">
        <f t="shared" ca="1" si="70"/>
        <v>#NAME?</v>
      </c>
      <c r="T550" s="296" t="e">
        <f ca="1">CONCATENATE(INDEX([3]PC!$E$1:$M$2,1,$S550) &amp; " e " &amp; INDEX([3]PC!$E$1:$M$2,1,$S550+1))</f>
        <v>#NAME?</v>
      </c>
      <c r="U550" s="292"/>
      <c r="W550" s="292" t="e">
        <f>CONCATENATE(INDEX([3]IMC!$F$1:$R$5,5,$V550) &amp; " e " &amp; INDEX([3]IMC!$F$1:$R$5,5,$V550+1))</f>
        <v>#VALUE!</v>
      </c>
      <c r="X550" s="293">
        <f t="shared" si="71"/>
        <v>0</v>
      </c>
      <c r="Y550" s="293">
        <f t="shared" si="72"/>
        <v>0</v>
      </c>
      <c r="Z550" s="294"/>
      <c r="AA550" s="294"/>
      <c r="AB550" s="294"/>
      <c r="AC550" s="294"/>
      <c r="AD550" s="294"/>
      <c r="AE550" s="294"/>
      <c r="AF550" s="294"/>
      <c r="AG550" s="294"/>
      <c r="AH550" s="294"/>
      <c r="AI550" s="294"/>
      <c r="AJ550" s="294"/>
      <c r="AK550" s="294"/>
      <c r="AL550" s="294"/>
      <c r="AM550" s="294"/>
    </row>
    <row r="551" spans="1:39" ht="12">
      <c r="A551" s="281"/>
      <c r="B551" s="281"/>
      <c r="C551" s="281"/>
      <c r="D551" s="283"/>
      <c r="E551" s="283"/>
      <c r="F551" s="284" t="e">
        <f t="shared" ca="1" si="73"/>
        <v>#NAME?</v>
      </c>
      <c r="G551" s="285" t="e">
        <f t="shared" ca="1" si="74"/>
        <v>#NAME?</v>
      </c>
      <c r="H551" s="281"/>
      <c r="I551" s="281"/>
      <c r="J551" s="281"/>
      <c r="K551" s="281"/>
      <c r="L551" s="281"/>
      <c r="M551" s="287" t="str">
        <f t="shared" si="69"/>
        <v/>
      </c>
      <c r="N551" s="288" t="e">
        <f ca="1">MATCH(F551,[3]IMC!B:B,0)</f>
        <v>#NAME?</v>
      </c>
      <c r="O551" s="288" t="e">
        <f t="shared" ref="O551:O614" ca="1" si="75">MATCH(M551,INDIRECT("IMC!F" &amp; N551 &amp; ":R" &amp;N551),1)</f>
        <v>#NAME?</v>
      </c>
      <c r="P551" s="287" t="e">
        <f ca="1">CONCATENATE(INDEX([3]IMC!$F$1:$R$5,5,$O551) &amp; " e " &amp; INDEX([3]IMC!$F$1:$R$5,5,$O551+1))</f>
        <v>#NAME?</v>
      </c>
      <c r="Q551" s="281"/>
      <c r="R551" s="288" t="e">
        <f ca="1">MATCH(F551,[3]PC!A:A,0)</f>
        <v>#NAME?</v>
      </c>
      <c r="S551" s="288" t="e">
        <f t="shared" ca="1" si="70"/>
        <v>#NAME?</v>
      </c>
      <c r="T551" s="296" t="e">
        <f ca="1">CONCATENATE(INDEX([3]PC!$E$1:$M$2,1,$S551) &amp; " e " &amp; INDEX([3]PC!$E$1:$M$2,1,$S551+1))</f>
        <v>#NAME?</v>
      </c>
      <c r="U551" s="292"/>
      <c r="W551" s="292" t="e">
        <f>CONCATENATE(INDEX([3]IMC!$F$1:$R$5,5,$V551) &amp; " e " &amp; INDEX([3]IMC!$F$1:$R$5,5,$V551+1))</f>
        <v>#VALUE!</v>
      </c>
      <c r="X551" s="293">
        <f t="shared" si="71"/>
        <v>0</v>
      </c>
      <c r="Y551" s="293">
        <f t="shared" si="72"/>
        <v>0</v>
      </c>
      <c r="Z551" s="294"/>
      <c r="AA551" s="294"/>
      <c r="AB551" s="294"/>
      <c r="AC551" s="294"/>
      <c r="AD551" s="294"/>
      <c r="AE551" s="294"/>
      <c r="AF551" s="294"/>
      <c r="AG551" s="294"/>
      <c r="AH551" s="294"/>
      <c r="AI551" s="294"/>
      <c r="AJ551" s="294"/>
      <c r="AK551" s="294"/>
      <c r="AL551" s="294"/>
      <c r="AM551" s="294"/>
    </row>
    <row r="552" spans="1:39" ht="12">
      <c r="A552" s="281"/>
      <c r="B552" s="281"/>
      <c r="C552" s="281"/>
      <c r="D552" s="283"/>
      <c r="E552" s="283"/>
      <c r="F552" s="284" t="e">
        <f t="shared" ca="1" si="73"/>
        <v>#NAME?</v>
      </c>
      <c r="G552" s="285" t="e">
        <f t="shared" ca="1" si="74"/>
        <v>#NAME?</v>
      </c>
      <c r="H552" s="281"/>
      <c r="I552" s="281"/>
      <c r="J552" s="281"/>
      <c r="K552" s="281"/>
      <c r="L552" s="281"/>
      <c r="M552" s="287" t="str">
        <f t="shared" si="69"/>
        <v/>
      </c>
      <c r="N552" s="288" t="e">
        <f ca="1">MATCH(F552,[3]IMC!B:B,0)</f>
        <v>#NAME?</v>
      </c>
      <c r="O552" s="288" t="e">
        <f t="shared" ca="1" si="75"/>
        <v>#NAME?</v>
      </c>
      <c r="P552" s="287" t="e">
        <f ca="1">CONCATENATE(INDEX([3]IMC!$F$1:$R$5,5,$O552) &amp; " e " &amp; INDEX([3]IMC!$F$1:$R$5,5,$O552+1))</f>
        <v>#NAME?</v>
      </c>
      <c r="Q552" s="281"/>
      <c r="R552" s="288" t="e">
        <f ca="1">MATCH(F552,[3]PC!A:A,0)</f>
        <v>#NAME?</v>
      </c>
      <c r="S552" s="288" t="e">
        <f t="shared" ca="1" si="70"/>
        <v>#NAME?</v>
      </c>
      <c r="T552" s="296" t="e">
        <f ca="1">CONCATENATE(INDEX([3]PC!$E$1:$M$2,1,$S552) &amp; " e " &amp; INDEX([3]PC!$E$1:$M$2,1,$S552+1))</f>
        <v>#NAME?</v>
      </c>
      <c r="U552" s="292"/>
      <c r="W552" s="292" t="e">
        <f>CONCATENATE(INDEX([3]IMC!$F$1:$R$5,5,$V552) &amp; " e " &amp; INDEX([3]IMC!$F$1:$R$5,5,$V552+1))</f>
        <v>#VALUE!</v>
      </c>
      <c r="X552" s="293">
        <f t="shared" si="71"/>
        <v>0</v>
      </c>
      <c r="Y552" s="293">
        <f t="shared" si="72"/>
        <v>0</v>
      </c>
      <c r="Z552" s="294"/>
      <c r="AA552" s="294"/>
      <c r="AB552" s="294"/>
      <c r="AC552" s="294"/>
      <c r="AD552" s="294"/>
      <c r="AE552" s="294"/>
      <c r="AF552" s="294"/>
      <c r="AG552" s="294"/>
      <c r="AH552" s="294"/>
      <c r="AI552" s="294"/>
      <c r="AJ552" s="294"/>
      <c r="AK552" s="294"/>
      <c r="AL552" s="294"/>
      <c r="AM552" s="294"/>
    </row>
    <row r="553" spans="1:39" ht="12">
      <c r="A553" s="281"/>
      <c r="B553" s="281"/>
      <c r="C553" s="281"/>
      <c r="D553" s="283"/>
      <c r="E553" s="283"/>
      <c r="F553" s="284" t="e">
        <f t="shared" ca="1" si="73"/>
        <v>#NAME?</v>
      </c>
      <c r="G553" s="285" t="e">
        <f t="shared" ca="1" si="74"/>
        <v>#NAME?</v>
      </c>
      <c r="H553" s="281"/>
      <c r="I553" s="281"/>
      <c r="J553" s="281"/>
      <c r="K553" s="281"/>
      <c r="L553" s="281"/>
      <c r="M553" s="287" t="str">
        <f t="shared" si="69"/>
        <v/>
      </c>
      <c r="N553" s="288" t="e">
        <f ca="1">MATCH(F553,[3]IMC!B:B,0)</f>
        <v>#NAME?</v>
      </c>
      <c r="O553" s="288" t="e">
        <f t="shared" ca="1" si="75"/>
        <v>#NAME?</v>
      </c>
      <c r="P553" s="287" t="e">
        <f ca="1">CONCATENATE(INDEX([3]IMC!$F$1:$R$5,5,$O553) &amp; " e " &amp; INDEX([3]IMC!$F$1:$R$5,5,$O553+1))</f>
        <v>#NAME?</v>
      </c>
      <c r="Q553" s="281"/>
      <c r="R553" s="288" t="e">
        <f ca="1">MATCH(F553,[3]PC!A:A,0)</f>
        <v>#NAME?</v>
      </c>
      <c r="S553" s="288" t="e">
        <f t="shared" ca="1" si="70"/>
        <v>#NAME?</v>
      </c>
      <c r="T553" s="296" t="e">
        <f ca="1">CONCATENATE(INDEX([3]PC!$E$1:$M$2,1,$S553) &amp; " e " &amp; INDEX([3]PC!$E$1:$M$2,1,$S553+1))</f>
        <v>#NAME?</v>
      </c>
      <c r="U553" s="292"/>
      <c r="W553" s="292" t="e">
        <f>CONCATENATE(INDEX([3]IMC!$F$1:$R$5,5,$V553) &amp; " e " &amp; INDEX([3]IMC!$F$1:$R$5,5,$V553+1))</f>
        <v>#VALUE!</v>
      </c>
      <c r="X553" s="293">
        <f t="shared" si="71"/>
        <v>0</v>
      </c>
      <c r="Y553" s="293">
        <f t="shared" si="72"/>
        <v>0</v>
      </c>
      <c r="Z553" s="294"/>
      <c r="AA553" s="294"/>
      <c r="AB553" s="294"/>
      <c r="AC553" s="294"/>
      <c r="AD553" s="294"/>
      <c r="AE553" s="294"/>
      <c r="AF553" s="294"/>
      <c r="AG553" s="294"/>
      <c r="AH553" s="294"/>
      <c r="AI553" s="294"/>
      <c r="AJ553" s="294"/>
      <c r="AK553" s="294"/>
      <c r="AL553" s="294"/>
      <c r="AM553" s="294"/>
    </row>
    <row r="554" spans="1:39" ht="12">
      <c r="A554" s="281"/>
      <c r="B554" s="281"/>
      <c r="C554" s="281"/>
      <c r="D554" s="283"/>
      <c r="E554" s="283"/>
      <c r="F554" s="284" t="e">
        <f t="shared" ca="1" si="73"/>
        <v>#NAME?</v>
      </c>
      <c r="G554" s="285" t="e">
        <f t="shared" ca="1" si="74"/>
        <v>#NAME?</v>
      </c>
      <c r="H554" s="281"/>
      <c r="I554" s="281"/>
      <c r="J554" s="281"/>
      <c r="K554" s="281"/>
      <c r="L554" s="281"/>
      <c r="M554" s="287" t="str">
        <f t="shared" si="69"/>
        <v/>
      </c>
      <c r="N554" s="288" t="e">
        <f ca="1">MATCH(F554,[3]IMC!B:B,0)</f>
        <v>#NAME?</v>
      </c>
      <c r="O554" s="288" t="e">
        <f t="shared" ca="1" si="75"/>
        <v>#NAME?</v>
      </c>
      <c r="P554" s="287" t="e">
        <f ca="1">CONCATENATE(INDEX([3]IMC!$F$1:$R$5,5,$O554) &amp; " e " &amp; INDEX([3]IMC!$F$1:$R$5,5,$O554+1))</f>
        <v>#NAME?</v>
      </c>
      <c r="Q554" s="281"/>
      <c r="R554" s="288" t="e">
        <f ca="1">MATCH(F554,[3]PC!A:A,0)</f>
        <v>#NAME?</v>
      </c>
      <c r="S554" s="288" t="e">
        <f t="shared" ca="1" si="70"/>
        <v>#NAME?</v>
      </c>
      <c r="T554" s="296" t="e">
        <f ca="1">CONCATENATE(INDEX([3]PC!$E$1:$M$2,1,$S554) &amp; " e " &amp; INDEX([3]PC!$E$1:$M$2,1,$S554+1))</f>
        <v>#NAME?</v>
      </c>
      <c r="U554" s="292"/>
      <c r="W554" s="292" t="e">
        <f>CONCATENATE(INDEX([3]IMC!$F$1:$R$5,5,$V554) &amp; " e " &amp; INDEX([3]IMC!$F$1:$R$5,5,$V554+1))</f>
        <v>#VALUE!</v>
      </c>
      <c r="X554" s="293">
        <f t="shared" si="71"/>
        <v>0</v>
      </c>
      <c r="Y554" s="293">
        <f t="shared" si="72"/>
        <v>0</v>
      </c>
      <c r="Z554" s="294"/>
      <c r="AA554" s="294"/>
      <c r="AB554" s="294"/>
      <c r="AC554" s="294"/>
      <c r="AD554" s="294"/>
      <c r="AE554" s="294"/>
      <c r="AF554" s="294"/>
      <c r="AG554" s="294"/>
      <c r="AH554" s="294"/>
      <c r="AI554" s="294"/>
      <c r="AJ554" s="294"/>
      <c r="AK554" s="294"/>
      <c r="AL554" s="294"/>
      <c r="AM554" s="294"/>
    </row>
    <row r="555" spans="1:39" ht="12">
      <c r="A555" s="281"/>
      <c r="B555" s="281"/>
      <c r="C555" s="281"/>
      <c r="D555" s="283"/>
      <c r="E555" s="283"/>
      <c r="F555" s="284" t="e">
        <f t="shared" ca="1" si="73"/>
        <v>#NAME?</v>
      </c>
      <c r="G555" s="285" t="e">
        <f t="shared" ca="1" si="74"/>
        <v>#NAME?</v>
      </c>
      <c r="H555" s="281"/>
      <c r="I555" s="281"/>
      <c r="J555" s="281"/>
      <c r="K555" s="281"/>
      <c r="L555" s="281"/>
      <c r="M555" s="287" t="str">
        <f t="shared" si="69"/>
        <v/>
      </c>
      <c r="N555" s="288" t="e">
        <f ca="1">MATCH(F555,[3]IMC!B:B,0)</f>
        <v>#NAME?</v>
      </c>
      <c r="O555" s="288" t="e">
        <f t="shared" ca="1" si="75"/>
        <v>#NAME?</v>
      </c>
      <c r="P555" s="287" t="e">
        <f ca="1">CONCATENATE(INDEX([3]IMC!$F$1:$R$5,5,$O555) &amp; " e " &amp; INDEX([3]IMC!$F$1:$R$5,5,$O555+1))</f>
        <v>#NAME?</v>
      </c>
      <c r="Q555" s="281"/>
      <c r="R555" s="288" t="e">
        <f ca="1">MATCH(F555,[3]PC!A:A,0)</f>
        <v>#NAME?</v>
      </c>
      <c r="S555" s="288" t="e">
        <f t="shared" ca="1" si="70"/>
        <v>#NAME?</v>
      </c>
      <c r="T555" s="296" t="e">
        <f ca="1">CONCATENATE(INDEX([3]PC!$E$1:$M$2,1,$S555) &amp; " e " &amp; INDEX([3]PC!$E$1:$M$2,1,$S555+1))</f>
        <v>#NAME?</v>
      </c>
      <c r="U555" s="292"/>
      <c r="W555" s="292" t="e">
        <f>CONCATENATE(INDEX([3]IMC!$F$1:$R$5,5,$V555) &amp; " e " &amp; INDEX([3]IMC!$F$1:$R$5,5,$V555+1))</f>
        <v>#VALUE!</v>
      </c>
      <c r="X555" s="293">
        <f t="shared" si="71"/>
        <v>0</v>
      </c>
      <c r="Y555" s="293">
        <f t="shared" si="72"/>
        <v>0</v>
      </c>
      <c r="Z555" s="294"/>
      <c r="AA555" s="294"/>
      <c r="AB555" s="294"/>
      <c r="AC555" s="294"/>
      <c r="AD555" s="294"/>
      <c r="AE555" s="294"/>
      <c r="AF555" s="294"/>
      <c r="AG555" s="294"/>
      <c r="AH555" s="294"/>
      <c r="AI555" s="294"/>
      <c r="AJ555" s="294"/>
      <c r="AK555" s="294"/>
      <c r="AL555" s="294"/>
      <c r="AM555" s="294"/>
    </row>
    <row r="556" spans="1:39" ht="12">
      <c r="A556" s="281"/>
      <c r="B556" s="281"/>
      <c r="C556" s="281"/>
      <c r="D556" s="283"/>
      <c r="E556" s="283"/>
      <c r="F556" s="284" t="e">
        <f t="shared" ca="1" si="73"/>
        <v>#NAME?</v>
      </c>
      <c r="G556" s="285" t="e">
        <f t="shared" ca="1" si="74"/>
        <v>#NAME?</v>
      </c>
      <c r="H556" s="281"/>
      <c r="I556" s="281"/>
      <c r="J556" s="281"/>
      <c r="K556" s="281"/>
      <c r="L556" s="281"/>
      <c r="M556" s="287" t="str">
        <f t="shared" si="69"/>
        <v/>
      </c>
      <c r="N556" s="288" t="e">
        <f ca="1">MATCH(F556,[3]IMC!B:B,0)</f>
        <v>#NAME?</v>
      </c>
      <c r="O556" s="288" t="e">
        <f t="shared" ca="1" si="75"/>
        <v>#NAME?</v>
      </c>
      <c r="P556" s="287" t="e">
        <f ca="1">CONCATENATE(INDEX([3]IMC!$F$1:$R$5,5,$O556) &amp; " e " &amp; INDEX([3]IMC!$F$1:$R$5,5,$O556+1))</f>
        <v>#NAME?</v>
      </c>
      <c r="Q556" s="281"/>
      <c r="R556" s="288" t="e">
        <f ca="1">MATCH(F556,[3]PC!A:A,0)</f>
        <v>#NAME?</v>
      </c>
      <c r="S556" s="288" t="e">
        <f t="shared" ca="1" si="70"/>
        <v>#NAME?</v>
      </c>
      <c r="T556" s="296" t="e">
        <f ca="1">CONCATENATE(INDEX([3]PC!$E$1:$M$2,1,$S556) &amp; " e " &amp; INDEX([3]PC!$E$1:$M$2,1,$S556+1))</f>
        <v>#NAME?</v>
      </c>
      <c r="U556" s="292"/>
      <c r="W556" s="292" t="e">
        <f>CONCATENATE(INDEX([3]IMC!$F$1:$R$5,5,$V556) &amp; " e " &amp; INDEX([3]IMC!$F$1:$R$5,5,$V556+1))</f>
        <v>#VALUE!</v>
      </c>
      <c r="X556" s="293">
        <f t="shared" si="71"/>
        <v>0</v>
      </c>
      <c r="Y556" s="293">
        <f t="shared" si="72"/>
        <v>0</v>
      </c>
      <c r="Z556" s="294"/>
      <c r="AA556" s="294"/>
      <c r="AB556" s="294"/>
      <c r="AC556" s="294"/>
      <c r="AD556" s="294"/>
      <c r="AE556" s="294"/>
      <c r="AF556" s="294"/>
      <c r="AG556" s="294"/>
      <c r="AH556" s="294"/>
      <c r="AI556" s="294"/>
      <c r="AJ556" s="294"/>
      <c r="AK556" s="294"/>
      <c r="AL556" s="294"/>
      <c r="AM556" s="294"/>
    </row>
    <row r="557" spans="1:39" ht="12">
      <c r="A557" s="281"/>
      <c r="B557" s="281"/>
      <c r="C557" s="281"/>
      <c r="D557" s="283"/>
      <c r="E557" s="283"/>
      <c r="F557" s="284" t="e">
        <f t="shared" ca="1" si="73"/>
        <v>#NAME?</v>
      </c>
      <c r="G557" s="285" t="e">
        <f t="shared" ca="1" si="74"/>
        <v>#NAME?</v>
      </c>
      <c r="H557" s="281"/>
      <c r="I557" s="281"/>
      <c r="J557" s="281"/>
      <c r="K557" s="281"/>
      <c r="L557" s="281"/>
      <c r="M557" s="287" t="str">
        <f t="shared" si="69"/>
        <v/>
      </c>
      <c r="N557" s="288" t="e">
        <f ca="1">MATCH(F557,[3]IMC!B:B,0)</f>
        <v>#NAME?</v>
      </c>
      <c r="O557" s="288" t="e">
        <f t="shared" ca="1" si="75"/>
        <v>#NAME?</v>
      </c>
      <c r="P557" s="287" t="e">
        <f ca="1">CONCATENATE(INDEX([3]IMC!$F$1:$R$5,5,$O557) &amp; " e " &amp; INDEX([3]IMC!$F$1:$R$5,5,$O557+1))</f>
        <v>#NAME?</v>
      </c>
      <c r="Q557" s="281"/>
      <c r="R557" s="288" t="e">
        <f ca="1">MATCH(F557,[3]PC!A:A,0)</f>
        <v>#NAME?</v>
      </c>
      <c r="S557" s="288" t="e">
        <f t="shared" ca="1" si="70"/>
        <v>#NAME?</v>
      </c>
      <c r="T557" s="296" t="e">
        <f ca="1">CONCATENATE(INDEX([3]PC!$E$1:$M$2,1,$S557) &amp; " e " &amp; INDEX([3]PC!$E$1:$M$2,1,$S557+1))</f>
        <v>#NAME?</v>
      </c>
      <c r="U557" s="292"/>
      <c r="W557" s="292" t="e">
        <f>CONCATENATE(INDEX([3]IMC!$F$1:$R$5,5,$V557) &amp; " e " &amp; INDEX([3]IMC!$F$1:$R$5,5,$V557+1))</f>
        <v>#VALUE!</v>
      </c>
      <c r="X557" s="293">
        <f t="shared" si="71"/>
        <v>0</v>
      </c>
      <c r="Y557" s="293">
        <f t="shared" si="72"/>
        <v>0</v>
      </c>
      <c r="Z557" s="294"/>
      <c r="AA557" s="294"/>
      <c r="AB557" s="294"/>
      <c r="AC557" s="294"/>
      <c r="AD557" s="294"/>
      <c r="AE557" s="294"/>
      <c r="AF557" s="294"/>
      <c r="AG557" s="294"/>
      <c r="AH557" s="294"/>
      <c r="AI557" s="294"/>
      <c r="AJ557" s="294"/>
      <c r="AK557" s="294"/>
      <c r="AL557" s="294"/>
      <c r="AM557" s="294"/>
    </row>
    <row r="558" spans="1:39" ht="12">
      <c r="A558" s="281"/>
      <c r="B558" s="281"/>
      <c r="C558" s="281"/>
      <c r="D558" s="283"/>
      <c r="E558" s="283"/>
      <c r="F558" s="284" t="e">
        <f t="shared" ca="1" si="73"/>
        <v>#NAME?</v>
      </c>
      <c r="G558" s="285" t="e">
        <f t="shared" ca="1" si="74"/>
        <v>#NAME?</v>
      </c>
      <c r="H558" s="281"/>
      <c r="I558" s="281"/>
      <c r="J558" s="281"/>
      <c r="K558" s="281"/>
      <c r="L558" s="281"/>
      <c r="M558" s="287" t="str">
        <f t="shared" si="69"/>
        <v/>
      </c>
      <c r="N558" s="288" t="e">
        <f ca="1">MATCH(F558,[3]IMC!B:B,0)</f>
        <v>#NAME?</v>
      </c>
      <c r="O558" s="288" t="e">
        <f t="shared" ca="1" si="75"/>
        <v>#NAME?</v>
      </c>
      <c r="P558" s="287" t="e">
        <f ca="1">CONCATENATE(INDEX([3]IMC!$F$1:$R$5,5,$O558) &amp; " e " &amp; INDEX([3]IMC!$F$1:$R$5,5,$O558+1))</f>
        <v>#NAME?</v>
      </c>
      <c r="Q558" s="281"/>
      <c r="R558" s="288" t="e">
        <f ca="1">MATCH(F558,[3]PC!A:A,0)</f>
        <v>#NAME?</v>
      </c>
      <c r="S558" s="288" t="e">
        <f t="shared" ca="1" si="70"/>
        <v>#NAME?</v>
      </c>
      <c r="T558" s="296" t="e">
        <f ca="1">CONCATENATE(INDEX([3]PC!$E$1:$M$2,1,$S558) &amp; " e " &amp; INDEX([3]PC!$E$1:$M$2,1,$S558+1))</f>
        <v>#NAME?</v>
      </c>
      <c r="U558" s="292"/>
      <c r="W558" s="292" t="e">
        <f>CONCATENATE(INDEX([3]IMC!$F$1:$R$5,5,$V558) &amp; " e " &amp; INDEX([3]IMC!$F$1:$R$5,5,$V558+1))</f>
        <v>#VALUE!</v>
      </c>
      <c r="X558" s="293">
        <f t="shared" si="71"/>
        <v>0</v>
      </c>
      <c r="Y558" s="293">
        <f t="shared" si="72"/>
        <v>0</v>
      </c>
      <c r="Z558" s="294"/>
      <c r="AA558" s="294"/>
      <c r="AB558" s="294"/>
      <c r="AC558" s="294"/>
      <c r="AD558" s="294"/>
      <c r="AE558" s="294"/>
      <c r="AF558" s="294"/>
      <c r="AG558" s="294"/>
      <c r="AH558" s="294"/>
      <c r="AI558" s="294"/>
      <c r="AJ558" s="294"/>
      <c r="AK558" s="294"/>
      <c r="AL558" s="294"/>
      <c r="AM558" s="294"/>
    </row>
    <row r="559" spans="1:39" ht="12">
      <c r="A559" s="281"/>
      <c r="B559" s="281"/>
      <c r="C559" s="281"/>
      <c r="D559" s="283"/>
      <c r="E559" s="283"/>
      <c r="F559" s="284" t="e">
        <f t="shared" ca="1" si="73"/>
        <v>#NAME?</v>
      </c>
      <c r="G559" s="285" t="e">
        <f t="shared" ca="1" si="74"/>
        <v>#NAME?</v>
      </c>
      <c r="H559" s="281"/>
      <c r="I559" s="281"/>
      <c r="J559" s="281"/>
      <c r="K559" s="281"/>
      <c r="L559" s="281"/>
      <c r="M559" s="287" t="str">
        <f t="shared" si="69"/>
        <v/>
      </c>
      <c r="N559" s="288" t="e">
        <f ca="1">MATCH(F559,[3]IMC!B:B,0)</f>
        <v>#NAME?</v>
      </c>
      <c r="O559" s="288" t="e">
        <f t="shared" ca="1" si="75"/>
        <v>#NAME?</v>
      </c>
      <c r="P559" s="287" t="e">
        <f ca="1">CONCATENATE(INDEX([3]IMC!$F$1:$R$5,5,$O559) &amp; " e " &amp; INDEX([3]IMC!$F$1:$R$5,5,$O559+1))</f>
        <v>#NAME?</v>
      </c>
      <c r="Q559" s="281"/>
      <c r="R559" s="288" t="e">
        <f ca="1">MATCH(F559,[3]PC!A:A,0)</f>
        <v>#NAME?</v>
      </c>
      <c r="S559" s="288" t="e">
        <f t="shared" ca="1" si="70"/>
        <v>#NAME?</v>
      </c>
      <c r="T559" s="296" t="e">
        <f ca="1">CONCATENATE(INDEX([3]PC!$E$1:$M$2,1,$S559) &amp; " e " &amp; INDEX([3]PC!$E$1:$M$2,1,$S559+1))</f>
        <v>#NAME?</v>
      </c>
      <c r="U559" s="292"/>
      <c r="W559" s="292" t="e">
        <f>CONCATENATE(INDEX([3]IMC!$F$1:$R$5,5,$V559) &amp; " e " &amp; INDEX([3]IMC!$F$1:$R$5,5,$V559+1))</f>
        <v>#VALUE!</v>
      </c>
      <c r="X559" s="293">
        <f t="shared" si="71"/>
        <v>0</v>
      </c>
      <c r="Y559" s="293">
        <f t="shared" si="72"/>
        <v>0</v>
      </c>
      <c r="Z559" s="294"/>
      <c r="AA559" s="294"/>
      <c r="AB559" s="294"/>
      <c r="AC559" s="294"/>
      <c r="AD559" s="294"/>
      <c r="AE559" s="294"/>
      <c r="AF559" s="294"/>
      <c r="AG559" s="294"/>
      <c r="AH559" s="294"/>
      <c r="AI559" s="294"/>
      <c r="AJ559" s="294"/>
      <c r="AK559" s="294"/>
      <c r="AL559" s="294"/>
      <c r="AM559" s="294"/>
    </row>
    <row r="560" spans="1:39" ht="12">
      <c r="A560" s="281"/>
      <c r="B560" s="281"/>
      <c r="C560" s="281"/>
      <c r="D560" s="283"/>
      <c r="E560" s="283"/>
      <c r="F560" s="284" t="e">
        <f t="shared" ca="1" si="73"/>
        <v>#NAME?</v>
      </c>
      <c r="G560" s="285" t="e">
        <f t="shared" ca="1" si="74"/>
        <v>#NAME?</v>
      </c>
      <c r="H560" s="281"/>
      <c r="I560" s="281"/>
      <c r="J560" s="281"/>
      <c r="K560" s="281"/>
      <c r="L560" s="281"/>
      <c r="M560" s="287" t="str">
        <f t="shared" si="69"/>
        <v/>
      </c>
      <c r="N560" s="288" t="e">
        <f ca="1">MATCH(F560,[3]IMC!B:B,0)</f>
        <v>#NAME?</v>
      </c>
      <c r="O560" s="288" t="e">
        <f t="shared" ca="1" si="75"/>
        <v>#NAME?</v>
      </c>
      <c r="P560" s="287" t="e">
        <f ca="1">CONCATENATE(INDEX([3]IMC!$F$1:$R$5,5,$O560) &amp; " e " &amp; INDEX([3]IMC!$F$1:$R$5,5,$O560+1))</f>
        <v>#NAME?</v>
      </c>
      <c r="Q560" s="281"/>
      <c r="R560" s="288" t="e">
        <f ca="1">MATCH(F560,[3]PC!A:A,0)</f>
        <v>#NAME?</v>
      </c>
      <c r="S560" s="288" t="e">
        <f t="shared" ca="1" si="70"/>
        <v>#NAME?</v>
      </c>
      <c r="T560" s="296" t="e">
        <f ca="1">CONCATENATE(INDEX([3]PC!$E$1:$M$2,1,$S560) &amp; " e " &amp; INDEX([3]PC!$E$1:$M$2,1,$S560+1))</f>
        <v>#NAME?</v>
      </c>
      <c r="U560" s="292"/>
      <c r="W560" s="292" t="e">
        <f>CONCATENATE(INDEX([3]IMC!$F$1:$R$5,5,$V560) &amp; " e " &amp; INDEX([3]IMC!$F$1:$R$5,5,$V560+1))</f>
        <v>#VALUE!</v>
      </c>
      <c r="X560" s="293">
        <f t="shared" si="71"/>
        <v>0</v>
      </c>
      <c r="Y560" s="293">
        <f t="shared" si="72"/>
        <v>0</v>
      </c>
      <c r="Z560" s="294"/>
      <c r="AA560" s="294"/>
      <c r="AB560" s="294"/>
      <c r="AC560" s="294"/>
      <c r="AD560" s="294"/>
      <c r="AE560" s="294"/>
      <c r="AF560" s="294"/>
      <c r="AG560" s="294"/>
      <c r="AH560" s="294"/>
      <c r="AI560" s="294"/>
      <c r="AJ560" s="294"/>
      <c r="AK560" s="294"/>
      <c r="AL560" s="294"/>
      <c r="AM560" s="294"/>
    </row>
    <row r="561" spans="1:39" ht="12">
      <c r="A561" s="281"/>
      <c r="B561" s="281"/>
      <c r="C561" s="281"/>
      <c r="D561" s="283"/>
      <c r="E561" s="283"/>
      <c r="F561" s="284" t="e">
        <f t="shared" ca="1" si="73"/>
        <v>#NAME?</v>
      </c>
      <c r="G561" s="285" t="e">
        <f t="shared" ca="1" si="74"/>
        <v>#NAME?</v>
      </c>
      <c r="H561" s="281"/>
      <c r="I561" s="281"/>
      <c r="J561" s="281"/>
      <c r="K561" s="281"/>
      <c r="L561" s="281"/>
      <c r="M561" s="287" t="str">
        <f t="shared" si="69"/>
        <v/>
      </c>
      <c r="N561" s="288" t="e">
        <f ca="1">MATCH(F561,[3]IMC!B:B,0)</f>
        <v>#NAME?</v>
      </c>
      <c r="O561" s="288" t="e">
        <f t="shared" ca="1" si="75"/>
        <v>#NAME?</v>
      </c>
      <c r="P561" s="287" t="e">
        <f ca="1">CONCATENATE(INDEX([3]IMC!$F$1:$R$5,5,$O561) &amp; " e " &amp; INDEX([3]IMC!$F$1:$R$5,5,$O561+1))</f>
        <v>#NAME?</v>
      </c>
      <c r="Q561" s="281"/>
      <c r="R561" s="288" t="e">
        <f ca="1">MATCH(F561,[3]PC!A:A,0)</f>
        <v>#NAME?</v>
      </c>
      <c r="S561" s="288" t="e">
        <f t="shared" ca="1" si="70"/>
        <v>#NAME?</v>
      </c>
      <c r="T561" s="296" t="e">
        <f ca="1">CONCATENATE(INDEX([3]PC!$E$1:$M$2,1,$S561) &amp; " e " &amp; INDEX([3]PC!$E$1:$M$2,1,$S561+1))</f>
        <v>#NAME?</v>
      </c>
      <c r="U561" s="292"/>
      <c r="W561" s="292" t="e">
        <f>CONCATENATE(INDEX([3]IMC!$F$1:$R$5,5,$V561) &amp; " e " &amp; INDEX([3]IMC!$F$1:$R$5,5,$V561+1))</f>
        <v>#VALUE!</v>
      </c>
      <c r="X561" s="293">
        <f t="shared" si="71"/>
        <v>0</v>
      </c>
      <c r="Y561" s="293">
        <f t="shared" si="72"/>
        <v>0</v>
      </c>
      <c r="Z561" s="294"/>
      <c r="AA561" s="294"/>
      <c r="AB561" s="294"/>
      <c r="AC561" s="294"/>
      <c r="AD561" s="294"/>
      <c r="AE561" s="294"/>
      <c r="AF561" s="294"/>
      <c r="AG561" s="294"/>
      <c r="AH561" s="294"/>
      <c r="AI561" s="294"/>
      <c r="AJ561" s="294"/>
      <c r="AK561" s="294"/>
      <c r="AL561" s="294"/>
      <c r="AM561" s="294"/>
    </row>
    <row r="562" spans="1:39" ht="12">
      <c r="A562" s="281"/>
      <c r="B562" s="281"/>
      <c r="C562" s="281"/>
      <c r="D562" s="283"/>
      <c r="E562" s="283"/>
      <c r="F562" s="284" t="e">
        <f t="shared" ca="1" si="73"/>
        <v>#NAME?</v>
      </c>
      <c r="G562" s="285" t="e">
        <f t="shared" ca="1" si="74"/>
        <v>#NAME?</v>
      </c>
      <c r="H562" s="281"/>
      <c r="I562" s="281"/>
      <c r="J562" s="281"/>
      <c r="K562" s="281"/>
      <c r="L562" s="281"/>
      <c r="M562" s="287" t="str">
        <f t="shared" si="69"/>
        <v/>
      </c>
      <c r="N562" s="288" t="e">
        <f ca="1">MATCH(F562,[3]IMC!B:B,0)</f>
        <v>#NAME?</v>
      </c>
      <c r="O562" s="288" t="e">
        <f t="shared" ca="1" si="75"/>
        <v>#NAME?</v>
      </c>
      <c r="P562" s="287" t="e">
        <f ca="1">CONCATENATE(INDEX([3]IMC!$F$1:$R$5,5,$O562) &amp; " e " &amp; INDEX([3]IMC!$F$1:$R$5,5,$O562+1))</f>
        <v>#NAME?</v>
      </c>
      <c r="Q562" s="281"/>
      <c r="R562" s="288" t="e">
        <f ca="1">MATCH(F562,[3]PC!A:A,0)</f>
        <v>#NAME?</v>
      </c>
      <c r="S562" s="288" t="e">
        <f t="shared" ca="1" si="70"/>
        <v>#NAME?</v>
      </c>
      <c r="T562" s="296" t="e">
        <f ca="1">CONCATENATE(INDEX([3]PC!$E$1:$M$2,1,$S562) &amp; " e " &amp; INDEX([3]PC!$E$1:$M$2,1,$S562+1))</f>
        <v>#NAME?</v>
      </c>
      <c r="U562" s="292"/>
      <c r="W562" s="292" t="e">
        <f>CONCATENATE(INDEX([3]IMC!$F$1:$R$5,5,$V562) &amp; " e " &amp; INDEX([3]IMC!$F$1:$R$5,5,$V562+1))</f>
        <v>#VALUE!</v>
      </c>
      <c r="X562" s="293">
        <f t="shared" si="71"/>
        <v>0</v>
      </c>
      <c r="Y562" s="293">
        <f t="shared" si="72"/>
        <v>0</v>
      </c>
      <c r="Z562" s="294"/>
      <c r="AA562" s="294"/>
      <c r="AB562" s="294"/>
      <c r="AC562" s="294"/>
      <c r="AD562" s="294"/>
      <c r="AE562" s="294"/>
      <c r="AF562" s="294"/>
      <c r="AG562" s="294"/>
      <c r="AH562" s="294"/>
      <c r="AI562" s="294"/>
      <c r="AJ562" s="294"/>
      <c r="AK562" s="294"/>
      <c r="AL562" s="294"/>
      <c r="AM562" s="294"/>
    </row>
    <row r="563" spans="1:39" ht="12">
      <c r="A563" s="281"/>
      <c r="B563" s="281"/>
      <c r="C563" s="281"/>
      <c r="D563" s="283"/>
      <c r="E563" s="283"/>
      <c r="F563" s="284" t="e">
        <f t="shared" ca="1" si="73"/>
        <v>#NAME?</v>
      </c>
      <c r="G563" s="285" t="e">
        <f t="shared" ca="1" si="74"/>
        <v>#NAME?</v>
      </c>
      <c r="H563" s="281"/>
      <c r="I563" s="281"/>
      <c r="J563" s="281"/>
      <c r="K563" s="281"/>
      <c r="L563" s="281"/>
      <c r="M563" s="287" t="str">
        <f t="shared" si="69"/>
        <v/>
      </c>
      <c r="N563" s="288" t="e">
        <f ca="1">MATCH(F563,[3]IMC!B:B,0)</f>
        <v>#NAME?</v>
      </c>
      <c r="O563" s="288" t="e">
        <f t="shared" ca="1" si="75"/>
        <v>#NAME?</v>
      </c>
      <c r="P563" s="287" t="e">
        <f ca="1">CONCATENATE(INDEX([3]IMC!$F$1:$R$5,5,$O563) &amp; " e " &amp; INDEX([3]IMC!$F$1:$R$5,5,$O563+1))</f>
        <v>#NAME?</v>
      </c>
      <c r="Q563" s="281"/>
      <c r="R563" s="288" t="e">
        <f ca="1">MATCH(F563,[3]PC!A:A,0)</f>
        <v>#NAME?</v>
      </c>
      <c r="S563" s="288" t="e">
        <f t="shared" ca="1" si="70"/>
        <v>#NAME?</v>
      </c>
      <c r="T563" s="296" t="e">
        <f ca="1">CONCATENATE(INDEX([3]PC!$E$1:$M$2,1,$S563) &amp; " e " &amp; INDEX([3]PC!$E$1:$M$2,1,$S563+1))</f>
        <v>#NAME?</v>
      </c>
      <c r="U563" s="292"/>
      <c r="W563" s="292" t="e">
        <f>CONCATENATE(INDEX([3]IMC!$F$1:$R$5,5,$V563) &amp; " e " &amp; INDEX([3]IMC!$F$1:$R$5,5,$V563+1))</f>
        <v>#VALUE!</v>
      </c>
      <c r="X563" s="293">
        <f t="shared" si="71"/>
        <v>0</v>
      </c>
      <c r="Y563" s="293">
        <f t="shared" si="72"/>
        <v>0</v>
      </c>
      <c r="Z563" s="294"/>
      <c r="AA563" s="294"/>
      <c r="AB563" s="294"/>
      <c r="AC563" s="294"/>
      <c r="AD563" s="294"/>
      <c r="AE563" s="294"/>
      <c r="AF563" s="294"/>
      <c r="AG563" s="294"/>
      <c r="AH563" s="294"/>
      <c r="AI563" s="294"/>
      <c r="AJ563" s="294"/>
      <c r="AK563" s="294"/>
      <c r="AL563" s="294"/>
      <c r="AM563" s="294"/>
    </row>
    <row r="564" spans="1:39" ht="12">
      <c r="A564" s="281"/>
      <c r="B564" s="281"/>
      <c r="C564" s="281"/>
      <c r="D564" s="283"/>
      <c r="E564" s="283"/>
      <c r="F564" s="284" t="e">
        <f t="shared" ca="1" si="73"/>
        <v>#NAME?</v>
      </c>
      <c r="G564" s="285" t="e">
        <f t="shared" ca="1" si="74"/>
        <v>#NAME?</v>
      </c>
      <c r="H564" s="281"/>
      <c r="I564" s="281"/>
      <c r="J564" s="281"/>
      <c r="K564" s="281"/>
      <c r="L564" s="281"/>
      <c r="M564" s="287" t="str">
        <f t="shared" si="69"/>
        <v/>
      </c>
      <c r="N564" s="288" t="e">
        <f ca="1">MATCH(F564,[3]IMC!B:B,0)</f>
        <v>#NAME?</v>
      </c>
      <c r="O564" s="288" t="e">
        <f t="shared" ca="1" si="75"/>
        <v>#NAME?</v>
      </c>
      <c r="P564" s="287" t="e">
        <f ca="1">CONCATENATE(INDEX([3]IMC!$F$1:$R$5,5,$O564) &amp; " e " &amp; INDEX([3]IMC!$F$1:$R$5,5,$O564+1))</f>
        <v>#NAME?</v>
      </c>
      <c r="Q564" s="281"/>
      <c r="R564" s="288" t="e">
        <f ca="1">MATCH(F564,[3]PC!A:A,0)</f>
        <v>#NAME?</v>
      </c>
      <c r="S564" s="288" t="e">
        <f t="shared" ca="1" si="70"/>
        <v>#NAME?</v>
      </c>
      <c r="T564" s="296" t="e">
        <f ca="1">CONCATENATE(INDEX([3]PC!$E$1:$M$2,1,$S564) &amp; " e " &amp; INDEX([3]PC!$E$1:$M$2,1,$S564+1))</f>
        <v>#NAME?</v>
      </c>
      <c r="U564" s="292"/>
      <c r="W564" s="292" t="e">
        <f>CONCATENATE(INDEX([3]IMC!$F$1:$R$5,5,$V564) &amp; " e " &amp; INDEX([3]IMC!$F$1:$R$5,5,$V564+1))</f>
        <v>#VALUE!</v>
      </c>
      <c r="X564" s="293">
        <f t="shared" si="71"/>
        <v>0</v>
      </c>
      <c r="Y564" s="293">
        <f t="shared" si="72"/>
        <v>0</v>
      </c>
      <c r="Z564" s="294"/>
      <c r="AA564" s="294"/>
      <c r="AB564" s="294"/>
      <c r="AC564" s="294"/>
      <c r="AD564" s="294"/>
      <c r="AE564" s="294"/>
      <c r="AF564" s="294"/>
      <c r="AG564" s="294"/>
      <c r="AH564" s="294"/>
      <c r="AI564" s="294"/>
      <c r="AJ564" s="294"/>
      <c r="AK564" s="294"/>
      <c r="AL564" s="294"/>
      <c r="AM564" s="294"/>
    </row>
    <row r="565" spans="1:39" ht="12">
      <c r="A565" s="281"/>
      <c r="B565" s="281"/>
      <c r="C565" s="281"/>
      <c r="D565" s="283"/>
      <c r="E565" s="283"/>
      <c r="F565" s="284" t="e">
        <f t="shared" ca="1" si="73"/>
        <v>#NAME?</v>
      </c>
      <c r="G565" s="285" t="e">
        <f t="shared" ca="1" si="74"/>
        <v>#NAME?</v>
      </c>
      <c r="H565" s="281"/>
      <c r="I565" s="281"/>
      <c r="J565" s="281"/>
      <c r="K565" s="281"/>
      <c r="L565" s="281"/>
      <c r="M565" s="287" t="str">
        <f t="shared" si="69"/>
        <v/>
      </c>
      <c r="N565" s="288" t="e">
        <f ca="1">MATCH(F565,[3]IMC!B:B,0)</f>
        <v>#NAME?</v>
      </c>
      <c r="O565" s="288" t="e">
        <f t="shared" ca="1" si="75"/>
        <v>#NAME?</v>
      </c>
      <c r="P565" s="287" t="e">
        <f ca="1">CONCATENATE(INDEX([3]IMC!$F$1:$R$5,5,$O565) &amp; " e " &amp; INDEX([3]IMC!$F$1:$R$5,5,$O565+1))</f>
        <v>#NAME?</v>
      </c>
      <c r="Q565" s="281"/>
      <c r="R565" s="288" t="e">
        <f ca="1">MATCH(F565,[3]PC!A:A,0)</f>
        <v>#NAME?</v>
      </c>
      <c r="S565" s="288" t="e">
        <f t="shared" ca="1" si="70"/>
        <v>#NAME?</v>
      </c>
      <c r="T565" s="296" t="e">
        <f ca="1">CONCATENATE(INDEX([3]PC!$E$1:$M$2,1,$S565) &amp; " e " &amp; INDEX([3]PC!$E$1:$M$2,1,$S565+1))</f>
        <v>#NAME?</v>
      </c>
      <c r="U565" s="292"/>
      <c r="W565" s="292" t="e">
        <f>CONCATENATE(INDEX([3]IMC!$F$1:$R$5,5,$V565) &amp; " e " &amp; INDEX([3]IMC!$F$1:$R$5,5,$V565+1))</f>
        <v>#VALUE!</v>
      </c>
      <c r="X565" s="293">
        <f t="shared" si="71"/>
        <v>0</v>
      </c>
      <c r="Y565" s="293">
        <f t="shared" si="72"/>
        <v>0</v>
      </c>
      <c r="Z565" s="294"/>
      <c r="AA565" s="294"/>
      <c r="AB565" s="294"/>
      <c r="AC565" s="294"/>
      <c r="AD565" s="294"/>
      <c r="AE565" s="294"/>
      <c r="AF565" s="294"/>
      <c r="AG565" s="294"/>
      <c r="AH565" s="294"/>
      <c r="AI565" s="294"/>
      <c r="AJ565" s="294"/>
      <c r="AK565" s="294"/>
      <c r="AL565" s="294"/>
      <c r="AM565" s="294"/>
    </row>
    <row r="566" spans="1:39" ht="12">
      <c r="A566" s="281"/>
      <c r="B566" s="281"/>
      <c r="C566" s="281"/>
      <c r="D566" s="283"/>
      <c r="E566" s="283"/>
      <c r="F566" s="284" t="e">
        <f t="shared" ca="1" si="73"/>
        <v>#NAME?</v>
      </c>
      <c r="G566" s="285" t="e">
        <f t="shared" ca="1" si="74"/>
        <v>#NAME?</v>
      </c>
      <c r="H566" s="281"/>
      <c r="I566" s="281"/>
      <c r="J566" s="281"/>
      <c r="K566" s="281"/>
      <c r="L566" s="281"/>
      <c r="M566" s="287" t="str">
        <f t="shared" si="69"/>
        <v/>
      </c>
      <c r="N566" s="288" t="e">
        <f ca="1">MATCH(F566,[3]IMC!B:B,0)</f>
        <v>#NAME?</v>
      </c>
      <c r="O566" s="288" t="e">
        <f t="shared" ca="1" si="75"/>
        <v>#NAME?</v>
      </c>
      <c r="P566" s="287" t="e">
        <f ca="1">CONCATENATE(INDEX([3]IMC!$F$1:$R$5,5,$O566) &amp; " e " &amp; INDEX([3]IMC!$F$1:$R$5,5,$O566+1))</f>
        <v>#NAME?</v>
      </c>
      <c r="Q566" s="281"/>
      <c r="R566" s="288" t="e">
        <f ca="1">MATCH(F566,[3]PC!A:A,0)</f>
        <v>#NAME?</v>
      </c>
      <c r="S566" s="288" t="e">
        <f t="shared" ca="1" si="70"/>
        <v>#NAME?</v>
      </c>
      <c r="T566" s="296" t="e">
        <f ca="1">CONCATENATE(INDEX([3]PC!$E$1:$M$2,1,$S566) &amp; " e " &amp; INDEX([3]PC!$E$1:$M$2,1,$S566+1))</f>
        <v>#NAME?</v>
      </c>
      <c r="U566" s="292"/>
      <c r="W566" s="292" t="e">
        <f>CONCATENATE(INDEX([3]IMC!$F$1:$R$5,5,$V566) &amp; " e " &amp; INDEX([3]IMC!$F$1:$R$5,5,$V566+1))</f>
        <v>#VALUE!</v>
      </c>
      <c r="X566" s="293">
        <f t="shared" si="71"/>
        <v>0</v>
      </c>
      <c r="Y566" s="293">
        <f t="shared" si="72"/>
        <v>0</v>
      </c>
      <c r="Z566" s="294"/>
      <c r="AA566" s="294"/>
      <c r="AB566" s="294"/>
      <c r="AC566" s="294"/>
      <c r="AD566" s="294"/>
      <c r="AE566" s="294"/>
      <c r="AF566" s="294"/>
      <c r="AG566" s="294"/>
      <c r="AH566" s="294"/>
      <c r="AI566" s="294"/>
      <c r="AJ566" s="294"/>
      <c r="AK566" s="294"/>
      <c r="AL566" s="294"/>
      <c r="AM566" s="294"/>
    </row>
    <row r="567" spans="1:39" ht="12">
      <c r="A567" s="281"/>
      <c r="B567" s="281"/>
      <c r="C567" s="281"/>
      <c r="D567" s="283"/>
      <c r="E567" s="283"/>
      <c r="F567" s="284" t="e">
        <f t="shared" ca="1" si="73"/>
        <v>#NAME?</v>
      </c>
      <c r="G567" s="285" t="e">
        <f t="shared" ca="1" si="74"/>
        <v>#NAME?</v>
      </c>
      <c r="H567" s="281"/>
      <c r="I567" s="281"/>
      <c r="J567" s="281"/>
      <c r="K567" s="281"/>
      <c r="L567" s="281"/>
      <c r="M567" s="287" t="str">
        <f t="shared" si="69"/>
        <v/>
      </c>
      <c r="N567" s="288" t="e">
        <f ca="1">MATCH(F567,[3]IMC!B:B,0)</f>
        <v>#NAME?</v>
      </c>
      <c r="O567" s="288" t="e">
        <f t="shared" ca="1" si="75"/>
        <v>#NAME?</v>
      </c>
      <c r="P567" s="287" t="e">
        <f ca="1">CONCATENATE(INDEX([3]IMC!$F$1:$R$5,5,$O567) &amp; " e " &amp; INDEX([3]IMC!$F$1:$R$5,5,$O567+1))</f>
        <v>#NAME?</v>
      </c>
      <c r="Q567" s="281"/>
      <c r="R567" s="288" t="e">
        <f ca="1">MATCH(F567,[3]PC!A:A,0)</f>
        <v>#NAME?</v>
      </c>
      <c r="S567" s="288" t="e">
        <f t="shared" ca="1" si="70"/>
        <v>#NAME?</v>
      </c>
      <c r="T567" s="296" t="e">
        <f ca="1">CONCATENATE(INDEX([3]PC!$E$1:$M$2,1,$S567) &amp; " e " &amp; INDEX([3]PC!$E$1:$M$2,1,$S567+1))</f>
        <v>#NAME?</v>
      </c>
      <c r="U567" s="292"/>
      <c r="W567" s="292" t="e">
        <f>CONCATENATE(INDEX([3]IMC!$F$1:$R$5,5,$V567) &amp; " e " &amp; INDEX([3]IMC!$F$1:$R$5,5,$V567+1))</f>
        <v>#VALUE!</v>
      </c>
      <c r="X567" s="293">
        <f t="shared" si="71"/>
        <v>0</v>
      </c>
      <c r="Y567" s="293">
        <f t="shared" si="72"/>
        <v>0</v>
      </c>
      <c r="Z567" s="294"/>
      <c r="AA567" s="294"/>
      <c r="AB567" s="294"/>
      <c r="AC567" s="294"/>
      <c r="AD567" s="294"/>
      <c r="AE567" s="294"/>
      <c r="AF567" s="294"/>
      <c r="AG567" s="294"/>
      <c r="AH567" s="294"/>
      <c r="AI567" s="294"/>
      <c r="AJ567" s="294"/>
      <c r="AK567" s="294"/>
      <c r="AL567" s="294"/>
      <c r="AM567" s="294"/>
    </row>
    <row r="568" spans="1:39" ht="12">
      <c r="A568" s="281"/>
      <c r="B568" s="281"/>
      <c r="C568" s="281"/>
      <c r="D568" s="283"/>
      <c r="E568" s="283"/>
      <c r="F568" s="284" t="e">
        <f t="shared" ca="1" si="73"/>
        <v>#NAME?</v>
      </c>
      <c r="G568" s="285" t="e">
        <f t="shared" ca="1" si="74"/>
        <v>#NAME?</v>
      </c>
      <c r="H568" s="281"/>
      <c r="I568" s="281"/>
      <c r="J568" s="281"/>
      <c r="K568" s="281"/>
      <c r="L568" s="281"/>
      <c r="M568" s="287" t="str">
        <f t="shared" si="69"/>
        <v/>
      </c>
      <c r="N568" s="288" t="e">
        <f ca="1">MATCH(F568,[3]IMC!B:B,0)</f>
        <v>#NAME?</v>
      </c>
      <c r="O568" s="288" t="e">
        <f t="shared" ca="1" si="75"/>
        <v>#NAME?</v>
      </c>
      <c r="P568" s="287" t="e">
        <f ca="1">CONCATENATE(INDEX([3]IMC!$F$1:$R$5,5,$O568) &amp; " e " &amp; INDEX([3]IMC!$F$1:$R$5,5,$O568+1))</f>
        <v>#NAME?</v>
      </c>
      <c r="Q568" s="281"/>
      <c r="R568" s="288" t="e">
        <f ca="1">MATCH(F568,[3]PC!A:A,0)</f>
        <v>#NAME?</v>
      </c>
      <c r="S568" s="288" t="e">
        <f t="shared" ca="1" si="70"/>
        <v>#NAME?</v>
      </c>
      <c r="T568" s="296" t="e">
        <f ca="1">CONCATENATE(INDEX([3]PC!$E$1:$M$2,1,$S568) &amp; " e " &amp; INDEX([3]PC!$E$1:$M$2,1,$S568+1))</f>
        <v>#NAME?</v>
      </c>
      <c r="U568" s="292"/>
      <c r="W568" s="292" t="e">
        <f>CONCATENATE(INDEX([3]IMC!$F$1:$R$5,5,$V568) &amp; " e " &amp; INDEX([3]IMC!$F$1:$R$5,5,$V568+1))</f>
        <v>#VALUE!</v>
      </c>
      <c r="X568" s="293">
        <f t="shared" si="71"/>
        <v>0</v>
      </c>
      <c r="Y568" s="293">
        <f t="shared" si="72"/>
        <v>0</v>
      </c>
      <c r="Z568" s="294"/>
      <c r="AA568" s="294"/>
      <c r="AB568" s="294"/>
      <c r="AC568" s="294"/>
      <c r="AD568" s="294"/>
      <c r="AE568" s="294"/>
      <c r="AF568" s="294"/>
      <c r="AG568" s="294"/>
      <c r="AH568" s="294"/>
      <c r="AI568" s="294"/>
      <c r="AJ568" s="294"/>
      <c r="AK568" s="294"/>
      <c r="AL568" s="294"/>
      <c r="AM568" s="294"/>
    </row>
    <row r="569" spans="1:39" ht="12">
      <c r="A569" s="281"/>
      <c r="B569" s="281"/>
      <c r="C569" s="281"/>
      <c r="D569" s="283"/>
      <c r="E569" s="283"/>
      <c r="F569" s="284" t="e">
        <f t="shared" ca="1" si="73"/>
        <v>#NAME?</v>
      </c>
      <c r="G569" s="285" t="e">
        <f t="shared" ca="1" si="74"/>
        <v>#NAME?</v>
      </c>
      <c r="H569" s="281"/>
      <c r="I569" s="281"/>
      <c r="J569" s="281"/>
      <c r="K569" s="281"/>
      <c r="L569" s="281"/>
      <c r="M569" s="287" t="str">
        <f t="shared" si="69"/>
        <v/>
      </c>
      <c r="N569" s="288" t="e">
        <f ca="1">MATCH(F569,[3]IMC!B:B,0)</f>
        <v>#NAME?</v>
      </c>
      <c r="O569" s="288" t="e">
        <f t="shared" ca="1" si="75"/>
        <v>#NAME?</v>
      </c>
      <c r="P569" s="287" t="e">
        <f ca="1">CONCATENATE(INDEX([3]IMC!$F$1:$R$5,5,$O569) &amp; " e " &amp; INDEX([3]IMC!$F$1:$R$5,5,$O569+1))</f>
        <v>#NAME?</v>
      </c>
      <c r="Q569" s="281"/>
      <c r="R569" s="288" t="e">
        <f ca="1">MATCH(F569,[3]PC!A:A,0)</f>
        <v>#NAME?</v>
      </c>
      <c r="S569" s="288" t="e">
        <f t="shared" ca="1" si="70"/>
        <v>#NAME?</v>
      </c>
      <c r="T569" s="296" t="e">
        <f ca="1">CONCATENATE(INDEX([3]PC!$E$1:$M$2,1,$S569) &amp; " e " &amp; INDEX([3]PC!$E$1:$M$2,1,$S569+1))</f>
        <v>#NAME?</v>
      </c>
      <c r="U569" s="292"/>
      <c r="W569" s="292" t="e">
        <f>CONCATENATE(INDEX([3]IMC!$F$1:$R$5,5,$V569) &amp; " e " &amp; INDEX([3]IMC!$F$1:$R$5,5,$V569+1))</f>
        <v>#VALUE!</v>
      </c>
      <c r="X569" s="293">
        <f t="shared" si="71"/>
        <v>0</v>
      </c>
      <c r="Y569" s="293">
        <f t="shared" si="72"/>
        <v>0</v>
      </c>
      <c r="Z569" s="294"/>
      <c r="AA569" s="294"/>
      <c r="AB569" s="294"/>
      <c r="AC569" s="294"/>
      <c r="AD569" s="294"/>
      <c r="AE569" s="294"/>
      <c r="AF569" s="294"/>
      <c r="AG569" s="294"/>
      <c r="AH569" s="294"/>
      <c r="AI569" s="294"/>
      <c r="AJ569" s="294"/>
      <c r="AK569" s="294"/>
      <c r="AL569" s="294"/>
      <c r="AM569" s="294"/>
    </row>
    <row r="570" spans="1:39" ht="12">
      <c r="A570" s="281"/>
      <c r="B570" s="281"/>
      <c r="C570" s="281"/>
      <c r="D570" s="283"/>
      <c r="E570" s="283"/>
      <c r="F570" s="284" t="e">
        <f t="shared" ca="1" si="73"/>
        <v>#NAME?</v>
      </c>
      <c r="G570" s="285" t="e">
        <f t="shared" ca="1" si="74"/>
        <v>#NAME?</v>
      </c>
      <c r="H570" s="281"/>
      <c r="I570" s="281"/>
      <c r="J570" s="281"/>
      <c r="K570" s="281"/>
      <c r="L570" s="281"/>
      <c r="M570" s="287" t="str">
        <f t="shared" si="69"/>
        <v/>
      </c>
      <c r="N570" s="288" t="e">
        <f ca="1">MATCH(F570,[3]IMC!B:B,0)</f>
        <v>#NAME?</v>
      </c>
      <c r="O570" s="288" t="e">
        <f t="shared" ca="1" si="75"/>
        <v>#NAME?</v>
      </c>
      <c r="P570" s="287" t="e">
        <f ca="1">CONCATENATE(INDEX([3]IMC!$F$1:$R$5,5,$O570) &amp; " e " &amp; INDEX([3]IMC!$F$1:$R$5,5,$O570+1))</f>
        <v>#NAME?</v>
      </c>
      <c r="Q570" s="281"/>
      <c r="R570" s="288" t="e">
        <f ca="1">MATCH(F570,[3]PC!A:A,0)</f>
        <v>#NAME?</v>
      </c>
      <c r="S570" s="288" t="e">
        <f t="shared" ca="1" si="70"/>
        <v>#NAME?</v>
      </c>
      <c r="T570" s="296" t="e">
        <f ca="1">CONCATENATE(INDEX([3]PC!$E$1:$M$2,1,$S570) &amp; " e " &amp; INDEX([3]PC!$E$1:$M$2,1,$S570+1))</f>
        <v>#NAME?</v>
      </c>
      <c r="U570" s="292"/>
      <c r="W570" s="292" t="e">
        <f>CONCATENATE(INDEX([3]IMC!$F$1:$R$5,5,$V570) &amp; " e " &amp; INDEX([3]IMC!$F$1:$R$5,5,$V570+1))</f>
        <v>#VALUE!</v>
      </c>
      <c r="X570" s="293">
        <f t="shared" si="71"/>
        <v>0</v>
      </c>
      <c r="Y570" s="293">
        <f t="shared" si="72"/>
        <v>0</v>
      </c>
      <c r="Z570" s="294"/>
      <c r="AA570" s="294"/>
      <c r="AB570" s="294"/>
      <c r="AC570" s="294"/>
      <c r="AD570" s="294"/>
      <c r="AE570" s="294"/>
      <c r="AF570" s="294"/>
      <c r="AG570" s="294"/>
      <c r="AH570" s="294"/>
      <c r="AI570" s="294"/>
      <c r="AJ570" s="294"/>
      <c r="AK570" s="294"/>
      <c r="AL570" s="294"/>
      <c r="AM570" s="294"/>
    </row>
    <row r="571" spans="1:39" ht="12">
      <c r="A571" s="281"/>
      <c r="B571" s="281"/>
      <c r="C571" s="281"/>
      <c r="D571" s="283"/>
      <c r="E571" s="283"/>
      <c r="F571" s="284" t="e">
        <f t="shared" ca="1" si="73"/>
        <v>#NAME?</v>
      </c>
      <c r="G571" s="285" t="e">
        <f t="shared" ca="1" si="74"/>
        <v>#NAME?</v>
      </c>
      <c r="H571" s="281"/>
      <c r="I571" s="281"/>
      <c r="J571" s="281"/>
      <c r="K571" s="281"/>
      <c r="L571" s="281"/>
      <c r="M571" s="287" t="str">
        <f t="shared" si="69"/>
        <v/>
      </c>
      <c r="N571" s="288" t="e">
        <f ca="1">MATCH(F571,[3]IMC!B:B,0)</f>
        <v>#NAME?</v>
      </c>
      <c r="O571" s="288" t="e">
        <f t="shared" ca="1" si="75"/>
        <v>#NAME?</v>
      </c>
      <c r="P571" s="287" t="e">
        <f ca="1">CONCATENATE(INDEX([3]IMC!$F$1:$R$5,5,$O571) &amp; " e " &amp; INDEX([3]IMC!$F$1:$R$5,5,$O571+1))</f>
        <v>#NAME?</v>
      </c>
      <c r="Q571" s="281"/>
      <c r="R571" s="288" t="e">
        <f ca="1">MATCH(F571,[3]PC!A:A,0)</f>
        <v>#NAME?</v>
      </c>
      <c r="S571" s="288" t="e">
        <f t="shared" ca="1" si="70"/>
        <v>#NAME?</v>
      </c>
      <c r="T571" s="296" t="e">
        <f ca="1">CONCATENATE(INDEX([3]PC!$E$1:$M$2,1,$S571) &amp; " e " &amp; INDEX([3]PC!$E$1:$M$2,1,$S571+1))</f>
        <v>#NAME?</v>
      </c>
      <c r="U571" s="292"/>
      <c r="W571" s="292" t="e">
        <f>CONCATENATE(INDEX([3]IMC!$F$1:$R$5,5,$V571) &amp; " e " &amp; INDEX([3]IMC!$F$1:$R$5,5,$V571+1))</f>
        <v>#VALUE!</v>
      </c>
      <c r="X571" s="293">
        <f t="shared" si="71"/>
        <v>0</v>
      </c>
      <c r="Y571" s="293">
        <f t="shared" si="72"/>
        <v>0</v>
      </c>
      <c r="Z571" s="294"/>
      <c r="AA571" s="294"/>
      <c r="AB571" s="294"/>
      <c r="AC571" s="294"/>
      <c r="AD571" s="294"/>
      <c r="AE571" s="294"/>
      <c r="AF571" s="294"/>
      <c r="AG571" s="294"/>
      <c r="AH571" s="294"/>
      <c r="AI571" s="294"/>
      <c r="AJ571" s="294"/>
      <c r="AK571" s="294"/>
      <c r="AL571" s="294"/>
      <c r="AM571" s="294"/>
    </row>
    <row r="572" spans="1:39" ht="12">
      <c r="A572" s="281"/>
      <c r="B572" s="281"/>
      <c r="C572" s="281"/>
      <c r="D572" s="283"/>
      <c r="E572" s="283"/>
      <c r="F572" s="284" t="e">
        <f t="shared" ca="1" si="73"/>
        <v>#NAME?</v>
      </c>
      <c r="G572" s="285" t="e">
        <f t="shared" ca="1" si="74"/>
        <v>#NAME?</v>
      </c>
      <c r="H572" s="281"/>
      <c r="I572" s="281"/>
      <c r="J572" s="281"/>
      <c r="K572" s="281"/>
      <c r="L572" s="281"/>
      <c r="M572" s="287" t="str">
        <f t="shared" si="69"/>
        <v/>
      </c>
      <c r="N572" s="288" t="e">
        <f ca="1">MATCH(F572,[3]IMC!B:B,0)</f>
        <v>#NAME?</v>
      </c>
      <c r="O572" s="288" t="e">
        <f t="shared" ca="1" si="75"/>
        <v>#NAME?</v>
      </c>
      <c r="P572" s="287" t="e">
        <f ca="1">CONCATENATE(INDEX([3]IMC!$F$1:$R$5,5,$O572) &amp; " e " &amp; INDEX([3]IMC!$F$1:$R$5,5,$O572+1))</f>
        <v>#NAME?</v>
      </c>
      <c r="Q572" s="281"/>
      <c r="R572" s="288" t="e">
        <f ca="1">MATCH(F572,[3]PC!A:A,0)</f>
        <v>#NAME?</v>
      </c>
      <c r="S572" s="288" t="e">
        <f t="shared" ca="1" si="70"/>
        <v>#NAME?</v>
      </c>
      <c r="T572" s="296" t="e">
        <f ca="1">CONCATENATE(INDEX([3]PC!$E$1:$M$2,1,$S572) &amp; " e " &amp; INDEX([3]PC!$E$1:$M$2,1,$S572+1))</f>
        <v>#NAME?</v>
      </c>
      <c r="U572" s="292"/>
      <c r="W572" s="292" t="e">
        <f>CONCATENATE(INDEX([3]IMC!$F$1:$R$5,5,$V572) &amp; " e " &amp; INDEX([3]IMC!$F$1:$R$5,5,$V572+1))</f>
        <v>#VALUE!</v>
      </c>
      <c r="X572" s="293">
        <f t="shared" si="71"/>
        <v>0</v>
      </c>
      <c r="Y572" s="293">
        <f t="shared" si="72"/>
        <v>0</v>
      </c>
      <c r="Z572" s="294"/>
      <c r="AA572" s="294"/>
      <c r="AB572" s="294"/>
      <c r="AC572" s="294"/>
      <c r="AD572" s="294"/>
      <c r="AE572" s="294"/>
      <c r="AF572" s="294"/>
      <c r="AG572" s="294"/>
      <c r="AH572" s="294"/>
      <c r="AI572" s="294"/>
      <c r="AJ572" s="294"/>
      <c r="AK572" s="294"/>
      <c r="AL572" s="294"/>
      <c r="AM572" s="294"/>
    </row>
    <row r="573" spans="1:39" ht="12">
      <c r="A573" s="281"/>
      <c r="B573" s="281"/>
      <c r="C573" s="281"/>
      <c r="D573" s="283"/>
      <c r="E573" s="283"/>
      <c r="F573" s="284" t="e">
        <f t="shared" ca="1" si="73"/>
        <v>#NAME?</v>
      </c>
      <c r="G573" s="285" t="e">
        <f t="shared" ca="1" si="74"/>
        <v>#NAME?</v>
      </c>
      <c r="H573" s="281"/>
      <c r="I573" s="281"/>
      <c r="J573" s="281"/>
      <c r="K573" s="281"/>
      <c r="L573" s="281"/>
      <c r="M573" s="287" t="str">
        <f t="shared" si="69"/>
        <v/>
      </c>
      <c r="N573" s="288" t="e">
        <f ca="1">MATCH(F573,[3]IMC!B:B,0)</f>
        <v>#NAME?</v>
      </c>
      <c r="O573" s="288" t="e">
        <f t="shared" ca="1" si="75"/>
        <v>#NAME?</v>
      </c>
      <c r="P573" s="287" t="e">
        <f ca="1">CONCATENATE(INDEX([3]IMC!$F$1:$R$5,5,$O573) &amp; " e " &amp; INDEX([3]IMC!$F$1:$R$5,5,$O573+1))</f>
        <v>#NAME?</v>
      </c>
      <c r="Q573" s="281"/>
      <c r="R573" s="288" t="e">
        <f ca="1">MATCH(F573,[3]PC!A:A,0)</f>
        <v>#NAME?</v>
      </c>
      <c r="S573" s="288" t="e">
        <f t="shared" ca="1" si="70"/>
        <v>#NAME?</v>
      </c>
      <c r="T573" s="296" t="e">
        <f ca="1">CONCATENATE(INDEX([3]PC!$E$1:$M$2,1,$S573) &amp; " e " &amp; INDEX([3]PC!$E$1:$M$2,1,$S573+1))</f>
        <v>#NAME?</v>
      </c>
      <c r="U573" s="292"/>
      <c r="W573" s="292" t="e">
        <f>CONCATENATE(INDEX([3]IMC!$F$1:$R$5,5,$V573) &amp; " e " &amp; INDEX([3]IMC!$F$1:$R$5,5,$V573+1))</f>
        <v>#VALUE!</v>
      </c>
      <c r="X573" s="293">
        <f t="shared" si="71"/>
        <v>0</v>
      </c>
      <c r="Y573" s="293">
        <f t="shared" si="72"/>
        <v>0</v>
      </c>
      <c r="Z573" s="294"/>
      <c r="AA573" s="294"/>
      <c r="AB573" s="294"/>
      <c r="AC573" s="294"/>
      <c r="AD573" s="294"/>
      <c r="AE573" s="294"/>
      <c r="AF573" s="294"/>
      <c r="AG573" s="294"/>
      <c r="AH573" s="294"/>
      <c r="AI573" s="294"/>
      <c r="AJ573" s="294"/>
      <c r="AK573" s="294"/>
      <c r="AL573" s="294"/>
      <c r="AM573" s="294"/>
    </row>
    <row r="574" spans="1:39" ht="12">
      <c r="A574" s="281"/>
      <c r="B574" s="281"/>
      <c r="C574" s="281"/>
      <c r="D574" s="283"/>
      <c r="E574" s="283"/>
      <c r="F574" s="284" t="e">
        <f t="shared" ca="1" si="73"/>
        <v>#NAME?</v>
      </c>
      <c r="G574" s="285" t="e">
        <f t="shared" ca="1" si="74"/>
        <v>#NAME?</v>
      </c>
      <c r="H574" s="281"/>
      <c r="I574" s="281"/>
      <c r="J574" s="281"/>
      <c r="K574" s="281"/>
      <c r="L574" s="281"/>
      <c r="M574" s="287" t="str">
        <f t="shared" si="69"/>
        <v/>
      </c>
      <c r="N574" s="288" t="e">
        <f ca="1">MATCH(F574,[3]IMC!B:B,0)</f>
        <v>#NAME?</v>
      </c>
      <c r="O574" s="288" t="e">
        <f t="shared" ca="1" si="75"/>
        <v>#NAME?</v>
      </c>
      <c r="P574" s="287" t="e">
        <f ca="1">CONCATENATE(INDEX([3]IMC!$F$1:$R$5,5,$O574) &amp; " e " &amp; INDEX([3]IMC!$F$1:$R$5,5,$O574+1))</f>
        <v>#NAME?</v>
      </c>
      <c r="Q574" s="281"/>
      <c r="R574" s="288" t="e">
        <f ca="1">MATCH(F574,[3]PC!A:A,0)</f>
        <v>#NAME?</v>
      </c>
      <c r="S574" s="288" t="e">
        <f t="shared" ca="1" si="70"/>
        <v>#NAME?</v>
      </c>
      <c r="T574" s="296" t="e">
        <f ca="1">CONCATENATE(INDEX([3]PC!$E$1:$M$2,1,$S574) &amp; " e " &amp; INDEX([3]PC!$E$1:$M$2,1,$S574+1))</f>
        <v>#NAME?</v>
      </c>
      <c r="U574" s="292"/>
      <c r="W574" s="292" t="e">
        <f>CONCATENATE(INDEX([3]IMC!$F$1:$R$5,5,$V574) &amp; " e " &amp; INDEX([3]IMC!$F$1:$R$5,5,$V574+1))</f>
        <v>#VALUE!</v>
      </c>
      <c r="X574" s="293">
        <f t="shared" si="71"/>
        <v>0</v>
      </c>
      <c r="Y574" s="293">
        <f t="shared" si="72"/>
        <v>0</v>
      </c>
      <c r="Z574" s="294"/>
      <c r="AA574" s="294"/>
      <c r="AB574" s="294"/>
      <c r="AC574" s="294"/>
      <c r="AD574" s="294"/>
      <c r="AE574" s="294"/>
      <c r="AF574" s="294"/>
      <c r="AG574" s="294"/>
      <c r="AH574" s="294"/>
      <c r="AI574" s="294"/>
      <c r="AJ574" s="294"/>
      <c r="AK574" s="294"/>
      <c r="AL574" s="294"/>
      <c r="AM574" s="294"/>
    </row>
    <row r="575" spans="1:39" ht="12">
      <c r="A575" s="281"/>
      <c r="B575" s="281"/>
      <c r="C575" s="281"/>
      <c r="D575" s="283"/>
      <c r="E575" s="283"/>
      <c r="F575" s="284" t="e">
        <f t="shared" ca="1" si="73"/>
        <v>#NAME?</v>
      </c>
      <c r="G575" s="285" t="e">
        <f t="shared" ca="1" si="74"/>
        <v>#NAME?</v>
      </c>
      <c r="H575" s="281"/>
      <c r="I575" s="281"/>
      <c r="J575" s="281"/>
      <c r="K575" s="281"/>
      <c r="L575" s="281"/>
      <c r="M575" s="287" t="str">
        <f t="shared" si="69"/>
        <v/>
      </c>
      <c r="N575" s="288" t="e">
        <f ca="1">MATCH(F575,[3]IMC!B:B,0)</f>
        <v>#NAME?</v>
      </c>
      <c r="O575" s="288" t="e">
        <f t="shared" ca="1" si="75"/>
        <v>#NAME?</v>
      </c>
      <c r="P575" s="287" t="e">
        <f ca="1">CONCATENATE(INDEX([3]IMC!$F$1:$R$5,5,$O575) &amp; " e " &amp; INDEX([3]IMC!$F$1:$R$5,5,$O575+1))</f>
        <v>#NAME?</v>
      </c>
      <c r="Q575" s="281"/>
      <c r="R575" s="288" t="e">
        <f ca="1">MATCH(F575,[3]PC!A:A,0)</f>
        <v>#NAME?</v>
      </c>
      <c r="S575" s="288" t="e">
        <f t="shared" ca="1" si="70"/>
        <v>#NAME?</v>
      </c>
      <c r="T575" s="296" t="e">
        <f ca="1">CONCATENATE(INDEX([3]PC!$E$1:$M$2,1,$S575) &amp; " e " &amp; INDEX([3]PC!$E$1:$M$2,1,$S575+1))</f>
        <v>#NAME?</v>
      </c>
      <c r="U575" s="292"/>
      <c r="W575" s="292" t="e">
        <f>CONCATENATE(INDEX([3]IMC!$F$1:$R$5,5,$V575) &amp; " e " &amp; INDEX([3]IMC!$F$1:$R$5,5,$V575+1))</f>
        <v>#VALUE!</v>
      </c>
      <c r="X575" s="293">
        <f t="shared" si="71"/>
        <v>0</v>
      </c>
      <c r="Y575" s="293">
        <f t="shared" si="72"/>
        <v>0</v>
      </c>
      <c r="Z575" s="294"/>
      <c r="AA575" s="294"/>
      <c r="AB575" s="294"/>
      <c r="AC575" s="294"/>
      <c r="AD575" s="294"/>
      <c r="AE575" s="294"/>
      <c r="AF575" s="294"/>
      <c r="AG575" s="294"/>
      <c r="AH575" s="294"/>
      <c r="AI575" s="294"/>
      <c r="AJ575" s="294"/>
      <c r="AK575" s="294"/>
      <c r="AL575" s="294"/>
      <c r="AM575" s="294"/>
    </row>
    <row r="576" spans="1:39" ht="12">
      <c r="A576" s="281"/>
      <c r="B576" s="281"/>
      <c r="C576" s="281"/>
      <c r="D576" s="283"/>
      <c r="E576" s="283"/>
      <c r="F576" s="284" t="e">
        <f t="shared" ca="1" si="73"/>
        <v>#NAME?</v>
      </c>
      <c r="G576" s="285" t="e">
        <f t="shared" ca="1" si="74"/>
        <v>#NAME?</v>
      </c>
      <c r="H576" s="281"/>
      <c r="I576" s="281"/>
      <c r="J576" s="281"/>
      <c r="K576" s="281"/>
      <c r="L576" s="281"/>
      <c r="M576" s="287" t="str">
        <f t="shared" si="69"/>
        <v/>
      </c>
      <c r="N576" s="288" t="e">
        <f ca="1">MATCH(F576,[3]IMC!B:B,0)</f>
        <v>#NAME?</v>
      </c>
      <c r="O576" s="288" t="e">
        <f t="shared" ca="1" si="75"/>
        <v>#NAME?</v>
      </c>
      <c r="P576" s="287" t="e">
        <f ca="1">CONCATENATE(INDEX([3]IMC!$F$1:$R$5,5,$O576) &amp; " e " &amp; INDEX([3]IMC!$F$1:$R$5,5,$O576+1))</f>
        <v>#NAME?</v>
      </c>
      <c r="Q576" s="281"/>
      <c r="R576" s="288" t="e">
        <f ca="1">MATCH(F576,[3]PC!A:A,0)</f>
        <v>#NAME?</v>
      </c>
      <c r="S576" s="288" t="e">
        <f t="shared" ca="1" si="70"/>
        <v>#NAME?</v>
      </c>
      <c r="T576" s="296" t="e">
        <f ca="1">CONCATENATE(INDEX([3]PC!$E$1:$M$2,1,$S576) &amp; " e " &amp; INDEX([3]PC!$E$1:$M$2,1,$S576+1))</f>
        <v>#NAME?</v>
      </c>
      <c r="U576" s="292"/>
      <c r="W576" s="292" t="e">
        <f>CONCATENATE(INDEX([3]IMC!$F$1:$R$5,5,$V576) &amp; " e " &amp; INDEX([3]IMC!$F$1:$R$5,5,$V576+1))</f>
        <v>#VALUE!</v>
      </c>
      <c r="X576" s="293">
        <f t="shared" si="71"/>
        <v>0</v>
      </c>
      <c r="Y576" s="293">
        <f t="shared" si="72"/>
        <v>0</v>
      </c>
      <c r="Z576" s="294"/>
      <c r="AA576" s="294"/>
      <c r="AB576" s="294"/>
      <c r="AC576" s="294"/>
      <c r="AD576" s="294"/>
      <c r="AE576" s="294"/>
      <c r="AF576" s="294"/>
      <c r="AG576" s="294"/>
      <c r="AH576" s="294"/>
      <c r="AI576" s="294"/>
      <c r="AJ576" s="294"/>
      <c r="AK576" s="294"/>
      <c r="AL576" s="294"/>
      <c r="AM576" s="294"/>
    </row>
    <row r="577" spans="1:39" ht="12">
      <c r="A577" s="281"/>
      <c r="B577" s="281"/>
      <c r="C577" s="281"/>
      <c r="D577" s="283"/>
      <c r="E577" s="283"/>
      <c r="F577" s="284" t="e">
        <f t="shared" ca="1" si="73"/>
        <v>#NAME?</v>
      </c>
      <c r="G577" s="285" t="e">
        <f t="shared" ca="1" si="74"/>
        <v>#NAME?</v>
      </c>
      <c r="H577" s="281"/>
      <c r="I577" s="281"/>
      <c r="J577" s="281"/>
      <c r="K577" s="281"/>
      <c r="L577" s="281"/>
      <c r="M577" s="287" t="str">
        <f t="shared" si="69"/>
        <v/>
      </c>
      <c r="N577" s="288" t="e">
        <f ca="1">MATCH(F577,[3]IMC!B:B,0)</f>
        <v>#NAME?</v>
      </c>
      <c r="O577" s="288" t="e">
        <f t="shared" ca="1" si="75"/>
        <v>#NAME?</v>
      </c>
      <c r="P577" s="287" t="e">
        <f ca="1">CONCATENATE(INDEX([3]IMC!$F$1:$R$5,5,$O577) &amp; " e " &amp; INDEX([3]IMC!$F$1:$R$5,5,$O577+1))</f>
        <v>#NAME?</v>
      </c>
      <c r="Q577" s="281"/>
      <c r="R577" s="288" t="e">
        <f ca="1">MATCH(F577,[3]PC!A:A,0)</f>
        <v>#NAME?</v>
      </c>
      <c r="S577" s="288" t="e">
        <f t="shared" ca="1" si="70"/>
        <v>#NAME?</v>
      </c>
      <c r="T577" s="296" t="e">
        <f ca="1">CONCATENATE(INDEX([3]PC!$E$1:$M$2,1,$S577) &amp; " e " &amp; INDEX([3]PC!$E$1:$M$2,1,$S577+1))</f>
        <v>#NAME?</v>
      </c>
      <c r="U577" s="292"/>
      <c r="W577" s="292" t="e">
        <f>CONCATENATE(INDEX([3]IMC!$F$1:$R$5,5,$V577) &amp; " e " &amp; INDEX([3]IMC!$F$1:$R$5,5,$V577+1))</f>
        <v>#VALUE!</v>
      </c>
      <c r="X577" s="293">
        <f t="shared" si="71"/>
        <v>0</v>
      </c>
      <c r="Y577" s="293">
        <f t="shared" si="72"/>
        <v>0</v>
      </c>
      <c r="Z577" s="294"/>
      <c r="AA577" s="294"/>
      <c r="AB577" s="294"/>
      <c r="AC577" s="294"/>
      <c r="AD577" s="294"/>
      <c r="AE577" s="294"/>
      <c r="AF577" s="294"/>
      <c r="AG577" s="294"/>
      <c r="AH577" s="294"/>
      <c r="AI577" s="294"/>
      <c r="AJ577" s="294"/>
      <c r="AK577" s="294"/>
      <c r="AL577" s="294"/>
      <c r="AM577" s="294"/>
    </row>
    <row r="578" spans="1:39" ht="12">
      <c r="A578" s="281"/>
      <c r="B578" s="281"/>
      <c r="C578" s="281"/>
      <c r="D578" s="283"/>
      <c r="E578" s="283"/>
      <c r="F578" s="284" t="e">
        <f t="shared" ca="1" si="73"/>
        <v>#NAME?</v>
      </c>
      <c r="G578" s="285" t="e">
        <f t="shared" ca="1" si="74"/>
        <v>#NAME?</v>
      </c>
      <c r="H578" s="281"/>
      <c r="I578" s="281"/>
      <c r="J578" s="281"/>
      <c r="K578" s="281"/>
      <c r="L578" s="281"/>
      <c r="M578" s="287" t="str">
        <f t="shared" ref="M578:M641" si="76">IF(H578&gt;0,IF(I578&gt;0,H578/I578^2,""),"")</f>
        <v/>
      </c>
      <c r="N578" s="288" t="e">
        <f ca="1">MATCH(F578,[3]IMC!B:B,0)</f>
        <v>#NAME?</v>
      </c>
      <c r="O578" s="288" t="e">
        <f t="shared" ca="1" si="75"/>
        <v>#NAME?</v>
      </c>
      <c r="P578" s="287" t="e">
        <f ca="1">CONCATENATE(INDEX([3]IMC!$F$1:$R$5,5,$O578) &amp; " e " &amp; INDEX([3]IMC!$F$1:$R$5,5,$O578+1))</f>
        <v>#NAME?</v>
      </c>
      <c r="Q578" s="281"/>
      <c r="R578" s="288" t="e">
        <f ca="1">MATCH(F578,[3]PC!A:A,0)</f>
        <v>#NAME?</v>
      </c>
      <c r="S578" s="288" t="e">
        <f t="shared" ref="S578:S641" ca="1" si="77">MATCH(K578,INDIRECT("PC!E" &amp; R578 &amp; ":L" &amp;R578),1)</f>
        <v>#NAME?</v>
      </c>
      <c r="T578" s="296" t="e">
        <f ca="1">CONCATENATE(INDEX([3]PC!$E$1:$M$2,1,$S578) &amp; " e " &amp; INDEX([3]PC!$E$1:$M$2,1,$S578+1))</f>
        <v>#NAME?</v>
      </c>
      <c r="U578" s="292"/>
      <c r="W578" s="292" t="e">
        <f>CONCATENATE(INDEX([3]IMC!$F$1:$R$5,5,$V578) &amp; " e " &amp; INDEX([3]IMC!$F$1:$R$5,5,$V578+1))</f>
        <v>#VALUE!</v>
      </c>
      <c r="X578" s="293">
        <f t="shared" ref="X578:X641" si="78">U578*(I578*I578)</f>
        <v>0</v>
      </c>
      <c r="Y578" s="293">
        <f t="shared" ref="Y578:Y641" si="79">H578-X578</f>
        <v>0</v>
      </c>
      <c r="Z578" s="294"/>
      <c r="AA578" s="294"/>
      <c r="AB578" s="294"/>
      <c r="AC578" s="294"/>
      <c r="AD578" s="294"/>
      <c r="AE578" s="294"/>
      <c r="AF578" s="294"/>
      <c r="AG578" s="294"/>
      <c r="AH578" s="294"/>
      <c r="AI578" s="294"/>
      <c r="AJ578" s="294"/>
      <c r="AK578" s="294"/>
      <c r="AL578" s="294"/>
      <c r="AM578" s="294"/>
    </row>
    <row r="579" spans="1:39" ht="12">
      <c r="A579" s="281"/>
      <c r="B579" s="281"/>
      <c r="C579" s="281"/>
      <c r="D579" s="283"/>
      <c r="E579" s="283"/>
      <c r="F579" s="284" t="e">
        <f t="shared" ca="1" si="73"/>
        <v>#NAME?</v>
      </c>
      <c r="G579" s="285" t="e">
        <f t="shared" ca="1" si="74"/>
        <v>#NAME?</v>
      </c>
      <c r="H579" s="281"/>
      <c r="I579" s="281"/>
      <c r="J579" s="281"/>
      <c r="K579" s="281"/>
      <c r="L579" s="281"/>
      <c r="M579" s="287" t="str">
        <f t="shared" si="76"/>
        <v/>
      </c>
      <c r="N579" s="288" t="e">
        <f ca="1">MATCH(F579,[3]IMC!B:B,0)</f>
        <v>#NAME?</v>
      </c>
      <c r="O579" s="288" t="e">
        <f t="shared" ca="1" si="75"/>
        <v>#NAME?</v>
      </c>
      <c r="P579" s="287" t="e">
        <f ca="1">CONCATENATE(INDEX([3]IMC!$F$1:$R$5,5,$O579) &amp; " e " &amp; INDEX([3]IMC!$F$1:$R$5,5,$O579+1))</f>
        <v>#NAME?</v>
      </c>
      <c r="Q579" s="281"/>
      <c r="R579" s="288" t="e">
        <f ca="1">MATCH(F579,[3]PC!A:A,0)</f>
        <v>#NAME?</v>
      </c>
      <c r="S579" s="288" t="e">
        <f t="shared" ca="1" si="77"/>
        <v>#NAME?</v>
      </c>
      <c r="T579" s="296" t="e">
        <f ca="1">CONCATENATE(INDEX([3]PC!$E$1:$M$2,1,$S579) &amp; " e " &amp; INDEX([3]PC!$E$1:$M$2,1,$S579+1))</f>
        <v>#NAME?</v>
      </c>
      <c r="U579" s="292"/>
      <c r="W579" s="292" t="e">
        <f>CONCATENATE(INDEX([3]IMC!$F$1:$R$5,5,$V579) &amp; " e " &amp; INDEX([3]IMC!$F$1:$R$5,5,$V579+1))</f>
        <v>#VALUE!</v>
      </c>
      <c r="X579" s="293">
        <f t="shared" si="78"/>
        <v>0</v>
      </c>
      <c r="Y579" s="293">
        <f t="shared" si="79"/>
        <v>0</v>
      </c>
      <c r="Z579" s="294"/>
      <c r="AA579" s="294"/>
      <c r="AB579" s="294"/>
      <c r="AC579" s="294"/>
      <c r="AD579" s="294"/>
      <c r="AE579" s="294"/>
      <c r="AF579" s="294"/>
      <c r="AG579" s="294"/>
      <c r="AH579" s="294"/>
      <c r="AI579" s="294"/>
      <c r="AJ579" s="294"/>
      <c r="AK579" s="294"/>
      <c r="AL579" s="294"/>
      <c r="AM579" s="294"/>
    </row>
    <row r="580" spans="1:39" ht="12">
      <c r="A580" s="281"/>
      <c r="B580" s="281"/>
      <c r="C580" s="281"/>
      <c r="D580" s="283"/>
      <c r="E580" s="283"/>
      <c r="F580" s="284" t="e">
        <f t="shared" ca="1" si="73"/>
        <v>#NAME?</v>
      </c>
      <c r="G580" s="285" t="e">
        <f t="shared" ca="1" si="74"/>
        <v>#NAME?</v>
      </c>
      <c r="H580" s="281"/>
      <c r="I580" s="281"/>
      <c r="J580" s="281"/>
      <c r="K580" s="281"/>
      <c r="L580" s="281"/>
      <c r="M580" s="287" t="str">
        <f t="shared" si="76"/>
        <v/>
      </c>
      <c r="N580" s="288" t="e">
        <f ca="1">MATCH(F580,[3]IMC!B:B,0)</f>
        <v>#NAME?</v>
      </c>
      <c r="O580" s="288" t="e">
        <f t="shared" ca="1" si="75"/>
        <v>#NAME?</v>
      </c>
      <c r="P580" s="287" t="e">
        <f ca="1">CONCATENATE(INDEX([3]IMC!$F$1:$R$5,5,$O580) &amp; " e " &amp; INDEX([3]IMC!$F$1:$R$5,5,$O580+1))</f>
        <v>#NAME?</v>
      </c>
      <c r="Q580" s="281"/>
      <c r="R580" s="288" t="e">
        <f ca="1">MATCH(F580,[3]PC!A:A,0)</f>
        <v>#NAME?</v>
      </c>
      <c r="S580" s="288" t="e">
        <f t="shared" ca="1" si="77"/>
        <v>#NAME?</v>
      </c>
      <c r="T580" s="296" t="e">
        <f ca="1">CONCATENATE(INDEX([3]PC!$E$1:$M$2,1,$S580) &amp; " e " &amp; INDEX([3]PC!$E$1:$M$2,1,$S580+1))</f>
        <v>#NAME?</v>
      </c>
      <c r="U580" s="292"/>
      <c r="W580" s="292" t="e">
        <f>CONCATENATE(INDEX([3]IMC!$F$1:$R$5,5,$V580) &amp; " e " &amp; INDEX([3]IMC!$F$1:$R$5,5,$V580+1))</f>
        <v>#VALUE!</v>
      </c>
      <c r="X580" s="293">
        <f t="shared" si="78"/>
        <v>0</v>
      </c>
      <c r="Y580" s="293">
        <f t="shared" si="79"/>
        <v>0</v>
      </c>
      <c r="Z580" s="294"/>
      <c r="AA580" s="294"/>
      <c r="AB580" s="294"/>
      <c r="AC580" s="294"/>
      <c r="AD580" s="294"/>
      <c r="AE580" s="294"/>
      <c r="AF580" s="294"/>
      <c r="AG580" s="294"/>
      <c r="AH580" s="294"/>
      <c r="AI580" s="294"/>
      <c r="AJ580" s="294"/>
      <c r="AK580" s="294"/>
      <c r="AL580" s="294"/>
      <c r="AM580" s="294"/>
    </row>
    <row r="581" spans="1:39" ht="12">
      <c r="A581" s="281"/>
      <c r="B581" s="281"/>
      <c r="C581" s="281"/>
      <c r="D581" s="283"/>
      <c r="E581" s="283"/>
      <c r="F581" s="284" t="e">
        <f t="shared" ca="1" si="73"/>
        <v>#NAME?</v>
      </c>
      <c r="G581" s="285" t="e">
        <f t="shared" ca="1" si="74"/>
        <v>#NAME?</v>
      </c>
      <c r="H581" s="281"/>
      <c r="I581" s="281"/>
      <c r="J581" s="281"/>
      <c r="K581" s="281"/>
      <c r="L581" s="281"/>
      <c r="M581" s="287" t="str">
        <f t="shared" si="76"/>
        <v/>
      </c>
      <c r="N581" s="288" t="e">
        <f ca="1">MATCH(F581,[3]IMC!B:B,0)</f>
        <v>#NAME?</v>
      </c>
      <c r="O581" s="288" t="e">
        <f t="shared" ca="1" si="75"/>
        <v>#NAME?</v>
      </c>
      <c r="P581" s="287" t="e">
        <f ca="1">CONCATENATE(INDEX([3]IMC!$F$1:$R$5,5,$O581) &amp; " e " &amp; INDEX([3]IMC!$F$1:$R$5,5,$O581+1))</f>
        <v>#NAME?</v>
      </c>
      <c r="Q581" s="281"/>
      <c r="R581" s="288" t="e">
        <f ca="1">MATCH(F581,[3]PC!A:A,0)</f>
        <v>#NAME?</v>
      </c>
      <c r="S581" s="288" t="e">
        <f t="shared" ca="1" si="77"/>
        <v>#NAME?</v>
      </c>
      <c r="T581" s="296" t="e">
        <f ca="1">CONCATENATE(INDEX([3]PC!$E$1:$M$2,1,$S581) &amp; " e " &amp; INDEX([3]PC!$E$1:$M$2,1,$S581+1))</f>
        <v>#NAME?</v>
      </c>
      <c r="U581" s="292"/>
      <c r="W581" s="292" t="e">
        <f>CONCATENATE(INDEX([3]IMC!$F$1:$R$5,5,$V581) &amp; " e " &amp; INDEX([3]IMC!$F$1:$R$5,5,$V581+1))</f>
        <v>#VALUE!</v>
      </c>
      <c r="X581" s="293">
        <f t="shared" si="78"/>
        <v>0</v>
      </c>
      <c r="Y581" s="293">
        <f t="shared" si="79"/>
        <v>0</v>
      </c>
      <c r="Z581" s="294"/>
      <c r="AA581" s="294"/>
      <c r="AB581" s="294"/>
      <c r="AC581" s="294"/>
      <c r="AD581" s="294"/>
      <c r="AE581" s="294"/>
      <c r="AF581" s="294"/>
      <c r="AG581" s="294"/>
      <c r="AH581" s="294"/>
      <c r="AI581" s="294"/>
      <c r="AJ581" s="294"/>
      <c r="AK581" s="294"/>
      <c r="AL581" s="294"/>
      <c r="AM581" s="294"/>
    </row>
    <row r="582" spans="1:39" ht="12">
      <c r="A582" s="281"/>
      <c r="B582" s="281"/>
      <c r="C582" s="281"/>
      <c r="D582" s="283"/>
      <c r="E582" s="283"/>
      <c r="F582" s="284" t="e">
        <f t="shared" ca="1" si="73"/>
        <v>#NAME?</v>
      </c>
      <c r="G582" s="285" t="e">
        <f t="shared" ca="1" si="74"/>
        <v>#NAME?</v>
      </c>
      <c r="H582" s="281"/>
      <c r="I582" s="281"/>
      <c r="J582" s="281"/>
      <c r="K582" s="281"/>
      <c r="L582" s="281"/>
      <c r="M582" s="287" t="str">
        <f t="shared" si="76"/>
        <v/>
      </c>
      <c r="N582" s="288" t="e">
        <f ca="1">MATCH(F582,[3]IMC!B:B,0)</f>
        <v>#NAME?</v>
      </c>
      <c r="O582" s="288" t="e">
        <f t="shared" ca="1" si="75"/>
        <v>#NAME?</v>
      </c>
      <c r="P582" s="287" t="e">
        <f ca="1">CONCATENATE(INDEX([3]IMC!$F$1:$R$5,5,$O582) &amp; " e " &amp; INDEX([3]IMC!$F$1:$R$5,5,$O582+1))</f>
        <v>#NAME?</v>
      </c>
      <c r="Q582" s="281"/>
      <c r="R582" s="288" t="e">
        <f ca="1">MATCH(F582,[3]PC!A:A,0)</f>
        <v>#NAME?</v>
      </c>
      <c r="S582" s="288" t="e">
        <f t="shared" ca="1" si="77"/>
        <v>#NAME?</v>
      </c>
      <c r="T582" s="296" t="e">
        <f ca="1">CONCATENATE(INDEX([3]PC!$E$1:$M$2,1,$S582) &amp; " e " &amp; INDEX([3]PC!$E$1:$M$2,1,$S582+1))</f>
        <v>#NAME?</v>
      </c>
      <c r="U582" s="292"/>
      <c r="W582" s="292" t="e">
        <f>CONCATENATE(INDEX([3]IMC!$F$1:$R$5,5,$V582) &amp; " e " &amp; INDEX([3]IMC!$F$1:$R$5,5,$V582+1))</f>
        <v>#VALUE!</v>
      </c>
      <c r="X582" s="293">
        <f t="shared" si="78"/>
        <v>0</v>
      </c>
      <c r="Y582" s="293">
        <f t="shared" si="79"/>
        <v>0</v>
      </c>
      <c r="Z582" s="294"/>
      <c r="AA582" s="294"/>
      <c r="AB582" s="294"/>
      <c r="AC582" s="294"/>
      <c r="AD582" s="294"/>
      <c r="AE582" s="294"/>
      <c r="AF582" s="294"/>
      <c r="AG582" s="294"/>
      <c r="AH582" s="294"/>
      <c r="AI582" s="294"/>
      <c r="AJ582" s="294"/>
      <c r="AK582" s="294"/>
      <c r="AL582" s="294"/>
      <c r="AM582" s="294"/>
    </row>
    <row r="583" spans="1:39" ht="12">
      <c r="A583" s="281"/>
      <c r="B583" s="281"/>
      <c r="C583" s="281"/>
      <c r="D583" s="283"/>
      <c r="E583" s="283"/>
      <c r="F583" s="284" t="e">
        <f t="shared" ca="1" si="73"/>
        <v>#NAME?</v>
      </c>
      <c r="G583" s="285" t="e">
        <f t="shared" ca="1" si="74"/>
        <v>#NAME?</v>
      </c>
      <c r="H583" s="281"/>
      <c r="I583" s="281"/>
      <c r="J583" s="281"/>
      <c r="K583" s="281"/>
      <c r="L583" s="281"/>
      <c r="M583" s="287" t="str">
        <f t="shared" si="76"/>
        <v/>
      </c>
      <c r="N583" s="288" t="e">
        <f ca="1">MATCH(F583,[3]IMC!B:B,0)</f>
        <v>#NAME?</v>
      </c>
      <c r="O583" s="288" t="e">
        <f t="shared" ca="1" si="75"/>
        <v>#NAME?</v>
      </c>
      <c r="P583" s="287" t="e">
        <f ca="1">CONCATENATE(INDEX([3]IMC!$F$1:$R$5,5,$O583) &amp; " e " &amp; INDEX([3]IMC!$F$1:$R$5,5,$O583+1))</f>
        <v>#NAME?</v>
      </c>
      <c r="Q583" s="281"/>
      <c r="R583" s="288" t="e">
        <f ca="1">MATCH(F583,[3]PC!A:A,0)</f>
        <v>#NAME?</v>
      </c>
      <c r="S583" s="288" t="e">
        <f t="shared" ca="1" si="77"/>
        <v>#NAME?</v>
      </c>
      <c r="T583" s="296" t="e">
        <f ca="1">CONCATENATE(INDEX([3]PC!$E$1:$M$2,1,$S583) &amp; " e " &amp; INDEX([3]PC!$E$1:$M$2,1,$S583+1))</f>
        <v>#NAME?</v>
      </c>
      <c r="U583" s="292"/>
      <c r="W583" s="292" t="e">
        <f>CONCATENATE(INDEX([3]IMC!$F$1:$R$5,5,$V583) &amp; " e " &amp; INDEX([3]IMC!$F$1:$R$5,5,$V583+1))</f>
        <v>#VALUE!</v>
      </c>
      <c r="X583" s="293">
        <f t="shared" si="78"/>
        <v>0</v>
      </c>
      <c r="Y583" s="293">
        <f t="shared" si="79"/>
        <v>0</v>
      </c>
      <c r="Z583" s="294"/>
      <c r="AA583" s="294"/>
      <c r="AB583" s="294"/>
      <c r="AC583" s="294"/>
      <c r="AD583" s="294"/>
      <c r="AE583" s="294"/>
      <c r="AF583" s="294"/>
      <c r="AG583" s="294"/>
      <c r="AH583" s="294"/>
      <c r="AI583" s="294"/>
      <c r="AJ583" s="294"/>
      <c r="AK583" s="294"/>
      <c r="AL583" s="294"/>
      <c r="AM583" s="294"/>
    </row>
    <row r="584" spans="1:39" ht="12">
      <c r="A584" s="281"/>
      <c r="B584" s="281"/>
      <c r="C584" s="281"/>
      <c r="D584" s="283"/>
      <c r="E584" s="283"/>
      <c r="F584" s="284" t="e">
        <f t="shared" ca="1" si="73"/>
        <v>#NAME?</v>
      </c>
      <c r="G584" s="285" t="e">
        <f t="shared" ca="1" si="74"/>
        <v>#NAME?</v>
      </c>
      <c r="H584" s="281"/>
      <c r="I584" s="281"/>
      <c r="J584" s="281"/>
      <c r="K584" s="281"/>
      <c r="L584" s="281"/>
      <c r="M584" s="287" t="str">
        <f t="shared" si="76"/>
        <v/>
      </c>
      <c r="N584" s="288" t="e">
        <f ca="1">MATCH(F584,[3]IMC!B:B,0)</f>
        <v>#NAME?</v>
      </c>
      <c r="O584" s="288" t="e">
        <f t="shared" ca="1" si="75"/>
        <v>#NAME?</v>
      </c>
      <c r="P584" s="287" t="e">
        <f ca="1">CONCATENATE(INDEX([3]IMC!$F$1:$R$5,5,$O584) &amp; " e " &amp; INDEX([3]IMC!$F$1:$R$5,5,$O584+1))</f>
        <v>#NAME?</v>
      </c>
      <c r="Q584" s="281"/>
      <c r="R584" s="288" t="e">
        <f ca="1">MATCH(F584,[3]PC!A:A,0)</f>
        <v>#NAME?</v>
      </c>
      <c r="S584" s="288" t="e">
        <f t="shared" ca="1" si="77"/>
        <v>#NAME?</v>
      </c>
      <c r="T584" s="296" t="e">
        <f ca="1">CONCATENATE(INDEX([3]PC!$E$1:$M$2,1,$S584) &amp; " e " &amp; INDEX([3]PC!$E$1:$M$2,1,$S584+1))</f>
        <v>#NAME?</v>
      </c>
      <c r="U584" s="292"/>
      <c r="W584" s="292" t="e">
        <f>CONCATENATE(INDEX([3]IMC!$F$1:$R$5,5,$V584) &amp; " e " &amp; INDEX([3]IMC!$F$1:$R$5,5,$V584+1))</f>
        <v>#VALUE!</v>
      </c>
      <c r="X584" s="293">
        <f t="shared" si="78"/>
        <v>0</v>
      </c>
      <c r="Y584" s="293">
        <f t="shared" si="79"/>
        <v>0</v>
      </c>
      <c r="Z584" s="294"/>
      <c r="AA584" s="294"/>
      <c r="AB584" s="294"/>
      <c r="AC584" s="294"/>
      <c r="AD584" s="294"/>
      <c r="AE584" s="294"/>
      <c r="AF584" s="294"/>
      <c r="AG584" s="294"/>
      <c r="AH584" s="294"/>
      <c r="AI584" s="294"/>
      <c r="AJ584" s="294"/>
      <c r="AK584" s="294"/>
      <c r="AL584" s="294"/>
      <c r="AM584" s="294"/>
    </row>
    <row r="585" spans="1:39" ht="12">
      <c r="A585" s="281"/>
      <c r="B585" s="281"/>
      <c r="C585" s="281"/>
      <c r="D585" s="283"/>
      <c r="E585" s="283"/>
      <c r="F585" s="284" t="e">
        <f t="shared" ca="1" si="73"/>
        <v>#NAME?</v>
      </c>
      <c r="G585" s="285" t="e">
        <f t="shared" ca="1" si="74"/>
        <v>#NAME?</v>
      </c>
      <c r="H585" s="281"/>
      <c r="I585" s="281"/>
      <c r="J585" s="281"/>
      <c r="K585" s="281"/>
      <c r="L585" s="281"/>
      <c r="M585" s="287" t="str">
        <f t="shared" si="76"/>
        <v/>
      </c>
      <c r="N585" s="288" t="e">
        <f ca="1">MATCH(F585,[3]IMC!B:B,0)</f>
        <v>#NAME?</v>
      </c>
      <c r="O585" s="288" t="e">
        <f t="shared" ca="1" si="75"/>
        <v>#NAME?</v>
      </c>
      <c r="P585" s="287" t="e">
        <f ca="1">CONCATENATE(INDEX([3]IMC!$F$1:$R$5,5,$O585) &amp; " e " &amp; INDEX([3]IMC!$F$1:$R$5,5,$O585+1))</f>
        <v>#NAME?</v>
      </c>
      <c r="Q585" s="281"/>
      <c r="R585" s="288" t="e">
        <f ca="1">MATCH(F585,[3]PC!A:A,0)</f>
        <v>#NAME?</v>
      </c>
      <c r="S585" s="288" t="e">
        <f t="shared" ca="1" si="77"/>
        <v>#NAME?</v>
      </c>
      <c r="T585" s="296" t="e">
        <f ca="1">CONCATENATE(INDEX([3]PC!$E$1:$M$2,1,$S585) &amp; " e " &amp; INDEX([3]PC!$E$1:$M$2,1,$S585+1))</f>
        <v>#NAME?</v>
      </c>
      <c r="U585" s="292"/>
      <c r="W585" s="292" t="e">
        <f>CONCATENATE(INDEX([3]IMC!$F$1:$R$5,5,$V585) &amp; " e " &amp; INDEX([3]IMC!$F$1:$R$5,5,$V585+1))</f>
        <v>#VALUE!</v>
      </c>
      <c r="X585" s="293">
        <f t="shared" si="78"/>
        <v>0</v>
      </c>
      <c r="Y585" s="293">
        <f t="shared" si="79"/>
        <v>0</v>
      </c>
      <c r="Z585" s="294"/>
      <c r="AA585" s="294"/>
      <c r="AB585" s="294"/>
      <c r="AC585" s="294"/>
      <c r="AD585" s="294"/>
      <c r="AE585" s="294"/>
      <c r="AF585" s="294"/>
      <c r="AG585" s="294"/>
      <c r="AH585" s="294"/>
      <c r="AI585" s="294"/>
      <c r="AJ585" s="294"/>
      <c r="AK585" s="294"/>
      <c r="AL585" s="294"/>
      <c r="AM585" s="294"/>
    </row>
    <row r="586" spans="1:39" ht="12">
      <c r="A586" s="281"/>
      <c r="B586" s="281"/>
      <c r="C586" s="281"/>
      <c r="D586" s="283"/>
      <c r="E586" s="283"/>
      <c r="F586" s="284" t="e">
        <f t="shared" ca="1" si="73"/>
        <v>#NAME?</v>
      </c>
      <c r="G586" s="285" t="e">
        <f t="shared" ca="1" si="74"/>
        <v>#NAME?</v>
      </c>
      <c r="H586" s="281"/>
      <c r="I586" s="281"/>
      <c r="J586" s="281"/>
      <c r="K586" s="281"/>
      <c r="L586" s="281"/>
      <c r="M586" s="287" t="str">
        <f t="shared" si="76"/>
        <v/>
      </c>
      <c r="N586" s="288" t="e">
        <f ca="1">MATCH(F586,[3]IMC!B:B,0)</f>
        <v>#NAME?</v>
      </c>
      <c r="O586" s="288" t="e">
        <f t="shared" ca="1" si="75"/>
        <v>#NAME?</v>
      </c>
      <c r="P586" s="287" t="e">
        <f ca="1">CONCATENATE(INDEX([3]IMC!$F$1:$R$5,5,$O586) &amp; " e " &amp; INDEX([3]IMC!$F$1:$R$5,5,$O586+1))</f>
        <v>#NAME?</v>
      </c>
      <c r="Q586" s="281"/>
      <c r="R586" s="288" t="e">
        <f ca="1">MATCH(F586,[3]PC!A:A,0)</f>
        <v>#NAME?</v>
      </c>
      <c r="S586" s="288" t="e">
        <f t="shared" ca="1" si="77"/>
        <v>#NAME?</v>
      </c>
      <c r="T586" s="296" t="e">
        <f ca="1">CONCATENATE(INDEX([3]PC!$E$1:$M$2,1,$S586) &amp; " e " &amp; INDEX([3]PC!$E$1:$M$2,1,$S586+1))</f>
        <v>#NAME?</v>
      </c>
      <c r="U586" s="292"/>
      <c r="W586" s="292" t="e">
        <f>CONCATENATE(INDEX([3]IMC!$F$1:$R$5,5,$V586) &amp; " e " &amp; INDEX([3]IMC!$F$1:$R$5,5,$V586+1))</f>
        <v>#VALUE!</v>
      </c>
      <c r="X586" s="293">
        <f t="shared" si="78"/>
        <v>0</v>
      </c>
      <c r="Y586" s="293">
        <f t="shared" si="79"/>
        <v>0</v>
      </c>
      <c r="Z586" s="294"/>
      <c r="AA586" s="294"/>
      <c r="AB586" s="294"/>
      <c r="AC586" s="294"/>
      <c r="AD586" s="294"/>
      <c r="AE586" s="294"/>
      <c r="AF586" s="294"/>
      <c r="AG586" s="294"/>
      <c r="AH586" s="294"/>
      <c r="AI586" s="294"/>
      <c r="AJ586" s="294"/>
      <c r="AK586" s="294"/>
      <c r="AL586" s="294"/>
      <c r="AM586" s="294"/>
    </row>
    <row r="587" spans="1:39" ht="12">
      <c r="A587" s="281"/>
      <c r="B587" s="281"/>
      <c r="C587" s="281"/>
      <c r="D587" s="283"/>
      <c r="E587" s="283"/>
      <c r="F587" s="284" t="e">
        <f t="shared" ca="1" si="73"/>
        <v>#NAME?</v>
      </c>
      <c r="G587" s="285" t="e">
        <f t="shared" ca="1" si="74"/>
        <v>#NAME?</v>
      </c>
      <c r="H587" s="281"/>
      <c r="I587" s="281"/>
      <c r="J587" s="281"/>
      <c r="K587" s="281"/>
      <c r="L587" s="281"/>
      <c r="M587" s="287" t="str">
        <f t="shared" si="76"/>
        <v/>
      </c>
      <c r="N587" s="288" t="e">
        <f ca="1">MATCH(F587,[3]IMC!B:B,0)</f>
        <v>#NAME?</v>
      </c>
      <c r="O587" s="288" t="e">
        <f t="shared" ca="1" si="75"/>
        <v>#NAME?</v>
      </c>
      <c r="P587" s="287" t="e">
        <f ca="1">CONCATENATE(INDEX([3]IMC!$F$1:$R$5,5,$O587) &amp; " e " &amp; INDEX([3]IMC!$F$1:$R$5,5,$O587+1))</f>
        <v>#NAME?</v>
      </c>
      <c r="Q587" s="281"/>
      <c r="R587" s="288" t="e">
        <f ca="1">MATCH(F587,[3]PC!A:A,0)</f>
        <v>#NAME?</v>
      </c>
      <c r="S587" s="288" t="e">
        <f t="shared" ca="1" si="77"/>
        <v>#NAME?</v>
      </c>
      <c r="T587" s="296" t="e">
        <f ca="1">CONCATENATE(INDEX([3]PC!$E$1:$M$2,1,$S587) &amp; " e " &amp; INDEX([3]PC!$E$1:$M$2,1,$S587+1))</f>
        <v>#NAME?</v>
      </c>
      <c r="U587" s="292"/>
      <c r="W587" s="292" t="e">
        <f>CONCATENATE(INDEX([3]IMC!$F$1:$R$5,5,$V587) &amp; " e " &amp; INDEX([3]IMC!$F$1:$R$5,5,$V587+1))</f>
        <v>#VALUE!</v>
      </c>
      <c r="X587" s="293">
        <f t="shared" si="78"/>
        <v>0</v>
      </c>
      <c r="Y587" s="293">
        <f t="shared" si="79"/>
        <v>0</v>
      </c>
      <c r="Z587" s="294"/>
      <c r="AA587" s="294"/>
      <c r="AB587" s="294"/>
      <c r="AC587" s="294"/>
      <c r="AD587" s="294"/>
      <c r="AE587" s="294"/>
      <c r="AF587" s="294"/>
      <c r="AG587" s="294"/>
      <c r="AH587" s="294"/>
      <c r="AI587" s="294"/>
      <c r="AJ587" s="294"/>
      <c r="AK587" s="294"/>
      <c r="AL587" s="294"/>
      <c r="AM587" s="294"/>
    </row>
    <row r="588" spans="1:39" ht="12">
      <c r="A588" s="281"/>
      <c r="B588" s="281"/>
      <c r="C588" s="281"/>
      <c r="D588" s="283"/>
      <c r="E588" s="283"/>
      <c r="F588" s="284" t="e">
        <f t="shared" ca="1" si="73"/>
        <v>#NAME?</v>
      </c>
      <c r="G588" s="285" t="e">
        <f t="shared" ca="1" si="74"/>
        <v>#NAME?</v>
      </c>
      <c r="H588" s="281"/>
      <c r="I588" s="281"/>
      <c r="J588" s="281"/>
      <c r="K588" s="281"/>
      <c r="L588" s="281"/>
      <c r="M588" s="287" t="str">
        <f t="shared" si="76"/>
        <v/>
      </c>
      <c r="N588" s="288" t="e">
        <f ca="1">MATCH(F588,[3]IMC!B:B,0)</f>
        <v>#NAME?</v>
      </c>
      <c r="O588" s="288" t="e">
        <f t="shared" ca="1" si="75"/>
        <v>#NAME?</v>
      </c>
      <c r="P588" s="287" t="e">
        <f ca="1">CONCATENATE(INDEX([3]IMC!$F$1:$R$5,5,$O588) &amp; " e " &amp; INDEX([3]IMC!$F$1:$R$5,5,$O588+1))</f>
        <v>#NAME?</v>
      </c>
      <c r="Q588" s="281"/>
      <c r="R588" s="288" t="e">
        <f ca="1">MATCH(F588,[3]PC!A:A,0)</f>
        <v>#NAME?</v>
      </c>
      <c r="S588" s="288" t="e">
        <f t="shared" ca="1" si="77"/>
        <v>#NAME?</v>
      </c>
      <c r="T588" s="296" t="e">
        <f ca="1">CONCATENATE(INDEX([3]PC!$E$1:$M$2,1,$S588) &amp; " e " &amp; INDEX([3]PC!$E$1:$M$2,1,$S588+1))</f>
        <v>#NAME?</v>
      </c>
      <c r="U588" s="292"/>
      <c r="W588" s="292" t="e">
        <f>CONCATENATE(INDEX([3]IMC!$F$1:$R$5,5,$V588) &amp; " e " &amp; INDEX([3]IMC!$F$1:$R$5,5,$V588+1))</f>
        <v>#VALUE!</v>
      </c>
      <c r="X588" s="293">
        <f t="shared" si="78"/>
        <v>0</v>
      </c>
      <c r="Y588" s="293">
        <f t="shared" si="79"/>
        <v>0</v>
      </c>
      <c r="Z588" s="294"/>
      <c r="AA588" s="294"/>
      <c r="AB588" s="294"/>
      <c r="AC588" s="294"/>
      <c r="AD588" s="294"/>
      <c r="AE588" s="294"/>
      <c r="AF588" s="294"/>
      <c r="AG588" s="294"/>
      <c r="AH588" s="294"/>
      <c r="AI588" s="294"/>
      <c r="AJ588" s="294"/>
      <c r="AK588" s="294"/>
      <c r="AL588" s="294"/>
      <c r="AM588" s="294"/>
    </row>
    <row r="589" spans="1:39" ht="12">
      <c r="A589" s="281"/>
      <c r="B589" s="281"/>
      <c r="C589" s="281"/>
      <c r="D589" s="283"/>
      <c r="E589" s="283"/>
      <c r="F589" s="284" t="e">
        <f t="shared" ca="1" si="73"/>
        <v>#NAME?</v>
      </c>
      <c r="G589" s="285" t="e">
        <f t="shared" ca="1" si="74"/>
        <v>#NAME?</v>
      </c>
      <c r="H589" s="281"/>
      <c r="I589" s="281"/>
      <c r="J589" s="281"/>
      <c r="K589" s="281"/>
      <c r="L589" s="281"/>
      <c r="M589" s="287" t="str">
        <f t="shared" si="76"/>
        <v/>
      </c>
      <c r="N589" s="288" t="e">
        <f ca="1">MATCH(F589,[3]IMC!B:B,0)</f>
        <v>#NAME?</v>
      </c>
      <c r="O589" s="288" t="e">
        <f t="shared" ca="1" si="75"/>
        <v>#NAME?</v>
      </c>
      <c r="P589" s="287" t="e">
        <f ca="1">CONCATENATE(INDEX([3]IMC!$F$1:$R$5,5,$O589) &amp; " e " &amp; INDEX([3]IMC!$F$1:$R$5,5,$O589+1))</f>
        <v>#NAME?</v>
      </c>
      <c r="Q589" s="281"/>
      <c r="R589" s="288" t="e">
        <f ca="1">MATCH(F589,[3]PC!A:A,0)</f>
        <v>#NAME?</v>
      </c>
      <c r="S589" s="288" t="e">
        <f t="shared" ca="1" si="77"/>
        <v>#NAME?</v>
      </c>
      <c r="T589" s="296" t="e">
        <f ca="1">CONCATENATE(INDEX([3]PC!$E$1:$M$2,1,$S589) &amp; " e " &amp; INDEX([3]PC!$E$1:$M$2,1,$S589+1))</f>
        <v>#NAME?</v>
      </c>
      <c r="U589" s="292"/>
      <c r="W589" s="292" t="e">
        <f>CONCATENATE(INDEX([3]IMC!$F$1:$R$5,5,$V589) &amp; " e " &amp; INDEX([3]IMC!$F$1:$R$5,5,$V589+1))</f>
        <v>#VALUE!</v>
      </c>
      <c r="X589" s="293">
        <f t="shared" si="78"/>
        <v>0</v>
      </c>
      <c r="Y589" s="293">
        <f t="shared" si="79"/>
        <v>0</v>
      </c>
      <c r="Z589" s="294"/>
      <c r="AA589" s="294"/>
      <c r="AB589" s="294"/>
      <c r="AC589" s="294"/>
      <c r="AD589" s="294"/>
      <c r="AE589" s="294"/>
      <c r="AF589" s="294"/>
      <c r="AG589" s="294"/>
      <c r="AH589" s="294"/>
      <c r="AI589" s="294"/>
      <c r="AJ589" s="294"/>
      <c r="AK589" s="294"/>
      <c r="AL589" s="294"/>
      <c r="AM589" s="294"/>
    </row>
    <row r="590" spans="1:39" ht="12">
      <c r="A590" s="281"/>
      <c r="B590" s="281"/>
      <c r="C590" s="281"/>
      <c r="D590" s="283"/>
      <c r="E590" s="283"/>
      <c r="F590" s="284" t="e">
        <f t="shared" ca="1" si="73"/>
        <v>#NAME?</v>
      </c>
      <c r="G590" s="285" t="e">
        <f t="shared" ca="1" si="74"/>
        <v>#NAME?</v>
      </c>
      <c r="H590" s="281"/>
      <c r="I590" s="281"/>
      <c r="J590" s="281"/>
      <c r="K590" s="281"/>
      <c r="L590" s="281"/>
      <c r="M590" s="287" t="str">
        <f t="shared" si="76"/>
        <v/>
      </c>
      <c r="N590" s="288" t="e">
        <f ca="1">MATCH(F590,[3]IMC!B:B,0)</f>
        <v>#NAME?</v>
      </c>
      <c r="O590" s="288" t="e">
        <f t="shared" ca="1" si="75"/>
        <v>#NAME?</v>
      </c>
      <c r="P590" s="287" t="e">
        <f ca="1">CONCATENATE(INDEX([3]IMC!$F$1:$R$5,5,$O590) &amp; " e " &amp; INDEX([3]IMC!$F$1:$R$5,5,$O590+1))</f>
        <v>#NAME?</v>
      </c>
      <c r="Q590" s="281"/>
      <c r="R590" s="288" t="e">
        <f ca="1">MATCH(F590,[3]PC!A:A,0)</f>
        <v>#NAME?</v>
      </c>
      <c r="S590" s="288" t="e">
        <f t="shared" ca="1" si="77"/>
        <v>#NAME?</v>
      </c>
      <c r="T590" s="296" t="e">
        <f ca="1">CONCATENATE(INDEX([3]PC!$E$1:$M$2,1,$S590) &amp; " e " &amp; INDEX([3]PC!$E$1:$M$2,1,$S590+1))</f>
        <v>#NAME?</v>
      </c>
      <c r="U590" s="292"/>
      <c r="W590" s="292" t="e">
        <f>CONCATENATE(INDEX([3]IMC!$F$1:$R$5,5,$V590) &amp; " e " &amp; INDEX([3]IMC!$F$1:$R$5,5,$V590+1))</f>
        <v>#VALUE!</v>
      </c>
      <c r="X590" s="293">
        <f t="shared" si="78"/>
        <v>0</v>
      </c>
      <c r="Y590" s="293">
        <f t="shared" si="79"/>
        <v>0</v>
      </c>
      <c r="Z590" s="294"/>
      <c r="AA590" s="294"/>
      <c r="AB590" s="294"/>
      <c r="AC590" s="294"/>
      <c r="AD590" s="294"/>
      <c r="AE590" s="294"/>
      <c r="AF590" s="294"/>
      <c r="AG590" s="294"/>
      <c r="AH590" s="294"/>
      <c r="AI590" s="294"/>
      <c r="AJ590" s="294"/>
      <c r="AK590" s="294"/>
      <c r="AL590" s="294"/>
      <c r="AM590" s="294"/>
    </row>
    <row r="591" spans="1:39" ht="12">
      <c r="A591" s="281"/>
      <c r="B591" s="281"/>
      <c r="C591" s="281"/>
      <c r="D591" s="283"/>
      <c r="E591" s="283"/>
      <c r="F591" s="284" t="e">
        <f t="shared" ca="1" si="73"/>
        <v>#NAME?</v>
      </c>
      <c r="G591" s="285" t="e">
        <f t="shared" ca="1" si="74"/>
        <v>#NAME?</v>
      </c>
      <c r="H591" s="281"/>
      <c r="I591" s="281"/>
      <c r="J591" s="281"/>
      <c r="K591" s="281"/>
      <c r="L591" s="281"/>
      <c r="M591" s="287" t="str">
        <f t="shared" si="76"/>
        <v/>
      </c>
      <c r="N591" s="288" t="e">
        <f ca="1">MATCH(F591,[3]IMC!B:B,0)</f>
        <v>#NAME?</v>
      </c>
      <c r="O591" s="288" t="e">
        <f t="shared" ca="1" si="75"/>
        <v>#NAME?</v>
      </c>
      <c r="P591" s="287" t="e">
        <f ca="1">CONCATENATE(INDEX([3]IMC!$F$1:$R$5,5,$O591) &amp; " e " &amp; INDEX([3]IMC!$F$1:$R$5,5,$O591+1))</f>
        <v>#NAME?</v>
      </c>
      <c r="Q591" s="281"/>
      <c r="R591" s="288" t="e">
        <f ca="1">MATCH(F591,[3]PC!A:A,0)</f>
        <v>#NAME?</v>
      </c>
      <c r="S591" s="288" t="e">
        <f t="shared" ca="1" si="77"/>
        <v>#NAME?</v>
      </c>
      <c r="T591" s="296" t="e">
        <f ca="1">CONCATENATE(INDEX([3]PC!$E$1:$M$2,1,$S591) &amp; " e " &amp; INDEX([3]PC!$E$1:$M$2,1,$S591+1))</f>
        <v>#NAME?</v>
      </c>
      <c r="U591" s="292"/>
      <c r="W591" s="292" t="e">
        <f>CONCATENATE(INDEX([3]IMC!$F$1:$R$5,5,$V591) &amp; " e " &amp; INDEX([3]IMC!$F$1:$R$5,5,$V591+1))</f>
        <v>#VALUE!</v>
      </c>
      <c r="X591" s="293">
        <f t="shared" si="78"/>
        <v>0</v>
      </c>
      <c r="Y591" s="293">
        <f t="shared" si="79"/>
        <v>0</v>
      </c>
      <c r="Z591" s="294"/>
      <c r="AA591" s="294"/>
      <c r="AB591" s="294"/>
      <c r="AC591" s="294"/>
      <c r="AD591" s="294"/>
      <c r="AE591" s="294"/>
      <c r="AF591" s="294"/>
      <c r="AG591" s="294"/>
      <c r="AH591" s="294"/>
      <c r="AI591" s="294"/>
      <c r="AJ591" s="294"/>
      <c r="AK591" s="294"/>
      <c r="AL591" s="294"/>
      <c r="AM591" s="294"/>
    </row>
    <row r="592" spans="1:39" ht="12">
      <c r="A592" s="281"/>
      <c r="B592" s="281"/>
      <c r="C592" s="281"/>
      <c r="D592" s="283"/>
      <c r="E592" s="283"/>
      <c r="F592" s="284" t="e">
        <f t="shared" ca="1" si="73"/>
        <v>#NAME?</v>
      </c>
      <c r="G592" s="285" t="e">
        <f t="shared" ca="1" si="74"/>
        <v>#NAME?</v>
      </c>
      <c r="H592" s="281"/>
      <c r="I592" s="281"/>
      <c r="J592" s="281"/>
      <c r="K592" s="281"/>
      <c r="L592" s="281"/>
      <c r="M592" s="287" t="str">
        <f t="shared" si="76"/>
        <v/>
      </c>
      <c r="N592" s="288" t="e">
        <f ca="1">MATCH(F592,[3]IMC!B:B,0)</f>
        <v>#NAME?</v>
      </c>
      <c r="O592" s="288" t="e">
        <f t="shared" ca="1" si="75"/>
        <v>#NAME?</v>
      </c>
      <c r="P592" s="287" t="e">
        <f ca="1">CONCATENATE(INDEX([3]IMC!$F$1:$R$5,5,$O592) &amp; " e " &amp; INDEX([3]IMC!$F$1:$R$5,5,$O592+1))</f>
        <v>#NAME?</v>
      </c>
      <c r="Q592" s="281"/>
      <c r="R592" s="288" t="e">
        <f ca="1">MATCH(F592,[3]PC!A:A,0)</f>
        <v>#NAME?</v>
      </c>
      <c r="S592" s="288" t="e">
        <f t="shared" ca="1" si="77"/>
        <v>#NAME?</v>
      </c>
      <c r="T592" s="296" t="e">
        <f ca="1">CONCATENATE(INDEX([3]PC!$E$1:$M$2,1,$S592) &amp; " e " &amp; INDEX([3]PC!$E$1:$M$2,1,$S592+1))</f>
        <v>#NAME?</v>
      </c>
      <c r="U592" s="292"/>
      <c r="W592" s="292" t="e">
        <f>CONCATENATE(INDEX([3]IMC!$F$1:$R$5,5,$V592) &amp; " e " &amp; INDEX([3]IMC!$F$1:$R$5,5,$V592+1))</f>
        <v>#VALUE!</v>
      </c>
      <c r="X592" s="293">
        <f t="shared" si="78"/>
        <v>0</v>
      </c>
      <c r="Y592" s="293">
        <f t="shared" si="79"/>
        <v>0</v>
      </c>
      <c r="Z592" s="294"/>
      <c r="AA592" s="294"/>
      <c r="AB592" s="294"/>
      <c r="AC592" s="294"/>
      <c r="AD592" s="294"/>
      <c r="AE592" s="294"/>
      <c r="AF592" s="294"/>
      <c r="AG592" s="294"/>
      <c r="AH592" s="294"/>
      <c r="AI592" s="294"/>
      <c r="AJ592" s="294"/>
      <c r="AK592" s="294"/>
      <c r="AL592" s="294"/>
      <c r="AM592" s="294"/>
    </row>
    <row r="593" spans="1:39" ht="12">
      <c r="A593" s="281"/>
      <c r="B593" s="281"/>
      <c r="C593" s="281"/>
      <c r="D593" s="283"/>
      <c r="E593" s="283"/>
      <c r="F593" s="284" t="e">
        <f t="shared" ca="1" si="73"/>
        <v>#NAME?</v>
      </c>
      <c r="G593" s="285" t="e">
        <f t="shared" ca="1" si="74"/>
        <v>#NAME?</v>
      </c>
      <c r="H593" s="281"/>
      <c r="I593" s="281"/>
      <c r="J593" s="281"/>
      <c r="K593" s="281"/>
      <c r="L593" s="281"/>
      <c r="M593" s="287" t="str">
        <f t="shared" si="76"/>
        <v/>
      </c>
      <c r="N593" s="288" t="e">
        <f ca="1">MATCH(F593,[3]IMC!B:B,0)</f>
        <v>#NAME?</v>
      </c>
      <c r="O593" s="288" t="e">
        <f t="shared" ca="1" si="75"/>
        <v>#NAME?</v>
      </c>
      <c r="P593" s="287" t="e">
        <f ca="1">CONCATENATE(INDEX([3]IMC!$F$1:$R$5,5,$O593) &amp; " e " &amp; INDEX([3]IMC!$F$1:$R$5,5,$O593+1))</f>
        <v>#NAME?</v>
      </c>
      <c r="Q593" s="281"/>
      <c r="R593" s="288" t="e">
        <f ca="1">MATCH(F593,[3]PC!A:A,0)</f>
        <v>#NAME?</v>
      </c>
      <c r="S593" s="288" t="e">
        <f t="shared" ca="1" si="77"/>
        <v>#NAME?</v>
      </c>
      <c r="T593" s="296" t="e">
        <f ca="1">CONCATENATE(INDEX([3]PC!$E$1:$M$2,1,$S593) &amp; " e " &amp; INDEX([3]PC!$E$1:$M$2,1,$S593+1))</f>
        <v>#NAME?</v>
      </c>
      <c r="U593" s="292"/>
      <c r="W593" s="292" t="e">
        <f>CONCATENATE(INDEX([3]IMC!$F$1:$R$5,5,$V593) &amp; " e " &amp; INDEX([3]IMC!$F$1:$R$5,5,$V593+1))</f>
        <v>#VALUE!</v>
      </c>
      <c r="X593" s="293">
        <f t="shared" si="78"/>
        <v>0</v>
      </c>
      <c r="Y593" s="293">
        <f t="shared" si="79"/>
        <v>0</v>
      </c>
      <c r="Z593" s="294"/>
      <c r="AA593" s="294"/>
      <c r="AB593" s="294"/>
      <c r="AC593" s="294"/>
      <c r="AD593" s="294"/>
      <c r="AE593" s="294"/>
      <c r="AF593" s="294"/>
      <c r="AG593" s="294"/>
      <c r="AH593" s="294"/>
      <c r="AI593" s="294"/>
      <c r="AJ593" s="294"/>
      <c r="AK593" s="294"/>
      <c r="AL593" s="294"/>
      <c r="AM593" s="294"/>
    </row>
    <row r="594" spans="1:39" ht="12">
      <c r="A594" s="281"/>
      <c r="B594" s="281"/>
      <c r="C594" s="281"/>
      <c r="D594" s="283"/>
      <c r="E594" s="283"/>
      <c r="F594" s="284" t="e">
        <f t="shared" ca="1" si="73"/>
        <v>#NAME?</v>
      </c>
      <c r="G594" s="285" t="e">
        <f t="shared" ca="1" si="74"/>
        <v>#NAME?</v>
      </c>
      <c r="H594" s="281"/>
      <c r="I594" s="281"/>
      <c r="J594" s="281"/>
      <c r="K594" s="281"/>
      <c r="L594" s="281"/>
      <c r="M594" s="287" t="str">
        <f t="shared" si="76"/>
        <v/>
      </c>
      <c r="N594" s="288" t="e">
        <f ca="1">MATCH(F594,[3]IMC!B:B,0)</f>
        <v>#NAME?</v>
      </c>
      <c r="O594" s="288" t="e">
        <f t="shared" ca="1" si="75"/>
        <v>#NAME?</v>
      </c>
      <c r="P594" s="287" t="e">
        <f ca="1">CONCATENATE(INDEX([3]IMC!$F$1:$R$5,5,$O594) &amp; " e " &amp; INDEX([3]IMC!$F$1:$R$5,5,$O594+1))</f>
        <v>#NAME?</v>
      </c>
      <c r="Q594" s="281"/>
      <c r="R594" s="288" t="e">
        <f ca="1">MATCH(F594,[3]PC!A:A,0)</f>
        <v>#NAME?</v>
      </c>
      <c r="S594" s="288" t="e">
        <f t="shared" ca="1" si="77"/>
        <v>#NAME?</v>
      </c>
      <c r="T594" s="296" t="e">
        <f ca="1">CONCATENATE(INDEX([3]PC!$E$1:$M$2,1,$S594) &amp; " e " &amp; INDEX([3]PC!$E$1:$M$2,1,$S594+1))</f>
        <v>#NAME?</v>
      </c>
      <c r="U594" s="292"/>
      <c r="W594" s="292" t="e">
        <f>CONCATENATE(INDEX([3]IMC!$F$1:$R$5,5,$V594) &amp; " e " &amp; INDEX([3]IMC!$F$1:$R$5,5,$V594+1))</f>
        <v>#VALUE!</v>
      </c>
      <c r="X594" s="293">
        <f t="shared" si="78"/>
        <v>0</v>
      </c>
      <c r="Y594" s="293">
        <f t="shared" si="79"/>
        <v>0</v>
      </c>
      <c r="Z594" s="294"/>
      <c r="AA594" s="294"/>
      <c r="AB594" s="294"/>
      <c r="AC594" s="294"/>
      <c r="AD594" s="294"/>
      <c r="AE594" s="294"/>
      <c r="AF594" s="294"/>
      <c r="AG594" s="294"/>
      <c r="AH594" s="294"/>
      <c r="AI594" s="294"/>
      <c r="AJ594" s="294"/>
      <c r="AK594" s="294"/>
      <c r="AL594" s="294"/>
      <c r="AM594" s="294"/>
    </row>
    <row r="595" spans="1:39" ht="12">
      <c r="A595" s="281"/>
      <c r="B595" s="281"/>
      <c r="C595" s="281"/>
      <c r="D595" s="283"/>
      <c r="E595" s="283"/>
      <c r="F595" s="284" t="e">
        <f t="shared" ca="1" si="73"/>
        <v>#NAME?</v>
      </c>
      <c r="G595" s="285" t="e">
        <f t="shared" ca="1" si="74"/>
        <v>#NAME?</v>
      </c>
      <c r="H595" s="281"/>
      <c r="I595" s="281"/>
      <c r="J595" s="281"/>
      <c r="K595" s="281"/>
      <c r="L595" s="281"/>
      <c r="M595" s="287" t="str">
        <f t="shared" si="76"/>
        <v/>
      </c>
      <c r="N595" s="288" t="e">
        <f ca="1">MATCH(F595,[3]IMC!B:B,0)</f>
        <v>#NAME?</v>
      </c>
      <c r="O595" s="288" t="e">
        <f t="shared" ca="1" si="75"/>
        <v>#NAME?</v>
      </c>
      <c r="P595" s="287" t="e">
        <f ca="1">CONCATENATE(INDEX([3]IMC!$F$1:$R$5,5,$O595) &amp; " e " &amp; INDEX([3]IMC!$F$1:$R$5,5,$O595+1))</f>
        <v>#NAME?</v>
      </c>
      <c r="Q595" s="281"/>
      <c r="R595" s="288" t="e">
        <f ca="1">MATCH(F595,[3]PC!A:A,0)</f>
        <v>#NAME?</v>
      </c>
      <c r="S595" s="288" t="e">
        <f t="shared" ca="1" si="77"/>
        <v>#NAME?</v>
      </c>
      <c r="T595" s="296" t="e">
        <f ca="1">CONCATENATE(INDEX([3]PC!$E$1:$M$2,1,$S595) &amp; " e " &amp; INDEX([3]PC!$E$1:$M$2,1,$S595+1))</f>
        <v>#NAME?</v>
      </c>
      <c r="U595" s="292"/>
      <c r="W595" s="292" t="e">
        <f>CONCATENATE(INDEX([3]IMC!$F$1:$R$5,5,$V595) &amp; " e " &amp; INDEX([3]IMC!$F$1:$R$5,5,$V595+1))</f>
        <v>#VALUE!</v>
      </c>
      <c r="X595" s="293">
        <f t="shared" si="78"/>
        <v>0</v>
      </c>
      <c r="Y595" s="293">
        <f t="shared" si="79"/>
        <v>0</v>
      </c>
      <c r="Z595" s="294"/>
      <c r="AA595" s="294"/>
      <c r="AB595" s="294"/>
      <c r="AC595" s="294"/>
      <c r="AD595" s="294"/>
      <c r="AE595" s="294"/>
      <c r="AF595" s="294"/>
      <c r="AG595" s="294"/>
      <c r="AH595" s="294"/>
      <c r="AI595" s="294"/>
      <c r="AJ595" s="294"/>
      <c r="AK595" s="294"/>
      <c r="AL595" s="294"/>
      <c r="AM595" s="294"/>
    </row>
    <row r="596" spans="1:39" ht="12">
      <c r="A596" s="281"/>
      <c r="B596" s="281"/>
      <c r="C596" s="281"/>
      <c r="D596" s="283"/>
      <c r="E596" s="283"/>
      <c r="F596" s="284" t="e">
        <f t="shared" ca="1" si="73"/>
        <v>#NAME?</v>
      </c>
      <c r="G596" s="285" t="e">
        <f t="shared" ca="1" si="74"/>
        <v>#NAME?</v>
      </c>
      <c r="H596" s="281"/>
      <c r="I596" s="281"/>
      <c r="J596" s="281"/>
      <c r="K596" s="281"/>
      <c r="L596" s="281"/>
      <c r="M596" s="287" t="str">
        <f t="shared" si="76"/>
        <v/>
      </c>
      <c r="N596" s="288" t="e">
        <f ca="1">MATCH(F596,[3]IMC!B:B,0)</f>
        <v>#NAME?</v>
      </c>
      <c r="O596" s="288" t="e">
        <f t="shared" ca="1" si="75"/>
        <v>#NAME?</v>
      </c>
      <c r="P596" s="287" t="e">
        <f ca="1">CONCATENATE(INDEX([3]IMC!$F$1:$R$5,5,$O596) &amp; " e " &amp; INDEX([3]IMC!$F$1:$R$5,5,$O596+1))</f>
        <v>#NAME?</v>
      </c>
      <c r="Q596" s="281"/>
      <c r="R596" s="288" t="e">
        <f ca="1">MATCH(F596,[3]PC!A:A,0)</f>
        <v>#NAME?</v>
      </c>
      <c r="S596" s="288" t="e">
        <f t="shared" ca="1" si="77"/>
        <v>#NAME?</v>
      </c>
      <c r="T596" s="296" t="e">
        <f ca="1">CONCATENATE(INDEX([3]PC!$E$1:$M$2,1,$S596) &amp; " e " &amp; INDEX([3]PC!$E$1:$M$2,1,$S596+1))</f>
        <v>#NAME?</v>
      </c>
      <c r="U596" s="292"/>
      <c r="W596" s="292" t="e">
        <f>CONCATENATE(INDEX([3]IMC!$F$1:$R$5,5,$V596) &amp; " e " &amp; INDEX([3]IMC!$F$1:$R$5,5,$V596+1))</f>
        <v>#VALUE!</v>
      </c>
      <c r="X596" s="293">
        <f t="shared" si="78"/>
        <v>0</v>
      </c>
      <c r="Y596" s="293">
        <f t="shared" si="79"/>
        <v>0</v>
      </c>
      <c r="Z596" s="294"/>
      <c r="AA596" s="294"/>
      <c r="AB596" s="294"/>
      <c r="AC596" s="294"/>
      <c r="AD596" s="294"/>
      <c r="AE596" s="294"/>
      <c r="AF596" s="294"/>
      <c r="AG596" s="294"/>
      <c r="AH596" s="294"/>
      <c r="AI596" s="294"/>
      <c r="AJ596" s="294"/>
      <c r="AK596" s="294"/>
      <c r="AL596" s="294"/>
      <c r="AM596" s="294"/>
    </row>
    <row r="597" spans="1:39" ht="12">
      <c r="A597" s="281"/>
      <c r="B597" s="281"/>
      <c r="C597" s="281"/>
      <c r="D597" s="283"/>
      <c r="E597" s="283"/>
      <c r="F597" s="284" t="e">
        <f t="shared" ca="1" si="73"/>
        <v>#NAME?</v>
      </c>
      <c r="G597" s="285" t="e">
        <f t="shared" ca="1" si="74"/>
        <v>#NAME?</v>
      </c>
      <c r="H597" s="281"/>
      <c r="I597" s="281"/>
      <c r="J597" s="281"/>
      <c r="K597" s="281"/>
      <c r="L597" s="281"/>
      <c r="M597" s="287" t="str">
        <f t="shared" si="76"/>
        <v/>
      </c>
      <c r="N597" s="288" t="e">
        <f ca="1">MATCH(F597,[3]IMC!B:B,0)</f>
        <v>#NAME?</v>
      </c>
      <c r="O597" s="288" t="e">
        <f t="shared" ca="1" si="75"/>
        <v>#NAME?</v>
      </c>
      <c r="P597" s="287" t="e">
        <f ca="1">CONCATENATE(INDEX([3]IMC!$F$1:$R$5,5,$O597) &amp; " e " &amp; INDEX([3]IMC!$F$1:$R$5,5,$O597+1))</f>
        <v>#NAME?</v>
      </c>
      <c r="Q597" s="281"/>
      <c r="R597" s="288" t="e">
        <f ca="1">MATCH(F597,[3]PC!A:A,0)</f>
        <v>#NAME?</v>
      </c>
      <c r="S597" s="288" t="e">
        <f t="shared" ca="1" si="77"/>
        <v>#NAME?</v>
      </c>
      <c r="T597" s="296" t="e">
        <f ca="1">CONCATENATE(INDEX([3]PC!$E$1:$M$2,1,$S597) &amp; " e " &amp; INDEX([3]PC!$E$1:$M$2,1,$S597+1))</f>
        <v>#NAME?</v>
      </c>
      <c r="U597" s="292"/>
      <c r="W597" s="292" t="e">
        <f>CONCATENATE(INDEX([3]IMC!$F$1:$R$5,5,$V597) &amp; " e " &amp; INDEX([3]IMC!$F$1:$R$5,5,$V597+1))</f>
        <v>#VALUE!</v>
      </c>
      <c r="X597" s="293">
        <f t="shared" si="78"/>
        <v>0</v>
      </c>
      <c r="Y597" s="293">
        <f t="shared" si="79"/>
        <v>0</v>
      </c>
      <c r="Z597" s="294"/>
      <c r="AA597" s="294"/>
      <c r="AB597" s="294"/>
      <c r="AC597" s="294"/>
      <c r="AD597" s="294"/>
      <c r="AE597" s="294"/>
      <c r="AF597" s="294"/>
      <c r="AG597" s="294"/>
      <c r="AH597" s="294"/>
      <c r="AI597" s="294"/>
      <c r="AJ597" s="294"/>
      <c r="AK597" s="294"/>
      <c r="AL597" s="294"/>
      <c r="AM597" s="294"/>
    </row>
    <row r="598" spans="1:39" ht="12">
      <c r="A598" s="281"/>
      <c r="B598" s="281"/>
      <c r="C598" s="281"/>
      <c r="D598" s="283"/>
      <c r="E598" s="283"/>
      <c r="F598" s="284" t="e">
        <f t="shared" ca="1" si="73"/>
        <v>#NAME?</v>
      </c>
      <c r="G598" s="285" t="e">
        <f t="shared" ca="1" si="74"/>
        <v>#NAME?</v>
      </c>
      <c r="H598" s="281"/>
      <c r="I598" s="281"/>
      <c r="J598" s="281"/>
      <c r="K598" s="281"/>
      <c r="L598" s="281"/>
      <c r="M598" s="287" t="str">
        <f t="shared" si="76"/>
        <v/>
      </c>
      <c r="N598" s="288" t="e">
        <f ca="1">MATCH(F598,[3]IMC!B:B,0)</f>
        <v>#NAME?</v>
      </c>
      <c r="O598" s="288" t="e">
        <f t="shared" ca="1" si="75"/>
        <v>#NAME?</v>
      </c>
      <c r="P598" s="287" t="e">
        <f ca="1">CONCATENATE(INDEX([3]IMC!$F$1:$R$5,5,$O598) &amp; " e " &amp; INDEX([3]IMC!$F$1:$R$5,5,$O598+1))</f>
        <v>#NAME?</v>
      </c>
      <c r="Q598" s="281"/>
      <c r="R598" s="288" t="e">
        <f ca="1">MATCH(F598,[3]PC!A:A,0)</f>
        <v>#NAME?</v>
      </c>
      <c r="S598" s="288" t="e">
        <f t="shared" ca="1" si="77"/>
        <v>#NAME?</v>
      </c>
      <c r="T598" s="296" t="e">
        <f ca="1">CONCATENATE(INDEX([3]PC!$E$1:$M$2,1,$S598) &amp; " e " &amp; INDEX([3]PC!$E$1:$M$2,1,$S598+1))</f>
        <v>#NAME?</v>
      </c>
      <c r="U598" s="292"/>
      <c r="W598" s="292" t="e">
        <f>CONCATENATE(INDEX([3]IMC!$F$1:$R$5,5,$V598) &amp; " e " &amp; INDEX([3]IMC!$F$1:$R$5,5,$V598+1))</f>
        <v>#VALUE!</v>
      </c>
      <c r="X598" s="293">
        <f t="shared" si="78"/>
        <v>0</v>
      </c>
      <c r="Y598" s="293">
        <f t="shared" si="79"/>
        <v>0</v>
      </c>
      <c r="Z598" s="294"/>
      <c r="AA598" s="294"/>
      <c r="AB598" s="294"/>
      <c r="AC598" s="294"/>
      <c r="AD598" s="294"/>
      <c r="AE598" s="294"/>
      <c r="AF598" s="294"/>
      <c r="AG598" s="294"/>
      <c r="AH598" s="294"/>
      <c r="AI598" s="294"/>
      <c r="AJ598" s="294"/>
      <c r="AK598" s="294"/>
      <c r="AL598" s="294"/>
      <c r="AM598" s="294"/>
    </row>
    <row r="599" spans="1:39" ht="12">
      <c r="A599" s="281"/>
      <c r="B599" s="281"/>
      <c r="C599" s="281"/>
      <c r="D599" s="283"/>
      <c r="E599" s="283"/>
      <c r="F599" s="284" t="e">
        <f t="shared" ca="1" si="73"/>
        <v>#NAME?</v>
      </c>
      <c r="G599" s="285" t="e">
        <f t="shared" ca="1" si="74"/>
        <v>#NAME?</v>
      </c>
      <c r="H599" s="281"/>
      <c r="I599" s="281"/>
      <c r="J599" s="281"/>
      <c r="K599" s="281"/>
      <c r="L599" s="281"/>
      <c r="M599" s="287" t="str">
        <f t="shared" si="76"/>
        <v/>
      </c>
      <c r="N599" s="288" t="e">
        <f ca="1">MATCH(F599,[3]IMC!B:B,0)</f>
        <v>#NAME?</v>
      </c>
      <c r="O599" s="288" t="e">
        <f t="shared" ca="1" si="75"/>
        <v>#NAME?</v>
      </c>
      <c r="P599" s="287" t="e">
        <f ca="1">CONCATENATE(INDEX([3]IMC!$F$1:$R$5,5,$O599) &amp; " e " &amp; INDEX([3]IMC!$F$1:$R$5,5,$O599+1))</f>
        <v>#NAME?</v>
      </c>
      <c r="Q599" s="281"/>
      <c r="R599" s="288" t="e">
        <f ca="1">MATCH(F599,[3]PC!A:A,0)</f>
        <v>#NAME?</v>
      </c>
      <c r="S599" s="288" t="e">
        <f t="shared" ca="1" si="77"/>
        <v>#NAME?</v>
      </c>
      <c r="T599" s="296" t="e">
        <f ca="1">CONCATENATE(INDEX([3]PC!$E$1:$M$2,1,$S599) &amp; " e " &amp; INDEX([3]PC!$E$1:$M$2,1,$S599+1))</f>
        <v>#NAME?</v>
      </c>
      <c r="U599" s="292"/>
      <c r="W599" s="292" t="e">
        <f>CONCATENATE(INDEX([3]IMC!$F$1:$R$5,5,$V599) &amp; " e " &amp; INDEX([3]IMC!$F$1:$R$5,5,$V599+1))</f>
        <v>#VALUE!</v>
      </c>
      <c r="X599" s="293">
        <f t="shared" si="78"/>
        <v>0</v>
      </c>
      <c r="Y599" s="293">
        <f t="shared" si="79"/>
        <v>0</v>
      </c>
      <c r="Z599" s="294"/>
      <c r="AA599" s="294"/>
      <c r="AB599" s="294"/>
      <c r="AC599" s="294"/>
      <c r="AD599" s="294"/>
      <c r="AE599" s="294"/>
      <c r="AF599" s="294"/>
      <c r="AG599" s="294"/>
      <c r="AH599" s="294"/>
      <c r="AI599" s="294"/>
      <c r="AJ599" s="294"/>
      <c r="AK599" s="294"/>
      <c r="AL599" s="294"/>
      <c r="AM599" s="294"/>
    </row>
    <row r="600" spans="1:39" ht="12">
      <c r="A600" s="281"/>
      <c r="B600" s="281"/>
      <c r="C600" s="281"/>
      <c r="D600" s="283"/>
      <c r="E600" s="283"/>
      <c r="F600" s="284" t="e">
        <f t="shared" ca="1" si="73"/>
        <v>#NAME?</v>
      </c>
      <c r="G600" s="285" t="e">
        <f t="shared" ca="1" si="74"/>
        <v>#NAME?</v>
      </c>
      <c r="H600" s="281"/>
      <c r="I600" s="281"/>
      <c r="J600" s="281"/>
      <c r="K600" s="281"/>
      <c r="L600" s="281"/>
      <c r="M600" s="287" t="str">
        <f t="shared" si="76"/>
        <v/>
      </c>
      <c r="N600" s="288" t="e">
        <f ca="1">MATCH(F600,[3]IMC!B:B,0)</f>
        <v>#NAME?</v>
      </c>
      <c r="O600" s="288" t="e">
        <f t="shared" ca="1" si="75"/>
        <v>#NAME?</v>
      </c>
      <c r="P600" s="287" t="e">
        <f ca="1">CONCATENATE(INDEX([3]IMC!$F$1:$R$5,5,$O600) &amp; " e " &amp; INDEX([3]IMC!$F$1:$R$5,5,$O600+1))</f>
        <v>#NAME?</v>
      </c>
      <c r="Q600" s="281"/>
      <c r="R600" s="288" t="e">
        <f ca="1">MATCH(F600,[3]PC!A:A,0)</f>
        <v>#NAME?</v>
      </c>
      <c r="S600" s="288" t="e">
        <f t="shared" ca="1" si="77"/>
        <v>#NAME?</v>
      </c>
      <c r="T600" s="296" t="e">
        <f ca="1">CONCATENATE(INDEX([3]PC!$E$1:$M$2,1,$S600) &amp; " e " &amp; INDEX([3]PC!$E$1:$M$2,1,$S600+1))</f>
        <v>#NAME?</v>
      </c>
      <c r="U600" s="292"/>
      <c r="W600" s="292" t="e">
        <f>CONCATENATE(INDEX([3]IMC!$F$1:$R$5,5,$V600) &amp; " e " &amp; INDEX([3]IMC!$F$1:$R$5,5,$V600+1))</f>
        <v>#VALUE!</v>
      </c>
      <c r="X600" s="293">
        <f t="shared" si="78"/>
        <v>0</v>
      </c>
      <c r="Y600" s="293">
        <f t="shared" si="79"/>
        <v>0</v>
      </c>
      <c r="Z600" s="294"/>
      <c r="AA600" s="294"/>
      <c r="AB600" s="294"/>
      <c r="AC600" s="294"/>
      <c r="AD600" s="294"/>
      <c r="AE600" s="294"/>
      <c r="AF600" s="294"/>
      <c r="AG600" s="294"/>
      <c r="AH600" s="294"/>
      <c r="AI600" s="294"/>
      <c r="AJ600" s="294"/>
      <c r="AK600" s="294"/>
      <c r="AL600" s="294"/>
      <c r="AM600" s="294"/>
    </row>
    <row r="601" spans="1:39" ht="12">
      <c r="A601" s="281"/>
      <c r="B601" s="281"/>
      <c r="C601" s="281"/>
      <c r="D601" s="283"/>
      <c r="E601" s="283"/>
      <c r="F601" s="284" t="e">
        <f t="shared" ref="F601:F664" ca="1" si="80">meses(E601,D601)</f>
        <v>#NAME?</v>
      </c>
      <c r="G601" s="285" t="e">
        <f t="shared" ref="G601:G664" ca="1" si="81">AnosMeses(E601,D601)</f>
        <v>#NAME?</v>
      </c>
      <c r="H601" s="281"/>
      <c r="I601" s="281"/>
      <c r="J601" s="281"/>
      <c r="K601" s="281"/>
      <c r="L601" s="281"/>
      <c r="M601" s="287" t="str">
        <f t="shared" si="76"/>
        <v/>
      </c>
      <c r="N601" s="288" t="e">
        <f ca="1">MATCH(F601,[3]IMC!B:B,0)</f>
        <v>#NAME?</v>
      </c>
      <c r="O601" s="288" t="e">
        <f t="shared" ca="1" si="75"/>
        <v>#NAME?</v>
      </c>
      <c r="P601" s="287" t="e">
        <f ca="1">CONCATENATE(INDEX([3]IMC!$F$1:$R$5,5,$O601) &amp; " e " &amp; INDEX([3]IMC!$F$1:$R$5,5,$O601+1))</f>
        <v>#NAME?</v>
      </c>
      <c r="Q601" s="281"/>
      <c r="R601" s="288" t="e">
        <f ca="1">MATCH(F601,[3]PC!A:A,0)</f>
        <v>#NAME?</v>
      </c>
      <c r="S601" s="288" t="e">
        <f t="shared" ca="1" si="77"/>
        <v>#NAME?</v>
      </c>
      <c r="T601" s="296" t="e">
        <f ca="1">CONCATENATE(INDEX([3]PC!$E$1:$M$2,1,$S601) &amp; " e " &amp; INDEX([3]PC!$E$1:$M$2,1,$S601+1))</f>
        <v>#NAME?</v>
      </c>
      <c r="U601" s="292"/>
      <c r="W601" s="292" t="e">
        <f>CONCATENATE(INDEX([3]IMC!$F$1:$R$5,5,$V601) &amp; " e " &amp; INDEX([3]IMC!$F$1:$R$5,5,$V601+1))</f>
        <v>#VALUE!</v>
      </c>
      <c r="X601" s="293">
        <f t="shared" si="78"/>
        <v>0</v>
      </c>
      <c r="Y601" s="293">
        <f t="shared" si="79"/>
        <v>0</v>
      </c>
      <c r="Z601" s="294"/>
      <c r="AA601" s="294"/>
      <c r="AB601" s="294"/>
      <c r="AC601" s="294"/>
      <c r="AD601" s="294"/>
      <c r="AE601" s="294"/>
      <c r="AF601" s="294"/>
      <c r="AG601" s="294"/>
      <c r="AH601" s="294"/>
      <c r="AI601" s="294"/>
      <c r="AJ601" s="294"/>
      <c r="AK601" s="294"/>
      <c r="AL601" s="294"/>
      <c r="AM601" s="294"/>
    </row>
    <row r="602" spans="1:39" ht="12">
      <c r="A602" s="281"/>
      <c r="B602" s="281"/>
      <c r="C602" s="281"/>
      <c r="D602" s="283"/>
      <c r="E602" s="283"/>
      <c r="F602" s="284" t="e">
        <f t="shared" ca="1" si="80"/>
        <v>#NAME?</v>
      </c>
      <c r="G602" s="285" t="e">
        <f t="shared" ca="1" si="81"/>
        <v>#NAME?</v>
      </c>
      <c r="H602" s="281"/>
      <c r="I602" s="281"/>
      <c r="J602" s="281"/>
      <c r="K602" s="281"/>
      <c r="L602" s="281"/>
      <c r="M602" s="287" t="str">
        <f t="shared" si="76"/>
        <v/>
      </c>
      <c r="N602" s="288" t="e">
        <f ca="1">MATCH(F602,[3]IMC!B:B,0)</f>
        <v>#NAME?</v>
      </c>
      <c r="O602" s="288" t="e">
        <f t="shared" ca="1" si="75"/>
        <v>#NAME?</v>
      </c>
      <c r="P602" s="287" t="e">
        <f ca="1">CONCATENATE(INDEX([3]IMC!$F$1:$R$5,5,$O602) &amp; " e " &amp; INDEX([3]IMC!$F$1:$R$5,5,$O602+1))</f>
        <v>#NAME?</v>
      </c>
      <c r="Q602" s="281"/>
      <c r="R602" s="288" t="e">
        <f ca="1">MATCH(F602,[3]PC!A:A,0)</f>
        <v>#NAME?</v>
      </c>
      <c r="S602" s="288" t="e">
        <f t="shared" ca="1" si="77"/>
        <v>#NAME?</v>
      </c>
      <c r="T602" s="296" t="e">
        <f ca="1">CONCATENATE(INDEX([3]PC!$E$1:$M$2,1,$S602) &amp; " e " &amp; INDEX([3]PC!$E$1:$M$2,1,$S602+1))</f>
        <v>#NAME?</v>
      </c>
      <c r="U602" s="292"/>
      <c r="W602" s="292" t="e">
        <f>CONCATENATE(INDEX([3]IMC!$F$1:$R$5,5,$V602) &amp; " e " &amp; INDEX([3]IMC!$F$1:$R$5,5,$V602+1))</f>
        <v>#VALUE!</v>
      </c>
      <c r="X602" s="293">
        <f t="shared" si="78"/>
        <v>0</v>
      </c>
      <c r="Y602" s="293">
        <f t="shared" si="79"/>
        <v>0</v>
      </c>
      <c r="Z602" s="294"/>
      <c r="AA602" s="294"/>
      <c r="AB602" s="294"/>
      <c r="AC602" s="294"/>
      <c r="AD602" s="294"/>
      <c r="AE602" s="294"/>
      <c r="AF602" s="294"/>
      <c r="AG602" s="294"/>
      <c r="AH602" s="294"/>
      <c r="AI602" s="294"/>
      <c r="AJ602" s="294"/>
      <c r="AK602" s="294"/>
      <c r="AL602" s="294"/>
      <c r="AM602" s="294"/>
    </row>
    <row r="603" spans="1:39" ht="12">
      <c r="A603" s="281"/>
      <c r="B603" s="281"/>
      <c r="C603" s="281"/>
      <c r="D603" s="283"/>
      <c r="E603" s="283"/>
      <c r="F603" s="284" t="e">
        <f t="shared" ca="1" si="80"/>
        <v>#NAME?</v>
      </c>
      <c r="G603" s="285" t="e">
        <f t="shared" ca="1" si="81"/>
        <v>#NAME?</v>
      </c>
      <c r="H603" s="281"/>
      <c r="I603" s="281"/>
      <c r="J603" s="281"/>
      <c r="K603" s="281"/>
      <c r="L603" s="281"/>
      <c r="M603" s="287" t="str">
        <f t="shared" si="76"/>
        <v/>
      </c>
      <c r="N603" s="288" t="e">
        <f ca="1">MATCH(F603,[3]IMC!B:B,0)</f>
        <v>#NAME?</v>
      </c>
      <c r="O603" s="288" t="e">
        <f t="shared" ca="1" si="75"/>
        <v>#NAME?</v>
      </c>
      <c r="P603" s="287" t="e">
        <f ca="1">CONCATENATE(INDEX([3]IMC!$F$1:$R$5,5,$O603) &amp; " e " &amp; INDEX([3]IMC!$F$1:$R$5,5,$O603+1))</f>
        <v>#NAME?</v>
      </c>
      <c r="Q603" s="281"/>
      <c r="R603" s="288" t="e">
        <f ca="1">MATCH(F603,[3]PC!A:A,0)</f>
        <v>#NAME?</v>
      </c>
      <c r="S603" s="288" t="e">
        <f t="shared" ca="1" si="77"/>
        <v>#NAME?</v>
      </c>
      <c r="T603" s="296" t="e">
        <f ca="1">CONCATENATE(INDEX([3]PC!$E$1:$M$2,1,$S603) &amp; " e " &amp; INDEX([3]PC!$E$1:$M$2,1,$S603+1))</f>
        <v>#NAME?</v>
      </c>
      <c r="U603" s="292"/>
      <c r="W603" s="292" t="e">
        <f>CONCATENATE(INDEX([3]IMC!$F$1:$R$5,5,$V603) &amp; " e " &amp; INDEX([3]IMC!$F$1:$R$5,5,$V603+1))</f>
        <v>#VALUE!</v>
      </c>
      <c r="X603" s="293">
        <f t="shared" si="78"/>
        <v>0</v>
      </c>
      <c r="Y603" s="293">
        <f t="shared" si="79"/>
        <v>0</v>
      </c>
      <c r="Z603" s="294"/>
      <c r="AA603" s="294"/>
      <c r="AB603" s="294"/>
      <c r="AC603" s="294"/>
      <c r="AD603" s="294"/>
      <c r="AE603" s="294"/>
      <c r="AF603" s="294"/>
      <c r="AG603" s="294"/>
      <c r="AH603" s="294"/>
      <c r="AI603" s="294"/>
      <c r="AJ603" s="294"/>
      <c r="AK603" s="294"/>
      <c r="AL603" s="294"/>
      <c r="AM603" s="294"/>
    </row>
    <row r="604" spans="1:39" ht="12">
      <c r="A604" s="281"/>
      <c r="B604" s="281"/>
      <c r="C604" s="281"/>
      <c r="D604" s="283"/>
      <c r="E604" s="283"/>
      <c r="F604" s="284" t="e">
        <f t="shared" ca="1" si="80"/>
        <v>#NAME?</v>
      </c>
      <c r="G604" s="285" t="e">
        <f t="shared" ca="1" si="81"/>
        <v>#NAME?</v>
      </c>
      <c r="H604" s="281"/>
      <c r="I604" s="281"/>
      <c r="J604" s="281"/>
      <c r="K604" s="281"/>
      <c r="L604" s="281"/>
      <c r="M604" s="287" t="str">
        <f t="shared" si="76"/>
        <v/>
      </c>
      <c r="N604" s="288" t="e">
        <f ca="1">MATCH(F604,[3]IMC!B:B,0)</f>
        <v>#NAME?</v>
      </c>
      <c r="O604" s="288" t="e">
        <f t="shared" ca="1" si="75"/>
        <v>#NAME?</v>
      </c>
      <c r="P604" s="287" t="e">
        <f ca="1">CONCATENATE(INDEX([3]IMC!$F$1:$R$5,5,$O604) &amp; " e " &amp; INDEX([3]IMC!$F$1:$R$5,5,$O604+1))</f>
        <v>#NAME?</v>
      </c>
      <c r="Q604" s="281"/>
      <c r="R604" s="288" t="e">
        <f ca="1">MATCH(F604,[3]PC!A:A,0)</f>
        <v>#NAME?</v>
      </c>
      <c r="S604" s="288" t="e">
        <f t="shared" ca="1" si="77"/>
        <v>#NAME?</v>
      </c>
      <c r="T604" s="296" t="e">
        <f ca="1">CONCATENATE(INDEX([3]PC!$E$1:$M$2,1,$S604) &amp; " e " &amp; INDEX([3]PC!$E$1:$M$2,1,$S604+1))</f>
        <v>#NAME?</v>
      </c>
      <c r="U604" s="292"/>
      <c r="W604" s="292" t="e">
        <f>CONCATENATE(INDEX([3]IMC!$F$1:$R$5,5,$V604) &amp; " e " &amp; INDEX([3]IMC!$F$1:$R$5,5,$V604+1))</f>
        <v>#VALUE!</v>
      </c>
      <c r="X604" s="293">
        <f t="shared" si="78"/>
        <v>0</v>
      </c>
      <c r="Y604" s="293">
        <f t="shared" si="79"/>
        <v>0</v>
      </c>
      <c r="Z604" s="294"/>
      <c r="AA604" s="294"/>
      <c r="AB604" s="294"/>
      <c r="AC604" s="294"/>
      <c r="AD604" s="294"/>
      <c r="AE604" s="294"/>
      <c r="AF604" s="294"/>
      <c r="AG604" s="294"/>
      <c r="AH604" s="294"/>
      <c r="AI604" s="294"/>
      <c r="AJ604" s="294"/>
      <c r="AK604" s="294"/>
      <c r="AL604" s="294"/>
      <c r="AM604" s="294"/>
    </row>
    <row r="605" spans="1:39" ht="12">
      <c r="A605" s="281"/>
      <c r="B605" s="281"/>
      <c r="C605" s="281"/>
      <c r="D605" s="283"/>
      <c r="E605" s="283"/>
      <c r="F605" s="284" t="e">
        <f t="shared" ca="1" si="80"/>
        <v>#NAME?</v>
      </c>
      <c r="G605" s="285" t="e">
        <f t="shared" ca="1" si="81"/>
        <v>#NAME?</v>
      </c>
      <c r="H605" s="281"/>
      <c r="I605" s="281"/>
      <c r="J605" s="281"/>
      <c r="K605" s="281"/>
      <c r="L605" s="281"/>
      <c r="M605" s="287" t="str">
        <f t="shared" si="76"/>
        <v/>
      </c>
      <c r="N605" s="288" t="e">
        <f ca="1">MATCH(F605,[3]IMC!B:B,0)</f>
        <v>#NAME?</v>
      </c>
      <c r="O605" s="288" t="e">
        <f t="shared" ca="1" si="75"/>
        <v>#NAME?</v>
      </c>
      <c r="P605" s="287" t="e">
        <f ca="1">CONCATENATE(INDEX([3]IMC!$F$1:$R$5,5,$O605) &amp; " e " &amp; INDEX([3]IMC!$F$1:$R$5,5,$O605+1))</f>
        <v>#NAME?</v>
      </c>
      <c r="Q605" s="281"/>
      <c r="R605" s="288" t="e">
        <f ca="1">MATCH(F605,[3]PC!A:A,0)</f>
        <v>#NAME?</v>
      </c>
      <c r="S605" s="288" t="e">
        <f t="shared" ca="1" si="77"/>
        <v>#NAME?</v>
      </c>
      <c r="T605" s="296" t="e">
        <f ca="1">CONCATENATE(INDEX([3]PC!$E$1:$M$2,1,$S605) &amp; " e " &amp; INDEX([3]PC!$E$1:$M$2,1,$S605+1))</f>
        <v>#NAME?</v>
      </c>
      <c r="U605" s="292"/>
      <c r="W605" s="292" t="e">
        <f>CONCATENATE(INDEX([3]IMC!$F$1:$R$5,5,$V605) &amp; " e " &amp; INDEX([3]IMC!$F$1:$R$5,5,$V605+1))</f>
        <v>#VALUE!</v>
      </c>
      <c r="X605" s="293">
        <f t="shared" si="78"/>
        <v>0</v>
      </c>
      <c r="Y605" s="293">
        <f t="shared" si="79"/>
        <v>0</v>
      </c>
      <c r="Z605" s="294"/>
      <c r="AA605" s="294"/>
      <c r="AB605" s="294"/>
      <c r="AC605" s="294"/>
      <c r="AD605" s="294"/>
      <c r="AE605" s="294"/>
      <c r="AF605" s="294"/>
      <c r="AG605" s="294"/>
      <c r="AH605" s="294"/>
      <c r="AI605" s="294"/>
      <c r="AJ605" s="294"/>
      <c r="AK605" s="294"/>
      <c r="AL605" s="294"/>
      <c r="AM605" s="294"/>
    </row>
    <row r="606" spans="1:39" ht="12">
      <c r="A606" s="281"/>
      <c r="B606" s="281"/>
      <c r="C606" s="281"/>
      <c r="D606" s="283"/>
      <c r="E606" s="283"/>
      <c r="F606" s="284" t="e">
        <f t="shared" ca="1" si="80"/>
        <v>#NAME?</v>
      </c>
      <c r="G606" s="285" t="e">
        <f t="shared" ca="1" si="81"/>
        <v>#NAME?</v>
      </c>
      <c r="H606" s="281"/>
      <c r="I606" s="281"/>
      <c r="J606" s="281"/>
      <c r="K606" s="281"/>
      <c r="L606" s="281"/>
      <c r="M606" s="287" t="str">
        <f t="shared" si="76"/>
        <v/>
      </c>
      <c r="N606" s="288" t="e">
        <f ca="1">MATCH(F606,[3]IMC!B:B,0)</f>
        <v>#NAME?</v>
      </c>
      <c r="O606" s="288" t="e">
        <f t="shared" ca="1" si="75"/>
        <v>#NAME?</v>
      </c>
      <c r="P606" s="287" t="e">
        <f ca="1">CONCATENATE(INDEX([3]IMC!$F$1:$R$5,5,$O606) &amp; " e " &amp; INDEX([3]IMC!$F$1:$R$5,5,$O606+1))</f>
        <v>#NAME?</v>
      </c>
      <c r="Q606" s="281"/>
      <c r="R606" s="288" t="e">
        <f ca="1">MATCH(F606,[3]PC!A:A,0)</f>
        <v>#NAME?</v>
      </c>
      <c r="S606" s="288" t="e">
        <f t="shared" ca="1" si="77"/>
        <v>#NAME?</v>
      </c>
      <c r="T606" s="296" t="e">
        <f ca="1">CONCATENATE(INDEX([3]PC!$E$1:$M$2,1,$S606) &amp; " e " &amp; INDEX([3]PC!$E$1:$M$2,1,$S606+1))</f>
        <v>#NAME?</v>
      </c>
      <c r="U606" s="292"/>
      <c r="W606" s="292" t="e">
        <f>CONCATENATE(INDEX([3]IMC!$F$1:$R$5,5,$V606) &amp; " e " &amp; INDEX([3]IMC!$F$1:$R$5,5,$V606+1))</f>
        <v>#VALUE!</v>
      </c>
      <c r="X606" s="293">
        <f t="shared" si="78"/>
        <v>0</v>
      </c>
      <c r="Y606" s="293">
        <f t="shared" si="79"/>
        <v>0</v>
      </c>
      <c r="Z606" s="294"/>
      <c r="AA606" s="294"/>
      <c r="AB606" s="294"/>
      <c r="AC606" s="294"/>
      <c r="AD606" s="294"/>
      <c r="AE606" s="294"/>
      <c r="AF606" s="294"/>
      <c r="AG606" s="294"/>
      <c r="AH606" s="294"/>
      <c r="AI606" s="294"/>
      <c r="AJ606" s="294"/>
      <c r="AK606" s="294"/>
      <c r="AL606" s="294"/>
      <c r="AM606" s="294"/>
    </row>
    <row r="607" spans="1:39" ht="12">
      <c r="A607" s="281"/>
      <c r="B607" s="281"/>
      <c r="C607" s="281"/>
      <c r="D607" s="283"/>
      <c r="E607" s="283"/>
      <c r="F607" s="284" t="e">
        <f t="shared" ca="1" si="80"/>
        <v>#NAME?</v>
      </c>
      <c r="G607" s="285" t="e">
        <f t="shared" ca="1" si="81"/>
        <v>#NAME?</v>
      </c>
      <c r="H607" s="281"/>
      <c r="I607" s="281"/>
      <c r="J607" s="281"/>
      <c r="K607" s="281"/>
      <c r="L607" s="281"/>
      <c r="M607" s="287" t="str">
        <f t="shared" si="76"/>
        <v/>
      </c>
      <c r="N607" s="288" t="e">
        <f ca="1">MATCH(F607,[3]IMC!B:B,0)</f>
        <v>#NAME?</v>
      </c>
      <c r="O607" s="288" t="e">
        <f t="shared" ca="1" si="75"/>
        <v>#NAME?</v>
      </c>
      <c r="P607" s="287" t="e">
        <f ca="1">CONCATENATE(INDEX([3]IMC!$F$1:$R$5,5,$O607) &amp; " e " &amp; INDEX([3]IMC!$F$1:$R$5,5,$O607+1))</f>
        <v>#NAME?</v>
      </c>
      <c r="Q607" s="281"/>
      <c r="R607" s="288" t="e">
        <f ca="1">MATCH(F607,[3]PC!A:A,0)</f>
        <v>#NAME?</v>
      </c>
      <c r="S607" s="288" t="e">
        <f t="shared" ca="1" si="77"/>
        <v>#NAME?</v>
      </c>
      <c r="T607" s="296" t="e">
        <f ca="1">CONCATENATE(INDEX([3]PC!$E$1:$M$2,1,$S607) &amp; " e " &amp; INDEX([3]PC!$E$1:$M$2,1,$S607+1))</f>
        <v>#NAME?</v>
      </c>
      <c r="U607" s="292"/>
      <c r="W607" s="292" t="e">
        <f>CONCATENATE(INDEX([3]IMC!$F$1:$R$5,5,$V607) &amp; " e " &amp; INDEX([3]IMC!$F$1:$R$5,5,$V607+1))</f>
        <v>#VALUE!</v>
      </c>
      <c r="X607" s="293">
        <f t="shared" si="78"/>
        <v>0</v>
      </c>
      <c r="Y607" s="293">
        <f t="shared" si="79"/>
        <v>0</v>
      </c>
      <c r="Z607" s="294"/>
      <c r="AA607" s="294"/>
      <c r="AB607" s="294"/>
      <c r="AC607" s="294"/>
      <c r="AD607" s="294"/>
      <c r="AE607" s="294"/>
      <c r="AF607" s="294"/>
      <c r="AG607" s="294"/>
      <c r="AH607" s="294"/>
      <c r="AI607" s="294"/>
      <c r="AJ607" s="294"/>
      <c r="AK607" s="294"/>
      <c r="AL607" s="294"/>
      <c r="AM607" s="294"/>
    </row>
    <row r="608" spans="1:39" ht="12">
      <c r="A608" s="281"/>
      <c r="B608" s="281"/>
      <c r="C608" s="281"/>
      <c r="D608" s="283"/>
      <c r="E608" s="283"/>
      <c r="F608" s="284" t="e">
        <f t="shared" ca="1" si="80"/>
        <v>#NAME?</v>
      </c>
      <c r="G608" s="285" t="e">
        <f t="shared" ca="1" si="81"/>
        <v>#NAME?</v>
      </c>
      <c r="H608" s="281"/>
      <c r="I608" s="281"/>
      <c r="J608" s="281"/>
      <c r="K608" s="281"/>
      <c r="L608" s="281"/>
      <c r="M608" s="287" t="str">
        <f t="shared" si="76"/>
        <v/>
      </c>
      <c r="N608" s="288" t="e">
        <f ca="1">MATCH(F608,[3]IMC!B:B,0)</f>
        <v>#NAME?</v>
      </c>
      <c r="O608" s="288" t="e">
        <f t="shared" ca="1" si="75"/>
        <v>#NAME?</v>
      </c>
      <c r="P608" s="287" t="e">
        <f ca="1">CONCATENATE(INDEX([3]IMC!$F$1:$R$5,5,$O608) &amp; " e " &amp; INDEX([3]IMC!$F$1:$R$5,5,$O608+1))</f>
        <v>#NAME?</v>
      </c>
      <c r="Q608" s="281"/>
      <c r="R608" s="288" t="e">
        <f ca="1">MATCH(F608,[3]PC!A:A,0)</f>
        <v>#NAME?</v>
      </c>
      <c r="S608" s="288" t="e">
        <f t="shared" ca="1" si="77"/>
        <v>#NAME?</v>
      </c>
      <c r="T608" s="296" t="e">
        <f ca="1">CONCATENATE(INDEX([3]PC!$E$1:$M$2,1,$S608) &amp; " e " &amp; INDEX([3]PC!$E$1:$M$2,1,$S608+1))</f>
        <v>#NAME?</v>
      </c>
      <c r="U608" s="292"/>
      <c r="W608" s="292" t="e">
        <f>CONCATENATE(INDEX([3]IMC!$F$1:$R$5,5,$V608) &amp; " e " &amp; INDEX([3]IMC!$F$1:$R$5,5,$V608+1))</f>
        <v>#VALUE!</v>
      </c>
      <c r="X608" s="293">
        <f t="shared" si="78"/>
        <v>0</v>
      </c>
      <c r="Y608" s="293">
        <f t="shared" si="79"/>
        <v>0</v>
      </c>
      <c r="Z608" s="294"/>
      <c r="AA608" s="294"/>
      <c r="AB608" s="294"/>
      <c r="AC608" s="294"/>
      <c r="AD608" s="294"/>
      <c r="AE608" s="294"/>
      <c r="AF608" s="294"/>
      <c r="AG608" s="294"/>
      <c r="AH608" s="294"/>
      <c r="AI608" s="294"/>
      <c r="AJ608" s="294"/>
      <c r="AK608" s="294"/>
      <c r="AL608" s="294"/>
      <c r="AM608" s="294"/>
    </row>
    <row r="609" spans="1:39" ht="12">
      <c r="A609" s="281"/>
      <c r="B609" s="281"/>
      <c r="C609" s="281"/>
      <c r="D609" s="283"/>
      <c r="E609" s="283"/>
      <c r="F609" s="284" t="e">
        <f t="shared" ca="1" si="80"/>
        <v>#NAME?</v>
      </c>
      <c r="G609" s="285" t="e">
        <f t="shared" ca="1" si="81"/>
        <v>#NAME?</v>
      </c>
      <c r="H609" s="281"/>
      <c r="I609" s="281"/>
      <c r="J609" s="281"/>
      <c r="K609" s="281"/>
      <c r="L609" s="281"/>
      <c r="M609" s="287" t="str">
        <f t="shared" si="76"/>
        <v/>
      </c>
      <c r="N609" s="288" t="e">
        <f ca="1">MATCH(F609,[3]IMC!B:B,0)</f>
        <v>#NAME?</v>
      </c>
      <c r="O609" s="288" t="e">
        <f t="shared" ca="1" si="75"/>
        <v>#NAME?</v>
      </c>
      <c r="P609" s="287" t="e">
        <f ca="1">CONCATENATE(INDEX([3]IMC!$F$1:$R$5,5,$O609) &amp; " e " &amp; INDEX([3]IMC!$F$1:$R$5,5,$O609+1))</f>
        <v>#NAME?</v>
      </c>
      <c r="Q609" s="281"/>
      <c r="R609" s="288" t="e">
        <f ca="1">MATCH(F609,[3]PC!A:A,0)</f>
        <v>#NAME?</v>
      </c>
      <c r="S609" s="288" t="e">
        <f t="shared" ca="1" si="77"/>
        <v>#NAME?</v>
      </c>
      <c r="T609" s="296" t="e">
        <f ca="1">CONCATENATE(INDEX([3]PC!$E$1:$M$2,1,$S609) &amp; " e " &amp; INDEX([3]PC!$E$1:$M$2,1,$S609+1))</f>
        <v>#NAME?</v>
      </c>
      <c r="U609" s="292"/>
      <c r="W609" s="292" t="e">
        <f>CONCATENATE(INDEX([3]IMC!$F$1:$R$5,5,$V609) &amp; " e " &amp; INDEX([3]IMC!$F$1:$R$5,5,$V609+1))</f>
        <v>#VALUE!</v>
      </c>
      <c r="X609" s="293">
        <f t="shared" si="78"/>
        <v>0</v>
      </c>
      <c r="Y609" s="293">
        <f t="shared" si="79"/>
        <v>0</v>
      </c>
      <c r="Z609" s="294"/>
      <c r="AA609" s="294"/>
      <c r="AB609" s="294"/>
      <c r="AC609" s="294"/>
      <c r="AD609" s="294"/>
      <c r="AE609" s="294"/>
      <c r="AF609" s="294"/>
      <c r="AG609" s="294"/>
      <c r="AH609" s="294"/>
      <c r="AI609" s="294"/>
      <c r="AJ609" s="294"/>
      <c r="AK609" s="294"/>
      <c r="AL609" s="294"/>
      <c r="AM609" s="294"/>
    </row>
    <row r="610" spans="1:39" ht="12">
      <c r="A610" s="281"/>
      <c r="B610" s="281"/>
      <c r="C610" s="281"/>
      <c r="D610" s="283"/>
      <c r="E610" s="283"/>
      <c r="F610" s="284" t="e">
        <f t="shared" ca="1" si="80"/>
        <v>#NAME?</v>
      </c>
      <c r="G610" s="285" t="e">
        <f t="shared" ca="1" si="81"/>
        <v>#NAME?</v>
      </c>
      <c r="H610" s="281"/>
      <c r="I610" s="281"/>
      <c r="J610" s="281"/>
      <c r="K610" s="281"/>
      <c r="L610" s="281"/>
      <c r="M610" s="287" t="str">
        <f t="shared" si="76"/>
        <v/>
      </c>
      <c r="N610" s="288" t="e">
        <f ca="1">MATCH(F610,[3]IMC!B:B,0)</f>
        <v>#NAME?</v>
      </c>
      <c r="O610" s="288" t="e">
        <f t="shared" ca="1" si="75"/>
        <v>#NAME?</v>
      </c>
      <c r="P610" s="287" t="e">
        <f ca="1">CONCATENATE(INDEX([3]IMC!$F$1:$R$5,5,$O610) &amp; " e " &amp; INDEX([3]IMC!$F$1:$R$5,5,$O610+1))</f>
        <v>#NAME?</v>
      </c>
      <c r="Q610" s="281"/>
      <c r="R610" s="288" t="e">
        <f ca="1">MATCH(F610,[3]PC!A:A,0)</f>
        <v>#NAME?</v>
      </c>
      <c r="S610" s="288" t="e">
        <f t="shared" ca="1" si="77"/>
        <v>#NAME?</v>
      </c>
      <c r="T610" s="296" t="e">
        <f ca="1">CONCATENATE(INDEX([3]PC!$E$1:$M$2,1,$S610) &amp; " e " &amp; INDEX([3]PC!$E$1:$M$2,1,$S610+1))</f>
        <v>#NAME?</v>
      </c>
      <c r="U610" s="292"/>
      <c r="W610" s="292" t="e">
        <f>CONCATENATE(INDEX([3]IMC!$F$1:$R$5,5,$V610) &amp; " e " &amp; INDEX([3]IMC!$F$1:$R$5,5,$V610+1))</f>
        <v>#VALUE!</v>
      </c>
      <c r="X610" s="293">
        <f t="shared" si="78"/>
        <v>0</v>
      </c>
      <c r="Y610" s="293">
        <f t="shared" si="79"/>
        <v>0</v>
      </c>
      <c r="Z610" s="294"/>
      <c r="AA610" s="294"/>
      <c r="AB610" s="294"/>
      <c r="AC610" s="294"/>
      <c r="AD610" s="294"/>
      <c r="AE610" s="294"/>
      <c r="AF610" s="294"/>
      <c r="AG610" s="294"/>
      <c r="AH610" s="294"/>
      <c r="AI610" s="294"/>
      <c r="AJ610" s="294"/>
      <c r="AK610" s="294"/>
      <c r="AL610" s="294"/>
      <c r="AM610" s="294"/>
    </row>
    <row r="611" spans="1:39" ht="12">
      <c r="A611" s="281"/>
      <c r="B611" s="281"/>
      <c r="C611" s="281"/>
      <c r="D611" s="283"/>
      <c r="E611" s="283"/>
      <c r="F611" s="284" t="e">
        <f t="shared" ca="1" si="80"/>
        <v>#NAME?</v>
      </c>
      <c r="G611" s="285" t="e">
        <f t="shared" ca="1" si="81"/>
        <v>#NAME?</v>
      </c>
      <c r="H611" s="281"/>
      <c r="I611" s="281"/>
      <c r="J611" s="281"/>
      <c r="K611" s="281"/>
      <c r="L611" s="281"/>
      <c r="M611" s="287" t="str">
        <f t="shared" si="76"/>
        <v/>
      </c>
      <c r="N611" s="288" t="e">
        <f ca="1">MATCH(F611,[3]IMC!B:B,0)</f>
        <v>#NAME?</v>
      </c>
      <c r="O611" s="288" t="e">
        <f t="shared" ca="1" si="75"/>
        <v>#NAME?</v>
      </c>
      <c r="P611" s="287" t="e">
        <f ca="1">CONCATENATE(INDEX([3]IMC!$F$1:$R$5,5,$O611) &amp; " e " &amp; INDEX([3]IMC!$F$1:$R$5,5,$O611+1))</f>
        <v>#NAME?</v>
      </c>
      <c r="Q611" s="281"/>
      <c r="R611" s="288" t="e">
        <f ca="1">MATCH(F611,[3]PC!A:A,0)</f>
        <v>#NAME?</v>
      </c>
      <c r="S611" s="288" t="e">
        <f t="shared" ca="1" si="77"/>
        <v>#NAME?</v>
      </c>
      <c r="T611" s="296" t="e">
        <f ca="1">CONCATENATE(INDEX([3]PC!$E$1:$M$2,1,$S611) &amp; " e " &amp; INDEX([3]PC!$E$1:$M$2,1,$S611+1))</f>
        <v>#NAME?</v>
      </c>
      <c r="U611" s="292"/>
      <c r="W611" s="292" t="e">
        <f>CONCATENATE(INDEX([3]IMC!$F$1:$R$5,5,$V611) &amp; " e " &amp; INDEX([3]IMC!$F$1:$R$5,5,$V611+1))</f>
        <v>#VALUE!</v>
      </c>
      <c r="X611" s="293">
        <f t="shared" si="78"/>
        <v>0</v>
      </c>
      <c r="Y611" s="293">
        <f t="shared" si="79"/>
        <v>0</v>
      </c>
      <c r="Z611" s="294"/>
      <c r="AA611" s="294"/>
      <c r="AB611" s="294"/>
      <c r="AC611" s="294"/>
      <c r="AD611" s="294"/>
      <c r="AE611" s="294"/>
      <c r="AF611" s="294"/>
      <c r="AG611" s="294"/>
      <c r="AH611" s="294"/>
      <c r="AI611" s="294"/>
      <c r="AJ611" s="294"/>
      <c r="AK611" s="294"/>
      <c r="AL611" s="294"/>
      <c r="AM611" s="294"/>
    </row>
    <row r="612" spans="1:39" ht="12">
      <c r="A612" s="281"/>
      <c r="B612" s="281"/>
      <c r="C612" s="281"/>
      <c r="D612" s="283"/>
      <c r="E612" s="283"/>
      <c r="F612" s="284" t="e">
        <f t="shared" ca="1" si="80"/>
        <v>#NAME?</v>
      </c>
      <c r="G612" s="285" t="e">
        <f t="shared" ca="1" si="81"/>
        <v>#NAME?</v>
      </c>
      <c r="H612" s="281"/>
      <c r="I612" s="281"/>
      <c r="J612" s="281"/>
      <c r="K612" s="281"/>
      <c r="L612" s="281"/>
      <c r="M612" s="287" t="str">
        <f t="shared" si="76"/>
        <v/>
      </c>
      <c r="N612" s="288" t="e">
        <f ca="1">MATCH(F612,[3]IMC!B:B,0)</f>
        <v>#NAME?</v>
      </c>
      <c r="O612" s="288" t="e">
        <f t="shared" ca="1" si="75"/>
        <v>#NAME?</v>
      </c>
      <c r="P612" s="287" t="e">
        <f ca="1">CONCATENATE(INDEX([3]IMC!$F$1:$R$5,5,$O612) &amp; " e " &amp; INDEX([3]IMC!$F$1:$R$5,5,$O612+1))</f>
        <v>#NAME?</v>
      </c>
      <c r="Q612" s="281"/>
      <c r="R612" s="288" t="e">
        <f ca="1">MATCH(F612,[3]PC!A:A,0)</f>
        <v>#NAME?</v>
      </c>
      <c r="S612" s="288" t="e">
        <f t="shared" ca="1" si="77"/>
        <v>#NAME?</v>
      </c>
      <c r="T612" s="296" t="e">
        <f ca="1">CONCATENATE(INDEX([3]PC!$E$1:$M$2,1,$S612) &amp; " e " &amp; INDEX([3]PC!$E$1:$M$2,1,$S612+1))</f>
        <v>#NAME?</v>
      </c>
      <c r="U612" s="292"/>
      <c r="W612" s="292" t="e">
        <f>CONCATENATE(INDEX([3]IMC!$F$1:$R$5,5,$V612) &amp; " e " &amp; INDEX([3]IMC!$F$1:$R$5,5,$V612+1))</f>
        <v>#VALUE!</v>
      </c>
      <c r="X612" s="293">
        <f t="shared" si="78"/>
        <v>0</v>
      </c>
      <c r="Y612" s="293">
        <f t="shared" si="79"/>
        <v>0</v>
      </c>
      <c r="Z612" s="294"/>
      <c r="AA612" s="294"/>
      <c r="AB612" s="294"/>
      <c r="AC612" s="294"/>
      <c r="AD612" s="294"/>
      <c r="AE612" s="294"/>
      <c r="AF612" s="294"/>
      <c r="AG612" s="294"/>
      <c r="AH612" s="294"/>
      <c r="AI612" s="294"/>
      <c r="AJ612" s="294"/>
      <c r="AK612" s="294"/>
      <c r="AL612" s="294"/>
      <c r="AM612" s="294"/>
    </row>
    <row r="613" spans="1:39" ht="12">
      <c r="A613" s="281"/>
      <c r="B613" s="281"/>
      <c r="C613" s="281"/>
      <c r="D613" s="283"/>
      <c r="E613" s="283"/>
      <c r="F613" s="284" t="e">
        <f t="shared" ca="1" si="80"/>
        <v>#NAME?</v>
      </c>
      <c r="G613" s="285" t="e">
        <f t="shared" ca="1" si="81"/>
        <v>#NAME?</v>
      </c>
      <c r="H613" s="281"/>
      <c r="I613" s="281"/>
      <c r="J613" s="281"/>
      <c r="K613" s="281"/>
      <c r="L613" s="281"/>
      <c r="M613" s="287" t="str">
        <f t="shared" si="76"/>
        <v/>
      </c>
      <c r="N613" s="288" t="e">
        <f ca="1">MATCH(F613,[3]IMC!B:B,0)</f>
        <v>#NAME?</v>
      </c>
      <c r="O613" s="288" t="e">
        <f t="shared" ca="1" si="75"/>
        <v>#NAME?</v>
      </c>
      <c r="P613" s="287" t="e">
        <f ca="1">CONCATENATE(INDEX([3]IMC!$F$1:$R$5,5,$O613) &amp; " e " &amp; INDEX([3]IMC!$F$1:$R$5,5,$O613+1))</f>
        <v>#NAME?</v>
      </c>
      <c r="Q613" s="281"/>
      <c r="R613" s="288" t="e">
        <f ca="1">MATCH(F613,[3]PC!A:A,0)</f>
        <v>#NAME?</v>
      </c>
      <c r="S613" s="288" t="e">
        <f t="shared" ca="1" si="77"/>
        <v>#NAME?</v>
      </c>
      <c r="T613" s="296" t="e">
        <f ca="1">CONCATENATE(INDEX([3]PC!$E$1:$M$2,1,$S613) &amp; " e " &amp; INDEX([3]PC!$E$1:$M$2,1,$S613+1))</f>
        <v>#NAME?</v>
      </c>
      <c r="U613" s="292"/>
      <c r="W613" s="292" t="e">
        <f>CONCATENATE(INDEX([3]IMC!$F$1:$R$5,5,$V613) &amp; " e " &amp; INDEX([3]IMC!$F$1:$R$5,5,$V613+1))</f>
        <v>#VALUE!</v>
      </c>
      <c r="X613" s="293">
        <f t="shared" si="78"/>
        <v>0</v>
      </c>
      <c r="Y613" s="293">
        <f t="shared" si="79"/>
        <v>0</v>
      </c>
      <c r="Z613" s="294"/>
      <c r="AA613" s="294"/>
      <c r="AB613" s="294"/>
      <c r="AC613" s="294"/>
      <c r="AD613" s="294"/>
      <c r="AE613" s="294"/>
      <c r="AF613" s="294"/>
      <c r="AG613" s="294"/>
      <c r="AH613" s="294"/>
      <c r="AI613" s="294"/>
      <c r="AJ613" s="294"/>
      <c r="AK613" s="294"/>
      <c r="AL613" s="294"/>
      <c r="AM613" s="294"/>
    </row>
    <row r="614" spans="1:39" ht="12">
      <c r="A614" s="281"/>
      <c r="B614" s="281"/>
      <c r="C614" s="281"/>
      <c r="D614" s="283"/>
      <c r="E614" s="283"/>
      <c r="F614" s="284" t="e">
        <f t="shared" ca="1" si="80"/>
        <v>#NAME?</v>
      </c>
      <c r="G614" s="285" t="e">
        <f t="shared" ca="1" si="81"/>
        <v>#NAME?</v>
      </c>
      <c r="H614" s="281"/>
      <c r="I614" s="281"/>
      <c r="J614" s="281"/>
      <c r="K614" s="281"/>
      <c r="L614" s="281"/>
      <c r="M614" s="287" t="str">
        <f t="shared" si="76"/>
        <v/>
      </c>
      <c r="N614" s="288" t="e">
        <f ca="1">MATCH(F614,[3]IMC!B:B,0)</f>
        <v>#NAME?</v>
      </c>
      <c r="O614" s="288" t="e">
        <f t="shared" ca="1" si="75"/>
        <v>#NAME?</v>
      </c>
      <c r="P614" s="287" t="e">
        <f ca="1">CONCATENATE(INDEX([3]IMC!$F$1:$R$5,5,$O614) &amp; " e " &amp; INDEX([3]IMC!$F$1:$R$5,5,$O614+1))</f>
        <v>#NAME?</v>
      </c>
      <c r="Q614" s="281"/>
      <c r="R614" s="288" t="e">
        <f ca="1">MATCH(F614,[3]PC!A:A,0)</f>
        <v>#NAME?</v>
      </c>
      <c r="S614" s="288" t="e">
        <f t="shared" ca="1" si="77"/>
        <v>#NAME?</v>
      </c>
      <c r="T614" s="296" t="e">
        <f ca="1">CONCATENATE(INDEX([3]PC!$E$1:$M$2,1,$S614) &amp; " e " &amp; INDEX([3]PC!$E$1:$M$2,1,$S614+1))</f>
        <v>#NAME?</v>
      </c>
      <c r="U614" s="292"/>
      <c r="W614" s="292" t="e">
        <f>CONCATENATE(INDEX([3]IMC!$F$1:$R$5,5,$V614) &amp; " e " &amp; INDEX([3]IMC!$F$1:$R$5,5,$V614+1))</f>
        <v>#VALUE!</v>
      </c>
      <c r="X614" s="293">
        <f t="shared" si="78"/>
        <v>0</v>
      </c>
      <c r="Y614" s="293">
        <f t="shared" si="79"/>
        <v>0</v>
      </c>
      <c r="Z614" s="294"/>
      <c r="AA614" s="294"/>
      <c r="AB614" s="294"/>
      <c r="AC614" s="294"/>
      <c r="AD614" s="294"/>
      <c r="AE614" s="294"/>
      <c r="AF614" s="294"/>
      <c r="AG614" s="294"/>
      <c r="AH614" s="294"/>
      <c r="AI614" s="294"/>
      <c r="AJ614" s="294"/>
      <c r="AK614" s="294"/>
      <c r="AL614" s="294"/>
      <c r="AM614" s="294"/>
    </row>
    <row r="615" spans="1:39" ht="12">
      <c r="A615" s="281"/>
      <c r="B615" s="281"/>
      <c r="C615" s="281"/>
      <c r="D615" s="283"/>
      <c r="E615" s="283"/>
      <c r="F615" s="284" t="e">
        <f t="shared" ca="1" si="80"/>
        <v>#NAME?</v>
      </c>
      <c r="G615" s="285" t="e">
        <f t="shared" ca="1" si="81"/>
        <v>#NAME?</v>
      </c>
      <c r="H615" s="281"/>
      <c r="I615" s="281"/>
      <c r="J615" s="281"/>
      <c r="K615" s="281"/>
      <c r="L615" s="281"/>
      <c r="M615" s="287" t="str">
        <f t="shared" si="76"/>
        <v/>
      </c>
      <c r="N615" s="288" t="e">
        <f ca="1">MATCH(F615,[3]IMC!B:B,0)</f>
        <v>#NAME?</v>
      </c>
      <c r="O615" s="288" t="e">
        <f t="shared" ref="O615:O678" ca="1" si="82">MATCH(M615,INDIRECT("IMC!F" &amp; N615 &amp; ":R" &amp;N615),1)</f>
        <v>#NAME?</v>
      </c>
      <c r="P615" s="287" t="e">
        <f ca="1">CONCATENATE(INDEX([3]IMC!$F$1:$R$5,5,$O615) &amp; " e " &amp; INDEX([3]IMC!$F$1:$R$5,5,$O615+1))</f>
        <v>#NAME?</v>
      </c>
      <c r="Q615" s="281"/>
      <c r="R615" s="288" t="e">
        <f ca="1">MATCH(F615,[3]PC!A:A,0)</f>
        <v>#NAME?</v>
      </c>
      <c r="S615" s="288" t="e">
        <f t="shared" ca="1" si="77"/>
        <v>#NAME?</v>
      </c>
      <c r="T615" s="296" t="e">
        <f ca="1">CONCATENATE(INDEX([3]PC!$E$1:$M$2,1,$S615) &amp; " e " &amp; INDEX([3]PC!$E$1:$M$2,1,$S615+1))</f>
        <v>#NAME?</v>
      </c>
      <c r="U615" s="292"/>
      <c r="W615" s="292" t="e">
        <f>CONCATENATE(INDEX([3]IMC!$F$1:$R$5,5,$V615) &amp; " e " &amp; INDEX([3]IMC!$F$1:$R$5,5,$V615+1))</f>
        <v>#VALUE!</v>
      </c>
      <c r="X615" s="293">
        <f t="shared" si="78"/>
        <v>0</v>
      </c>
      <c r="Y615" s="293">
        <f t="shared" si="79"/>
        <v>0</v>
      </c>
      <c r="Z615" s="294"/>
      <c r="AA615" s="294"/>
      <c r="AB615" s="294"/>
      <c r="AC615" s="294"/>
      <c r="AD615" s="294"/>
      <c r="AE615" s="294"/>
      <c r="AF615" s="294"/>
      <c r="AG615" s="294"/>
      <c r="AH615" s="294"/>
      <c r="AI615" s="294"/>
      <c r="AJ615" s="294"/>
      <c r="AK615" s="294"/>
      <c r="AL615" s="294"/>
      <c r="AM615" s="294"/>
    </row>
    <row r="616" spans="1:39" ht="12">
      <c r="A616" s="281"/>
      <c r="B616" s="281"/>
      <c r="C616" s="281"/>
      <c r="D616" s="283"/>
      <c r="E616" s="283"/>
      <c r="F616" s="284" t="e">
        <f t="shared" ca="1" si="80"/>
        <v>#NAME?</v>
      </c>
      <c r="G616" s="285" t="e">
        <f t="shared" ca="1" si="81"/>
        <v>#NAME?</v>
      </c>
      <c r="H616" s="281"/>
      <c r="I616" s="281"/>
      <c r="J616" s="281"/>
      <c r="K616" s="281"/>
      <c r="L616" s="281"/>
      <c r="M616" s="287" t="str">
        <f t="shared" si="76"/>
        <v/>
      </c>
      <c r="N616" s="288" t="e">
        <f ca="1">MATCH(F616,[3]IMC!B:B,0)</f>
        <v>#NAME?</v>
      </c>
      <c r="O616" s="288" t="e">
        <f t="shared" ca="1" si="82"/>
        <v>#NAME?</v>
      </c>
      <c r="P616" s="287" t="e">
        <f ca="1">CONCATENATE(INDEX([3]IMC!$F$1:$R$5,5,$O616) &amp; " e " &amp; INDEX([3]IMC!$F$1:$R$5,5,$O616+1))</f>
        <v>#NAME?</v>
      </c>
      <c r="Q616" s="281"/>
      <c r="R616" s="288" t="e">
        <f ca="1">MATCH(F616,[3]PC!A:A,0)</f>
        <v>#NAME?</v>
      </c>
      <c r="S616" s="288" t="e">
        <f t="shared" ca="1" si="77"/>
        <v>#NAME?</v>
      </c>
      <c r="T616" s="296" t="e">
        <f ca="1">CONCATENATE(INDEX([3]PC!$E$1:$M$2,1,$S616) &amp; " e " &amp; INDEX([3]PC!$E$1:$M$2,1,$S616+1))</f>
        <v>#NAME?</v>
      </c>
      <c r="U616" s="292"/>
      <c r="W616" s="292" t="e">
        <f>CONCATENATE(INDEX([3]IMC!$F$1:$R$5,5,$V616) &amp; " e " &amp; INDEX([3]IMC!$F$1:$R$5,5,$V616+1))</f>
        <v>#VALUE!</v>
      </c>
      <c r="X616" s="293">
        <f t="shared" si="78"/>
        <v>0</v>
      </c>
      <c r="Y616" s="293">
        <f t="shared" si="79"/>
        <v>0</v>
      </c>
      <c r="Z616" s="294"/>
      <c r="AA616" s="294"/>
      <c r="AB616" s="294"/>
      <c r="AC616" s="294"/>
      <c r="AD616" s="294"/>
      <c r="AE616" s="294"/>
      <c r="AF616" s="294"/>
      <c r="AG616" s="294"/>
      <c r="AH616" s="294"/>
      <c r="AI616" s="294"/>
      <c r="AJ616" s="294"/>
      <c r="AK616" s="294"/>
      <c r="AL616" s="294"/>
      <c r="AM616" s="294"/>
    </row>
    <row r="617" spans="1:39" ht="12">
      <c r="A617" s="281"/>
      <c r="B617" s="281"/>
      <c r="C617" s="281"/>
      <c r="D617" s="283"/>
      <c r="E617" s="283"/>
      <c r="F617" s="284" t="e">
        <f t="shared" ca="1" si="80"/>
        <v>#NAME?</v>
      </c>
      <c r="G617" s="285" t="e">
        <f t="shared" ca="1" si="81"/>
        <v>#NAME?</v>
      </c>
      <c r="H617" s="281"/>
      <c r="I617" s="281"/>
      <c r="J617" s="281"/>
      <c r="K617" s="281"/>
      <c r="L617" s="281"/>
      <c r="M617" s="287" t="str">
        <f t="shared" si="76"/>
        <v/>
      </c>
      <c r="N617" s="288" t="e">
        <f ca="1">MATCH(F617,[3]IMC!B:B,0)</f>
        <v>#NAME?</v>
      </c>
      <c r="O617" s="288" t="e">
        <f t="shared" ca="1" si="82"/>
        <v>#NAME?</v>
      </c>
      <c r="P617" s="287" t="e">
        <f ca="1">CONCATENATE(INDEX([3]IMC!$F$1:$R$5,5,$O617) &amp; " e " &amp; INDEX([3]IMC!$F$1:$R$5,5,$O617+1))</f>
        <v>#NAME?</v>
      </c>
      <c r="Q617" s="281"/>
      <c r="R617" s="288" t="e">
        <f ca="1">MATCH(F617,[3]PC!A:A,0)</f>
        <v>#NAME?</v>
      </c>
      <c r="S617" s="288" t="e">
        <f t="shared" ca="1" si="77"/>
        <v>#NAME?</v>
      </c>
      <c r="T617" s="296" t="e">
        <f ca="1">CONCATENATE(INDEX([3]PC!$E$1:$M$2,1,$S617) &amp; " e " &amp; INDEX([3]PC!$E$1:$M$2,1,$S617+1))</f>
        <v>#NAME?</v>
      </c>
      <c r="U617" s="292"/>
      <c r="W617" s="292" t="e">
        <f>CONCATENATE(INDEX([3]IMC!$F$1:$R$5,5,$V617) &amp; " e " &amp; INDEX([3]IMC!$F$1:$R$5,5,$V617+1))</f>
        <v>#VALUE!</v>
      </c>
      <c r="X617" s="293">
        <f t="shared" si="78"/>
        <v>0</v>
      </c>
      <c r="Y617" s="293">
        <f t="shared" si="79"/>
        <v>0</v>
      </c>
      <c r="Z617" s="294"/>
      <c r="AA617" s="294"/>
      <c r="AB617" s="294"/>
      <c r="AC617" s="294"/>
      <c r="AD617" s="294"/>
      <c r="AE617" s="294"/>
      <c r="AF617" s="294"/>
      <c r="AG617" s="294"/>
      <c r="AH617" s="294"/>
      <c r="AI617" s="294"/>
      <c r="AJ617" s="294"/>
      <c r="AK617" s="294"/>
      <c r="AL617" s="294"/>
      <c r="AM617" s="294"/>
    </row>
    <row r="618" spans="1:39" ht="12">
      <c r="A618" s="281"/>
      <c r="B618" s="281"/>
      <c r="C618" s="281"/>
      <c r="D618" s="283"/>
      <c r="E618" s="283"/>
      <c r="F618" s="284" t="e">
        <f t="shared" ca="1" si="80"/>
        <v>#NAME?</v>
      </c>
      <c r="G618" s="285" t="e">
        <f t="shared" ca="1" si="81"/>
        <v>#NAME?</v>
      </c>
      <c r="H618" s="281"/>
      <c r="I618" s="281"/>
      <c r="J618" s="281"/>
      <c r="K618" s="281"/>
      <c r="L618" s="281"/>
      <c r="M618" s="287" t="str">
        <f t="shared" si="76"/>
        <v/>
      </c>
      <c r="N618" s="288" t="e">
        <f ca="1">MATCH(F618,[3]IMC!B:B,0)</f>
        <v>#NAME?</v>
      </c>
      <c r="O618" s="288" t="e">
        <f t="shared" ca="1" si="82"/>
        <v>#NAME?</v>
      </c>
      <c r="P618" s="287" t="e">
        <f ca="1">CONCATENATE(INDEX([3]IMC!$F$1:$R$5,5,$O618) &amp; " e " &amp; INDEX([3]IMC!$F$1:$R$5,5,$O618+1))</f>
        <v>#NAME?</v>
      </c>
      <c r="Q618" s="281"/>
      <c r="R618" s="288" t="e">
        <f ca="1">MATCH(F618,[3]PC!A:A,0)</f>
        <v>#NAME?</v>
      </c>
      <c r="S618" s="288" t="e">
        <f t="shared" ca="1" si="77"/>
        <v>#NAME?</v>
      </c>
      <c r="T618" s="296" t="e">
        <f ca="1">CONCATENATE(INDEX([3]PC!$E$1:$M$2,1,$S618) &amp; " e " &amp; INDEX([3]PC!$E$1:$M$2,1,$S618+1))</f>
        <v>#NAME?</v>
      </c>
      <c r="U618" s="292"/>
      <c r="W618" s="292" t="e">
        <f>CONCATENATE(INDEX([3]IMC!$F$1:$R$5,5,$V618) &amp; " e " &amp; INDEX([3]IMC!$F$1:$R$5,5,$V618+1))</f>
        <v>#VALUE!</v>
      </c>
      <c r="X618" s="293">
        <f t="shared" si="78"/>
        <v>0</v>
      </c>
      <c r="Y618" s="293">
        <f t="shared" si="79"/>
        <v>0</v>
      </c>
      <c r="Z618" s="294"/>
      <c r="AA618" s="294"/>
      <c r="AB618" s="294"/>
      <c r="AC618" s="294"/>
      <c r="AD618" s="294"/>
      <c r="AE618" s="294"/>
      <c r="AF618" s="294"/>
      <c r="AG618" s="294"/>
      <c r="AH618" s="294"/>
      <c r="AI618" s="294"/>
      <c r="AJ618" s="294"/>
      <c r="AK618" s="294"/>
      <c r="AL618" s="294"/>
      <c r="AM618" s="294"/>
    </row>
    <row r="619" spans="1:39" ht="12">
      <c r="A619" s="281"/>
      <c r="B619" s="281"/>
      <c r="C619" s="281"/>
      <c r="D619" s="283"/>
      <c r="E619" s="283"/>
      <c r="F619" s="284" t="e">
        <f t="shared" ca="1" si="80"/>
        <v>#NAME?</v>
      </c>
      <c r="G619" s="285" t="e">
        <f t="shared" ca="1" si="81"/>
        <v>#NAME?</v>
      </c>
      <c r="H619" s="281"/>
      <c r="I619" s="281"/>
      <c r="J619" s="281"/>
      <c r="K619" s="281"/>
      <c r="L619" s="281"/>
      <c r="M619" s="287" t="str">
        <f t="shared" si="76"/>
        <v/>
      </c>
      <c r="N619" s="288" t="e">
        <f ca="1">MATCH(F619,[3]IMC!B:B,0)</f>
        <v>#NAME?</v>
      </c>
      <c r="O619" s="288" t="e">
        <f t="shared" ca="1" si="82"/>
        <v>#NAME?</v>
      </c>
      <c r="P619" s="287" t="e">
        <f ca="1">CONCATENATE(INDEX([3]IMC!$F$1:$R$5,5,$O619) &amp; " e " &amp; INDEX([3]IMC!$F$1:$R$5,5,$O619+1))</f>
        <v>#NAME?</v>
      </c>
      <c r="Q619" s="281"/>
      <c r="R619" s="288" t="e">
        <f ca="1">MATCH(F619,[3]PC!A:A,0)</f>
        <v>#NAME?</v>
      </c>
      <c r="S619" s="288" t="e">
        <f t="shared" ca="1" si="77"/>
        <v>#NAME?</v>
      </c>
      <c r="T619" s="296" t="e">
        <f ca="1">CONCATENATE(INDEX([3]PC!$E$1:$M$2,1,$S619) &amp; " e " &amp; INDEX([3]PC!$E$1:$M$2,1,$S619+1))</f>
        <v>#NAME?</v>
      </c>
      <c r="U619" s="292"/>
      <c r="W619" s="292" t="e">
        <f>CONCATENATE(INDEX([3]IMC!$F$1:$R$5,5,$V619) &amp; " e " &amp; INDEX([3]IMC!$F$1:$R$5,5,$V619+1))</f>
        <v>#VALUE!</v>
      </c>
      <c r="X619" s="293">
        <f t="shared" si="78"/>
        <v>0</v>
      </c>
      <c r="Y619" s="293">
        <f t="shared" si="79"/>
        <v>0</v>
      </c>
      <c r="Z619" s="294"/>
      <c r="AA619" s="294"/>
      <c r="AB619" s="294"/>
      <c r="AC619" s="294"/>
      <c r="AD619" s="294"/>
      <c r="AE619" s="294"/>
      <c r="AF619" s="294"/>
      <c r="AG619" s="294"/>
      <c r="AH619" s="294"/>
      <c r="AI619" s="294"/>
      <c r="AJ619" s="294"/>
      <c r="AK619" s="294"/>
      <c r="AL619" s="294"/>
      <c r="AM619" s="294"/>
    </row>
    <row r="620" spans="1:39" ht="12">
      <c r="A620" s="281"/>
      <c r="B620" s="281"/>
      <c r="C620" s="281"/>
      <c r="D620" s="283"/>
      <c r="E620" s="283"/>
      <c r="F620" s="284" t="e">
        <f t="shared" ca="1" si="80"/>
        <v>#NAME?</v>
      </c>
      <c r="G620" s="285" t="e">
        <f t="shared" ca="1" si="81"/>
        <v>#NAME?</v>
      </c>
      <c r="H620" s="281"/>
      <c r="I620" s="281"/>
      <c r="J620" s="281"/>
      <c r="K620" s="281"/>
      <c r="L620" s="281"/>
      <c r="M620" s="287" t="str">
        <f t="shared" si="76"/>
        <v/>
      </c>
      <c r="N620" s="288" t="e">
        <f ca="1">MATCH(F620,[3]IMC!B:B,0)</f>
        <v>#NAME?</v>
      </c>
      <c r="O620" s="288" t="e">
        <f t="shared" ca="1" si="82"/>
        <v>#NAME?</v>
      </c>
      <c r="P620" s="287" t="e">
        <f ca="1">CONCATENATE(INDEX([3]IMC!$F$1:$R$5,5,$O620) &amp; " e " &amp; INDEX([3]IMC!$F$1:$R$5,5,$O620+1))</f>
        <v>#NAME?</v>
      </c>
      <c r="Q620" s="281"/>
      <c r="R620" s="288" t="e">
        <f ca="1">MATCH(F620,[3]PC!A:A,0)</f>
        <v>#NAME?</v>
      </c>
      <c r="S620" s="288" t="e">
        <f t="shared" ca="1" si="77"/>
        <v>#NAME?</v>
      </c>
      <c r="T620" s="296" t="e">
        <f ca="1">CONCATENATE(INDEX([3]PC!$E$1:$M$2,1,$S620) &amp; " e " &amp; INDEX([3]PC!$E$1:$M$2,1,$S620+1))</f>
        <v>#NAME?</v>
      </c>
      <c r="U620" s="292"/>
      <c r="W620" s="292" t="e">
        <f>CONCATENATE(INDEX([3]IMC!$F$1:$R$5,5,$V620) &amp; " e " &amp; INDEX([3]IMC!$F$1:$R$5,5,$V620+1))</f>
        <v>#VALUE!</v>
      </c>
      <c r="X620" s="293">
        <f t="shared" si="78"/>
        <v>0</v>
      </c>
      <c r="Y620" s="293">
        <f t="shared" si="79"/>
        <v>0</v>
      </c>
      <c r="Z620" s="294"/>
      <c r="AA620" s="294"/>
      <c r="AB620" s="294"/>
      <c r="AC620" s="294"/>
      <c r="AD620" s="294"/>
      <c r="AE620" s="294"/>
      <c r="AF620" s="294"/>
      <c r="AG620" s="294"/>
      <c r="AH620" s="294"/>
      <c r="AI620" s="294"/>
      <c r="AJ620" s="294"/>
      <c r="AK620" s="294"/>
      <c r="AL620" s="294"/>
      <c r="AM620" s="294"/>
    </row>
    <row r="621" spans="1:39" ht="12">
      <c r="A621" s="281"/>
      <c r="B621" s="281"/>
      <c r="C621" s="281"/>
      <c r="D621" s="283"/>
      <c r="E621" s="283"/>
      <c r="F621" s="284" t="e">
        <f t="shared" ca="1" si="80"/>
        <v>#NAME?</v>
      </c>
      <c r="G621" s="285" t="e">
        <f t="shared" ca="1" si="81"/>
        <v>#NAME?</v>
      </c>
      <c r="H621" s="281"/>
      <c r="I621" s="281"/>
      <c r="J621" s="281"/>
      <c r="K621" s="281"/>
      <c r="L621" s="281"/>
      <c r="M621" s="287" t="str">
        <f t="shared" si="76"/>
        <v/>
      </c>
      <c r="N621" s="288" t="e">
        <f ca="1">MATCH(F621,[3]IMC!B:B,0)</f>
        <v>#NAME?</v>
      </c>
      <c r="O621" s="288" t="e">
        <f t="shared" ca="1" si="82"/>
        <v>#NAME?</v>
      </c>
      <c r="P621" s="287" t="e">
        <f ca="1">CONCATENATE(INDEX([3]IMC!$F$1:$R$5,5,$O621) &amp; " e " &amp; INDEX([3]IMC!$F$1:$R$5,5,$O621+1))</f>
        <v>#NAME?</v>
      </c>
      <c r="Q621" s="281"/>
      <c r="R621" s="288" t="e">
        <f ca="1">MATCH(F621,[3]PC!A:A,0)</f>
        <v>#NAME?</v>
      </c>
      <c r="S621" s="288" t="e">
        <f t="shared" ca="1" si="77"/>
        <v>#NAME?</v>
      </c>
      <c r="T621" s="296" t="e">
        <f ca="1">CONCATENATE(INDEX([3]PC!$E$1:$M$2,1,$S621) &amp; " e " &amp; INDEX([3]PC!$E$1:$M$2,1,$S621+1))</f>
        <v>#NAME?</v>
      </c>
      <c r="U621" s="292"/>
      <c r="W621" s="292" t="e">
        <f>CONCATENATE(INDEX([3]IMC!$F$1:$R$5,5,$V621) &amp; " e " &amp; INDEX([3]IMC!$F$1:$R$5,5,$V621+1))</f>
        <v>#VALUE!</v>
      </c>
      <c r="X621" s="293">
        <f t="shared" si="78"/>
        <v>0</v>
      </c>
      <c r="Y621" s="293">
        <f t="shared" si="79"/>
        <v>0</v>
      </c>
      <c r="Z621" s="294"/>
      <c r="AA621" s="294"/>
      <c r="AB621" s="294"/>
      <c r="AC621" s="294"/>
      <c r="AD621" s="294"/>
      <c r="AE621" s="294"/>
      <c r="AF621" s="294"/>
      <c r="AG621" s="294"/>
      <c r="AH621" s="294"/>
      <c r="AI621" s="294"/>
      <c r="AJ621" s="294"/>
      <c r="AK621" s="294"/>
      <c r="AL621" s="294"/>
      <c r="AM621" s="294"/>
    </row>
    <row r="622" spans="1:39" ht="12">
      <c r="A622" s="281"/>
      <c r="B622" s="281"/>
      <c r="C622" s="281"/>
      <c r="D622" s="283"/>
      <c r="E622" s="283"/>
      <c r="F622" s="284" t="e">
        <f t="shared" ca="1" si="80"/>
        <v>#NAME?</v>
      </c>
      <c r="G622" s="285" t="e">
        <f t="shared" ca="1" si="81"/>
        <v>#NAME?</v>
      </c>
      <c r="H622" s="281"/>
      <c r="I622" s="281"/>
      <c r="J622" s="281"/>
      <c r="K622" s="281"/>
      <c r="L622" s="281"/>
      <c r="M622" s="287" t="str">
        <f t="shared" si="76"/>
        <v/>
      </c>
      <c r="N622" s="288" t="e">
        <f ca="1">MATCH(F622,[3]IMC!B:B,0)</f>
        <v>#NAME?</v>
      </c>
      <c r="O622" s="288" t="e">
        <f t="shared" ca="1" si="82"/>
        <v>#NAME?</v>
      </c>
      <c r="P622" s="287" t="e">
        <f ca="1">CONCATENATE(INDEX([3]IMC!$F$1:$R$5,5,$O622) &amp; " e " &amp; INDEX([3]IMC!$F$1:$R$5,5,$O622+1))</f>
        <v>#NAME?</v>
      </c>
      <c r="Q622" s="281"/>
      <c r="R622" s="288" t="e">
        <f ca="1">MATCH(F622,[3]PC!A:A,0)</f>
        <v>#NAME?</v>
      </c>
      <c r="S622" s="288" t="e">
        <f t="shared" ca="1" si="77"/>
        <v>#NAME?</v>
      </c>
      <c r="T622" s="296" t="e">
        <f ca="1">CONCATENATE(INDEX([3]PC!$E$1:$M$2,1,$S622) &amp; " e " &amp; INDEX([3]PC!$E$1:$M$2,1,$S622+1))</f>
        <v>#NAME?</v>
      </c>
      <c r="U622" s="292"/>
      <c r="W622" s="292" t="e">
        <f>CONCATENATE(INDEX([3]IMC!$F$1:$R$5,5,$V622) &amp; " e " &amp; INDEX([3]IMC!$F$1:$R$5,5,$V622+1))</f>
        <v>#VALUE!</v>
      </c>
      <c r="X622" s="293">
        <f t="shared" si="78"/>
        <v>0</v>
      </c>
      <c r="Y622" s="293">
        <f t="shared" si="79"/>
        <v>0</v>
      </c>
      <c r="Z622" s="294"/>
      <c r="AA622" s="294"/>
      <c r="AB622" s="294"/>
      <c r="AC622" s="294"/>
      <c r="AD622" s="294"/>
      <c r="AE622" s="294"/>
      <c r="AF622" s="294"/>
      <c r="AG622" s="294"/>
      <c r="AH622" s="294"/>
      <c r="AI622" s="294"/>
      <c r="AJ622" s="294"/>
      <c r="AK622" s="294"/>
      <c r="AL622" s="294"/>
      <c r="AM622" s="294"/>
    </row>
    <row r="623" spans="1:39" ht="12">
      <c r="A623" s="281"/>
      <c r="B623" s="281"/>
      <c r="C623" s="281"/>
      <c r="D623" s="283"/>
      <c r="E623" s="283"/>
      <c r="F623" s="284" t="e">
        <f t="shared" ca="1" si="80"/>
        <v>#NAME?</v>
      </c>
      <c r="G623" s="285" t="e">
        <f t="shared" ca="1" si="81"/>
        <v>#NAME?</v>
      </c>
      <c r="H623" s="281"/>
      <c r="I623" s="281"/>
      <c r="J623" s="281"/>
      <c r="K623" s="281"/>
      <c r="L623" s="281"/>
      <c r="M623" s="287" t="str">
        <f t="shared" si="76"/>
        <v/>
      </c>
      <c r="N623" s="288" t="e">
        <f ca="1">MATCH(F623,[3]IMC!B:B,0)</f>
        <v>#NAME?</v>
      </c>
      <c r="O623" s="288" t="e">
        <f t="shared" ca="1" si="82"/>
        <v>#NAME?</v>
      </c>
      <c r="P623" s="287" t="e">
        <f ca="1">CONCATENATE(INDEX([3]IMC!$F$1:$R$5,5,$O623) &amp; " e " &amp; INDEX([3]IMC!$F$1:$R$5,5,$O623+1))</f>
        <v>#NAME?</v>
      </c>
      <c r="Q623" s="281"/>
      <c r="R623" s="288" t="e">
        <f ca="1">MATCH(F623,[3]PC!A:A,0)</f>
        <v>#NAME?</v>
      </c>
      <c r="S623" s="288" t="e">
        <f t="shared" ca="1" si="77"/>
        <v>#NAME?</v>
      </c>
      <c r="T623" s="296" t="e">
        <f ca="1">CONCATENATE(INDEX([3]PC!$E$1:$M$2,1,$S623) &amp; " e " &amp; INDEX([3]PC!$E$1:$M$2,1,$S623+1))</f>
        <v>#NAME?</v>
      </c>
      <c r="U623" s="292"/>
      <c r="W623" s="292" t="e">
        <f>CONCATENATE(INDEX([3]IMC!$F$1:$R$5,5,$V623) &amp; " e " &amp; INDEX([3]IMC!$F$1:$R$5,5,$V623+1))</f>
        <v>#VALUE!</v>
      </c>
      <c r="X623" s="293">
        <f t="shared" si="78"/>
        <v>0</v>
      </c>
      <c r="Y623" s="293">
        <f t="shared" si="79"/>
        <v>0</v>
      </c>
      <c r="Z623" s="294"/>
      <c r="AA623" s="294"/>
      <c r="AB623" s="294"/>
      <c r="AC623" s="294"/>
      <c r="AD623" s="294"/>
      <c r="AE623" s="294"/>
      <c r="AF623" s="294"/>
      <c r="AG623" s="294"/>
      <c r="AH623" s="294"/>
      <c r="AI623" s="294"/>
      <c r="AJ623" s="294"/>
      <c r="AK623" s="294"/>
      <c r="AL623" s="294"/>
      <c r="AM623" s="294"/>
    </row>
    <row r="624" spans="1:39" ht="12">
      <c r="A624" s="281"/>
      <c r="B624" s="281"/>
      <c r="C624" s="281"/>
      <c r="D624" s="283"/>
      <c r="E624" s="283"/>
      <c r="F624" s="284" t="e">
        <f t="shared" ca="1" si="80"/>
        <v>#NAME?</v>
      </c>
      <c r="G624" s="285" t="e">
        <f t="shared" ca="1" si="81"/>
        <v>#NAME?</v>
      </c>
      <c r="H624" s="281"/>
      <c r="I624" s="281"/>
      <c r="J624" s="281"/>
      <c r="K624" s="281"/>
      <c r="L624" s="281"/>
      <c r="M624" s="287" t="str">
        <f t="shared" si="76"/>
        <v/>
      </c>
      <c r="N624" s="288" t="e">
        <f ca="1">MATCH(F624,[3]IMC!B:B,0)</f>
        <v>#NAME?</v>
      </c>
      <c r="O624" s="288" t="e">
        <f t="shared" ca="1" si="82"/>
        <v>#NAME?</v>
      </c>
      <c r="P624" s="287" t="e">
        <f ca="1">CONCATENATE(INDEX([3]IMC!$F$1:$R$5,5,$O624) &amp; " e " &amp; INDEX([3]IMC!$F$1:$R$5,5,$O624+1))</f>
        <v>#NAME?</v>
      </c>
      <c r="Q624" s="281"/>
      <c r="R624" s="288" t="e">
        <f ca="1">MATCH(F624,[3]PC!A:A,0)</f>
        <v>#NAME?</v>
      </c>
      <c r="S624" s="288" t="e">
        <f t="shared" ca="1" si="77"/>
        <v>#NAME?</v>
      </c>
      <c r="T624" s="296" t="e">
        <f ca="1">CONCATENATE(INDEX([3]PC!$E$1:$M$2,1,$S624) &amp; " e " &amp; INDEX([3]PC!$E$1:$M$2,1,$S624+1))</f>
        <v>#NAME?</v>
      </c>
      <c r="U624" s="292"/>
      <c r="W624" s="292" t="e">
        <f>CONCATENATE(INDEX([3]IMC!$F$1:$R$5,5,$V624) &amp; " e " &amp; INDEX([3]IMC!$F$1:$R$5,5,$V624+1))</f>
        <v>#VALUE!</v>
      </c>
      <c r="X624" s="293">
        <f t="shared" si="78"/>
        <v>0</v>
      </c>
      <c r="Y624" s="293">
        <f t="shared" si="79"/>
        <v>0</v>
      </c>
      <c r="Z624" s="294"/>
      <c r="AA624" s="294"/>
      <c r="AB624" s="294"/>
      <c r="AC624" s="294"/>
      <c r="AD624" s="294"/>
      <c r="AE624" s="294"/>
      <c r="AF624" s="294"/>
      <c r="AG624" s="294"/>
      <c r="AH624" s="294"/>
      <c r="AI624" s="294"/>
      <c r="AJ624" s="294"/>
      <c r="AK624" s="294"/>
      <c r="AL624" s="294"/>
      <c r="AM624" s="294"/>
    </row>
    <row r="625" spans="1:39" ht="12">
      <c r="A625" s="281"/>
      <c r="B625" s="281"/>
      <c r="C625" s="281"/>
      <c r="D625" s="283"/>
      <c r="E625" s="283"/>
      <c r="F625" s="284" t="e">
        <f t="shared" ca="1" si="80"/>
        <v>#NAME?</v>
      </c>
      <c r="G625" s="285" t="e">
        <f t="shared" ca="1" si="81"/>
        <v>#NAME?</v>
      </c>
      <c r="H625" s="281"/>
      <c r="I625" s="281"/>
      <c r="J625" s="281"/>
      <c r="K625" s="281"/>
      <c r="L625" s="281"/>
      <c r="M625" s="287" t="str">
        <f t="shared" si="76"/>
        <v/>
      </c>
      <c r="N625" s="288" t="e">
        <f ca="1">MATCH(F625,[3]IMC!B:B,0)</f>
        <v>#NAME?</v>
      </c>
      <c r="O625" s="288" t="e">
        <f t="shared" ca="1" si="82"/>
        <v>#NAME?</v>
      </c>
      <c r="P625" s="287" t="e">
        <f ca="1">CONCATENATE(INDEX([3]IMC!$F$1:$R$5,5,$O625) &amp; " e " &amp; INDEX([3]IMC!$F$1:$R$5,5,$O625+1))</f>
        <v>#NAME?</v>
      </c>
      <c r="Q625" s="281"/>
      <c r="R625" s="288" t="e">
        <f ca="1">MATCH(F625,[3]PC!A:A,0)</f>
        <v>#NAME?</v>
      </c>
      <c r="S625" s="288" t="e">
        <f t="shared" ca="1" si="77"/>
        <v>#NAME?</v>
      </c>
      <c r="T625" s="296" t="e">
        <f ca="1">CONCATENATE(INDEX([3]PC!$E$1:$M$2,1,$S625) &amp; " e " &amp; INDEX([3]PC!$E$1:$M$2,1,$S625+1))</f>
        <v>#NAME?</v>
      </c>
      <c r="U625" s="292"/>
      <c r="W625" s="292" t="e">
        <f>CONCATENATE(INDEX([3]IMC!$F$1:$R$5,5,$V625) &amp; " e " &amp; INDEX([3]IMC!$F$1:$R$5,5,$V625+1))</f>
        <v>#VALUE!</v>
      </c>
      <c r="X625" s="293">
        <f t="shared" si="78"/>
        <v>0</v>
      </c>
      <c r="Y625" s="293">
        <f t="shared" si="79"/>
        <v>0</v>
      </c>
      <c r="Z625" s="294"/>
      <c r="AA625" s="294"/>
      <c r="AB625" s="294"/>
      <c r="AC625" s="294"/>
      <c r="AD625" s="294"/>
      <c r="AE625" s="294"/>
      <c r="AF625" s="294"/>
      <c r="AG625" s="294"/>
      <c r="AH625" s="294"/>
      <c r="AI625" s="294"/>
      <c r="AJ625" s="294"/>
      <c r="AK625" s="294"/>
      <c r="AL625" s="294"/>
      <c r="AM625" s="294"/>
    </row>
    <row r="626" spans="1:39" ht="12">
      <c r="A626" s="281"/>
      <c r="B626" s="281"/>
      <c r="C626" s="281"/>
      <c r="D626" s="283"/>
      <c r="E626" s="283"/>
      <c r="F626" s="284" t="e">
        <f t="shared" ca="1" si="80"/>
        <v>#NAME?</v>
      </c>
      <c r="G626" s="285" t="e">
        <f t="shared" ca="1" si="81"/>
        <v>#NAME?</v>
      </c>
      <c r="H626" s="281"/>
      <c r="I626" s="281"/>
      <c r="J626" s="281"/>
      <c r="K626" s="281"/>
      <c r="L626" s="281"/>
      <c r="M626" s="287" t="str">
        <f t="shared" si="76"/>
        <v/>
      </c>
      <c r="N626" s="288" t="e">
        <f ca="1">MATCH(F626,[3]IMC!B:B,0)</f>
        <v>#NAME?</v>
      </c>
      <c r="O626" s="288" t="e">
        <f t="shared" ca="1" si="82"/>
        <v>#NAME?</v>
      </c>
      <c r="P626" s="287" t="e">
        <f ca="1">CONCATENATE(INDEX([3]IMC!$F$1:$R$5,5,$O626) &amp; " e " &amp; INDEX([3]IMC!$F$1:$R$5,5,$O626+1))</f>
        <v>#NAME?</v>
      </c>
      <c r="Q626" s="281"/>
      <c r="R626" s="288" t="e">
        <f ca="1">MATCH(F626,[3]PC!A:A,0)</f>
        <v>#NAME?</v>
      </c>
      <c r="S626" s="288" t="e">
        <f t="shared" ca="1" si="77"/>
        <v>#NAME?</v>
      </c>
      <c r="T626" s="296" t="e">
        <f ca="1">CONCATENATE(INDEX([3]PC!$E$1:$M$2,1,$S626) &amp; " e " &amp; INDEX([3]PC!$E$1:$M$2,1,$S626+1))</f>
        <v>#NAME?</v>
      </c>
      <c r="U626" s="292"/>
      <c r="W626" s="292" t="e">
        <f>CONCATENATE(INDEX([3]IMC!$F$1:$R$5,5,$V626) &amp; " e " &amp; INDEX([3]IMC!$F$1:$R$5,5,$V626+1))</f>
        <v>#VALUE!</v>
      </c>
      <c r="X626" s="293">
        <f t="shared" si="78"/>
        <v>0</v>
      </c>
      <c r="Y626" s="293">
        <f t="shared" si="79"/>
        <v>0</v>
      </c>
      <c r="Z626" s="294"/>
      <c r="AA626" s="294"/>
      <c r="AB626" s="294"/>
      <c r="AC626" s="294"/>
      <c r="AD626" s="294"/>
      <c r="AE626" s="294"/>
      <c r="AF626" s="294"/>
      <c r="AG626" s="294"/>
      <c r="AH626" s="294"/>
      <c r="AI626" s="294"/>
      <c r="AJ626" s="294"/>
      <c r="AK626" s="294"/>
      <c r="AL626" s="294"/>
      <c r="AM626" s="294"/>
    </row>
    <row r="627" spans="1:39" ht="12">
      <c r="A627" s="281"/>
      <c r="B627" s="281"/>
      <c r="C627" s="281"/>
      <c r="D627" s="283"/>
      <c r="E627" s="283"/>
      <c r="F627" s="284" t="e">
        <f t="shared" ca="1" si="80"/>
        <v>#NAME?</v>
      </c>
      <c r="G627" s="285" t="e">
        <f t="shared" ca="1" si="81"/>
        <v>#NAME?</v>
      </c>
      <c r="H627" s="281"/>
      <c r="I627" s="281"/>
      <c r="J627" s="281"/>
      <c r="K627" s="281"/>
      <c r="L627" s="281"/>
      <c r="M627" s="287" t="str">
        <f t="shared" si="76"/>
        <v/>
      </c>
      <c r="N627" s="288" t="e">
        <f ca="1">MATCH(F627,[3]IMC!B:B,0)</f>
        <v>#NAME?</v>
      </c>
      <c r="O627" s="288" t="e">
        <f t="shared" ca="1" si="82"/>
        <v>#NAME?</v>
      </c>
      <c r="P627" s="287" t="e">
        <f ca="1">CONCATENATE(INDEX([3]IMC!$F$1:$R$5,5,$O627) &amp; " e " &amp; INDEX([3]IMC!$F$1:$R$5,5,$O627+1))</f>
        <v>#NAME?</v>
      </c>
      <c r="Q627" s="281"/>
      <c r="R627" s="288" t="e">
        <f ca="1">MATCH(F627,[3]PC!A:A,0)</f>
        <v>#NAME?</v>
      </c>
      <c r="S627" s="288" t="e">
        <f t="shared" ca="1" si="77"/>
        <v>#NAME?</v>
      </c>
      <c r="T627" s="296" t="e">
        <f ca="1">CONCATENATE(INDEX([3]PC!$E$1:$M$2,1,$S627) &amp; " e " &amp; INDEX([3]PC!$E$1:$M$2,1,$S627+1))</f>
        <v>#NAME?</v>
      </c>
      <c r="U627" s="292"/>
      <c r="W627" s="292" t="e">
        <f>CONCATENATE(INDEX([3]IMC!$F$1:$R$5,5,$V627) &amp; " e " &amp; INDEX([3]IMC!$F$1:$R$5,5,$V627+1))</f>
        <v>#VALUE!</v>
      </c>
      <c r="X627" s="293">
        <f t="shared" si="78"/>
        <v>0</v>
      </c>
      <c r="Y627" s="293">
        <f t="shared" si="79"/>
        <v>0</v>
      </c>
      <c r="Z627" s="294"/>
      <c r="AA627" s="294"/>
      <c r="AB627" s="294"/>
      <c r="AC627" s="294"/>
      <c r="AD627" s="294"/>
      <c r="AE627" s="294"/>
      <c r="AF627" s="294"/>
      <c r="AG627" s="294"/>
      <c r="AH627" s="294"/>
      <c r="AI627" s="294"/>
      <c r="AJ627" s="294"/>
      <c r="AK627" s="294"/>
      <c r="AL627" s="294"/>
      <c r="AM627" s="294"/>
    </row>
    <row r="628" spans="1:39" ht="12">
      <c r="A628" s="281"/>
      <c r="B628" s="281"/>
      <c r="C628" s="281"/>
      <c r="D628" s="283"/>
      <c r="E628" s="283"/>
      <c r="F628" s="284" t="e">
        <f t="shared" ca="1" si="80"/>
        <v>#NAME?</v>
      </c>
      <c r="G628" s="285" t="e">
        <f t="shared" ca="1" si="81"/>
        <v>#NAME?</v>
      </c>
      <c r="H628" s="281"/>
      <c r="I628" s="281"/>
      <c r="J628" s="281"/>
      <c r="K628" s="281"/>
      <c r="L628" s="281"/>
      <c r="M628" s="287" t="str">
        <f t="shared" si="76"/>
        <v/>
      </c>
      <c r="N628" s="288" t="e">
        <f ca="1">MATCH(F628,[3]IMC!B:B,0)</f>
        <v>#NAME?</v>
      </c>
      <c r="O628" s="288" t="e">
        <f t="shared" ca="1" si="82"/>
        <v>#NAME?</v>
      </c>
      <c r="P628" s="287" t="e">
        <f ca="1">CONCATENATE(INDEX([3]IMC!$F$1:$R$5,5,$O628) &amp; " e " &amp; INDEX([3]IMC!$F$1:$R$5,5,$O628+1))</f>
        <v>#NAME?</v>
      </c>
      <c r="Q628" s="281"/>
      <c r="R628" s="288" t="e">
        <f ca="1">MATCH(F628,[3]PC!A:A,0)</f>
        <v>#NAME?</v>
      </c>
      <c r="S628" s="288" t="e">
        <f t="shared" ca="1" si="77"/>
        <v>#NAME?</v>
      </c>
      <c r="T628" s="296" t="e">
        <f ca="1">CONCATENATE(INDEX([3]PC!$E$1:$M$2,1,$S628) &amp; " e " &amp; INDEX([3]PC!$E$1:$M$2,1,$S628+1))</f>
        <v>#NAME?</v>
      </c>
      <c r="U628" s="292"/>
      <c r="W628" s="292" t="e">
        <f>CONCATENATE(INDEX([3]IMC!$F$1:$R$5,5,$V628) &amp; " e " &amp; INDEX([3]IMC!$F$1:$R$5,5,$V628+1))</f>
        <v>#VALUE!</v>
      </c>
      <c r="X628" s="293">
        <f t="shared" si="78"/>
        <v>0</v>
      </c>
      <c r="Y628" s="293">
        <f t="shared" si="79"/>
        <v>0</v>
      </c>
      <c r="Z628" s="294"/>
      <c r="AA628" s="294"/>
      <c r="AB628" s="294"/>
      <c r="AC628" s="294"/>
      <c r="AD628" s="294"/>
      <c r="AE628" s="294"/>
      <c r="AF628" s="294"/>
      <c r="AG628" s="294"/>
      <c r="AH628" s="294"/>
      <c r="AI628" s="294"/>
      <c r="AJ628" s="294"/>
      <c r="AK628" s="294"/>
      <c r="AL628" s="294"/>
      <c r="AM628" s="294"/>
    </row>
    <row r="629" spans="1:39" ht="12">
      <c r="A629" s="281"/>
      <c r="B629" s="281"/>
      <c r="C629" s="281"/>
      <c r="D629" s="283"/>
      <c r="E629" s="283"/>
      <c r="F629" s="284" t="e">
        <f t="shared" ca="1" si="80"/>
        <v>#NAME?</v>
      </c>
      <c r="G629" s="285" t="e">
        <f t="shared" ca="1" si="81"/>
        <v>#NAME?</v>
      </c>
      <c r="H629" s="281"/>
      <c r="I629" s="281"/>
      <c r="J629" s="281"/>
      <c r="K629" s="281"/>
      <c r="L629" s="281"/>
      <c r="M629" s="287" t="str">
        <f t="shared" si="76"/>
        <v/>
      </c>
      <c r="N629" s="288" t="e">
        <f ca="1">MATCH(F629,[3]IMC!B:B,0)</f>
        <v>#NAME?</v>
      </c>
      <c r="O629" s="288" t="e">
        <f t="shared" ca="1" si="82"/>
        <v>#NAME?</v>
      </c>
      <c r="P629" s="287" t="e">
        <f ca="1">CONCATENATE(INDEX([3]IMC!$F$1:$R$5,5,$O629) &amp; " e " &amp; INDEX([3]IMC!$F$1:$R$5,5,$O629+1))</f>
        <v>#NAME?</v>
      </c>
      <c r="Q629" s="281"/>
      <c r="R629" s="288" t="e">
        <f ca="1">MATCH(F629,[3]PC!A:A,0)</f>
        <v>#NAME?</v>
      </c>
      <c r="S629" s="288" t="e">
        <f t="shared" ca="1" si="77"/>
        <v>#NAME?</v>
      </c>
      <c r="T629" s="296" t="e">
        <f ca="1">CONCATENATE(INDEX([3]PC!$E$1:$M$2,1,$S629) &amp; " e " &amp; INDEX([3]PC!$E$1:$M$2,1,$S629+1))</f>
        <v>#NAME?</v>
      </c>
      <c r="U629" s="292"/>
      <c r="W629" s="292" t="e">
        <f>CONCATENATE(INDEX([3]IMC!$F$1:$R$5,5,$V629) &amp; " e " &amp; INDEX([3]IMC!$F$1:$R$5,5,$V629+1))</f>
        <v>#VALUE!</v>
      </c>
      <c r="X629" s="293">
        <f t="shared" si="78"/>
        <v>0</v>
      </c>
      <c r="Y629" s="293">
        <f t="shared" si="79"/>
        <v>0</v>
      </c>
      <c r="Z629" s="294"/>
      <c r="AA629" s="294"/>
      <c r="AB629" s="294"/>
      <c r="AC629" s="294"/>
      <c r="AD629" s="294"/>
      <c r="AE629" s="294"/>
      <c r="AF629" s="294"/>
      <c r="AG629" s="294"/>
      <c r="AH629" s="294"/>
      <c r="AI629" s="294"/>
      <c r="AJ629" s="294"/>
      <c r="AK629" s="294"/>
      <c r="AL629" s="294"/>
      <c r="AM629" s="294"/>
    </row>
    <row r="630" spans="1:39" ht="12">
      <c r="A630" s="281"/>
      <c r="B630" s="281"/>
      <c r="C630" s="281"/>
      <c r="D630" s="283"/>
      <c r="E630" s="283"/>
      <c r="F630" s="284" t="e">
        <f t="shared" ca="1" si="80"/>
        <v>#NAME?</v>
      </c>
      <c r="G630" s="285" t="e">
        <f t="shared" ca="1" si="81"/>
        <v>#NAME?</v>
      </c>
      <c r="H630" s="281"/>
      <c r="I630" s="281"/>
      <c r="J630" s="281"/>
      <c r="K630" s="281"/>
      <c r="L630" s="281"/>
      <c r="M630" s="287" t="str">
        <f t="shared" si="76"/>
        <v/>
      </c>
      <c r="N630" s="288" t="e">
        <f ca="1">MATCH(F630,[3]IMC!B:B,0)</f>
        <v>#NAME?</v>
      </c>
      <c r="O630" s="288" t="e">
        <f t="shared" ca="1" si="82"/>
        <v>#NAME?</v>
      </c>
      <c r="P630" s="287" t="e">
        <f ca="1">CONCATENATE(INDEX([3]IMC!$F$1:$R$5,5,$O630) &amp; " e " &amp; INDEX([3]IMC!$F$1:$R$5,5,$O630+1))</f>
        <v>#NAME?</v>
      </c>
      <c r="Q630" s="281"/>
      <c r="R630" s="288" t="e">
        <f ca="1">MATCH(F630,[3]PC!A:A,0)</f>
        <v>#NAME?</v>
      </c>
      <c r="S630" s="288" t="e">
        <f t="shared" ca="1" si="77"/>
        <v>#NAME?</v>
      </c>
      <c r="T630" s="296" t="e">
        <f ca="1">CONCATENATE(INDEX([3]PC!$E$1:$M$2,1,$S630) &amp; " e " &amp; INDEX([3]PC!$E$1:$M$2,1,$S630+1))</f>
        <v>#NAME?</v>
      </c>
      <c r="U630" s="292"/>
      <c r="W630" s="292" t="e">
        <f>CONCATENATE(INDEX([3]IMC!$F$1:$R$5,5,$V630) &amp; " e " &amp; INDEX([3]IMC!$F$1:$R$5,5,$V630+1))</f>
        <v>#VALUE!</v>
      </c>
      <c r="X630" s="293">
        <f t="shared" si="78"/>
        <v>0</v>
      </c>
      <c r="Y630" s="293">
        <f t="shared" si="79"/>
        <v>0</v>
      </c>
      <c r="Z630" s="294"/>
      <c r="AA630" s="294"/>
      <c r="AB630" s="294"/>
      <c r="AC630" s="294"/>
      <c r="AD630" s="294"/>
      <c r="AE630" s="294"/>
      <c r="AF630" s="294"/>
      <c r="AG630" s="294"/>
      <c r="AH630" s="294"/>
      <c r="AI630" s="294"/>
      <c r="AJ630" s="294"/>
      <c r="AK630" s="294"/>
      <c r="AL630" s="294"/>
      <c r="AM630" s="294"/>
    </row>
    <row r="631" spans="1:39" ht="12">
      <c r="A631" s="281"/>
      <c r="B631" s="281"/>
      <c r="C631" s="281"/>
      <c r="D631" s="283"/>
      <c r="E631" s="283"/>
      <c r="F631" s="284" t="e">
        <f t="shared" ca="1" si="80"/>
        <v>#NAME?</v>
      </c>
      <c r="G631" s="285" t="e">
        <f t="shared" ca="1" si="81"/>
        <v>#NAME?</v>
      </c>
      <c r="H631" s="281"/>
      <c r="I631" s="281"/>
      <c r="J631" s="281"/>
      <c r="K631" s="281"/>
      <c r="L631" s="281"/>
      <c r="M631" s="287" t="str">
        <f t="shared" si="76"/>
        <v/>
      </c>
      <c r="N631" s="288" t="e">
        <f ca="1">MATCH(F631,[3]IMC!B:B,0)</f>
        <v>#NAME?</v>
      </c>
      <c r="O631" s="288" t="e">
        <f t="shared" ca="1" si="82"/>
        <v>#NAME?</v>
      </c>
      <c r="P631" s="287" t="e">
        <f ca="1">CONCATENATE(INDEX([3]IMC!$F$1:$R$5,5,$O631) &amp; " e " &amp; INDEX([3]IMC!$F$1:$R$5,5,$O631+1))</f>
        <v>#NAME?</v>
      </c>
      <c r="Q631" s="281"/>
      <c r="R631" s="288" t="e">
        <f ca="1">MATCH(F631,[3]PC!A:A,0)</f>
        <v>#NAME?</v>
      </c>
      <c r="S631" s="288" t="e">
        <f t="shared" ca="1" si="77"/>
        <v>#NAME?</v>
      </c>
      <c r="T631" s="296" t="e">
        <f ca="1">CONCATENATE(INDEX([3]PC!$E$1:$M$2,1,$S631) &amp; " e " &amp; INDEX([3]PC!$E$1:$M$2,1,$S631+1))</f>
        <v>#NAME?</v>
      </c>
      <c r="U631" s="292"/>
      <c r="W631" s="292" t="e">
        <f>CONCATENATE(INDEX([3]IMC!$F$1:$R$5,5,$V631) &amp; " e " &amp; INDEX([3]IMC!$F$1:$R$5,5,$V631+1))</f>
        <v>#VALUE!</v>
      </c>
      <c r="X631" s="293">
        <f t="shared" si="78"/>
        <v>0</v>
      </c>
      <c r="Y631" s="293">
        <f t="shared" si="79"/>
        <v>0</v>
      </c>
      <c r="Z631" s="294"/>
      <c r="AA631" s="294"/>
      <c r="AB631" s="294"/>
      <c r="AC631" s="294"/>
      <c r="AD631" s="294"/>
      <c r="AE631" s="294"/>
      <c r="AF631" s="294"/>
      <c r="AG631" s="294"/>
      <c r="AH631" s="294"/>
      <c r="AI631" s="294"/>
      <c r="AJ631" s="294"/>
      <c r="AK631" s="294"/>
      <c r="AL631" s="294"/>
      <c r="AM631" s="294"/>
    </row>
    <row r="632" spans="1:39" ht="12">
      <c r="A632" s="281"/>
      <c r="B632" s="281"/>
      <c r="C632" s="281"/>
      <c r="D632" s="283"/>
      <c r="E632" s="283"/>
      <c r="F632" s="284" t="e">
        <f t="shared" ca="1" si="80"/>
        <v>#NAME?</v>
      </c>
      <c r="G632" s="285" t="e">
        <f t="shared" ca="1" si="81"/>
        <v>#NAME?</v>
      </c>
      <c r="H632" s="281"/>
      <c r="I632" s="281"/>
      <c r="J632" s="281"/>
      <c r="K632" s="281"/>
      <c r="L632" s="281"/>
      <c r="M632" s="287" t="str">
        <f t="shared" si="76"/>
        <v/>
      </c>
      <c r="N632" s="288" t="e">
        <f ca="1">MATCH(F632,[3]IMC!B:B,0)</f>
        <v>#NAME?</v>
      </c>
      <c r="O632" s="288" t="e">
        <f t="shared" ca="1" si="82"/>
        <v>#NAME?</v>
      </c>
      <c r="P632" s="287" t="e">
        <f ca="1">CONCATENATE(INDEX([3]IMC!$F$1:$R$5,5,$O632) &amp; " e " &amp; INDEX([3]IMC!$F$1:$R$5,5,$O632+1))</f>
        <v>#NAME?</v>
      </c>
      <c r="Q632" s="281"/>
      <c r="R632" s="288" t="e">
        <f ca="1">MATCH(F632,[3]PC!A:A,0)</f>
        <v>#NAME?</v>
      </c>
      <c r="S632" s="288" t="e">
        <f t="shared" ca="1" si="77"/>
        <v>#NAME?</v>
      </c>
      <c r="T632" s="296" t="e">
        <f ca="1">CONCATENATE(INDEX([3]PC!$E$1:$M$2,1,$S632) &amp; " e " &amp; INDEX([3]PC!$E$1:$M$2,1,$S632+1))</f>
        <v>#NAME?</v>
      </c>
      <c r="U632" s="292"/>
      <c r="W632" s="292" t="e">
        <f>CONCATENATE(INDEX([3]IMC!$F$1:$R$5,5,$V632) &amp; " e " &amp; INDEX([3]IMC!$F$1:$R$5,5,$V632+1))</f>
        <v>#VALUE!</v>
      </c>
      <c r="X632" s="293">
        <f t="shared" si="78"/>
        <v>0</v>
      </c>
      <c r="Y632" s="293">
        <f t="shared" si="79"/>
        <v>0</v>
      </c>
      <c r="Z632" s="294"/>
      <c r="AA632" s="294"/>
      <c r="AB632" s="294"/>
      <c r="AC632" s="294"/>
      <c r="AD632" s="294"/>
      <c r="AE632" s="294"/>
      <c r="AF632" s="294"/>
      <c r="AG632" s="294"/>
      <c r="AH632" s="294"/>
      <c r="AI632" s="294"/>
      <c r="AJ632" s="294"/>
      <c r="AK632" s="294"/>
      <c r="AL632" s="294"/>
      <c r="AM632" s="294"/>
    </row>
    <row r="633" spans="1:39" ht="12">
      <c r="A633" s="281"/>
      <c r="B633" s="281"/>
      <c r="C633" s="281"/>
      <c r="D633" s="283"/>
      <c r="E633" s="283"/>
      <c r="F633" s="284" t="e">
        <f t="shared" ca="1" si="80"/>
        <v>#NAME?</v>
      </c>
      <c r="G633" s="285" t="e">
        <f t="shared" ca="1" si="81"/>
        <v>#NAME?</v>
      </c>
      <c r="H633" s="281"/>
      <c r="I633" s="281"/>
      <c r="J633" s="281"/>
      <c r="K633" s="281"/>
      <c r="L633" s="281"/>
      <c r="M633" s="287" t="str">
        <f t="shared" si="76"/>
        <v/>
      </c>
      <c r="N633" s="288" t="e">
        <f ca="1">MATCH(F633,[3]IMC!B:B,0)</f>
        <v>#NAME?</v>
      </c>
      <c r="O633" s="288" t="e">
        <f t="shared" ca="1" si="82"/>
        <v>#NAME?</v>
      </c>
      <c r="P633" s="287" t="e">
        <f ca="1">CONCATENATE(INDEX([3]IMC!$F$1:$R$5,5,$O633) &amp; " e " &amp; INDEX([3]IMC!$F$1:$R$5,5,$O633+1))</f>
        <v>#NAME?</v>
      </c>
      <c r="Q633" s="281"/>
      <c r="R633" s="288" t="e">
        <f ca="1">MATCH(F633,[3]PC!A:A,0)</f>
        <v>#NAME?</v>
      </c>
      <c r="S633" s="288" t="e">
        <f t="shared" ca="1" si="77"/>
        <v>#NAME?</v>
      </c>
      <c r="T633" s="296" t="e">
        <f ca="1">CONCATENATE(INDEX([3]PC!$E$1:$M$2,1,$S633) &amp; " e " &amp; INDEX([3]PC!$E$1:$M$2,1,$S633+1))</f>
        <v>#NAME?</v>
      </c>
      <c r="U633" s="292"/>
      <c r="W633" s="292" t="e">
        <f>CONCATENATE(INDEX([3]IMC!$F$1:$R$5,5,$V633) &amp; " e " &amp; INDEX([3]IMC!$F$1:$R$5,5,$V633+1))</f>
        <v>#VALUE!</v>
      </c>
      <c r="X633" s="293">
        <f t="shared" si="78"/>
        <v>0</v>
      </c>
      <c r="Y633" s="293">
        <f t="shared" si="79"/>
        <v>0</v>
      </c>
      <c r="Z633" s="294"/>
      <c r="AA633" s="294"/>
      <c r="AB633" s="294"/>
      <c r="AC633" s="294"/>
      <c r="AD633" s="294"/>
      <c r="AE633" s="294"/>
      <c r="AF633" s="294"/>
      <c r="AG633" s="294"/>
      <c r="AH633" s="294"/>
      <c r="AI633" s="294"/>
      <c r="AJ633" s="294"/>
      <c r="AK633" s="294"/>
      <c r="AL633" s="294"/>
      <c r="AM633" s="294"/>
    </row>
    <row r="634" spans="1:39" ht="12">
      <c r="A634" s="281"/>
      <c r="B634" s="281"/>
      <c r="C634" s="281"/>
      <c r="D634" s="283"/>
      <c r="E634" s="283"/>
      <c r="F634" s="284" t="e">
        <f t="shared" ca="1" si="80"/>
        <v>#NAME?</v>
      </c>
      <c r="G634" s="285" t="e">
        <f t="shared" ca="1" si="81"/>
        <v>#NAME?</v>
      </c>
      <c r="H634" s="281"/>
      <c r="I634" s="281"/>
      <c r="J634" s="281"/>
      <c r="K634" s="281"/>
      <c r="L634" s="281"/>
      <c r="M634" s="287" t="str">
        <f t="shared" si="76"/>
        <v/>
      </c>
      <c r="N634" s="288" t="e">
        <f ca="1">MATCH(F634,[3]IMC!B:B,0)</f>
        <v>#NAME?</v>
      </c>
      <c r="O634" s="288" t="e">
        <f t="shared" ca="1" si="82"/>
        <v>#NAME?</v>
      </c>
      <c r="P634" s="287" t="e">
        <f ca="1">CONCATENATE(INDEX([3]IMC!$F$1:$R$5,5,$O634) &amp; " e " &amp; INDEX([3]IMC!$F$1:$R$5,5,$O634+1))</f>
        <v>#NAME?</v>
      </c>
      <c r="Q634" s="281"/>
      <c r="R634" s="288" t="e">
        <f ca="1">MATCH(F634,[3]PC!A:A,0)</f>
        <v>#NAME?</v>
      </c>
      <c r="S634" s="288" t="e">
        <f t="shared" ca="1" si="77"/>
        <v>#NAME?</v>
      </c>
      <c r="T634" s="296" t="e">
        <f ca="1">CONCATENATE(INDEX([3]PC!$E$1:$M$2,1,$S634) &amp; " e " &amp; INDEX([3]PC!$E$1:$M$2,1,$S634+1))</f>
        <v>#NAME?</v>
      </c>
      <c r="U634" s="292"/>
      <c r="W634" s="292" t="e">
        <f>CONCATENATE(INDEX([3]IMC!$F$1:$R$5,5,$V634) &amp; " e " &amp; INDEX([3]IMC!$F$1:$R$5,5,$V634+1))</f>
        <v>#VALUE!</v>
      </c>
      <c r="X634" s="293">
        <f t="shared" si="78"/>
        <v>0</v>
      </c>
      <c r="Y634" s="293">
        <f t="shared" si="79"/>
        <v>0</v>
      </c>
      <c r="Z634" s="294"/>
      <c r="AA634" s="294"/>
      <c r="AB634" s="294"/>
      <c r="AC634" s="294"/>
      <c r="AD634" s="294"/>
      <c r="AE634" s="294"/>
      <c r="AF634" s="294"/>
      <c r="AG634" s="294"/>
      <c r="AH634" s="294"/>
      <c r="AI634" s="294"/>
      <c r="AJ634" s="294"/>
      <c r="AK634" s="294"/>
      <c r="AL634" s="294"/>
      <c r="AM634" s="294"/>
    </row>
    <row r="635" spans="1:39" ht="12">
      <c r="A635" s="281"/>
      <c r="B635" s="281"/>
      <c r="C635" s="281"/>
      <c r="D635" s="283"/>
      <c r="E635" s="283"/>
      <c r="F635" s="284" t="e">
        <f t="shared" ca="1" si="80"/>
        <v>#NAME?</v>
      </c>
      <c r="G635" s="285" t="e">
        <f t="shared" ca="1" si="81"/>
        <v>#NAME?</v>
      </c>
      <c r="H635" s="281"/>
      <c r="I635" s="281"/>
      <c r="J635" s="281"/>
      <c r="K635" s="281"/>
      <c r="L635" s="281"/>
      <c r="M635" s="287" t="str">
        <f t="shared" si="76"/>
        <v/>
      </c>
      <c r="N635" s="288" t="e">
        <f ca="1">MATCH(F635,[3]IMC!B:B,0)</f>
        <v>#NAME?</v>
      </c>
      <c r="O635" s="288" t="e">
        <f t="shared" ca="1" si="82"/>
        <v>#NAME?</v>
      </c>
      <c r="P635" s="287" t="e">
        <f ca="1">CONCATENATE(INDEX([3]IMC!$F$1:$R$5,5,$O635) &amp; " e " &amp; INDEX([3]IMC!$F$1:$R$5,5,$O635+1))</f>
        <v>#NAME?</v>
      </c>
      <c r="Q635" s="281"/>
      <c r="R635" s="288" t="e">
        <f ca="1">MATCH(F635,[3]PC!A:A,0)</f>
        <v>#NAME?</v>
      </c>
      <c r="S635" s="288" t="e">
        <f t="shared" ca="1" si="77"/>
        <v>#NAME?</v>
      </c>
      <c r="T635" s="296" t="e">
        <f ca="1">CONCATENATE(INDEX([3]PC!$E$1:$M$2,1,$S635) &amp; " e " &amp; INDEX([3]PC!$E$1:$M$2,1,$S635+1))</f>
        <v>#NAME?</v>
      </c>
      <c r="U635" s="292"/>
      <c r="W635" s="292" t="e">
        <f>CONCATENATE(INDEX([3]IMC!$F$1:$R$5,5,$V635) &amp; " e " &amp; INDEX([3]IMC!$F$1:$R$5,5,$V635+1))</f>
        <v>#VALUE!</v>
      </c>
      <c r="X635" s="293">
        <f t="shared" si="78"/>
        <v>0</v>
      </c>
      <c r="Y635" s="293">
        <f t="shared" si="79"/>
        <v>0</v>
      </c>
      <c r="Z635" s="294"/>
      <c r="AA635" s="294"/>
      <c r="AB635" s="294"/>
      <c r="AC635" s="294"/>
      <c r="AD635" s="294"/>
      <c r="AE635" s="294"/>
      <c r="AF635" s="294"/>
      <c r="AG635" s="294"/>
      <c r="AH635" s="294"/>
      <c r="AI635" s="294"/>
      <c r="AJ635" s="294"/>
      <c r="AK635" s="294"/>
      <c r="AL635" s="294"/>
      <c r="AM635" s="294"/>
    </row>
    <row r="636" spans="1:39" ht="12">
      <c r="A636" s="281"/>
      <c r="B636" s="281"/>
      <c r="C636" s="281"/>
      <c r="D636" s="283"/>
      <c r="E636" s="283"/>
      <c r="F636" s="284" t="e">
        <f t="shared" ca="1" si="80"/>
        <v>#NAME?</v>
      </c>
      <c r="G636" s="285" t="e">
        <f t="shared" ca="1" si="81"/>
        <v>#NAME?</v>
      </c>
      <c r="H636" s="281"/>
      <c r="I636" s="281"/>
      <c r="J636" s="281"/>
      <c r="K636" s="281"/>
      <c r="L636" s="281"/>
      <c r="M636" s="287" t="str">
        <f t="shared" si="76"/>
        <v/>
      </c>
      <c r="N636" s="288" t="e">
        <f ca="1">MATCH(F636,[3]IMC!B:B,0)</f>
        <v>#NAME?</v>
      </c>
      <c r="O636" s="288" t="e">
        <f t="shared" ca="1" si="82"/>
        <v>#NAME?</v>
      </c>
      <c r="P636" s="287" t="e">
        <f ca="1">CONCATENATE(INDEX([3]IMC!$F$1:$R$5,5,$O636) &amp; " e " &amp; INDEX([3]IMC!$F$1:$R$5,5,$O636+1))</f>
        <v>#NAME?</v>
      </c>
      <c r="Q636" s="281"/>
      <c r="R636" s="288" t="e">
        <f ca="1">MATCH(F636,[3]PC!A:A,0)</f>
        <v>#NAME?</v>
      </c>
      <c r="S636" s="288" t="e">
        <f t="shared" ca="1" si="77"/>
        <v>#NAME?</v>
      </c>
      <c r="T636" s="296" t="e">
        <f ca="1">CONCATENATE(INDEX([3]PC!$E$1:$M$2,1,$S636) &amp; " e " &amp; INDEX([3]PC!$E$1:$M$2,1,$S636+1))</f>
        <v>#NAME?</v>
      </c>
      <c r="U636" s="292"/>
      <c r="W636" s="292" t="e">
        <f>CONCATENATE(INDEX([3]IMC!$F$1:$R$5,5,$V636) &amp; " e " &amp; INDEX([3]IMC!$F$1:$R$5,5,$V636+1))</f>
        <v>#VALUE!</v>
      </c>
      <c r="X636" s="293">
        <f t="shared" si="78"/>
        <v>0</v>
      </c>
      <c r="Y636" s="293">
        <f t="shared" si="79"/>
        <v>0</v>
      </c>
      <c r="Z636" s="294"/>
      <c r="AA636" s="294"/>
      <c r="AB636" s="294"/>
      <c r="AC636" s="294"/>
      <c r="AD636" s="294"/>
      <c r="AE636" s="294"/>
      <c r="AF636" s="294"/>
      <c r="AG636" s="294"/>
      <c r="AH636" s="294"/>
      <c r="AI636" s="294"/>
      <c r="AJ636" s="294"/>
      <c r="AK636" s="294"/>
      <c r="AL636" s="294"/>
      <c r="AM636" s="294"/>
    </row>
    <row r="637" spans="1:39" ht="12">
      <c r="A637" s="281"/>
      <c r="B637" s="281"/>
      <c r="C637" s="281"/>
      <c r="D637" s="283"/>
      <c r="E637" s="283"/>
      <c r="F637" s="284" t="e">
        <f t="shared" ca="1" si="80"/>
        <v>#NAME?</v>
      </c>
      <c r="G637" s="285" t="e">
        <f t="shared" ca="1" si="81"/>
        <v>#NAME?</v>
      </c>
      <c r="H637" s="281"/>
      <c r="I637" s="281"/>
      <c r="J637" s="281"/>
      <c r="K637" s="281"/>
      <c r="L637" s="281"/>
      <c r="M637" s="287" t="str">
        <f t="shared" si="76"/>
        <v/>
      </c>
      <c r="N637" s="288" t="e">
        <f ca="1">MATCH(F637,[3]IMC!B:B,0)</f>
        <v>#NAME?</v>
      </c>
      <c r="O637" s="288" t="e">
        <f t="shared" ca="1" si="82"/>
        <v>#NAME?</v>
      </c>
      <c r="P637" s="287" t="e">
        <f ca="1">CONCATENATE(INDEX([3]IMC!$F$1:$R$5,5,$O637) &amp; " e " &amp; INDEX([3]IMC!$F$1:$R$5,5,$O637+1))</f>
        <v>#NAME?</v>
      </c>
      <c r="Q637" s="281"/>
      <c r="R637" s="288" t="e">
        <f ca="1">MATCH(F637,[3]PC!A:A,0)</f>
        <v>#NAME?</v>
      </c>
      <c r="S637" s="288" t="e">
        <f t="shared" ca="1" si="77"/>
        <v>#NAME?</v>
      </c>
      <c r="T637" s="296" t="e">
        <f ca="1">CONCATENATE(INDEX([3]PC!$E$1:$M$2,1,$S637) &amp; " e " &amp; INDEX([3]PC!$E$1:$M$2,1,$S637+1))</f>
        <v>#NAME?</v>
      </c>
      <c r="U637" s="292"/>
      <c r="W637" s="292" t="e">
        <f>CONCATENATE(INDEX([3]IMC!$F$1:$R$5,5,$V637) &amp; " e " &amp; INDEX([3]IMC!$F$1:$R$5,5,$V637+1))</f>
        <v>#VALUE!</v>
      </c>
      <c r="X637" s="293">
        <f t="shared" si="78"/>
        <v>0</v>
      </c>
      <c r="Y637" s="293">
        <f t="shared" si="79"/>
        <v>0</v>
      </c>
      <c r="Z637" s="294"/>
      <c r="AA637" s="294"/>
      <c r="AB637" s="294"/>
      <c r="AC637" s="294"/>
      <c r="AD637" s="294"/>
      <c r="AE637" s="294"/>
      <c r="AF637" s="294"/>
      <c r="AG637" s="294"/>
      <c r="AH637" s="294"/>
      <c r="AI637" s="294"/>
      <c r="AJ637" s="294"/>
      <c r="AK637" s="294"/>
      <c r="AL637" s="294"/>
      <c r="AM637" s="294"/>
    </row>
    <row r="638" spans="1:39" ht="12">
      <c r="A638" s="281"/>
      <c r="B638" s="281"/>
      <c r="C638" s="281"/>
      <c r="D638" s="283"/>
      <c r="E638" s="283"/>
      <c r="F638" s="284" t="e">
        <f t="shared" ca="1" si="80"/>
        <v>#NAME?</v>
      </c>
      <c r="G638" s="285" t="e">
        <f t="shared" ca="1" si="81"/>
        <v>#NAME?</v>
      </c>
      <c r="H638" s="281"/>
      <c r="I638" s="281"/>
      <c r="J638" s="281"/>
      <c r="K638" s="281"/>
      <c r="L638" s="281"/>
      <c r="M638" s="287" t="str">
        <f t="shared" si="76"/>
        <v/>
      </c>
      <c r="N638" s="288" t="e">
        <f ca="1">MATCH(F638,[3]IMC!B:B,0)</f>
        <v>#NAME?</v>
      </c>
      <c r="O638" s="288" t="e">
        <f t="shared" ca="1" si="82"/>
        <v>#NAME?</v>
      </c>
      <c r="P638" s="287" t="e">
        <f ca="1">CONCATENATE(INDEX([3]IMC!$F$1:$R$5,5,$O638) &amp; " e " &amp; INDEX([3]IMC!$F$1:$R$5,5,$O638+1))</f>
        <v>#NAME?</v>
      </c>
      <c r="Q638" s="281"/>
      <c r="R638" s="288" t="e">
        <f ca="1">MATCH(F638,[3]PC!A:A,0)</f>
        <v>#NAME?</v>
      </c>
      <c r="S638" s="288" t="e">
        <f t="shared" ca="1" si="77"/>
        <v>#NAME?</v>
      </c>
      <c r="T638" s="296" t="e">
        <f ca="1">CONCATENATE(INDEX([3]PC!$E$1:$M$2,1,$S638) &amp; " e " &amp; INDEX([3]PC!$E$1:$M$2,1,$S638+1))</f>
        <v>#NAME?</v>
      </c>
      <c r="U638" s="292"/>
      <c r="W638" s="292" t="e">
        <f>CONCATENATE(INDEX([3]IMC!$F$1:$R$5,5,$V638) &amp; " e " &amp; INDEX([3]IMC!$F$1:$R$5,5,$V638+1))</f>
        <v>#VALUE!</v>
      </c>
      <c r="X638" s="293">
        <f t="shared" si="78"/>
        <v>0</v>
      </c>
      <c r="Y638" s="293">
        <f t="shared" si="79"/>
        <v>0</v>
      </c>
      <c r="Z638" s="294"/>
      <c r="AA638" s="294"/>
      <c r="AB638" s="294"/>
      <c r="AC638" s="294"/>
      <c r="AD638" s="294"/>
      <c r="AE638" s="294"/>
      <c r="AF638" s="294"/>
      <c r="AG638" s="294"/>
      <c r="AH638" s="294"/>
      <c r="AI638" s="294"/>
      <c r="AJ638" s="294"/>
      <c r="AK638" s="294"/>
      <c r="AL638" s="294"/>
      <c r="AM638" s="294"/>
    </row>
    <row r="639" spans="1:39" ht="12">
      <c r="A639" s="281"/>
      <c r="B639" s="281"/>
      <c r="C639" s="281"/>
      <c r="D639" s="283"/>
      <c r="E639" s="283"/>
      <c r="F639" s="284" t="e">
        <f t="shared" ca="1" si="80"/>
        <v>#NAME?</v>
      </c>
      <c r="G639" s="285" t="e">
        <f t="shared" ca="1" si="81"/>
        <v>#NAME?</v>
      </c>
      <c r="H639" s="281"/>
      <c r="I639" s="281"/>
      <c r="J639" s="281"/>
      <c r="K639" s="281"/>
      <c r="L639" s="281"/>
      <c r="M639" s="287" t="str">
        <f t="shared" si="76"/>
        <v/>
      </c>
      <c r="N639" s="288" t="e">
        <f ca="1">MATCH(F639,[3]IMC!B:B,0)</f>
        <v>#NAME?</v>
      </c>
      <c r="O639" s="288" t="e">
        <f t="shared" ca="1" si="82"/>
        <v>#NAME?</v>
      </c>
      <c r="P639" s="287" t="e">
        <f ca="1">CONCATENATE(INDEX([3]IMC!$F$1:$R$5,5,$O639) &amp; " e " &amp; INDEX([3]IMC!$F$1:$R$5,5,$O639+1))</f>
        <v>#NAME?</v>
      </c>
      <c r="Q639" s="281"/>
      <c r="R639" s="288" t="e">
        <f ca="1">MATCH(F639,[3]PC!A:A,0)</f>
        <v>#NAME?</v>
      </c>
      <c r="S639" s="288" t="e">
        <f t="shared" ca="1" si="77"/>
        <v>#NAME?</v>
      </c>
      <c r="T639" s="296" t="e">
        <f ca="1">CONCATENATE(INDEX([3]PC!$E$1:$M$2,1,$S639) &amp; " e " &amp; INDEX([3]PC!$E$1:$M$2,1,$S639+1))</f>
        <v>#NAME?</v>
      </c>
      <c r="U639" s="292"/>
      <c r="W639" s="292" t="e">
        <f>CONCATENATE(INDEX([3]IMC!$F$1:$R$5,5,$V639) &amp; " e " &amp; INDEX([3]IMC!$F$1:$R$5,5,$V639+1))</f>
        <v>#VALUE!</v>
      </c>
      <c r="X639" s="293">
        <f t="shared" si="78"/>
        <v>0</v>
      </c>
      <c r="Y639" s="293">
        <f t="shared" si="79"/>
        <v>0</v>
      </c>
      <c r="Z639" s="294"/>
      <c r="AA639" s="294"/>
      <c r="AB639" s="294"/>
      <c r="AC639" s="294"/>
      <c r="AD639" s="294"/>
      <c r="AE639" s="294"/>
      <c r="AF639" s="294"/>
      <c r="AG639" s="294"/>
      <c r="AH639" s="294"/>
      <c r="AI639" s="294"/>
      <c r="AJ639" s="294"/>
      <c r="AK639" s="294"/>
      <c r="AL639" s="294"/>
      <c r="AM639" s="294"/>
    </row>
    <row r="640" spans="1:39" ht="12">
      <c r="A640" s="281"/>
      <c r="B640" s="281"/>
      <c r="C640" s="281"/>
      <c r="D640" s="283"/>
      <c r="E640" s="283"/>
      <c r="F640" s="284" t="e">
        <f t="shared" ca="1" si="80"/>
        <v>#NAME?</v>
      </c>
      <c r="G640" s="285" t="e">
        <f t="shared" ca="1" si="81"/>
        <v>#NAME?</v>
      </c>
      <c r="H640" s="281"/>
      <c r="I640" s="281"/>
      <c r="J640" s="281"/>
      <c r="K640" s="281"/>
      <c r="L640" s="281"/>
      <c r="M640" s="287" t="str">
        <f t="shared" si="76"/>
        <v/>
      </c>
      <c r="N640" s="288" t="e">
        <f ca="1">MATCH(F640,[3]IMC!B:B,0)</f>
        <v>#NAME?</v>
      </c>
      <c r="O640" s="288" t="e">
        <f t="shared" ca="1" si="82"/>
        <v>#NAME?</v>
      </c>
      <c r="P640" s="287" t="e">
        <f ca="1">CONCATENATE(INDEX([3]IMC!$F$1:$R$5,5,$O640) &amp; " e " &amp; INDEX([3]IMC!$F$1:$R$5,5,$O640+1))</f>
        <v>#NAME?</v>
      </c>
      <c r="Q640" s="281"/>
      <c r="R640" s="288" t="e">
        <f ca="1">MATCH(F640,[3]PC!A:A,0)</f>
        <v>#NAME?</v>
      </c>
      <c r="S640" s="288" t="e">
        <f t="shared" ca="1" si="77"/>
        <v>#NAME?</v>
      </c>
      <c r="T640" s="296" t="e">
        <f ca="1">CONCATENATE(INDEX([3]PC!$E$1:$M$2,1,$S640) &amp; " e " &amp; INDEX([3]PC!$E$1:$M$2,1,$S640+1))</f>
        <v>#NAME?</v>
      </c>
      <c r="U640" s="292"/>
      <c r="W640" s="292" t="e">
        <f>CONCATENATE(INDEX([3]IMC!$F$1:$R$5,5,$V640) &amp; " e " &amp; INDEX([3]IMC!$F$1:$R$5,5,$V640+1))</f>
        <v>#VALUE!</v>
      </c>
      <c r="X640" s="293">
        <f t="shared" si="78"/>
        <v>0</v>
      </c>
      <c r="Y640" s="293">
        <f t="shared" si="79"/>
        <v>0</v>
      </c>
      <c r="Z640" s="294"/>
      <c r="AA640" s="294"/>
      <c r="AB640" s="294"/>
      <c r="AC640" s="294"/>
      <c r="AD640" s="294"/>
      <c r="AE640" s="294"/>
      <c r="AF640" s="294"/>
      <c r="AG640" s="294"/>
      <c r="AH640" s="294"/>
      <c r="AI640" s="294"/>
      <c r="AJ640" s="294"/>
      <c r="AK640" s="294"/>
      <c r="AL640" s="294"/>
      <c r="AM640" s="294"/>
    </row>
    <row r="641" spans="1:39" ht="12">
      <c r="A641" s="281"/>
      <c r="B641" s="281"/>
      <c r="C641" s="281"/>
      <c r="D641" s="283"/>
      <c r="E641" s="283"/>
      <c r="F641" s="284" t="e">
        <f t="shared" ca="1" si="80"/>
        <v>#NAME?</v>
      </c>
      <c r="G641" s="285" t="e">
        <f t="shared" ca="1" si="81"/>
        <v>#NAME?</v>
      </c>
      <c r="H641" s="281"/>
      <c r="I641" s="281"/>
      <c r="J641" s="281"/>
      <c r="K641" s="281"/>
      <c r="L641" s="281"/>
      <c r="M641" s="287" t="str">
        <f t="shared" si="76"/>
        <v/>
      </c>
      <c r="N641" s="288" t="e">
        <f ca="1">MATCH(F641,[3]IMC!B:B,0)</f>
        <v>#NAME?</v>
      </c>
      <c r="O641" s="288" t="e">
        <f t="shared" ca="1" si="82"/>
        <v>#NAME?</v>
      </c>
      <c r="P641" s="287" t="e">
        <f ca="1">CONCATENATE(INDEX([3]IMC!$F$1:$R$5,5,$O641) &amp; " e " &amp; INDEX([3]IMC!$F$1:$R$5,5,$O641+1))</f>
        <v>#NAME?</v>
      </c>
      <c r="Q641" s="281"/>
      <c r="R641" s="288" t="e">
        <f ca="1">MATCH(F641,[3]PC!A:A,0)</f>
        <v>#NAME?</v>
      </c>
      <c r="S641" s="288" t="e">
        <f t="shared" ca="1" si="77"/>
        <v>#NAME?</v>
      </c>
      <c r="T641" s="296" t="e">
        <f ca="1">CONCATENATE(INDEX([3]PC!$E$1:$M$2,1,$S641) &amp; " e " &amp; INDEX([3]PC!$E$1:$M$2,1,$S641+1))</f>
        <v>#NAME?</v>
      </c>
      <c r="U641" s="292"/>
      <c r="W641" s="292" t="e">
        <f>CONCATENATE(INDEX([3]IMC!$F$1:$R$5,5,$V641) &amp; " e " &amp; INDEX([3]IMC!$F$1:$R$5,5,$V641+1))</f>
        <v>#VALUE!</v>
      </c>
      <c r="X641" s="293">
        <f t="shared" si="78"/>
        <v>0</v>
      </c>
      <c r="Y641" s="293">
        <f t="shared" si="79"/>
        <v>0</v>
      </c>
      <c r="Z641" s="294"/>
      <c r="AA641" s="294"/>
      <c r="AB641" s="294"/>
      <c r="AC641" s="294"/>
      <c r="AD641" s="294"/>
      <c r="AE641" s="294"/>
      <c r="AF641" s="294"/>
      <c r="AG641" s="294"/>
      <c r="AH641" s="294"/>
      <c r="AI641" s="294"/>
      <c r="AJ641" s="294"/>
      <c r="AK641" s="294"/>
      <c r="AL641" s="294"/>
      <c r="AM641" s="294"/>
    </row>
    <row r="642" spans="1:39" ht="12">
      <c r="A642" s="281"/>
      <c r="B642" s="281"/>
      <c r="C642" s="281"/>
      <c r="D642" s="283"/>
      <c r="E642" s="283"/>
      <c r="F642" s="284" t="e">
        <f t="shared" ca="1" si="80"/>
        <v>#NAME?</v>
      </c>
      <c r="G642" s="285" t="e">
        <f t="shared" ca="1" si="81"/>
        <v>#NAME?</v>
      </c>
      <c r="H642" s="281"/>
      <c r="I642" s="281"/>
      <c r="J642" s="281"/>
      <c r="K642" s="281"/>
      <c r="L642" s="281"/>
      <c r="M642" s="287" t="str">
        <f t="shared" ref="M642:M705" si="83">IF(H642&gt;0,IF(I642&gt;0,H642/I642^2,""),"")</f>
        <v/>
      </c>
      <c r="N642" s="288" t="e">
        <f ca="1">MATCH(F642,[3]IMC!B:B,0)</f>
        <v>#NAME?</v>
      </c>
      <c r="O642" s="288" t="e">
        <f t="shared" ca="1" si="82"/>
        <v>#NAME?</v>
      </c>
      <c r="P642" s="287" t="e">
        <f ca="1">CONCATENATE(INDEX([3]IMC!$F$1:$R$5,5,$O642) &amp; " e " &amp; INDEX([3]IMC!$F$1:$R$5,5,$O642+1))</f>
        <v>#NAME?</v>
      </c>
      <c r="Q642" s="281"/>
      <c r="R642" s="288" t="e">
        <f ca="1">MATCH(F642,[3]PC!A:A,0)</f>
        <v>#NAME?</v>
      </c>
      <c r="S642" s="288" t="e">
        <f t="shared" ref="S642:S705" ca="1" si="84">MATCH(K642,INDIRECT("PC!E" &amp; R642 &amp; ":L" &amp;R642),1)</f>
        <v>#NAME?</v>
      </c>
      <c r="T642" s="296" t="e">
        <f ca="1">CONCATENATE(INDEX([3]PC!$E$1:$M$2,1,$S642) &amp; " e " &amp; INDEX([3]PC!$E$1:$M$2,1,$S642+1))</f>
        <v>#NAME?</v>
      </c>
      <c r="U642" s="292"/>
      <c r="W642" s="292" t="e">
        <f>CONCATENATE(INDEX([3]IMC!$F$1:$R$5,5,$V642) &amp; " e " &amp; INDEX([3]IMC!$F$1:$R$5,5,$V642+1))</f>
        <v>#VALUE!</v>
      </c>
      <c r="X642" s="293">
        <f t="shared" ref="X642:X705" si="85">U642*(I642*I642)</f>
        <v>0</v>
      </c>
      <c r="Y642" s="293">
        <f t="shared" ref="Y642:Y705" si="86">H642-X642</f>
        <v>0</v>
      </c>
      <c r="Z642" s="294"/>
      <c r="AA642" s="294"/>
      <c r="AB642" s="294"/>
      <c r="AC642" s="294"/>
      <c r="AD642" s="294"/>
      <c r="AE642" s="294"/>
      <c r="AF642" s="294"/>
      <c r="AG642" s="294"/>
      <c r="AH642" s="294"/>
      <c r="AI642" s="294"/>
      <c r="AJ642" s="294"/>
      <c r="AK642" s="294"/>
      <c r="AL642" s="294"/>
      <c r="AM642" s="294"/>
    </row>
    <row r="643" spans="1:39" ht="12">
      <c r="A643" s="281"/>
      <c r="B643" s="281"/>
      <c r="C643" s="281"/>
      <c r="D643" s="283"/>
      <c r="E643" s="283"/>
      <c r="F643" s="284" t="e">
        <f t="shared" ca="1" si="80"/>
        <v>#NAME?</v>
      </c>
      <c r="G643" s="285" t="e">
        <f t="shared" ca="1" si="81"/>
        <v>#NAME?</v>
      </c>
      <c r="H643" s="281"/>
      <c r="I643" s="281"/>
      <c r="J643" s="281"/>
      <c r="K643" s="281"/>
      <c r="L643" s="281"/>
      <c r="M643" s="287" t="str">
        <f t="shared" si="83"/>
        <v/>
      </c>
      <c r="N643" s="288" t="e">
        <f ca="1">MATCH(F643,[3]IMC!B:B,0)</f>
        <v>#NAME?</v>
      </c>
      <c r="O643" s="288" t="e">
        <f t="shared" ca="1" si="82"/>
        <v>#NAME?</v>
      </c>
      <c r="P643" s="287" t="e">
        <f ca="1">CONCATENATE(INDEX([3]IMC!$F$1:$R$5,5,$O643) &amp; " e " &amp; INDEX([3]IMC!$F$1:$R$5,5,$O643+1))</f>
        <v>#NAME?</v>
      </c>
      <c r="Q643" s="281"/>
      <c r="R643" s="288" t="e">
        <f ca="1">MATCH(F643,[3]PC!A:A,0)</f>
        <v>#NAME?</v>
      </c>
      <c r="S643" s="288" t="e">
        <f t="shared" ca="1" si="84"/>
        <v>#NAME?</v>
      </c>
      <c r="T643" s="296" t="e">
        <f ca="1">CONCATENATE(INDEX([3]PC!$E$1:$M$2,1,$S643) &amp; " e " &amp; INDEX([3]PC!$E$1:$M$2,1,$S643+1))</f>
        <v>#NAME?</v>
      </c>
      <c r="U643" s="292"/>
      <c r="W643" s="292" t="e">
        <f>CONCATENATE(INDEX([3]IMC!$F$1:$R$5,5,$V643) &amp; " e " &amp; INDEX([3]IMC!$F$1:$R$5,5,$V643+1))</f>
        <v>#VALUE!</v>
      </c>
      <c r="X643" s="293">
        <f t="shared" si="85"/>
        <v>0</v>
      </c>
      <c r="Y643" s="293">
        <f t="shared" si="86"/>
        <v>0</v>
      </c>
      <c r="Z643" s="294"/>
      <c r="AA643" s="294"/>
      <c r="AB643" s="294"/>
      <c r="AC643" s="294"/>
      <c r="AD643" s="294"/>
      <c r="AE643" s="294"/>
      <c r="AF643" s="294"/>
      <c r="AG643" s="294"/>
      <c r="AH643" s="294"/>
      <c r="AI643" s="294"/>
      <c r="AJ643" s="294"/>
      <c r="AK643" s="294"/>
      <c r="AL643" s="294"/>
      <c r="AM643" s="294"/>
    </row>
    <row r="644" spans="1:39" ht="12">
      <c r="A644" s="281"/>
      <c r="B644" s="281"/>
      <c r="C644" s="281"/>
      <c r="D644" s="283"/>
      <c r="E644" s="283"/>
      <c r="F644" s="284" t="e">
        <f t="shared" ca="1" si="80"/>
        <v>#NAME?</v>
      </c>
      <c r="G644" s="285" t="e">
        <f t="shared" ca="1" si="81"/>
        <v>#NAME?</v>
      </c>
      <c r="H644" s="281"/>
      <c r="I644" s="281"/>
      <c r="J644" s="281"/>
      <c r="K644" s="281"/>
      <c r="L644" s="281"/>
      <c r="M644" s="287" t="str">
        <f t="shared" si="83"/>
        <v/>
      </c>
      <c r="N644" s="288" t="e">
        <f ca="1">MATCH(F644,[3]IMC!B:B,0)</f>
        <v>#NAME?</v>
      </c>
      <c r="O644" s="288" t="e">
        <f t="shared" ca="1" si="82"/>
        <v>#NAME?</v>
      </c>
      <c r="P644" s="287" t="e">
        <f ca="1">CONCATENATE(INDEX([3]IMC!$F$1:$R$5,5,$O644) &amp; " e " &amp; INDEX([3]IMC!$F$1:$R$5,5,$O644+1))</f>
        <v>#NAME?</v>
      </c>
      <c r="Q644" s="281"/>
      <c r="R644" s="288" t="e">
        <f ca="1">MATCH(F644,[3]PC!A:A,0)</f>
        <v>#NAME?</v>
      </c>
      <c r="S644" s="288" t="e">
        <f t="shared" ca="1" si="84"/>
        <v>#NAME?</v>
      </c>
      <c r="T644" s="296" t="e">
        <f ca="1">CONCATENATE(INDEX([3]PC!$E$1:$M$2,1,$S644) &amp; " e " &amp; INDEX([3]PC!$E$1:$M$2,1,$S644+1))</f>
        <v>#NAME?</v>
      </c>
      <c r="U644" s="292"/>
      <c r="W644" s="292" t="e">
        <f>CONCATENATE(INDEX([3]IMC!$F$1:$R$5,5,$V644) &amp; " e " &amp; INDEX([3]IMC!$F$1:$R$5,5,$V644+1))</f>
        <v>#VALUE!</v>
      </c>
      <c r="X644" s="293">
        <f t="shared" si="85"/>
        <v>0</v>
      </c>
      <c r="Y644" s="293">
        <f t="shared" si="86"/>
        <v>0</v>
      </c>
      <c r="Z644" s="294"/>
      <c r="AA644" s="294"/>
      <c r="AB644" s="294"/>
      <c r="AC644" s="294"/>
      <c r="AD644" s="294"/>
      <c r="AE644" s="294"/>
      <c r="AF644" s="294"/>
      <c r="AG644" s="294"/>
      <c r="AH644" s="294"/>
      <c r="AI644" s="294"/>
      <c r="AJ644" s="294"/>
      <c r="AK644" s="294"/>
      <c r="AL644" s="294"/>
      <c r="AM644" s="294"/>
    </row>
    <row r="645" spans="1:39" ht="12">
      <c r="A645" s="281"/>
      <c r="B645" s="281"/>
      <c r="C645" s="281"/>
      <c r="D645" s="283"/>
      <c r="E645" s="283"/>
      <c r="F645" s="284" t="e">
        <f t="shared" ca="1" si="80"/>
        <v>#NAME?</v>
      </c>
      <c r="G645" s="285" t="e">
        <f t="shared" ca="1" si="81"/>
        <v>#NAME?</v>
      </c>
      <c r="H645" s="281"/>
      <c r="I645" s="281"/>
      <c r="J645" s="281"/>
      <c r="K645" s="281"/>
      <c r="L645" s="281"/>
      <c r="M645" s="287" t="str">
        <f t="shared" si="83"/>
        <v/>
      </c>
      <c r="N645" s="288" t="e">
        <f ca="1">MATCH(F645,[3]IMC!B:B,0)</f>
        <v>#NAME?</v>
      </c>
      <c r="O645" s="288" t="e">
        <f t="shared" ca="1" si="82"/>
        <v>#NAME?</v>
      </c>
      <c r="P645" s="287" t="e">
        <f ca="1">CONCATENATE(INDEX([3]IMC!$F$1:$R$5,5,$O645) &amp; " e " &amp; INDEX([3]IMC!$F$1:$R$5,5,$O645+1))</f>
        <v>#NAME?</v>
      </c>
      <c r="Q645" s="281"/>
      <c r="R645" s="288" t="e">
        <f ca="1">MATCH(F645,[3]PC!A:A,0)</f>
        <v>#NAME?</v>
      </c>
      <c r="S645" s="288" t="e">
        <f t="shared" ca="1" si="84"/>
        <v>#NAME?</v>
      </c>
      <c r="T645" s="296" t="e">
        <f ca="1">CONCATENATE(INDEX([3]PC!$E$1:$M$2,1,$S645) &amp; " e " &amp; INDEX([3]PC!$E$1:$M$2,1,$S645+1))</f>
        <v>#NAME?</v>
      </c>
      <c r="U645" s="292"/>
      <c r="W645" s="292" t="e">
        <f>CONCATENATE(INDEX([3]IMC!$F$1:$R$5,5,$V645) &amp; " e " &amp; INDEX([3]IMC!$F$1:$R$5,5,$V645+1))</f>
        <v>#VALUE!</v>
      </c>
      <c r="X645" s="293">
        <f t="shared" si="85"/>
        <v>0</v>
      </c>
      <c r="Y645" s="293">
        <f t="shared" si="86"/>
        <v>0</v>
      </c>
      <c r="Z645" s="294"/>
      <c r="AA645" s="294"/>
      <c r="AB645" s="294"/>
      <c r="AC645" s="294"/>
      <c r="AD645" s="294"/>
      <c r="AE645" s="294"/>
      <c r="AF645" s="294"/>
      <c r="AG645" s="294"/>
      <c r="AH645" s="294"/>
      <c r="AI645" s="294"/>
      <c r="AJ645" s="294"/>
      <c r="AK645" s="294"/>
      <c r="AL645" s="294"/>
      <c r="AM645" s="294"/>
    </row>
    <row r="646" spans="1:39" ht="12">
      <c r="A646" s="281"/>
      <c r="B646" s="281"/>
      <c r="C646" s="281"/>
      <c r="D646" s="283"/>
      <c r="E646" s="283"/>
      <c r="F646" s="284" t="e">
        <f t="shared" ca="1" si="80"/>
        <v>#NAME?</v>
      </c>
      <c r="G646" s="285" t="e">
        <f t="shared" ca="1" si="81"/>
        <v>#NAME?</v>
      </c>
      <c r="H646" s="281"/>
      <c r="I646" s="281"/>
      <c r="J646" s="281"/>
      <c r="K646" s="281"/>
      <c r="L646" s="281"/>
      <c r="M646" s="287" t="str">
        <f t="shared" si="83"/>
        <v/>
      </c>
      <c r="N646" s="288" t="e">
        <f ca="1">MATCH(F646,[3]IMC!B:B,0)</f>
        <v>#NAME?</v>
      </c>
      <c r="O646" s="288" t="e">
        <f t="shared" ca="1" si="82"/>
        <v>#NAME?</v>
      </c>
      <c r="P646" s="287" t="e">
        <f ca="1">CONCATENATE(INDEX([3]IMC!$F$1:$R$5,5,$O646) &amp; " e " &amp; INDEX([3]IMC!$F$1:$R$5,5,$O646+1))</f>
        <v>#NAME?</v>
      </c>
      <c r="Q646" s="281"/>
      <c r="R646" s="288" t="e">
        <f ca="1">MATCH(F646,[3]PC!A:A,0)</f>
        <v>#NAME?</v>
      </c>
      <c r="S646" s="288" t="e">
        <f t="shared" ca="1" si="84"/>
        <v>#NAME?</v>
      </c>
      <c r="T646" s="296" t="e">
        <f ca="1">CONCATENATE(INDEX([3]PC!$E$1:$M$2,1,$S646) &amp; " e " &amp; INDEX([3]PC!$E$1:$M$2,1,$S646+1))</f>
        <v>#NAME?</v>
      </c>
      <c r="U646" s="292"/>
      <c r="W646" s="292" t="e">
        <f>CONCATENATE(INDEX([3]IMC!$F$1:$R$5,5,$V646) &amp; " e " &amp; INDEX([3]IMC!$F$1:$R$5,5,$V646+1))</f>
        <v>#VALUE!</v>
      </c>
      <c r="X646" s="293">
        <f t="shared" si="85"/>
        <v>0</v>
      </c>
      <c r="Y646" s="293">
        <f t="shared" si="86"/>
        <v>0</v>
      </c>
      <c r="Z646" s="294"/>
      <c r="AA646" s="294"/>
      <c r="AB646" s="294"/>
      <c r="AC646" s="294"/>
      <c r="AD646" s="294"/>
      <c r="AE646" s="294"/>
      <c r="AF646" s="294"/>
      <c r="AG646" s="294"/>
      <c r="AH646" s="294"/>
      <c r="AI646" s="294"/>
      <c r="AJ646" s="294"/>
      <c r="AK646" s="294"/>
      <c r="AL646" s="294"/>
      <c r="AM646" s="294"/>
    </row>
    <row r="647" spans="1:39" ht="12">
      <c r="A647" s="281"/>
      <c r="B647" s="281"/>
      <c r="C647" s="281"/>
      <c r="D647" s="283"/>
      <c r="E647" s="283"/>
      <c r="F647" s="284" t="e">
        <f t="shared" ca="1" si="80"/>
        <v>#NAME?</v>
      </c>
      <c r="G647" s="285" t="e">
        <f t="shared" ca="1" si="81"/>
        <v>#NAME?</v>
      </c>
      <c r="H647" s="281"/>
      <c r="I647" s="281"/>
      <c r="J647" s="281"/>
      <c r="K647" s="281"/>
      <c r="L647" s="281"/>
      <c r="M647" s="287" t="str">
        <f t="shared" si="83"/>
        <v/>
      </c>
      <c r="N647" s="288" t="e">
        <f ca="1">MATCH(F647,[3]IMC!B:B,0)</f>
        <v>#NAME?</v>
      </c>
      <c r="O647" s="288" t="e">
        <f t="shared" ca="1" si="82"/>
        <v>#NAME?</v>
      </c>
      <c r="P647" s="287" t="e">
        <f ca="1">CONCATENATE(INDEX([3]IMC!$F$1:$R$5,5,$O647) &amp; " e " &amp; INDEX([3]IMC!$F$1:$R$5,5,$O647+1))</f>
        <v>#NAME?</v>
      </c>
      <c r="Q647" s="281"/>
      <c r="R647" s="288" t="e">
        <f ca="1">MATCH(F647,[3]PC!A:A,0)</f>
        <v>#NAME?</v>
      </c>
      <c r="S647" s="288" t="e">
        <f t="shared" ca="1" si="84"/>
        <v>#NAME?</v>
      </c>
      <c r="T647" s="296" t="e">
        <f ca="1">CONCATENATE(INDEX([3]PC!$E$1:$M$2,1,$S647) &amp; " e " &amp; INDEX([3]PC!$E$1:$M$2,1,$S647+1))</f>
        <v>#NAME?</v>
      </c>
      <c r="U647" s="292"/>
      <c r="W647" s="292" t="e">
        <f>CONCATENATE(INDEX([3]IMC!$F$1:$R$5,5,$V647) &amp; " e " &amp; INDEX([3]IMC!$F$1:$R$5,5,$V647+1))</f>
        <v>#VALUE!</v>
      </c>
      <c r="X647" s="293">
        <f t="shared" si="85"/>
        <v>0</v>
      </c>
      <c r="Y647" s="293">
        <f t="shared" si="86"/>
        <v>0</v>
      </c>
      <c r="Z647" s="294"/>
      <c r="AA647" s="294"/>
      <c r="AB647" s="294"/>
      <c r="AC647" s="294"/>
      <c r="AD647" s="294"/>
      <c r="AE647" s="294"/>
      <c r="AF647" s="294"/>
      <c r="AG647" s="294"/>
      <c r="AH647" s="294"/>
      <c r="AI647" s="294"/>
      <c r="AJ647" s="294"/>
      <c r="AK647" s="294"/>
      <c r="AL647" s="294"/>
      <c r="AM647" s="294"/>
    </row>
    <row r="648" spans="1:39" ht="12">
      <c r="A648" s="281"/>
      <c r="B648" s="281"/>
      <c r="C648" s="281"/>
      <c r="D648" s="283"/>
      <c r="E648" s="283"/>
      <c r="F648" s="284" t="e">
        <f t="shared" ca="1" si="80"/>
        <v>#NAME?</v>
      </c>
      <c r="G648" s="285" t="e">
        <f t="shared" ca="1" si="81"/>
        <v>#NAME?</v>
      </c>
      <c r="H648" s="281"/>
      <c r="I648" s="281"/>
      <c r="J648" s="281"/>
      <c r="K648" s="281"/>
      <c r="L648" s="281"/>
      <c r="M648" s="287" t="str">
        <f t="shared" si="83"/>
        <v/>
      </c>
      <c r="N648" s="288" t="e">
        <f ca="1">MATCH(F648,[3]IMC!B:B,0)</f>
        <v>#NAME?</v>
      </c>
      <c r="O648" s="288" t="e">
        <f t="shared" ca="1" si="82"/>
        <v>#NAME?</v>
      </c>
      <c r="P648" s="287" t="e">
        <f ca="1">CONCATENATE(INDEX([3]IMC!$F$1:$R$5,5,$O648) &amp; " e " &amp; INDEX([3]IMC!$F$1:$R$5,5,$O648+1))</f>
        <v>#NAME?</v>
      </c>
      <c r="Q648" s="281"/>
      <c r="R648" s="288" t="e">
        <f ca="1">MATCH(F648,[3]PC!A:A,0)</f>
        <v>#NAME?</v>
      </c>
      <c r="S648" s="288" t="e">
        <f t="shared" ca="1" si="84"/>
        <v>#NAME?</v>
      </c>
      <c r="T648" s="296" t="e">
        <f ca="1">CONCATENATE(INDEX([3]PC!$E$1:$M$2,1,$S648) &amp; " e " &amp; INDEX([3]PC!$E$1:$M$2,1,$S648+1))</f>
        <v>#NAME?</v>
      </c>
      <c r="U648" s="292"/>
      <c r="W648" s="292" t="e">
        <f>CONCATENATE(INDEX([3]IMC!$F$1:$R$5,5,$V648) &amp; " e " &amp; INDEX([3]IMC!$F$1:$R$5,5,$V648+1))</f>
        <v>#VALUE!</v>
      </c>
      <c r="X648" s="293">
        <f t="shared" si="85"/>
        <v>0</v>
      </c>
      <c r="Y648" s="293">
        <f t="shared" si="86"/>
        <v>0</v>
      </c>
      <c r="Z648" s="294"/>
      <c r="AA648" s="294"/>
      <c r="AB648" s="294"/>
      <c r="AC648" s="294"/>
      <c r="AD648" s="294"/>
      <c r="AE648" s="294"/>
      <c r="AF648" s="294"/>
      <c r="AG648" s="294"/>
      <c r="AH648" s="294"/>
      <c r="AI648" s="294"/>
      <c r="AJ648" s="294"/>
      <c r="AK648" s="294"/>
      <c r="AL648" s="294"/>
      <c r="AM648" s="294"/>
    </row>
    <row r="649" spans="1:39" ht="12">
      <c r="A649" s="281"/>
      <c r="B649" s="281"/>
      <c r="C649" s="281"/>
      <c r="D649" s="283"/>
      <c r="E649" s="283"/>
      <c r="F649" s="284" t="e">
        <f t="shared" ca="1" si="80"/>
        <v>#NAME?</v>
      </c>
      <c r="G649" s="285" t="e">
        <f t="shared" ca="1" si="81"/>
        <v>#NAME?</v>
      </c>
      <c r="H649" s="281"/>
      <c r="I649" s="281"/>
      <c r="J649" s="281"/>
      <c r="K649" s="281"/>
      <c r="L649" s="281"/>
      <c r="M649" s="287" t="str">
        <f t="shared" si="83"/>
        <v/>
      </c>
      <c r="N649" s="288" t="e">
        <f ca="1">MATCH(F649,[3]IMC!B:B,0)</f>
        <v>#NAME?</v>
      </c>
      <c r="O649" s="288" t="e">
        <f t="shared" ca="1" si="82"/>
        <v>#NAME?</v>
      </c>
      <c r="P649" s="287" t="e">
        <f ca="1">CONCATENATE(INDEX([3]IMC!$F$1:$R$5,5,$O649) &amp; " e " &amp; INDEX([3]IMC!$F$1:$R$5,5,$O649+1))</f>
        <v>#NAME?</v>
      </c>
      <c r="Q649" s="281"/>
      <c r="R649" s="288" t="e">
        <f ca="1">MATCH(F649,[3]PC!A:A,0)</f>
        <v>#NAME?</v>
      </c>
      <c r="S649" s="288" t="e">
        <f t="shared" ca="1" si="84"/>
        <v>#NAME?</v>
      </c>
      <c r="T649" s="296" t="e">
        <f ca="1">CONCATENATE(INDEX([3]PC!$E$1:$M$2,1,$S649) &amp; " e " &amp; INDEX([3]PC!$E$1:$M$2,1,$S649+1))</f>
        <v>#NAME?</v>
      </c>
      <c r="U649" s="292"/>
      <c r="W649" s="292" t="e">
        <f>CONCATENATE(INDEX([3]IMC!$F$1:$R$5,5,$V649) &amp; " e " &amp; INDEX([3]IMC!$F$1:$R$5,5,$V649+1))</f>
        <v>#VALUE!</v>
      </c>
      <c r="X649" s="293">
        <f t="shared" si="85"/>
        <v>0</v>
      </c>
      <c r="Y649" s="293">
        <f t="shared" si="86"/>
        <v>0</v>
      </c>
      <c r="Z649" s="294"/>
      <c r="AA649" s="294"/>
      <c r="AB649" s="294"/>
      <c r="AC649" s="294"/>
      <c r="AD649" s="294"/>
      <c r="AE649" s="294"/>
      <c r="AF649" s="294"/>
      <c r="AG649" s="294"/>
      <c r="AH649" s="294"/>
      <c r="AI649" s="294"/>
      <c r="AJ649" s="294"/>
      <c r="AK649" s="294"/>
      <c r="AL649" s="294"/>
      <c r="AM649" s="294"/>
    </row>
    <row r="650" spans="1:39" ht="12">
      <c r="A650" s="281"/>
      <c r="B650" s="281"/>
      <c r="C650" s="281"/>
      <c r="D650" s="283"/>
      <c r="E650" s="283"/>
      <c r="F650" s="284" t="e">
        <f t="shared" ca="1" si="80"/>
        <v>#NAME?</v>
      </c>
      <c r="G650" s="285" t="e">
        <f t="shared" ca="1" si="81"/>
        <v>#NAME?</v>
      </c>
      <c r="H650" s="281"/>
      <c r="I650" s="281"/>
      <c r="J650" s="281"/>
      <c r="K650" s="281"/>
      <c r="L650" s="281"/>
      <c r="M650" s="287" t="str">
        <f t="shared" si="83"/>
        <v/>
      </c>
      <c r="N650" s="288" t="e">
        <f ca="1">MATCH(F650,[3]IMC!B:B,0)</f>
        <v>#NAME?</v>
      </c>
      <c r="O650" s="288" t="e">
        <f t="shared" ca="1" si="82"/>
        <v>#NAME?</v>
      </c>
      <c r="P650" s="287" t="e">
        <f ca="1">CONCATENATE(INDEX([3]IMC!$F$1:$R$5,5,$O650) &amp; " e " &amp; INDEX([3]IMC!$F$1:$R$5,5,$O650+1))</f>
        <v>#NAME?</v>
      </c>
      <c r="Q650" s="281"/>
      <c r="R650" s="288" t="e">
        <f ca="1">MATCH(F650,[3]PC!A:A,0)</f>
        <v>#NAME?</v>
      </c>
      <c r="S650" s="288" t="e">
        <f t="shared" ca="1" si="84"/>
        <v>#NAME?</v>
      </c>
      <c r="T650" s="296" t="e">
        <f ca="1">CONCATENATE(INDEX([3]PC!$E$1:$M$2,1,$S650) &amp; " e " &amp; INDEX([3]PC!$E$1:$M$2,1,$S650+1))</f>
        <v>#NAME?</v>
      </c>
      <c r="U650" s="292"/>
      <c r="W650" s="292" t="e">
        <f>CONCATENATE(INDEX([3]IMC!$F$1:$R$5,5,$V650) &amp; " e " &amp; INDEX([3]IMC!$F$1:$R$5,5,$V650+1))</f>
        <v>#VALUE!</v>
      </c>
      <c r="X650" s="293">
        <f t="shared" si="85"/>
        <v>0</v>
      </c>
      <c r="Y650" s="293">
        <f t="shared" si="86"/>
        <v>0</v>
      </c>
      <c r="Z650" s="294"/>
      <c r="AA650" s="294"/>
      <c r="AB650" s="294"/>
      <c r="AC650" s="294"/>
      <c r="AD650" s="294"/>
      <c r="AE650" s="294"/>
      <c r="AF650" s="294"/>
      <c r="AG650" s="294"/>
      <c r="AH650" s="294"/>
      <c r="AI650" s="294"/>
      <c r="AJ650" s="294"/>
      <c r="AK650" s="294"/>
      <c r="AL650" s="294"/>
      <c r="AM650" s="294"/>
    </row>
    <row r="651" spans="1:39" ht="12">
      <c r="A651" s="281"/>
      <c r="B651" s="281"/>
      <c r="C651" s="281"/>
      <c r="D651" s="283"/>
      <c r="E651" s="283"/>
      <c r="F651" s="284" t="e">
        <f t="shared" ca="1" si="80"/>
        <v>#NAME?</v>
      </c>
      <c r="G651" s="285" t="e">
        <f t="shared" ca="1" si="81"/>
        <v>#NAME?</v>
      </c>
      <c r="H651" s="281"/>
      <c r="I651" s="281"/>
      <c r="J651" s="281"/>
      <c r="K651" s="281"/>
      <c r="L651" s="281"/>
      <c r="M651" s="287" t="str">
        <f t="shared" si="83"/>
        <v/>
      </c>
      <c r="N651" s="288" t="e">
        <f ca="1">MATCH(F651,[3]IMC!B:B,0)</f>
        <v>#NAME?</v>
      </c>
      <c r="O651" s="288" t="e">
        <f t="shared" ca="1" si="82"/>
        <v>#NAME?</v>
      </c>
      <c r="P651" s="287" t="e">
        <f ca="1">CONCATENATE(INDEX([3]IMC!$F$1:$R$5,5,$O651) &amp; " e " &amp; INDEX([3]IMC!$F$1:$R$5,5,$O651+1))</f>
        <v>#NAME?</v>
      </c>
      <c r="Q651" s="281"/>
      <c r="R651" s="288" t="e">
        <f ca="1">MATCH(F651,[3]PC!A:A,0)</f>
        <v>#NAME?</v>
      </c>
      <c r="S651" s="288" t="e">
        <f t="shared" ca="1" si="84"/>
        <v>#NAME?</v>
      </c>
      <c r="T651" s="296" t="e">
        <f ca="1">CONCATENATE(INDEX([3]PC!$E$1:$M$2,1,$S651) &amp; " e " &amp; INDEX([3]PC!$E$1:$M$2,1,$S651+1))</f>
        <v>#NAME?</v>
      </c>
      <c r="U651" s="292"/>
      <c r="W651" s="292" t="e">
        <f>CONCATENATE(INDEX([3]IMC!$F$1:$R$5,5,$V651) &amp; " e " &amp; INDEX([3]IMC!$F$1:$R$5,5,$V651+1))</f>
        <v>#VALUE!</v>
      </c>
      <c r="X651" s="293">
        <f t="shared" si="85"/>
        <v>0</v>
      </c>
      <c r="Y651" s="293">
        <f t="shared" si="86"/>
        <v>0</v>
      </c>
      <c r="Z651" s="294"/>
      <c r="AA651" s="294"/>
      <c r="AB651" s="294"/>
      <c r="AC651" s="294"/>
      <c r="AD651" s="294"/>
      <c r="AE651" s="294"/>
      <c r="AF651" s="294"/>
      <c r="AG651" s="294"/>
      <c r="AH651" s="294"/>
      <c r="AI651" s="294"/>
      <c r="AJ651" s="294"/>
      <c r="AK651" s="294"/>
      <c r="AL651" s="294"/>
      <c r="AM651" s="294"/>
    </row>
    <row r="652" spans="1:39" ht="12">
      <c r="A652" s="281"/>
      <c r="B652" s="281"/>
      <c r="C652" s="281"/>
      <c r="D652" s="283"/>
      <c r="E652" s="283"/>
      <c r="F652" s="284" t="e">
        <f t="shared" ca="1" si="80"/>
        <v>#NAME?</v>
      </c>
      <c r="G652" s="285" t="e">
        <f t="shared" ca="1" si="81"/>
        <v>#NAME?</v>
      </c>
      <c r="H652" s="281"/>
      <c r="I652" s="281"/>
      <c r="J652" s="281"/>
      <c r="K652" s="281"/>
      <c r="L652" s="281"/>
      <c r="M652" s="287" t="str">
        <f t="shared" si="83"/>
        <v/>
      </c>
      <c r="N652" s="288" t="e">
        <f ca="1">MATCH(F652,[3]IMC!B:B,0)</f>
        <v>#NAME?</v>
      </c>
      <c r="O652" s="288" t="e">
        <f t="shared" ca="1" si="82"/>
        <v>#NAME?</v>
      </c>
      <c r="P652" s="287" t="e">
        <f ca="1">CONCATENATE(INDEX([3]IMC!$F$1:$R$5,5,$O652) &amp; " e " &amp; INDEX([3]IMC!$F$1:$R$5,5,$O652+1))</f>
        <v>#NAME?</v>
      </c>
      <c r="Q652" s="281"/>
      <c r="R652" s="288" t="e">
        <f ca="1">MATCH(F652,[3]PC!A:A,0)</f>
        <v>#NAME?</v>
      </c>
      <c r="S652" s="288" t="e">
        <f t="shared" ca="1" si="84"/>
        <v>#NAME?</v>
      </c>
      <c r="T652" s="296" t="e">
        <f ca="1">CONCATENATE(INDEX([3]PC!$E$1:$M$2,1,$S652) &amp; " e " &amp; INDEX([3]PC!$E$1:$M$2,1,$S652+1))</f>
        <v>#NAME?</v>
      </c>
      <c r="U652" s="292"/>
      <c r="W652" s="292" t="e">
        <f>CONCATENATE(INDEX([3]IMC!$F$1:$R$5,5,$V652) &amp; " e " &amp; INDEX([3]IMC!$F$1:$R$5,5,$V652+1))</f>
        <v>#VALUE!</v>
      </c>
      <c r="X652" s="293">
        <f t="shared" si="85"/>
        <v>0</v>
      </c>
      <c r="Y652" s="293">
        <f t="shared" si="86"/>
        <v>0</v>
      </c>
      <c r="Z652" s="294"/>
      <c r="AA652" s="294"/>
      <c r="AB652" s="294"/>
      <c r="AC652" s="294"/>
      <c r="AD652" s="294"/>
      <c r="AE652" s="294"/>
      <c r="AF652" s="294"/>
      <c r="AG652" s="294"/>
      <c r="AH652" s="294"/>
      <c r="AI652" s="294"/>
      <c r="AJ652" s="294"/>
      <c r="AK652" s="294"/>
      <c r="AL652" s="294"/>
      <c r="AM652" s="294"/>
    </row>
    <row r="653" spans="1:39" ht="12">
      <c r="A653" s="281"/>
      <c r="B653" s="281"/>
      <c r="C653" s="281"/>
      <c r="D653" s="283"/>
      <c r="E653" s="283"/>
      <c r="F653" s="284" t="e">
        <f t="shared" ca="1" si="80"/>
        <v>#NAME?</v>
      </c>
      <c r="G653" s="285" t="e">
        <f t="shared" ca="1" si="81"/>
        <v>#NAME?</v>
      </c>
      <c r="H653" s="281"/>
      <c r="I653" s="281"/>
      <c r="J653" s="281"/>
      <c r="K653" s="281"/>
      <c r="L653" s="281"/>
      <c r="M653" s="287" t="str">
        <f t="shared" si="83"/>
        <v/>
      </c>
      <c r="N653" s="288" t="e">
        <f ca="1">MATCH(F653,[3]IMC!B:B,0)</f>
        <v>#NAME?</v>
      </c>
      <c r="O653" s="288" t="e">
        <f t="shared" ca="1" si="82"/>
        <v>#NAME?</v>
      </c>
      <c r="P653" s="287" t="e">
        <f ca="1">CONCATENATE(INDEX([3]IMC!$F$1:$R$5,5,$O653) &amp; " e " &amp; INDEX([3]IMC!$F$1:$R$5,5,$O653+1))</f>
        <v>#NAME?</v>
      </c>
      <c r="Q653" s="281"/>
      <c r="R653" s="288" t="e">
        <f ca="1">MATCH(F653,[3]PC!A:A,0)</f>
        <v>#NAME?</v>
      </c>
      <c r="S653" s="288" t="e">
        <f t="shared" ca="1" si="84"/>
        <v>#NAME?</v>
      </c>
      <c r="T653" s="296" t="e">
        <f ca="1">CONCATENATE(INDEX([3]PC!$E$1:$M$2,1,$S653) &amp; " e " &amp; INDEX([3]PC!$E$1:$M$2,1,$S653+1))</f>
        <v>#NAME?</v>
      </c>
      <c r="U653" s="292"/>
      <c r="W653" s="292" t="e">
        <f>CONCATENATE(INDEX([3]IMC!$F$1:$R$5,5,$V653) &amp; " e " &amp; INDEX([3]IMC!$F$1:$R$5,5,$V653+1))</f>
        <v>#VALUE!</v>
      </c>
      <c r="X653" s="293">
        <f t="shared" si="85"/>
        <v>0</v>
      </c>
      <c r="Y653" s="293">
        <f t="shared" si="86"/>
        <v>0</v>
      </c>
      <c r="Z653" s="294"/>
      <c r="AA653" s="294"/>
      <c r="AB653" s="294"/>
      <c r="AC653" s="294"/>
      <c r="AD653" s="294"/>
      <c r="AE653" s="294"/>
      <c r="AF653" s="294"/>
      <c r="AG653" s="294"/>
      <c r="AH653" s="294"/>
      <c r="AI653" s="294"/>
      <c r="AJ653" s="294"/>
      <c r="AK653" s="294"/>
      <c r="AL653" s="294"/>
      <c r="AM653" s="294"/>
    </row>
    <row r="654" spans="1:39" ht="12">
      <c r="A654" s="281"/>
      <c r="B654" s="281"/>
      <c r="C654" s="281"/>
      <c r="D654" s="283"/>
      <c r="E654" s="283"/>
      <c r="F654" s="284" t="e">
        <f t="shared" ca="1" si="80"/>
        <v>#NAME?</v>
      </c>
      <c r="G654" s="285" t="e">
        <f t="shared" ca="1" si="81"/>
        <v>#NAME?</v>
      </c>
      <c r="H654" s="281"/>
      <c r="I654" s="281"/>
      <c r="J654" s="281"/>
      <c r="K654" s="281"/>
      <c r="L654" s="281"/>
      <c r="M654" s="287" t="str">
        <f t="shared" si="83"/>
        <v/>
      </c>
      <c r="N654" s="288" t="e">
        <f ca="1">MATCH(F654,[3]IMC!B:B,0)</f>
        <v>#NAME?</v>
      </c>
      <c r="O654" s="288" t="e">
        <f t="shared" ca="1" si="82"/>
        <v>#NAME?</v>
      </c>
      <c r="P654" s="287" t="e">
        <f ca="1">CONCATENATE(INDEX([3]IMC!$F$1:$R$5,5,$O654) &amp; " e " &amp; INDEX([3]IMC!$F$1:$R$5,5,$O654+1))</f>
        <v>#NAME?</v>
      </c>
      <c r="Q654" s="281"/>
      <c r="R654" s="288" t="e">
        <f ca="1">MATCH(F654,[3]PC!A:A,0)</f>
        <v>#NAME?</v>
      </c>
      <c r="S654" s="288" t="e">
        <f t="shared" ca="1" si="84"/>
        <v>#NAME?</v>
      </c>
      <c r="T654" s="296" t="e">
        <f ca="1">CONCATENATE(INDEX([3]PC!$E$1:$M$2,1,$S654) &amp; " e " &amp; INDEX([3]PC!$E$1:$M$2,1,$S654+1))</f>
        <v>#NAME?</v>
      </c>
      <c r="U654" s="292"/>
      <c r="W654" s="292" t="e">
        <f>CONCATENATE(INDEX([3]IMC!$F$1:$R$5,5,$V654) &amp; " e " &amp; INDEX([3]IMC!$F$1:$R$5,5,$V654+1))</f>
        <v>#VALUE!</v>
      </c>
      <c r="X654" s="293">
        <f t="shared" si="85"/>
        <v>0</v>
      </c>
      <c r="Y654" s="293">
        <f t="shared" si="86"/>
        <v>0</v>
      </c>
      <c r="Z654" s="294"/>
      <c r="AA654" s="294"/>
      <c r="AB654" s="294"/>
      <c r="AC654" s="294"/>
      <c r="AD654" s="294"/>
      <c r="AE654" s="294"/>
      <c r="AF654" s="294"/>
      <c r="AG654" s="294"/>
      <c r="AH654" s="294"/>
      <c r="AI654" s="294"/>
      <c r="AJ654" s="294"/>
      <c r="AK654" s="294"/>
      <c r="AL654" s="294"/>
      <c r="AM654" s="294"/>
    </row>
    <row r="655" spans="1:39" ht="12">
      <c r="A655" s="281"/>
      <c r="B655" s="281"/>
      <c r="C655" s="281"/>
      <c r="D655" s="283"/>
      <c r="E655" s="283"/>
      <c r="F655" s="284" t="e">
        <f t="shared" ca="1" si="80"/>
        <v>#NAME?</v>
      </c>
      <c r="G655" s="285" t="e">
        <f t="shared" ca="1" si="81"/>
        <v>#NAME?</v>
      </c>
      <c r="H655" s="281"/>
      <c r="I655" s="281"/>
      <c r="J655" s="281"/>
      <c r="K655" s="281"/>
      <c r="L655" s="281"/>
      <c r="M655" s="287" t="str">
        <f t="shared" si="83"/>
        <v/>
      </c>
      <c r="N655" s="288" t="e">
        <f ca="1">MATCH(F655,[3]IMC!B:B,0)</f>
        <v>#NAME?</v>
      </c>
      <c r="O655" s="288" t="e">
        <f t="shared" ca="1" si="82"/>
        <v>#NAME?</v>
      </c>
      <c r="P655" s="287" t="e">
        <f ca="1">CONCATENATE(INDEX([3]IMC!$F$1:$R$5,5,$O655) &amp; " e " &amp; INDEX([3]IMC!$F$1:$R$5,5,$O655+1))</f>
        <v>#NAME?</v>
      </c>
      <c r="Q655" s="281"/>
      <c r="R655" s="288" t="e">
        <f ca="1">MATCH(F655,[3]PC!A:A,0)</f>
        <v>#NAME?</v>
      </c>
      <c r="S655" s="288" t="e">
        <f t="shared" ca="1" si="84"/>
        <v>#NAME?</v>
      </c>
      <c r="T655" s="296" t="e">
        <f ca="1">CONCATENATE(INDEX([3]PC!$E$1:$M$2,1,$S655) &amp; " e " &amp; INDEX([3]PC!$E$1:$M$2,1,$S655+1))</f>
        <v>#NAME?</v>
      </c>
      <c r="U655" s="292"/>
      <c r="W655" s="292" t="e">
        <f>CONCATENATE(INDEX([3]IMC!$F$1:$R$5,5,$V655) &amp; " e " &amp; INDEX([3]IMC!$F$1:$R$5,5,$V655+1))</f>
        <v>#VALUE!</v>
      </c>
      <c r="X655" s="293">
        <f t="shared" si="85"/>
        <v>0</v>
      </c>
      <c r="Y655" s="293">
        <f t="shared" si="86"/>
        <v>0</v>
      </c>
      <c r="Z655" s="294"/>
      <c r="AA655" s="294"/>
      <c r="AB655" s="294"/>
      <c r="AC655" s="294"/>
      <c r="AD655" s="294"/>
      <c r="AE655" s="294"/>
      <c r="AF655" s="294"/>
      <c r="AG655" s="294"/>
      <c r="AH655" s="294"/>
      <c r="AI655" s="294"/>
      <c r="AJ655" s="294"/>
      <c r="AK655" s="294"/>
      <c r="AL655" s="294"/>
      <c r="AM655" s="294"/>
    </row>
    <row r="656" spans="1:39" ht="12">
      <c r="A656" s="281"/>
      <c r="B656" s="281"/>
      <c r="C656" s="281"/>
      <c r="D656" s="283"/>
      <c r="E656" s="283"/>
      <c r="F656" s="284" t="e">
        <f t="shared" ca="1" si="80"/>
        <v>#NAME?</v>
      </c>
      <c r="G656" s="285" t="e">
        <f t="shared" ca="1" si="81"/>
        <v>#NAME?</v>
      </c>
      <c r="H656" s="281"/>
      <c r="I656" s="281"/>
      <c r="J656" s="281"/>
      <c r="K656" s="281"/>
      <c r="L656" s="281"/>
      <c r="M656" s="287" t="str">
        <f t="shared" si="83"/>
        <v/>
      </c>
      <c r="N656" s="288" t="e">
        <f ca="1">MATCH(F656,[3]IMC!B:B,0)</f>
        <v>#NAME?</v>
      </c>
      <c r="O656" s="288" t="e">
        <f t="shared" ca="1" si="82"/>
        <v>#NAME?</v>
      </c>
      <c r="P656" s="287" t="e">
        <f ca="1">CONCATENATE(INDEX([3]IMC!$F$1:$R$5,5,$O656) &amp; " e " &amp; INDEX([3]IMC!$F$1:$R$5,5,$O656+1))</f>
        <v>#NAME?</v>
      </c>
      <c r="Q656" s="281"/>
      <c r="R656" s="288" t="e">
        <f ca="1">MATCH(F656,[3]PC!A:A,0)</f>
        <v>#NAME?</v>
      </c>
      <c r="S656" s="288" t="e">
        <f t="shared" ca="1" si="84"/>
        <v>#NAME?</v>
      </c>
      <c r="T656" s="296" t="e">
        <f ca="1">CONCATENATE(INDEX([3]PC!$E$1:$M$2,1,$S656) &amp; " e " &amp; INDEX([3]PC!$E$1:$M$2,1,$S656+1))</f>
        <v>#NAME?</v>
      </c>
      <c r="U656" s="292"/>
      <c r="W656" s="292" t="e">
        <f>CONCATENATE(INDEX([3]IMC!$F$1:$R$5,5,$V656) &amp; " e " &amp; INDEX([3]IMC!$F$1:$R$5,5,$V656+1))</f>
        <v>#VALUE!</v>
      </c>
      <c r="X656" s="293">
        <f t="shared" si="85"/>
        <v>0</v>
      </c>
      <c r="Y656" s="293">
        <f t="shared" si="86"/>
        <v>0</v>
      </c>
      <c r="Z656" s="294"/>
      <c r="AA656" s="294"/>
      <c r="AB656" s="294"/>
      <c r="AC656" s="294"/>
      <c r="AD656" s="294"/>
      <c r="AE656" s="294"/>
      <c r="AF656" s="294"/>
      <c r="AG656" s="294"/>
      <c r="AH656" s="294"/>
      <c r="AI656" s="294"/>
      <c r="AJ656" s="294"/>
      <c r="AK656" s="294"/>
      <c r="AL656" s="294"/>
      <c r="AM656" s="294"/>
    </row>
    <row r="657" spans="1:39" ht="12">
      <c r="A657" s="281"/>
      <c r="B657" s="281"/>
      <c r="C657" s="281"/>
      <c r="D657" s="283"/>
      <c r="E657" s="283"/>
      <c r="F657" s="284" t="e">
        <f t="shared" ca="1" si="80"/>
        <v>#NAME?</v>
      </c>
      <c r="G657" s="285" t="e">
        <f t="shared" ca="1" si="81"/>
        <v>#NAME?</v>
      </c>
      <c r="H657" s="281"/>
      <c r="I657" s="281"/>
      <c r="J657" s="281"/>
      <c r="K657" s="281"/>
      <c r="L657" s="281"/>
      <c r="M657" s="287" t="str">
        <f t="shared" si="83"/>
        <v/>
      </c>
      <c r="N657" s="288" t="e">
        <f ca="1">MATCH(F657,[3]IMC!B:B,0)</f>
        <v>#NAME?</v>
      </c>
      <c r="O657" s="288" t="e">
        <f t="shared" ca="1" si="82"/>
        <v>#NAME?</v>
      </c>
      <c r="P657" s="287" t="e">
        <f ca="1">CONCATENATE(INDEX([3]IMC!$F$1:$R$5,5,$O657) &amp; " e " &amp; INDEX([3]IMC!$F$1:$R$5,5,$O657+1))</f>
        <v>#NAME?</v>
      </c>
      <c r="Q657" s="281"/>
      <c r="R657" s="288" t="e">
        <f ca="1">MATCH(F657,[3]PC!A:A,0)</f>
        <v>#NAME?</v>
      </c>
      <c r="S657" s="288" t="e">
        <f t="shared" ca="1" si="84"/>
        <v>#NAME?</v>
      </c>
      <c r="T657" s="296" t="e">
        <f ca="1">CONCATENATE(INDEX([3]PC!$E$1:$M$2,1,$S657) &amp; " e " &amp; INDEX([3]PC!$E$1:$M$2,1,$S657+1))</f>
        <v>#NAME?</v>
      </c>
      <c r="U657" s="292"/>
      <c r="W657" s="292" t="e">
        <f>CONCATENATE(INDEX([3]IMC!$F$1:$R$5,5,$V657) &amp; " e " &amp; INDEX([3]IMC!$F$1:$R$5,5,$V657+1))</f>
        <v>#VALUE!</v>
      </c>
      <c r="X657" s="293">
        <f t="shared" si="85"/>
        <v>0</v>
      </c>
      <c r="Y657" s="293">
        <f t="shared" si="86"/>
        <v>0</v>
      </c>
      <c r="Z657" s="294"/>
      <c r="AA657" s="294"/>
      <c r="AB657" s="294"/>
      <c r="AC657" s="294"/>
      <c r="AD657" s="294"/>
      <c r="AE657" s="294"/>
      <c r="AF657" s="294"/>
      <c r="AG657" s="294"/>
      <c r="AH657" s="294"/>
      <c r="AI657" s="294"/>
      <c r="AJ657" s="294"/>
      <c r="AK657" s="294"/>
      <c r="AL657" s="294"/>
      <c r="AM657" s="294"/>
    </row>
    <row r="658" spans="1:39" ht="12">
      <c r="A658" s="281"/>
      <c r="B658" s="281"/>
      <c r="C658" s="281"/>
      <c r="D658" s="283"/>
      <c r="E658" s="283"/>
      <c r="F658" s="284" t="e">
        <f t="shared" ca="1" si="80"/>
        <v>#NAME?</v>
      </c>
      <c r="G658" s="285" t="e">
        <f t="shared" ca="1" si="81"/>
        <v>#NAME?</v>
      </c>
      <c r="H658" s="281"/>
      <c r="I658" s="281"/>
      <c r="J658" s="281"/>
      <c r="K658" s="281"/>
      <c r="L658" s="281"/>
      <c r="M658" s="287" t="str">
        <f t="shared" si="83"/>
        <v/>
      </c>
      <c r="N658" s="288" t="e">
        <f ca="1">MATCH(F658,[3]IMC!B:B,0)</f>
        <v>#NAME?</v>
      </c>
      <c r="O658" s="288" t="e">
        <f t="shared" ca="1" si="82"/>
        <v>#NAME?</v>
      </c>
      <c r="P658" s="287" t="e">
        <f ca="1">CONCATENATE(INDEX([3]IMC!$F$1:$R$5,5,$O658) &amp; " e " &amp; INDEX([3]IMC!$F$1:$R$5,5,$O658+1))</f>
        <v>#NAME?</v>
      </c>
      <c r="Q658" s="281"/>
      <c r="R658" s="288" t="e">
        <f ca="1">MATCH(F658,[3]PC!A:A,0)</f>
        <v>#NAME?</v>
      </c>
      <c r="S658" s="288" t="e">
        <f t="shared" ca="1" si="84"/>
        <v>#NAME?</v>
      </c>
      <c r="T658" s="296" t="e">
        <f ca="1">CONCATENATE(INDEX([3]PC!$E$1:$M$2,1,$S658) &amp; " e " &amp; INDEX([3]PC!$E$1:$M$2,1,$S658+1))</f>
        <v>#NAME?</v>
      </c>
      <c r="U658" s="292"/>
      <c r="W658" s="292" t="e">
        <f>CONCATENATE(INDEX([3]IMC!$F$1:$R$5,5,$V658) &amp; " e " &amp; INDEX([3]IMC!$F$1:$R$5,5,$V658+1))</f>
        <v>#VALUE!</v>
      </c>
      <c r="X658" s="293">
        <f t="shared" si="85"/>
        <v>0</v>
      </c>
      <c r="Y658" s="293">
        <f t="shared" si="86"/>
        <v>0</v>
      </c>
      <c r="Z658" s="294"/>
      <c r="AA658" s="294"/>
      <c r="AB658" s="294"/>
      <c r="AC658" s="294"/>
      <c r="AD658" s="294"/>
      <c r="AE658" s="294"/>
      <c r="AF658" s="294"/>
      <c r="AG658" s="294"/>
      <c r="AH658" s="294"/>
      <c r="AI658" s="294"/>
      <c r="AJ658" s="294"/>
      <c r="AK658" s="294"/>
      <c r="AL658" s="294"/>
      <c r="AM658" s="294"/>
    </row>
    <row r="659" spans="1:39" ht="12">
      <c r="A659" s="281"/>
      <c r="B659" s="281"/>
      <c r="C659" s="281"/>
      <c r="D659" s="283"/>
      <c r="E659" s="283"/>
      <c r="F659" s="284" t="e">
        <f t="shared" ca="1" si="80"/>
        <v>#NAME?</v>
      </c>
      <c r="G659" s="285" t="e">
        <f t="shared" ca="1" si="81"/>
        <v>#NAME?</v>
      </c>
      <c r="H659" s="281"/>
      <c r="I659" s="281"/>
      <c r="J659" s="281"/>
      <c r="K659" s="281"/>
      <c r="L659" s="281"/>
      <c r="M659" s="287" t="str">
        <f t="shared" si="83"/>
        <v/>
      </c>
      <c r="N659" s="288" t="e">
        <f ca="1">MATCH(F659,[3]IMC!B:B,0)</f>
        <v>#NAME?</v>
      </c>
      <c r="O659" s="288" t="e">
        <f t="shared" ca="1" si="82"/>
        <v>#NAME?</v>
      </c>
      <c r="P659" s="287" t="e">
        <f ca="1">CONCATENATE(INDEX([3]IMC!$F$1:$R$5,5,$O659) &amp; " e " &amp; INDEX([3]IMC!$F$1:$R$5,5,$O659+1))</f>
        <v>#NAME?</v>
      </c>
      <c r="Q659" s="281"/>
      <c r="R659" s="288" t="e">
        <f ca="1">MATCH(F659,[3]PC!A:A,0)</f>
        <v>#NAME?</v>
      </c>
      <c r="S659" s="288" t="e">
        <f t="shared" ca="1" si="84"/>
        <v>#NAME?</v>
      </c>
      <c r="T659" s="296" t="e">
        <f ca="1">CONCATENATE(INDEX([3]PC!$E$1:$M$2,1,$S659) &amp; " e " &amp; INDEX([3]PC!$E$1:$M$2,1,$S659+1))</f>
        <v>#NAME?</v>
      </c>
      <c r="U659" s="292"/>
      <c r="W659" s="292" t="e">
        <f>CONCATENATE(INDEX([3]IMC!$F$1:$R$5,5,$V659) &amp; " e " &amp; INDEX([3]IMC!$F$1:$R$5,5,$V659+1))</f>
        <v>#VALUE!</v>
      </c>
      <c r="X659" s="293">
        <f t="shared" si="85"/>
        <v>0</v>
      </c>
      <c r="Y659" s="293">
        <f t="shared" si="86"/>
        <v>0</v>
      </c>
      <c r="Z659" s="294"/>
      <c r="AA659" s="294"/>
      <c r="AB659" s="294"/>
      <c r="AC659" s="294"/>
      <c r="AD659" s="294"/>
      <c r="AE659" s="294"/>
      <c r="AF659" s="294"/>
      <c r="AG659" s="294"/>
      <c r="AH659" s="294"/>
      <c r="AI659" s="294"/>
      <c r="AJ659" s="294"/>
      <c r="AK659" s="294"/>
      <c r="AL659" s="294"/>
      <c r="AM659" s="294"/>
    </row>
    <row r="660" spans="1:39" ht="12">
      <c r="A660" s="281"/>
      <c r="B660" s="281"/>
      <c r="C660" s="281"/>
      <c r="D660" s="283"/>
      <c r="E660" s="283"/>
      <c r="F660" s="284" t="e">
        <f t="shared" ca="1" si="80"/>
        <v>#NAME?</v>
      </c>
      <c r="G660" s="285" t="e">
        <f t="shared" ca="1" si="81"/>
        <v>#NAME?</v>
      </c>
      <c r="H660" s="281"/>
      <c r="I660" s="281"/>
      <c r="J660" s="281"/>
      <c r="K660" s="281"/>
      <c r="L660" s="281"/>
      <c r="M660" s="287" t="str">
        <f t="shared" si="83"/>
        <v/>
      </c>
      <c r="N660" s="288" t="e">
        <f ca="1">MATCH(F660,[3]IMC!B:B,0)</f>
        <v>#NAME?</v>
      </c>
      <c r="O660" s="288" t="e">
        <f t="shared" ca="1" si="82"/>
        <v>#NAME?</v>
      </c>
      <c r="P660" s="287" t="e">
        <f ca="1">CONCATENATE(INDEX([3]IMC!$F$1:$R$5,5,$O660) &amp; " e " &amp; INDEX([3]IMC!$F$1:$R$5,5,$O660+1))</f>
        <v>#NAME?</v>
      </c>
      <c r="Q660" s="281"/>
      <c r="R660" s="288" t="e">
        <f ca="1">MATCH(F660,[3]PC!A:A,0)</f>
        <v>#NAME?</v>
      </c>
      <c r="S660" s="288" t="e">
        <f t="shared" ca="1" si="84"/>
        <v>#NAME?</v>
      </c>
      <c r="T660" s="296" t="e">
        <f ca="1">CONCATENATE(INDEX([3]PC!$E$1:$M$2,1,$S660) &amp; " e " &amp; INDEX([3]PC!$E$1:$M$2,1,$S660+1))</f>
        <v>#NAME?</v>
      </c>
      <c r="U660" s="292"/>
      <c r="W660" s="292" t="e">
        <f>CONCATENATE(INDEX([3]IMC!$F$1:$R$5,5,$V660) &amp; " e " &amp; INDEX([3]IMC!$F$1:$R$5,5,$V660+1))</f>
        <v>#VALUE!</v>
      </c>
      <c r="X660" s="293">
        <f t="shared" si="85"/>
        <v>0</v>
      </c>
      <c r="Y660" s="293">
        <f t="shared" si="86"/>
        <v>0</v>
      </c>
      <c r="Z660" s="294"/>
      <c r="AA660" s="294"/>
      <c r="AB660" s="294"/>
      <c r="AC660" s="294"/>
      <c r="AD660" s="294"/>
      <c r="AE660" s="294"/>
      <c r="AF660" s="294"/>
      <c r="AG660" s="294"/>
      <c r="AH660" s="294"/>
      <c r="AI660" s="294"/>
      <c r="AJ660" s="294"/>
      <c r="AK660" s="294"/>
      <c r="AL660" s="294"/>
      <c r="AM660" s="294"/>
    </row>
    <row r="661" spans="1:39" ht="12">
      <c r="A661" s="281"/>
      <c r="B661" s="281"/>
      <c r="C661" s="281"/>
      <c r="D661" s="283"/>
      <c r="E661" s="283"/>
      <c r="F661" s="284" t="e">
        <f t="shared" ca="1" si="80"/>
        <v>#NAME?</v>
      </c>
      <c r="G661" s="285" t="e">
        <f t="shared" ca="1" si="81"/>
        <v>#NAME?</v>
      </c>
      <c r="H661" s="281"/>
      <c r="I661" s="281"/>
      <c r="J661" s="281"/>
      <c r="K661" s="281"/>
      <c r="L661" s="281"/>
      <c r="M661" s="287" t="str">
        <f t="shared" si="83"/>
        <v/>
      </c>
      <c r="N661" s="288" t="e">
        <f ca="1">MATCH(F661,[3]IMC!B:B,0)</f>
        <v>#NAME?</v>
      </c>
      <c r="O661" s="288" t="e">
        <f t="shared" ca="1" si="82"/>
        <v>#NAME?</v>
      </c>
      <c r="P661" s="287" t="e">
        <f ca="1">CONCATENATE(INDEX([3]IMC!$F$1:$R$5,5,$O661) &amp; " e " &amp; INDEX([3]IMC!$F$1:$R$5,5,$O661+1))</f>
        <v>#NAME?</v>
      </c>
      <c r="Q661" s="281"/>
      <c r="R661" s="288" t="e">
        <f ca="1">MATCH(F661,[3]PC!A:A,0)</f>
        <v>#NAME?</v>
      </c>
      <c r="S661" s="288" t="e">
        <f t="shared" ca="1" si="84"/>
        <v>#NAME?</v>
      </c>
      <c r="T661" s="296" t="e">
        <f ca="1">CONCATENATE(INDEX([3]PC!$E$1:$M$2,1,$S661) &amp; " e " &amp; INDEX([3]PC!$E$1:$M$2,1,$S661+1))</f>
        <v>#NAME?</v>
      </c>
      <c r="U661" s="292"/>
      <c r="W661" s="292" t="e">
        <f>CONCATENATE(INDEX([3]IMC!$F$1:$R$5,5,$V661) &amp; " e " &amp; INDEX([3]IMC!$F$1:$R$5,5,$V661+1))</f>
        <v>#VALUE!</v>
      </c>
      <c r="X661" s="293">
        <f t="shared" si="85"/>
        <v>0</v>
      </c>
      <c r="Y661" s="293">
        <f t="shared" si="86"/>
        <v>0</v>
      </c>
      <c r="Z661" s="294"/>
      <c r="AA661" s="294"/>
      <c r="AB661" s="294"/>
      <c r="AC661" s="294"/>
      <c r="AD661" s="294"/>
      <c r="AE661" s="294"/>
      <c r="AF661" s="294"/>
      <c r="AG661" s="294"/>
      <c r="AH661" s="294"/>
      <c r="AI661" s="294"/>
      <c r="AJ661" s="294"/>
      <c r="AK661" s="294"/>
      <c r="AL661" s="294"/>
      <c r="AM661" s="294"/>
    </row>
    <row r="662" spans="1:39" ht="12">
      <c r="A662" s="281"/>
      <c r="B662" s="281"/>
      <c r="C662" s="281"/>
      <c r="D662" s="283"/>
      <c r="E662" s="283"/>
      <c r="F662" s="284" t="e">
        <f t="shared" ca="1" si="80"/>
        <v>#NAME?</v>
      </c>
      <c r="G662" s="285" t="e">
        <f t="shared" ca="1" si="81"/>
        <v>#NAME?</v>
      </c>
      <c r="H662" s="281"/>
      <c r="I662" s="281"/>
      <c r="J662" s="281"/>
      <c r="K662" s="281"/>
      <c r="L662" s="281"/>
      <c r="M662" s="287" t="str">
        <f t="shared" si="83"/>
        <v/>
      </c>
      <c r="N662" s="288" t="e">
        <f ca="1">MATCH(F662,[3]IMC!B:B,0)</f>
        <v>#NAME?</v>
      </c>
      <c r="O662" s="288" t="e">
        <f t="shared" ca="1" si="82"/>
        <v>#NAME?</v>
      </c>
      <c r="P662" s="287" t="e">
        <f ca="1">CONCATENATE(INDEX([3]IMC!$F$1:$R$5,5,$O662) &amp; " e " &amp; INDEX([3]IMC!$F$1:$R$5,5,$O662+1))</f>
        <v>#NAME?</v>
      </c>
      <c r="Q662" s="281"/>
      <c r="R662" s="288" t="e">
        <f ca="1">MATCH(F662,[3]PC!A:A,0)</f>
        <v>#NAME?</v>
      </c>
      <c r="S662" s="288" t="e">
        <f t="shared" ca="1" si="84"/>
        <v>#NAME?</v>
      </c>
      <c r="T662" s="296" t="e">
        <f ca="1">CONCATENATE(INDEX([3]PC!$E$1:$M$2,1,$S662) &amp; " e " &amp; INDEX([3]PC!$E$1:$M$2,1,$S662+1))</f>
        <v>#NAME?</v>
      </c>
      <c r="U662" s="292"/>
      <c r="W662" s="292" t="e">
        <f>CONCATENATE(INDEX([3]IMC!$F$1:$R$5,5,$V662) &amp; " e " &amp; INDEX([3]IMC!$F$1:$R$5,5,$V662+1))</f>
        <v>#VALUE!</v>
      </c>
      <c r="X662" s="293">
        <f t="shared" si="85"/>
        <v>0</v>
      </c>
      <c r="Y662" s="293">
        <f t="shared" si="86"/>
        <v>0</v>
      </c>
      <c r="Z662" s="294"/>
      <c r="AA662" s="294"/>
      <c r="AB662" s="294"/>
      <c r="AC662" s="294"/>
      <c r="AD662" s="294"/>
      <c r="AE662" s="294"/>
      <c r="AF662" s="294"/>
      <c r="AG662" s="294"/>
      <c r="AH662" s="294"/>
      <c r="AI662" s="294"/>
      <c r="AJ662" s="294"/>
      <c r="AK662" s="294"/>
      <c r="AL662" s="294"/>
      <c r="AM662" s="294"/>
    </row>
    <row r="663" spans="1:39" ht="12">
      <c r="A663" s="281"/>
      <c r="B663" s="281"/>
      <c r="C663" s="281"/>
      <c r="D663" s="283"/>
      <c r="E663" s="283"/>
      <c r="F663" s="284" t="e">
        <f t="shared" ca="1" si="80"/>
        <v>#NAME?</v>
      </c>
      <c r="G663" s="285" t="e">
        <f t="shared" ca="1" si="81"/>
        <v>#NAME?</v>
      </c>
      <c r="H663" s="281"/>
      <c r="I663" s="281"/>
      <c r="J663" s="281"/>
      <c r="K663" s="281"/>
      <c r="L663" s="281"/>
      <c r="M663" s="287" t="str">
        <f t="shared" si="83"/>
        <v/>
      </c>
      <c r="N663" s="288" t="e">
        <f ca="1">MATCH(F663,[3]IMC!B:B,0)</f>
        <v>#NAME?</v>
      </c>
      <c r="O663" s="288" t="e">
        <f t="shared" ca="1" si="82"/>
        <v>#NAME?</v>
      </c>
      <c r="P663" s="287" t="e">
        <f ca="1">CONCATENATE(INDEX([3]IMC!$F$1:$R$5,5,$O663) &amp; " e " &amp; INDEX([3]IMC!$F$1:$R$5,5,$O663+1))</f>
        <v>#NAME?</v>
      </c>
      <c r="Q663" s="281"/>
      <c r="R663" s="288" t="e">
        <f ca="1">MATCH(F663,[3]PC!A:A,0)</f>
        <v>#NAME?</v>
      </c>
      <c r="S663" s="288" t="e">
        <f t="shared" ca="1" si="84"/>
        <v>#NAME?</v>
      </c>
      <c r="T663" s="296" t="e">
        <f ca="1">CONCATENATE(INDEX([3]PC!$E$1:$M$2,1,$S663) &amp; " e " &amp; INDEX([3]PC!$E$1:$M$2,1,$S663+1))</f>
        <v>#NAME?</v>
      </c>
      <c r="U663" s="292"/>
      <c r="W663" s="292" t="e">
        <f>CONCATENATE(INDEX([3]IMC!$F$1:$R$5,5,$V663) &amp; " e " &amp; INDEX([3]IMC!$F$1:$R$5,5,$V663+1))</f>
        <v>#VALUE!</v>
      </c>
      <c r="X663" s="293">
        <f t="shared" si="85"/>
        <v>0</v>
      </c>
      <c r="Y663" s="293">
        <f t="shared" si="86"/>
        <v>0</v>
      </c>
      <c r="Z663" s="294"/>
      <c r="AA663" s="294"/>
      <c r="AB663" s="294"/>
      <c r="AC663" s="294"/>
      <c r="AD663" s="294"/>
      <c r="AE663" s="294"/>
      <c r="AF663" s="294"/>
      <c r="AG663" s="294"/>
      <c r="AH663" s="294"/>
      <c r="AI663" s="294"/>
      <c r="AJ663" s="294"/>
      <c r="AK663" s="294"/>
      <c r="AL663" s="294"/>
      <c r="AM663" s="294"/>
    </row>
    <row r="664" spans="1:39" ht="12">
      <c r="A664" s="281"/>
      <c r="B664" s="281"/>
      <c r="C664" s="281"/>
      <c r="D664" s="283"/>
      <c r="E664" s="283"/>
      <c r="F664" s="284" t="e">
        <f t="shared" ca="1" si="80"/>
        <v>#NAME?</v>
      </c>
      <c r="G664" s="285" t="e">
        <f t="shared" ca="1" si="81"/>
        <v>#NAME?</v>
      </c>
      <c r="H664" s="281"/>
      <c r="I664" s="281"/>
      <c r="J664" s="281"/>
      <c r="K664" s="281"/>
      <c r="L664" s="281"/>
      <c r="M664" s="287" t="str">
        <f t="shared" si="83"/>
        <v/>
      </c>
      <c r="N664" s="288" t="e">
        <f ca="1">MATCH(F664,[3]IMC!B:B,0)</f>
        <v>#NAME?</v>
      </c>
      <c r="O664" s="288" t="e">
        <f t="shared" ca="1" si="82"/>
        <v>#NAME?</v>
      </c>
      <c r="P664" s="287" t="e">
        <f ca="1">CONCATENATE(INDEX([3]IMC!$F$1:$R$5,5,$O664) &amp; " e " &amp; INDEX([3]IMC!$F$1:$R$5,5,$O664+1))</f>
        <v>#NAME?</v>
      </c>
      <c r="Q664" s="281"/>
      <c r="R664" s="288" t="e">
        <f ca="1">MATCH(F664,[3]PC!A:A,0)</f>
        <v>#NAME?</v>
      </c>
      <c r="S664" s="288" t="e">
        <f t="shared" ca="1" si="84"/>
        <v>#NAME?</v>
      </c>
      <c r="T664" s="296" t="e">
        <f ca="1">CONCATENATE(INDEX([3]PC!$E$1:$M$2,1,$S664) &amp; " e " &amp; INDEX([3]PC!$E$1:$M$2,1,$S664+1))</f>
        <v>#NAME?</v>
      </c>
      <c r="U664" s="292"/>
      <c r="W664" s="292" t="e">
        <f>CONCATENATE(INDEX([3]IMC!$F$1:$R$5,5,$V664) &amp; " e " &amp; INDEX([3]IMC!$F$1:$R$5,5,$V664+1))</f>
        <v>#VALUE!</v>
      </c>
      <c r="X664" s="293">
        <f t="shared" si="85"/>
        <v>0</v>
      </c>
      <c r="Y664" s="293">
        <f t="shared" si="86"/>
        <v>0</v>
      </c>
      <c r="Z664" s="294"/>
      <c r="AA664" s="294"/>
      <c r="AB664" s="294"/>
      <c r="AC664" s="294"/>
      <c r="AD664" s="294"/>
      <c r="AE664" s="294"/>
      <c r="AF664" s="294"/>
      <c r="AG664" s="294"/>
      <c r="AH664" s="294"/>
      <c r="AI664" s="294"/>
      <c r="AJ664" s="294"/>
      <c r="AK664" s="294"/>
      <c r="AL664" s="294"/>
      <c r="AM664" s="294"/>
    </row>
    <row r="665" spans="1:39" ht="12">
      <c r="A665" s="281"/>
      <c r="B665" s="281"/>
      <c r="C665" s="281"/>
      <c r="D665" s="283"/>
      <c r="E665" s="283"/>
      <c r="F665" s="284" t="e">
        <f t="shared" ref="F665:F728" ca="1" si="87">meses(E665,D665)</f>
        <v>#NAME?</v>
      </c>
      <c r="G665" s="285" t="e">
        <f t="shared" ref="G665:G728" ca="1" si="88">AnosMeses(E665,D665)</f>
        <v>#NAME?</v>
      </c>
      <c r="H665" s="281"/>
      <c r="I665" s="281"/>
      <c r="J665" s="281"/>
      <c r="K665" s="281"/>
      <c r="L665" s="281"/>
      <c r="M665" s="287" t="str">
        <f t="shared" si="83"/>
        <v/>
      </c>
      <c r="N665" s="288" t="e">
        <f ca="1">MATCH(F665,[3]IMC!B:B,0)</f>
        <v>#NAME?</v>
      </c>
      <c r="O665" s="288" t="e">
        <f t="shared" ca="1" si="82"/>
        <v>#NAME?</v>
      </c>
      <c r="P665" s="287" t="e">
        <f ca="1">CONCATENATE(INDEX([3]IMC!$F$1:$R$5,5,$O665) &amp; " e " &amp; INDEX([3]IMC!$F$1:$R$5,5,$O665+1))</f>
        <v>#NAME?</v>
      </c>
      <c r="Q665" s="281"/>
      <c r="R665" s="288" t="e">
        <f ca="1">MATCH(F665,[3]PC!A:A,0)</f>
        <v>#NAME?</v>
      </c>
      <c r="S665" s="288" t="e">
        <f t="shared" ca="1" si="84"/>
        <v>#NAME?</v>
      </c>
      <c r="T665" s="296" t="e">
        <f ca="1">CONCATENATE(INDEX([3]PC!$E$1:$M$2,1,$S665) &amp; " e " &amp; INDEX([3]PC!$E$1:$M$2,1,$S665+1))</f>
        <v>#NAME?</v>
      </c>
      <c r="U665" s="292"/>
      <c r="W665" s="292" t="e">
        <f>CONCATENATE(INDEX([3]IMC!$F$1:$R$5,5,$V665) &amp; " e " &amp; INDEX([3]IMC!$F$1:$R$5,5,$V665+1))</f>
        <v>#VALUE!</v>
      </c>
      <c r="X665" s="293">
        <f t="shared" si="85"/>
        <v>0</v>
      </c>
      <c r="Y665" s="293">
        <f t="shared" si="86"/>
        <v>0</v>
      </c>
      <c r="Z665" s="294"/>
      <c r="AA665" s="294"/>
      <c r="AB665" s="294"/>
      <c r="AC665" s="294"/>
      <c r="AD665" s="294"/>
      <c r="AE665" s="294"/>
      <c r="AF665" s="294"/>
      <c r="AG665" s="294"/>
      <c r="AH665" s="294"/>
      <c r="AI665" s="294"/>
      <c r="AJ665" s="294"/>
      <c r="AK665" s="294"/>
      <c r="AL665" s="294"/>
      <c r="AM665" s="294"/>
    </row>
    <row r="666" spans="1:39" ht="12">
      <c r="A666" s="281"/>
      <c r="B666" s="281"/>
      <c r="C666" s="281"/>
      <c r="D666" s="283"/>
      <c r="E666" s="283"/>
      <c r="F666" s="284" t="e">
        <f t="shared" ca="1" si="87"/>
        <v>#NAME?</v>
      </c>
      <c r="G666" s="285" t="e">
        <f t="shared" ca="1" si="88"/>
        <v>#NAME?</v>
      </c>
      <c r="H666" s="281"/>
      <c r="I666" s="281"/>
      <c r="J666" s="281"/>
      <c r="K666" s="281"/>
      <c r="L666" s="281"/>
      <c r="M666" s="287" t="str">
        <f t="shared" si="83"/>
        <v/>
      </c>
      <c r="N666" s="288" t="e">
        <f ca="1">MATCH(F666,[3]IMC!B:B,0)</f>
        <v>#NAME?</v>
      </c>
      <c r="O666" s="288" t="e">
        <f t="shared" ca="1" si="82"/>
        <v>#NAME?</v>
      </c>
      <c r="P666" s="287" t="e">
        <f ca="1">CONCATENATE(INDEX([3]IMC!$F$1:$R$5,5,$O666) &amp; " e " &amp; INDEX([3]IMC!$F$1:$R$5,5,$O666+1))</f>
        <v>#NAME?</v>
      </c>
      <c r="Q666" s="281"/>
      <c r="R666" s="288" t="e">
        <f ca="1">MATCH(F666,[3]PC!A:A,0)</f>
        <v>#NAME?</v>
      </c>
      <c r="S666" s="288" t="e">
        <f t="shared" ca="1" si="84"/>
        <v>#NAME?</v>
      </c>
      <c r="T666" s="296" t="e">
        <f ca="1">CONCATENATE(INDEX([3]PC!$E$1:$M$2,1,$S666) &amp; " e " &amp; INDEX([3]PC!$E$1:$M$2,1,$S666+1))</f>
        <v>#NAME?</v>
      </c>
      <c r="U666" s="292"/>
      <c r="W666" s="292" t="e">
        <f>CONCATENATE(INDEX([3]IMC!$F$1:$R$5,5,$V666) &amp; " e " &amp; INDEX([3]IMC!$F$1:$R$5,5,$V666+1))</f>
        <v>#VALUE!</v>
      </c>
      <c r="X666" s="293">
        <f t="shared" si="85"/>
        <v>0</v>
      </c>
      <c r="Y666" s="293">
        <f t="shared" si="86"/>
        <v>0</v>
      </c>
      <c r="Z666" s="294"/>
      <c r="AA666" s="294"/>
      <c r="AB666" s="294"/>
      <c r="AC666" s="294"/>
      <c r="AD666" s="294"/>
      <c r="AE666" s="294"/>
      <c r="AF666" s="294"/>
      <c r="AG666" s="294"/>
      <c r="AH666" s="294"/>
      <c r="AI666" s="294"/>
      <c r="AJ666" s="294"/>
      <c r="AK666" s="294"/>
      <c r="AL666" s="294"/>
      <c r="AM666" s="294"/>
    </row>
    <row r="667" spans="1:39" ht="12">
      <c r="A667" s="281"/>
      <c r="B667" s="281"/>
      <c r="C667" s="281"/>
      <c r="D667" s="283"/>
      <c r="E667" s="283"/>
      <c r="F667" s="284" t="e">
        <f t="shared" ca="1" si="87"/>
        <v>#NAME?</v>
      </c>
      <c r="G667" s="285" t="e">
        <f t="shared" ca="1" si="88"/>
        <v>#NAME?</v>
      </c>
      <c r="H667" s="281"/>
      <c r="I667" s="281"/>
      <c r="J667" s="281"/>
      <c r="K667" s="281"/>
      <c r="L667" s="281"/>
      <c r="M667" s="287" t="str">
        <f t="shared" si="83"/>
        <v/>
      </c>
      <c r="N667" s="288" t="e">
        <f ca="1">MATCH(F667,[3]IMC!B:B,0)</f>
        <v>#NAME?</v>
      </c>
      <c r="O667" s="288" t="e">
        <f t="shared" ca="1" si="82"/>
        <v>#NAME?</v>
      </c>
      <c r="P667" s="287" t="e">
        <f ca="1">CONCATENATE(INDEX([3]IMC!$F$1:$R$5,5,$O667) &amp; " e " &amp; INDEX([3]IMC!$F$1:$R$5,5,$O667+1))</f>
        <v>#NAME?</v>
      </c>
      <c r="Q667" s="281"/>
      <c r="R667" s="288" t="e">
        <f ca="1">MATCH(F667,[3]PC!A:A,0)</f>
        <v>#NAME?</v>
      </c>
      <c r="S667" s="288" t="e">
        <f t="shared" ca="1" si="84"/>
        <v>#NAME?</v>
      </c>
      <c r="T667" s="296" t="e">
        <f ca="1">CONCATENATE(INDEX([3]PC!$E$1:$M$2,1,$S667) &amp; " e " &amp; INDEX([3]PC!$E$1:$M$2,1,$S667+1))</f>
        <v>#NAME?</v>
      </c>
      <c r="U667" s="292"/>
      <c r="W667" s="292" t="e">
        <f>CONCATENATE(INDEX([3]IMC!$F$1:$R$5,5,$V667) &amp; " e " &amp; INDEX([3]IMC!$F$1:$R$5,5,$V667+1))</f>
        <v>#VALUE!</v>
      </c>
      <c r="X667" s="293">
        <f t="shared" si="85"/>
        <v>0</v>
      </c>
      <c r="Y667" s="293">
        <f t="shared" si="86"/>
        <v>0</v>
      </c>
      <c r="Z667" s="294"/>
      <c r="AA667" s="294"/>
      <c r="AB667" s="294"/>
      <c r="AC667" s="294"/>
      <c r="AD667" s="294"/>
      <c r="AE667" s="294"/>
      <c r="AF667" s="294"/>
      <c r="AG667" s="294"/>
      <c r="AH667" s="294"/>
      <c r="AI667" s="294"/>
      <c r="AJ667" s="294"/>
      <c r="AK667" s="294"/>
      <c r="AL667" s="294"/>
      <c r="AM667" s="294"/>
    </row>
    <row r="668" spans="1:39" ht="12">
      <c r="A668" s="281"/>
      <c r="B668" s="281"/>
      <c r="C668" s="281"/>
      <c r="D668" s="283"/>
      <c r="E668" s="283"/>
      <c r="F668" s="284" t="e">
        <f t="shared" ca="1" si="87"/>
        <v>#NAME?</v>
      </c>
      <c r="G668" s="285" t="e">
        <f t="shared" ca="1" si="88"/>
        <v>#NAME?</v>
      </c>
      <c r="H668" s="281"/>
      <c r="I668" s="281"/>
      <c r="J668" s="281"/>
      <c r="K668" s="281"/>
      <c r="L668" s="281"/>
      <c r="M668" s="287" t="str">
        <f t="shared" si="83"/>
        <v/>
      </c>
      <c r="N668" s="288" t="e">
        <f ca="1">MATCH(F668,[3]IMC!B:B,0)</f>
        <v>#NAME?</v>
      </c>
      <c r="O668" s="288" t="e">
        <f t="shared" ca="1" si="82"/>
        <v>#NAME?</v>
      </c>
      <c r="P668" s="287" t="e">
        <f ca="1">CONCATENATE(INDEX([3]IMC!$F$1:$R$5,5,$O668) &amp; " e " &amp; INDEX([3]IMC!$F$1:$R$5,5,$O668+1))</f>
        <v>#NAME?</v>
      </c>
      <c r="Q668" s="281"/>
      <c r="R668" s="288" t="e">
        <f ca="1">MATCH(F668,[3]PC!A:A,0)</f>
        <v>#NAME?</v>
      </c>
      <c r="S668" s="288" t="e">
        <f t="shared" ca="1" si="84"/>
        <v>#NAME?</v>
      </c>
      <c r="T668" s="296" t="e">
        <f ca="1">CONCATENATE(INDEX([3]PC!$E$1:$M$2,1,$S668) &amp; " e " &amp; INDEX([3]PC!$E$1:$M$2,1,$S668+1))</f>
        <v>#NAME?</v>
      </c>
      <c r="U668" s="292"/>
      <c r="W668" s="292" t="e">
        <f>CONCATENATE(INDEX([3]IMC!$F$1:$R$5,5,$V668) &amp; " e " &amp; INDEX([3]IMC!$F$1:$R$5,5,$V668+1))</f>
        <v>#VALUE!</v>
      </c>
      <c r="X668" s="293">
        <f t="shared" si="85"/>
        <v>0</v>
      </c>
      <c r="Y668" s="293">
        <f t="shared" si="86"/>
        <v>0</v>
      </c>
      <c r="Z668" s="294"/>
      <c r="AA668" s="294"/>
      <c r="AB668" s="294"/>
      <c r="AC668" s="294"/>
      <c r="AD668" s="294"/>
      <c r="AE668" s="294"/>
      <c r="AF668" s="294"/>
      <c r="AG668" s="294"/>
      <c r="AH668" s="294"/>
      <c r="AI668" s="294"/>
      <c r="AJ668" s="294"/>
      <c r="AK668" s="294"/>
      <c r="AL668" s="294"/>
      <c r="AM668" s="294"/>
    </row>
    <row r="669" spans="1:39" ht="12">
      <c r="A669" s="281"/>
      <c r="B669" s="281"/>
      <c r="C669" s="281"/>
      <c r="D669" s="283"/>
      <c r="E669" s="283"/>
      <c r="F669" s="284" t="e">
        <f t="shared" ca="1" si="87"/>
        <v>#NAME?</v>
      </c>
      <c r="G669" s="285" t="e">
        <f t="shared" ca="1" si="88"/>
        <v>#NAME?</v>
      </c>
      <c r="H669" s="281"/>
      <c r="I669" s="281"/>
      <c r="J669" s="281"/>
      <c r="K669" s="281"/>
      <c r="L669" s="281"/>
      <c r="M669" s="287" t="str">
        <f t="shared" si="83"/>
        <v/>
      </c>
      <c r="N669" s="288" t="e">
        <f ca="1">MATCH(F669,[3]IMC!B:B,0)</f>
        <v>#NAME?</v>
      </c>
      <c r="O669" s="288" t="e">
        <f t="shared" ca="1" si="82"/>
        <v>#NAME?</v>
      </c>
      <c r="P669" s="287" t="e">
        <f ca="1">CONCATENATE(INDEX([3]IMC!$F$1:$R$5,5,$O669) &amp; " e " &amp; INDEX([3]IMC!$F$1:$R$5,5,$O669+1))</f>
        <v>#NAME?</v>
      </c>
      <c r="Q669" s="281"/>
      <c r="R669" s="288" t="e">
        <f ca="1">MATCH(F669,[3]PC!A:A,0)</f>
        <v>#NAME?</v>
      </c>
      <c r="S669" s="288" t="e">
        <f t="shared" ca="1" si="84"/>
        <v>#NAME?</v>
      </c>
      <c r="T669" s="296" t="e">
        <f ca="1">CONCATENATE(INDEX([3]PC!$E$1:$M$2,1,$S669) &amp; " e " &amp; INDEX([3]PC!$E$1:$M$2,1,$S669+1))</f>
        <v>#NAME?</v>
      </c>
      <c r="U669" s="292"/>
      <c r="W669" s="292" t="e">
        <f>CONCATENATE(INDEX([3]IMC!$F$1:$R$5,5,$V669) &amp; " e " &amp; INDEX([3]IMC!$F$1:$R$5,5,$V669+1))</f>
        <v>#VALUE!</v>
      </c>
      <c r="X669" s="293">
        <f t="shared" si="85"/>
        <v>0</v>
      </c>
      <c r="Y669" s="293">
        <f t="shared" si="86"/>
        <v>0</v>
      </c>
      <c r="Z669" s="294"/>
      <c r="AA669" s="294"/>
      <c r="AB669" s="294"/>
      <c r="AC669" s="294"/>
      <c r="AD669" s="294"/>
      <c r="AE669" s="294"/>
      <c r="AF669" s="294"/>
      <c r="AG669" s="294"/>
      <c r="AH669" s="294"/>
      <c r="AI669" s="294"/>
      <c r="AJ669" s="294"/>
      <c r="AK669" s="294"/>
      <c r="AL669" s="294"/>
      <c r="AM669" s="294"/>
    </row>
    <row r="670" spans="1:39" ht="12">
      <c r="A670" s="281"/>
      <c r="B670" s="281"/>
      <c r="C670" s="281"/>
      <c r="D670" s="283"/>
      <c r="E670" s="283"/>
      <c r="F670" s="284" t="e">
        <f t="shared" ca="1" si="87"/>
        <v>#NAME?</v>
      </c>
      <c r="G670" s="285" t="e">
        <f t="shared" ca="1" si="88"/>
        <v>#NAME?</v>
      </c>
      <c r="H670" s="281"/>
      <c r="I670" s="281"/>
      <c r="J670" s="281"/>
      <c r="K670" s="281"/>
      <c r="L670" s="281"/>
      <c r="M670" s="287" t="str">
        <f t="shared" si="83"/>
        <v/>
      </c>
      <c r="N670" s="288" t="e">
        <f ca="1">MATCH(F670,[3]IMC!B:B,0)</f>
        <v>#NAME?</v>
      </c>
      <c r="O670" s="288" t="e">
        <f t="shared" ca="1" si="82"/>
        <v>#NAME?</v>
      </c>
      <c r="P670" s="287" t="e">
        <f ca="1">CONCATENATE(INDEX([3]IMC!$F$1:$R$5,5,$O670) &amp; " e " &amp; INDEX([3]IMC!$F$1:$R$5,5,$O670+1))</f>
        <v>#NAME?</v>
      </c>
      <c r="Q670" s="281"/>
      <c r="R670" s="288" t="e">
        <f ca="1">MATCH(F670,[3]PC!A:A,0)</f>
        <v>#NAME?</v>
      </c>
      <c r="S670" s="288" t="e">
        <f t="shared" ca="1" si="84"/>
        <v>#NAME?</v>
      </c>
      <c r="T670" s="296" t="e">
        <f ca="1">CONCATENATE(INDEX([3]PC!$E$1:$M$2,1,$S670) &amp; " e " &amp; INDEX([3]PC!$E$1:$M$2,1,$S670+1))</f>
        <v>#NAME?</v>
      </c>
      <c r="U670" s="292"/>
      <c r="W670" s="292" t="e">
        <f>CONCATENATE(INDEX([3]IMC!$F$1:$R$5,5,$V670) &amp; " e " &amp; INDEX([3]IMC!$F$1:$R$5,5,$V670+1))</f>
        <v>#VALUE!</v>
      </c>
      <c r="X670" s="293">
        <f t="shared" si="85"/>
        <v>0</v>
      </c>
      <c r="Y670" s="293">
        <f t="shared" si="86"/>
        <v>0</v>
      </c>
      <c r="Z670" s="294"/>
      <c r="AA670" s="294"/>
      <c r="AB670" s="294"/>
      <c r="AC670" s="294"/>
      <c r="AD670" s="294"/>
      <c r="AE670" s="294"/>
      <c r="AF670" s="294"/>
      <c r="AG670" s="294"/>
      <c r="AH670" s="294"/>
      <c r="AI670" s="294"/>
      <c r="AJ670" s="294"/>
      <c r="AK670" s="294"/>
      <c r="AL670" s="294"/>
      <c r="AM670" s="294"/>
    </row>
    <row r="671" spans="1:39" ht="12">
      <c r="A671" s="281"/>
      <c r="B671" s="281"/>
      <c r="C671" s="281"/>
      <c r="D671" s="283"/>
      <c r="E671" s="283"/>
      <c r="F671" s="284" t="e">
        <f t="shared" ca="1" si="87"/>
        <v>#NAME?</v>
      </c>
      <c r="G671" s="285" t="e">
        <f t="shared" ca="1" si="88"/>
        <v>#NAME?</v>
      </c>
      <c r="H671" s="281"/>
      <c r="I671" s="281"/>
      <c r="J671" s="281"/>
      <c r="K671" s="281"/>
      <c r="L671" s="281"/>
      <c r="M671" s="287" t="str">
        <f t="shared" si="83"/>
        <v/>
      </c>
      <c r="N671" s="288" t="e">
        <f ca="1">MATCH(F671,[3]IMC!B:B,0)</f>
        <v>#NAME?</v>
      </c>
      <c r="O671" s="288" t="e">
        <f t="shared" ca="1" si="82"/>
        <v>#NAME?</v>
      </c>
      <c r="P671" s="287" t="e">
        <f ca="1">CONCATENATE(INDEX([3]IMC!$F$1:$R$5,5,$O671) &amp; " e " &amp; INDEX([3]IMC!$F$1:$R$5,5,$O671+1))</f>
        <v>#NAME?</v>
      </c>
      <c r="Q671" s="281"/>
      <c r="R671" s="288" t="e">
        <f ca="1">MATCH(F671,[3]PC!A:A,0)</f>
        <v>#NAME?</v>
      </c>
      <c r="S671" s="288" t="e">
        <f t="shared" ca="1" si="84"/>
        <v>#NAME?</v>
      </c>
      <c r="T671" s="296" t="e">
        <f ca="1">CONCATENATE(INDEX([3]PC!$E$1:$M$2,1,$S671) &amp; " e " &amp; INDEX([3]PC!$E$1:$M$2,1,$S671+1))</f>
        <v>#NAME?</v>
      </c>
      <c r="U671" s="292"/>
      <c r="W671" s="292" t="e">
        <f>CONCATENATE(INDEX([3]IMC!$F$1:$R$5,5,$V671) &amp; " e " &amp; INDEX([3]IMC!$F$1:$R$5,5,$V671+1))</f>
        <v>#VALUE!</v>
      </c>
      <c r="X671" s="293">
        <f t="shared" si="85"/>
        <v>0</v>
      </c>
      <c r="Y671" s="293">
        <f t="shared" si="86"/>
        <v>0</v>
      </c>
      <c r="Z671" s="294"/>
      <c r="AA671" s="294"/>
      <c r="AB671" s="294"/>
      <c r="AC671" s="294"/>
      <c r="AD671" s="294"/>
      <c r="AE671" s="294"/>
      <c r="AF671" s="294"/>
      <c r="AG671" s="294"/>
      <c r="AH671" s="294"/>
      <c r="AI671" s="294"/>
      <c r="AJ671" s="294"/>
      <c r="AK671" s="294"/>
      <c r="AL671" s="294"/>
      <c r="AM671" s="294"/>
    </row>
    <row r="672" spans="1:39" ht="12">
      <c r="A672" s="281"/>
      <c r="B672" s="281"/>
      <c r="C672" s="281"/>
      <c r="D672" s="283"/>
      <c r="E672" s="283"/>
      <c r="F672" s="284" t="e">
        <f t="shared" ca="1" si="87"/>
        <v>#NAME?</v>
      </c>
      <c r="G672" s="285" t="e">
        <f t="shared" ca="1" si="88"/>
        <v>#NAME?</v>
      </c>
      <c r="H672" s="281"/>
      <c r="I672" s="281"/>
      <c r="J672" s="281"/>
      <c r="K672" s="281"/>
      <c r="L672" s="281"/>
      <c r="M672" s="287" t="str">
        <f t="shared" si="83"/>
        <v/>
      </c>
      <c r="N672" s="288" t="e">
        <f ca="1">MATCH(F672,[3]IMC!B:B,0)</f>
        <v>#NAME?</v>
      </c>
      <c r="O672" s="288" t="e">
        <f t="shared" ca="1" si="82"/>
        <v>#NAME?</v>
      </c>
      <c r="P672" s="287" t="e">
        <f ca="1">CONCATENATE(INDEX([3]IMC!$F$1:$R$5,5,$O672) &amp; " e " &amp; INDEX([3]IMC!$F$1:$R$5,5,$O672+1))</f>
        <v>#NAME?</v>
      </c>
      <c r="Q672" s="281"/>
      <c r="R672" s="288" t="e">
        <f ca="1">MATCH(F672,[3]PC!A:A,0)</f>
        <v>#NAME?</v>
      </c>
      <c r="S672" s="288" t="e">
        <f t="shared" ca="1" si="84"/>
        <v>#NAME?</v>
      </c>
      <c r="T672" s="296" t="e">
        <f ca="1">CONCATENATE(INDEX([3]PC!$E$1:$M$2,1,$S672) &amp; " e " &amp; INDEX([3]PC!$E$1:$M$2,1,$S672+1))</f>
        <v>#NAME?</v>
      </c>
      <c r="U672" s="292"/>
      <c r="W672" s="292" t="e">
        <f>CONCATENATE(INDEX([3]IMC!$F$1:$R$5,5,$V672) &amp; " e " &amp; INDEX([3]IMC!$F$1:$R$5,5,$V672+1))</f>
        <v>#VALUE!</v>
      </c>
      <c r="X672" s="293">
        <f t="shared" si="85"/>
        <v>0</v>
      </c>
      <c r="Y672" s="293">
        <f t="shared" si="86"/>
        <v>0</v>
      </c>
      <c r="Z672" s="294"/>
      <c r="AA672" s="294"/>
      <c r="AB672" s="294"/>
      <c r="AC672" s="294"/>
      <c r="AD672" s="294"/>
      <c r="AE672" s="294"/>
      <c r="AF672" s="294"/>
      <c r="AG672" s="294"/>
      <c r="AH672" s="294"/>
      <c r="AI672" s="294"/>
      <c r="AJ672" s="294"/>
      <c r="AK672" s="294"/>
      <c r="AL672" s="294"/>
      <c r="AM672" s="294"/>
    </row>
    <row r="673" spans="1:39" ht="12">
      <c r="A673" s="281"/>
      <c r="B673" s="281"/>
      <c r="C673" s="281"/>
      <c r="D673" s="283"/>
      <c r="E673" s="283"/>
      <c r="F673" s="284" t="e">
        <f t="shared" ca="1" si="87"/>
        <v>#NAME?</v>
      </c>
      <c r="G673" s="285" t="e">
        <f t="shared" ca="1" si="88"/>
        <v>#NAME?</v>
      </c>
      <c r="H673" s="281"/>
      <c r="I673" s="281"/>
      <c r="J673" s="281"/>
      <c r="K673" s="281"/>
      <c r="L673" s="281"/>
      <c r="M673" s="287" t="str">
        <f t="shared" si="83"/>
        <v/>
      </c>
      <c r="N673" s="288" t="e">
        <f ca="1">MATCH(F673,[3]IMC!B:B,0)</f>
        <v>#NAME?</v>
      </c>
      <c r="O673" s="288" t="e">
        <f t="shared" ca="1" si="82"/>
        <v>#NAME?</v>
      </c>
      <c r="P673" s="287" t="e">
        <f ca="1">CONCATENATE(INDEX([3]IMC!$F$1:$R$5,5,$O673) &amp; " e " &amp; INDEX([3]IMC!$F$1:$R$5,5,$O673+1))</f>
        <v>#NAME?</v>
      </c>
      <c r="Q673" s="281"/>
      <c r="R673" s="288" t="e">
        <f ca="1">MATCH(F673,[3]PC!A:A,0)</f>
        <v>#NAME?</v>
      </c>
      <c r="S673" s="288" t="e">
        <f t="shared" ca="1" si="84"/>
        <v>#NAME?</v>
      </c>
      <c r="T673" s="296" t="e">
        <f ca="1">CONCATENATE(INDEX([3]PC!$E$1:$M$2,1,$S673) &amp; " e " &amp; INDEX([3]PC!$E$1:$M$2,1,$S673+1))</f>
        <v>#NAME?</v>
      </c>
      <c r="U673" s="292"/>
      <c r="W673" s="292" t="e">
        <f>CONCATENATE(INDEX([3]IMC!$F$1:$R$5,5,$V673) &amp; " e " &amp; INDEX([3]IMC!$F$1:$R$5,5,$V673+1))</f>
        <v>#VALUE!</v>
      </c>
      <c r="X673" s="293">
        <f t="shared" si="85"/>
        <v>0</v>
      </c>
      <c r="Y673" s="293">
        <f t="shared" si="86"/>
        <v>0</v>
      </c>
      <c r="Z673" s="294"/>
      <c r="AA673" s="294"/>
      <c r="AB673" s="294"/>
      <c r="AC673" s="294"/>
      <c r="AD673" s="294"/>
      <c r="AE673" s="294"/>
      <c r="AF673" s="294"/>
      <c r="AG673" s="294"/>
      <c r="AH673" s="294"/>
      <c r="AI673" s="294"/>
      <c r="AJ673" s="294"/>
      <c r="AK673" s="294"/>
      <c r="AL673" s="294"/>
      <c r="AM673" s="294"/>
    </row>
    <row r="674" spans="1:39" ht="12">
      <c r="A674" s="281"/>
      <c r="B674" s="281"/>
      <c r="C674" s="281"/>
      <c r="D674" s="283"/>
      <c r="E674" s="283"/>
      <c r="F674" s="284" t="e">
        <f t="shared" ca="1" si="87"/>
        <v>#NAME?</v>
      </c>
      <c r="G674" s="285" t="e">
        <f t="shared" ca="1" si="88"/>
        <v>#NAME?</v>
      </c>
      <c r="H674" s="281"/>
      <c r="I674" s="281"/>
      <c r="J674" s="281"/>
      <c r="K674" s="281"/>
      <c r="L674" s="281"/>
      <c r="M674" s="287" t="str">
        <f t="shared" si="83"/>
        <v/>
      </c>
      <c r="N674" s="288" t="e">
        <f ca="1">MATCH(F674,[3]IMC!B:B,0)</f>
        <v>#NAME?</v>
      </c>
      <c r="O674" s="288" t="e">
        <f t="shared" ca="1" si="82"/>
        <v>#NAME?</v>
      </c>
      <c r="P674" s="287" t="e">
        <f ca="1">CONCATENATE(INDEX([3]IMC!$F$1:$R$5,5,$O674) &amp; " e " &amp; INDEX([3]IMC!$F$1:$R$5,5,$O674+1))</f>
        <v>#NAME?</v>
      </c>
      <c r="Q674" s="281"/>
      <c r="R674" s="288" t="e">
        <f ca="1">MATCH(F674,[3]PC!A:A,0)</f>
        <v>#NAME?</v>
      </c>
      <c r="S674" s="288" t="e">
        <f t="shared" ca="1" si="84"/>
        <v>#NAME?</v>
      </c>
      <c r="T674" s="296" t="e">
        <f ca="1">CONCATENATE(INDEX([3]PC!$E$1:$M$2,1,$S674) &amp; " e " &amp; INDEX([3]PC!$E$1:$M$2,1,$S674+1))</f>
        <v>#NAME?</v>
      </c>
      <c r="U674" s="292"/>
      <c r="W674" s="292" t="e">
        <f>CONCATENATE(INDEX([3]IMC!$F$1:$R$5,5,$V674) &amp; " e " &amp; INDEX([3]IMC!$F$1:$R$5,5,$V674+1))</f>
        <v>#VALUE!</v>
      </c>
      <c r="X674" s="293">
        <f t="shared" si="85"/>
        <v>0</v>
      </c>
      <c r="Y674" s="293">
        <f t="shared" si="86"/>
        <v>0</v>
      </c>
      <c r="Z674" s="294"/>
      <c r="AA674" s="294"/>
      <c r="AB674" s="294"/>
      <c r="AC674" s="294"/>
      <c r="AD674" s="294"/>
      <c r="AE674" s="294"/>
      <c r="AF674" s="294"/>
      <c r="AG674" s="294"/>
      <c r="AH674" s="294"/>
      <c r="AI674" s="294"/>
      <c r="AJ674" s="294"/>
      <c r="AK674" s="294"/>
      <c r="AL674" s="294"/>
      <c r="AM674" s="294"/>
    </row>
    <row r="675" spans="1:39" ht="12">
      <c r="A675" s="281"/>
      <c r="B675" s="281"/>
      <c r="C675" s="281"/>
      <c r="D675" s="283"/>
      <c r="E675" s="283"/>
      <c r="F675" s="284" t="e">
        <f t="shared" ca="1" si="87"/>
        <v>#NAME?</v>
      </c>
      <c r="G675" s="285" t="e">
        <f t="shared" ca="1" si="88"/>
        <v>#NAME?</v>
      </c>
      <c r="H675" s="281"/>
      <c r="I675" s="281"/>
      <c r="J675" s="281"/>
      <c r="K675" s="281"/>
      <c r="L675" s="281"/>
      <c r="M675" s="287" t="str">
        <f t="shared" si="83"/>
        <v/>
      </c>
      <c r="N675" s="288" t="e">
        <f ca="1">MATCH(F675,[3]IMC!B:B,0)</f>
        <v>#NAME?</v>
      </c>
      <c r="O675" s="288" t="e">
        <f t="shared" ca="1" si="82"/>
        <v>#NAME?</v>
      </c>
      <c r="P675" s="287" t="e">
        <f ca="1">CONCATENATE(INDEX([3]IMC!$F$1:$R$5,5,$O675) &amp; " e " &amp; INDEX([3]IMC!$F$1:$R$5,5,$O675+1))</f>
        <v>#NAME?</v>
      </c>
      <c r="Q675" s="281"/>
      <c r="R675" s="288" t="e">
        <f ca="1">MATCH(F675,[3]PC!A:A,0)</f>
        <v>#NAME?</v>
      </c>
      <c r="S675" s="288" t="e">
        <f t="shared" ca="1" si="84"/>
        <v>#NAME?</v>
      </c>
      <c r="T675" s="296" t="e">
        <f ca="1">CONCATENATE(INDEX([3]PC!$E$1:$M$2,1,$S675) &amp; " e " &amp; INDEX([3]PC!$E$1:$M$2,1,$S675+1))</f>
        <v>#NAME?</v>
      </c>
      <c r="U675" s="292"/>
      <c r="W675" s="292" t="e">
        <f>CONCATENATE(INDEX([3]IMC!$F$1:$R$5,5,$V675) &amp; " e " &amp; INDEX([3]IMC!$F$1:$R$5,5,$V675+1))</f>
        <v>#VALUE!</v>
      </c>
      <c r="X675" s="293">
        <f t="shared" si="85"/>
        <v>0</v>
      </c>
      <c r="Y675" s="293">
        <f t="shared" si="86"/>
        <v>0</v>
      </c>
      <c r="Z675" s="294"/>
      <c r="AA675" s="294"/>
      <c r="AB675" s="294"/>
      <c r="AC675" s="294"/>
      <c r="AD675" s="294"/>
      <c r="AE675" s="294"/>
      <c r="AF675" s="294"/>
      <c r="AG675" s="294"/>
      <c r="AH675" s="294"/>
      <c r="AI675" s="294"/>
      <c r="AJ675" s="294"/>
      <c r="AK675" s="294"/>
      <c r="AL675" s="294"/>
      <c r="AM675" s="294"/>
    </row>
    <row r="676" spans="1:39" ht="12">
      <c r="A676" s="281"/>
      <c r="B676" s="281"/>
      <c r="C676" s="281"/>
      <c r="D676" s="283"/>
      <c r="E676" s="283"/>
      <c r="F676" s="284" t="e">
        <f t="shared" ca="1" si="87"/>
        <v>#NAME?</v>
      </c>
      <c r="G676" s="285" t="e">
        <f t="shared" ca="1" si="88"/>
        <v>#NAME?</v>
      </c>
      <c r="H676" s="281"/>
      <c r="I676" s="281"/>
      <c r="J676" s="281"/>
      <c r="K676" s="281"/>
      <c r="L676" s="281"/>
      <c r="M676" s="287" t="str">
        <f t="shared" si="83"/>
        <v/>
      </c>
      <c r="N676" s="288" t="e">
        <f ca="1">MATCH(F676,[3]IMC!B:B,0)</f>
        <v>#NAME?</v>
      </c>
      <c r="O676" s="288" t="e">
        <f t="shared" ca="1" si="82"/>
        <v>#NAME?</v>
      </c>
      <c r="P676" s="287" t="e">
        <f ca="1">CONCATENATE(INDEX([3]IMC!$F$1:$R$5,5,$O676) &amp; " e " &amp; INDEX([3]IMC!$F$1:$R$5,5,$O676+1))</f>
        <v>#NAME?</v>
      </c>
      <c r="Q676" s="281"/>
      <c r="R676" s="288" t="e">
        <f ca="1">MATCH(F676,[3]PC!A:A,0)</f>
        <v>#NAME?</v>
      </c>
      <c r="S676" s="288" t="e">
        <f t="shared" ca="1" si="84"/>
        <v>#NAME?</v>
      </c>
      <c r="T676" s="296" t="e">
        <f ca="1">CONCATENATE(INDEX([3]PC!$E$1:$M$2,1,$S676) &amp; " e " &amp; INDEX([3]PC!$E$1:$M$2,1,$S676+1))</f>
        <v>#NAME?</v>
      </c>
      <c r="U676" s="292"/>
      <c r="W676" s="292" t="e">
        <f>CONCATENATE(INDEX([3]IMC!$F$1:$R$5,5,$V676) &amp; " e " &amp; INDEX([3]IMC!$F$1:$R$5,5,$V676+1))</f>
        <v>#VALUE!</v>
      </c>
      <c r="X676" s="293">
        <f t="shared" si="85"/>
        <v>0</v>
      </c>
      <c r="Y676" s="293">
        <f t="shared" si="86"/>
        <v>0</v>
      </c>
      <c r="Z676" s="294"/>
      <c r="AA676" s="294"/>
      <c r="AB676" s="294"/>
      <c r="AC676" s="294"/>
      <c r="AD676" s="294"/>
      <c r="AE676" s="294"/>
      <c r="AF676" s="294"/>
      <c r="AG676" s="294"/>
      <c r="AH676" s="294"/>
      <c r="AI676" s="294"/>
      <c r="AJ676" s="294"/>
      <c r="AK676" s="294"/>
      <c r="AL676" s="294"/>
      <c r="AM676" s="294"/>
    </row>
    <row r="677" spans="1:39" ht="12">
      <c r="A677" s="281"/>
      <c r="B677" s="281"/>
      <c r="C677" s="281"/>
      <c r="D677" s="283"/>
      <c r="E677" s="283"/>
      <c r="F677" s="284" t="e">
        <f t="shared" ca="1" si="87"/>
        <v>#NAME?</v>
      </c>
      <c r="G677" s="285" t="e">
        <f t="shared" ca="1" si="88"/>
        <v>#NAME?</v>
      </c>
      <c r="H677" s="281"/>
      <c r="I677" s="281"/>
      <c r="J677" s="281"/>
      <c r="K677" s="281"/>
      <c r="L677" s="281"/>
      <c r="M677" s="287" t="str">
        <f t="shared" si="83"/>
        <v/>
      </c>
      <c r="N677" s="288" t="e">
        <f ca="1">MATCH(F677,[3]IMC!B:B,0)</f>
        <v>#NAME?</v>
      </c>
      <c r="O677" s="288" t="e">
        <f t="shared" ca="1" si="82"/>
        <v>#NAME?</v>
      </c>
      <c r="P677" s="287" t="e">
        <f ca="1">CONCATENATE(INDEX([3]IMC!$F$1:$R$5,5,$O677) &amp; " e " &amp; INDEX([3]IMC!$F$1:$R$5,5,$O677+1))</f>
        <v>#NAME?</v>
      </c>
      <c r="Q677" s="281"/>
      <c r="R677" s="288" t="e">
        <f ca="1">MATCH(F677,[3]PC!A:A,0)</f>
        <v>#NAME?</v>
      </c>
      <c r="S677" s="288" t="e">
        <f t="shared" ca="1" si="84"/>
        <v>#NAME?</v>
      </c>
      <c r="T677" s="296" t="e">
        <f ca="1">CONCATENATE(INDEX([3]PC!$E$1:$M$2,1,$S677) &amp; " e " &amp; INDEX([3]PC!$E$1:$M$2,1,$S677+1))</f>
        <v>#NAME?</v>
      </c>
      <c r="U677" s="292"/>
      <c r="W677" s="292" t="e">
        <f>CONCATENATE(INDEX([3]IMC!$F$1:$R$5,5,$V677) &amp; " e " &amp; INDEX([3]IMC!$F$1:$R$5,5,$V677+1))</f>
        <v>#VALUE!</v>
      </c>
      <c r="X677" s="293">
        <f t="shared" si="85"/>
        <v>0</v>
      </c>
      <c r="Y677" s="293">
        <f t="shared" si="86"/>
        <v>0</v>
      </c>
      <c r="Z677" s="294"/>
      <c r="AA677" s="294"/>
      <c r="AB677" s="294"/>
      <c r="AC677" s="294"/>
      <c r="AD677" s="294"/>
      <c r="AE677" s="294"/>
      <c r="AF677" s="294"/>
      <c r="AG677" s="294"/>
      <c r="AH677" s="294"/>
      <c r="AI677" s="294"/>
      <c r="AJ677" s="294"/>
      <c r="AK677" s="294"/>
      <c r="AL677" s="294"/>
      <c r="AM677" s="294"/>
    </row>
    <row r="678" spans="1:39" ht="12">
      <c r="A678" s="281"/>
      <c r="B678" s="281"/>
      <c r="C678" s="281"/>
      <c r="D678" s="283"/>
      <c r="E678" s="283"/>
      <c r="F678" s="284" t="e">
        <f t="shared" ca="1" si="87"/>
        <v>#NAME?</v>
      </c>
      <c r="G678" s="285" t="e">
        <f t="shared" ca="1" si="88"/>
        <v>#NAME?</v>
      </c>
      <c r="H678" s="281"/>
      <c r="I678" s="281"/>
      <c r="J678" s="281"/>
      <c r="K678" s="281"/>
      <c r="L678" s="281"/>
      <c r="M678" s="287" t="str">
        <f t="shared" si="83"/>
        <v/>
      </c>
      <c r="N678" s="288" t="e">
        <f ca="1">MATCH(F678,[3]IMC!B:B,0)</f>
        <v>#NAME?</v>
      </c>
      <c r="O678" s="288" t="e">
        <f t="shared" ca="1" si="82"/>
        <v>#NAME?</v>
      </c>
      <c r="P678" s="287" t="e">
        <f ca="1">CONCATENATE(INDEX([3]IMC!$F$1:$R$5,5,$O678) &amp; " e " &amp; INDEX([3]IMC!$F$1:$R$5,5,$O678+1))</f>
        <v>#NAME?</v>
      </c>
      <c r="Q678" s="281"/>
      <c r="R678" s="288" t="e">
        <f ca="1">MATCH(F678,[3]PC!A:A,0)</f>
        <v>#NAME?</v>
      </c>
      <c r="S678" s="288" t="e">
        <f t="shared" ca="1" si="84"/>
        <v>#NAME?</v>
      </c>
      <c r="T678" s="296" t="e">
        <f ca="1">CONCATENATE(INDEX([3]PC!$E$1:$M$2,1,$S678) &amp; " e " &amp; INDEX([3]PC!$E$1:$M$2,1,$S678+1))</f>
        <v>#NAME?</v>
      </c>
      <c r="U678" s="292"/>
      <c r="W678" s="292" t="e">
        <f>CONCATENATE(INDEX([3]IMC!$F$1:$R$5,5,$V678) &amp; " e " &amp; INDEX([3]IMC!$F$1:$R$5,5,$V678+1))</f>
        <v>#VALUE!</v>
      </c>
      <c r="X678" s="293">
        <f t="shared" si="85"/>
        <v>0</v>
      </c>
      <c r="Y678" s="293">
        <f t="shared" si="86"/>
        <v>0</v>
      </c>
      <c r="Z678" s="294"/>
      <c r="AA678" s="294"/>
      <c r="AB678" s="294"/>
      <c r="AC678" s="294"/>
      <c r="AD678" s="294"/>
      <c r="AE678" s="294"/>
      <c r="AF678" s="294"/>
      <c r="AG678" s="294"/>
      <c r="AH678" s="294"/>
      <c r="AI678" s="294"/>
      <c r="AJ678" s="294"/>
      <c r="AK678" s="294"/>
      <c r="AL678" s="294"/>
      <c r="AM678" s="294"/>
    </row>
    <row r="679" spans="1:39" ht="12">
      <c r="A679" s="281"/>
      <c r="B679" s="281"/>
      <c r="C679" s="281"/>
      <c r="D679" s="283"/>
      <c r="E679" s="283"/>
      <c r="F679" s="284" t="e">
        <f t="shared" ca="1" si="87"/>
        <v>#NAME?</v>
      </c>
      <c r="G679" s="285" t="e">
        <f t="shared" ca="1" si="88"/>
        <v>#NAME?</v>
      </c>
      <c r="H679" s="281"/>
      <c r="I679" s="281"/>
      <c r="J679" s="281"/>
      <c r="K679" s="281"/>
      <c r="L679" s="281"/>
      <c r="M679" s="287" t="str">
        <f t="shared" si="83"/>
        <v/>
      </c>
      <c r="N679" s="288" t="e">
        <f ca="1">MATCH(F679,[3]IMC!B:B,0)</f>
        <v>#NAME?</v>
      </c>
      <c r="O679" s="288" t="e">
        <f t="shared" ref="O679:O742" ca="1" si="89">MATCH(M679,INDIRECT("IMC!F" &amp; N679 &amp; ":R" &amp;N679),1)</f>
        <v>#NAME?</v>
      </c>
      <c r="P679" s="287" t="e">
        <f ca="1">CONCATENATE(INDEX([3]IMC!$F$1:$R$5,5,$O679) &amp; " e " &amp; INDEX([3]IMC!$F$1:$R$5,5,$O679+1))</f>
        <v>#NAME?</v>
      </c>
      <c r="Q679" s="281"/>
      <c r="R679" s="288" t="e">
        <f ca="1">MATCH(F679,[3]PC!A:A,0)</f>
        <v>#NAME?</v>
      </c>
      <c r="S679" s="288" t="e">
        <f t="shared" ca="1" si="84"/>
        <v>#NAME?</v>
      </c>
      <c r="T679" s="296" t="e">
        <f ca="1">CONCATENATE(INDEX([3]PC!$E$1:$M$2,1,$S679) &amp; " e " &amp; INDEX([3]PC!$E$1:$M$2,1,$S679+1))</f>
        <v>#NAME?</v>
      </c>
      <c r="U679" s="292"/>
      <c r="W679" s="292" t="e">
        <f>CONCATENATE(INDEX([3]IMC!$F$1:$R$5,5,$V679) &amp; " e " &amp; INDEX([3]IMC!$F$1:$R$5,5,$V679+1))</f>
        <v>#VALUE!</v>
      </c>
      <c r="X679" s="293">
        <f t="shared" si="85"/>
        <v>0</v>
      </c>
      <c r="Y679" s="293">
        <f t="shared" si="86"/>
        <v>0</v>
      </c>
      <c r="Z679" s="294"/>
      <c r="AA679" s="294"/>
      <c r="AB679" s="294"/>
      <c r="AC679" s="294"/>
      <c r="AD679" s="294"/>
      <c r="AE679" s="294"/>
      <c r="AF679" s="294"/>
      <c r="AG679" s="294"/>
      <c r="AH679" s="294"/>
      <c r="AI679" s="294"/>
      <c r="AJ679" s="294"/>
      <c r="AK679" s="294"/>
      <c r="AL679" s="294"/>
      <c r="AM679" s="294"/>
    </row>
    <row r="680" spans="1:39" ht="12">
      <c r="A680" s="281"/>
      <c r="B680" s="281"/>
      <c r="C680" s="281"/>
      <c r="D680" s="283"/>
      <c r="E680" s="283"/>
      <c r="F680" s="284" t="e">
        <f t="shared" ca="1" si="87"/>
        <v>#NAME?</v>
      </c>
      <c r="G680" s="285" t="e">
        <f t="shared" ca="1" si="88"/>
        <v>#NAME?</v>
      </c>
      <c r="H680" s="281"/>
      <c r="I680" s="281"/>
      <c r="J680" s="281"/>
      <c r="K680" s="281"/>
      <c r="L680" s="281"/>
      <c r="M680" s="287" t="str">
        <f t="shared" si="83"/>
        <v/>
      </c>
      <c r="N680" s="288" t="e">
        <f ca="1">MATCH(F680,[3]IMC!B:B,0)</f>
        <v>#NAME?</v>
      </c>
      <c r="O680" s="288" t="e">
        <f t="shared" ca="1" si="89"/>
        <v>#NAME?</v>
      </c>
      <c r="P680" s="287" t="e">
        <f ca="1">CONCATENATE(INDEX([3]IMC!$F$1:$R$5,5,$O680) &amp; " e " &amp; INDEX([3]IMC!$F$1:$R$5,5,$O680+1))</f>
        <v>#NAME?</v>
      </c>
      <c r="Q680" s="281"/>
      <c r="R680" s="288" t="e">
        <f ca="1">MATCH(F680,[3]PC!A:A,0)</f>
        <v>#NAME?</v>
      </c>
      <c r="S680" s="288" t="e">
        <f t="shared" ca="1" si="84"/>
        <v>#NAME?</v>
      </c>
      <c r="T680" s="296" t="e">
        <f ca="1">CONCATENATE(INDEX([3]PC!$E$1:$M$2,1,$S680) &amp; " e " &amp; INDEX([3]PC!$E$1:$M$2,1,$S680+1))</f>
        <v>#NAME?</v>
      </c>
      <c r="U680" s="292"/>
      <c r="W680" s="292" t="e">
        <f>CONCATENATE(INDEX([3]IMC!$F$1:$R$5,5,$V680) &amp; " e " &amp; INDEX([3]IMC!$F$1:$R$5,5,$V680+1))</f>
        <v>#VALUE!</v>
      </c>
      <c r="X680" s="293">
        <f t="shared" si="85"/>
        <v>0</v>
      </c>
      <c r="Y680" s="293">
        <f t="shared" si="86"/>
        <v>0</v>
      </c>
      <c r="Z680" s="294"/>
      <c r="AA680" s="294"/>
      <c r="AB680" s="294"/>
      <c r="AC680" s="294"/>
      <c r="AD680" s="294"/>
      <c r="AE680" s="294"/>
      <c r="AF680" s="294"/>
      <c r="AG680" s="294"/>
      <c r="AH680" s="294"/>
      <c r="AI680" s="294"/>
      <c r="AJ680" s="294"/>
      <c r="AK680" s="294"/>
      <c r="AL680" s="294"/>
      <c r="AM680" s="294"/>
    </row>
    <row r="681" spans="1:39" ht="12">
      <c r="A681" s="281"/>
      <c r="B681" s="281"/>
      <c r="C681" s="281"/>
      <c r="D681" s="283"/>
      <c r="E681" s="283"/>
      <c r="F681" s="284" t="e">
        <f t="shared" ca="1" si="87"/>
        <v>#NAME?</v>
      </c>
      <c r="G681" s="285" t="e">
        <f t="shared" ca="1" si="88"/>
        <v>#NAME?</v>
      </c>
      <c r="H681" s="281"/>
      <c r="I681" s="281"/>
      <c r="J681" s="281"/>
      <c r="K681" s="281"/>
      <c r="L681" s="281"/>
      <c r="M681" s="287" t="str">
        <f t="shared" si="83"/>
        <v/>
      </c>
      <c r="N681" s="288" t="e">
        <f ca="1">MATCH(F681,[3]IMC!B:B,0)</f>
        <v>#NAME?</v>
      </c>
      <c r="O681" s="288" t="e">
        <f t="shared" ca="1" si="89"/>
        <v>#NAME?</v>
      </c>
      <c r="P681" s="287" t="e">
        <f ca="1">CONCATENATE(INDEX([3]IMC!$F$1:$R$5,5,$O681) &amp; " e " &amp; INDEX([3]IMC!$F$1:$R$5,5,$O681+1))</f>
        <v>#NAME?</v>
      </c>
      <c r="Q681" s="281"/>
      <c r="R681" s="288" t="e">
        <f ca="1">MATCH(F681,[3]PC!A:A,0)</f>
        <v>#NAME?</v>
      </c>
      <c r="S681" s="288" t="e">
        <f t="shared" ca="1" si="84"/>
        <v>#NAME?</v>
      </c>
      <c r="T681" s="296" t="e">
        <f ca="1">CONCATENATE(INDEX([3]PC!$E$1:$M$2,1,$S681) &amp; " e " &amp; INDEX([3]PC!$E$1:$M$2,1,$S681+1))</f>
        <v>#NAME?</v>
      </c>
      <c r="U681" s="292"/>
      <c r="W681" s="292" t="e">
        <f>CONCATENATE(INDEX([3]IMC!$F$1:$R$5,5,$V681) &amp; " e " &amp; INDEX([3]IMC!$F$1:$R$5,5,$V681+1))</f>
        <v>#VALUE!</v>
      </c>
      <c r="X681" s="293">
        <f t="shared" si="85"/>
        <v>0</v>
      </c>
      <c r="Y681" s="293">
        <f t="shared" si="86"/>
        <v>0</v>
      </c>
      <c r="Z681" s="294"/>
      <c r="AA681" s="294"/>
      <c r="AB681" s="294"/>
      <c r="AC681" s="294"/>
      <c r="AD681" s="294"/>
      <c r="AE681" s="294"/>
      <c r="AF681" s="294"/>
      <c r="AG681" s="294"/>
      <c r="AH681" s="294"/>
      <c r="AI681" s="294"/>
      <c r="AJ681" s="294"/>
      <c r="AK681" s="294"/>
      <c r="AL681" s="294"/>
      <c r="AM681" s="294"/>
    </row>
    <row r="682" spans="1:39" ht="12">
      <c r="A682" s="281"/>
      <c r="B682" s="281"/>
      <c r="C682" s="281"/>
      <c r="D682" s="283"/>
      <c r="E682" s="283"/>
      <c r="F682" s="284" t="e">
        <f t="shared" ca="1" si="87"/>
        <v>#NAME?</v>
      </c>
      <c r="G682" s="285" t="e">
        <f t="shared" ca="1" si="88"/>
        <v>#NAME?</v>
      </c>
      <c r="H682" s="281"/>
      <c r="I682" s="281"/>
      <c r="J682" s="281"/>
      <c r="K682" s="281"/>
      <c r="L682" s="281"/>
      <c r="M682" s="287" t="str">
        <f t="shared" si="83"/>
        <v/>
      </c>
      <c r="N682" s="288" t="e">
        <f ca="1">MATCH(F682,[3]IMC!B:B,0)</f>
        <v>#NAME?</v>
      </c>
      <c r="O682" s="288" t="e">
        <f t="shared" ca="1" si="89"/>
        <v>#NAME?</v>
      </c>
      <c r="P682" s="287" t="e">
        <f ca="1">CONCATENATE(INDEX([3]IMC!$F$1:$R$5,5,$O682) &amp; " e " &amp; INDEX([3]IMC!$F$1:$R$5,5,$O682+1))</f>
        <v>#NAME?</v>
      </c>
      <c r="Q682" s="281"/>
      <c r="R682" s="288" t="e">
        <f ca="1">MATCH(F682,[3]PC!A:A,0)</f>
        <v>#NAME?</v>
      </c>
      <c r="S682" s="288" t="e">
        <f t="shared" ca="1" si="84"/>
        <v>#NAME?</v>
      </c>
      <c r="T682" s="296" t="e">
        <f ca="1">CONCATENATE(INDEX([3]PC!$E$1:$M$2,1,$S682) &amp; " e " &amp; INDEX([3]PC!$E$1:$M$2,1,$S682+1))</f>
        <v>#NAME?</v>
      </c>
      <c r="U682" s="292"/>
      <c r="W682" s="292" t="e">
        <f>CONCATENATE(INDEX([3]IMC!$F$1:$R$5,5,$V682) &amp; " e " &amp; INDEX([3]IMC!$F$1:$R$5,5,$V682+1))</f>
        <v>#VALUE!</v>
      </c>
      <c r="X682" s="293">
        <f t="shared" si="85"/>
        <v>0</v>
      </c>
      <c r="Y682" s="293">
        <f t="shared" si="86"/>
        <v>0</v>
      </c>
      <c r="Z682" s="294"/>
      <c r="AA682" s="294"/>
      <c r="AB682" s="294"/>
      <c r="AC682" s="294"/>
      <c r="AD682" s="294"/>
      <c r="AE682" s="294"/>
      <c r="AF682" s="294"/>
      <c r="AG682" s="294"/>
      <c r="AH682" s="294"/>
      <c r="AI682" s="294"/>
      <c r="AJ682" s="294"/>
      <c r="AK682" s="294"/>
      <c r="AL682" s="294"/>
      <c r="AM682" s="294"/>
    </row>
    <row r="683" spans="1:39" ht="12">
      <c r="A683" s="281"/>
      <c r="B683" s="281"/>
      <c r="C683" s="281"/>
      <c r="D683" s="283"/>
      <c r="E683" s="283"/>
      <c r="F683" s="284" t="e">
        <f t="shared" ca="1" si="87"/>
        <v>#NAME?</v>
      </c>
      <c r="G683" s="285" t="e">
        <f t="shared" ca="1" si="88"/>
        <v>#NAME?</v>
      </c>
      <c r="H683" s="281"/>
      <c r="I683" s="281"/>
      <c r="J683" s="281"/>
      <c r="K683" s="281"/>
      <c r="L683" s="281"/>
      <c r="M683" s="287" t="str">
        <f t="shared" si="83"/>
        <v/>
      </c>
      <c r="N683" s="288" t="e">
        <f ca="1">MATCH(F683,[3]IMC!B:B,0)</f>
        <v>#NAME?</v>
      </c>
      <c r="O683" s="288" t="e">
        <f t="shared" ca="1" si="89"/>
        <v>#NAME?</v>
      </c>
      <c r="P683" s="287" t="e">
        <f ca="1">CONCATENATE(INDEX([3]IMC!$F$1:$R$5,5,$O683) &amp; " e " &amp; INDEX([3]IMC!$F$1:$R$5,5,$O683+1))</f>
        <v>#NAME?</v>
      </c>
      <c r="Q683" s="281"/>
      <c r="R683" s="288" t="e">
        <f ca="1">MATCH(F683,[3]PC!A:A,0)</f>
        <v>#NAME?</v>
      </c>
      <c r="S683" s="288" t="e">
        <f t="shared" ca="1" si="84"/>
        <v>#NAME?</v>
      </c>
      <c r="T683" s="296" t="e">
        <f ca="1">CONCATENATE(INDEX([3]PC!$E$1:$M$2,1,$S683) &amp; " e " &amp; INDEX([3]PC!$E$1:$M$2,1,$S683+1))</f>
        <v>#NAME?</v>
      </c>
      <c r="U683" s="292"/>
      <c r="W683" s="292" t="e">
        <f>CONCATENATE(INDEX([3]IMC!$F$1:$R$5,5,$V683) &amp; " e " &amp; INDEX([3]IMC!$F$1:$R$5,5,$V683+1))</f>
        <v>#VALUE!</v>
      </c>
      <c r="X683" s="293">
        <f t="shared" si="85"/>
        <v>0</v>
      </c>
      <c r="Y683" s="293">
        <f t="shared" si="86"/>
        <v>0</v>
      </c>
      <c r="Z683" s="294"/>
      <c r="AA683" s="294"/>
      <c r="AB683" s="294"/>
      <c r="AC683" s="294"/>
      <c r="AD683" s="294"/>
      <c r="AE683" s="294"/>
      <c r="AF683" s="294"/>
      <c r="AG683" s="294"/>
      <c r="AH683" s="294"/>
      <c r="AI683" s="294"/>
      <c r="AJ683" s="294"/>
      <c r="AK683" s="294"/>
      <c r="AL683" s="294"/>
      <c r="AM683" s="294"/>
    </row>
    <row r="684" spans="1:39" ht="12">
      <c r="A684" s="281"/>
      <c r="B684" s="281"/>
      <c r="C684" s="281"/>
      <c r="D684" s="283"/>
      <c r="E684" s="283"/>
      <c r="F684" s="284" t="e">
        <f t="shared" ca="1" si="87"/>
        <v>#NAME?</v>
      </c>
      <c r="G684" s="285" t="e">
        <f t="shared" ca="1" si="88"/>
        <v>#NAME?</v>
      </c>
      <c r="H684" s="281"/>
      <c r="I684" s="281"/>
      <c r="J684" s="281"/>
      <c r="K684" s="281"/>
      <c r="L684" s="281"/>
      <c r="M684" s="287" t="str">
        <f t="shared" si="83"/>
        <v/>
      </c>
      <c r="N684" s="288" t="e">
        <f ca="1">MATCH(F684,[3]IMC!B:B,0)</f>
        <v>#NAME?</v>
      </c>
      <c r="O684" s="288" t="e">
        <f t="shared" ca="1" si="89"/>
        <v>#NAME?</v>
      </c>
      <c r="P684" s="287" t="e">
        <f ca="1">CONCATENATE(INDEX([3]IMC!$F$1:$R$5,5,$O684) &amp; " e " &amp; INDEX([3]IMC!$F$1:$R$5,5,$O684+1))</f>
        <v>#NAME?</v>
      </c>
      <c r="Q684" s="281"/>
      <c r="R684" s="288" t="e">
        <f ca="1">MATCH(F684,[3]PC!A:A,0)</f>
        <v>#NAME?</v>
      </c>
      <c r="S684" s="288" t="e">
        <f t="shared" ca="1" si="84"/>
        <v>#NAME?</v>
      </c>
      <c r="T684" s="296" t="e">
        <f ca="1">CONCATENATE(INDEX([3]PC!$E$1:$M$2,1,$S684) &amp; " e " &amp; INDEX([3]PC!$E$1:$M$2,1,$S684+1))</f>
        <v>#NAME?</v>
      </c>
      <c r="U684" s="292"/>
      <c r="W684" s="292" t="e">
        <f>CONCATENATE(INDEX([3]IMC!$F$1:$R$5,5,$V684) &amp; " e " &amp; INDEX([3]IMC!$F$1:$R$5,5,$V684+1))</f>
        <v>#VALUE!</v>
      </c>
      <c r="X684" s="293">
        <f t="shared" si="85"/>
        <v>0</v>
      </c>
      <c r="Y684" s="293">
        <f t="shared" si="86"/>
        <v>0</v>
      </c>
      <c r="Z684" s="294"/>
      <c r="AA684" s="294"/>
      <c r="AB684" s="294"/>
      <c r="AC684" s="294"/>
      <c r="AD684" s="294"/>
      <c r="AE684" s="294"/>
      <c r="AF684" s="294"/>
      <c r="AG684" s="294"/>
      <c r="AH684" s="294"/>
      <c r="AI684" s="294"/>
      <c r="AJ684" s="294"/>
      <c r="AK684" s="294"/>
      <c r="AL684" s="294"/>
      <c r="AM684" s="294"/>
    </row>
    <row r="685" spans="1:39" ht="12">
      <c r="A685" s="281"/>
      <c r="B685" s="281"/>
      <c r="C685" s="281"/>
      <c r="D685" s="283"/>
      <c r="E685" s="283"/>
      <c r="F685" s="284" t="e">
        <f t="shared" ca="1" si="87"/>
        <v>#NAME?</v>
      </c>
      <c r="G685" s="285" t="e">
        <f t="shared" ca="1" si="88"/>
        <v>#NAME?</v>
      </c>
      <c r="H685" s="281"/>
      <c r="I685" s="281"/>
      <c r="J685" s="281"/>
      <c r="K685" s="281"/>
      <c r="L685" s="281"/>
      <c r="M685" s="287" t="str">
        <f t="shared" si="83"/>
        <v/>
      </c>
      <c r="N685" s="288" t="e">
        <f ca="1">MATCH(F685,[3]IMC!B:B,0)</f>
        <v>#NAME?</v>
      </c>
      <c r="O685" s="288" t="e">
        <f t="shared" ca="1" si="89"/>
        <v>#NAME?</v>
      </c>
      <c r="P685" s="287" t="e">
        <f ca="1">CONCATENATE(INDEX([3]IMC!$F$1:$R$5,5,$O685) &amp; " e " &amp; INDEX([3]IMC!$F$1:$R$5,5,$O685+1))</f>
        <v>#NAME?</v>
      </c>
      <c r="Q685" s="281"/>
      <c r="R685" s="288" t="e">
        <f ca="1">MATCH(F685,[3]PC!A:A,0)</f>
        <v>#NAME?</v>
      </c>
      <c r="S685" s="288" t="e">
        <f t="shared" ca="1" si="84"/>
        <v>#NAME?</v>
      </c>
      <c r="T685" s="296" t="e">
        <f ca="1">CONCATENATE(INDEX([3]PC!$E$1:$M$2,1,$S685) &amp; " e " &amp; INDEX([3]PC!$E$1:$M$2,1,$S685+1))</f>
        <v>#NAME?</v>
      </c>
      <c r="U685" s="292"/>
      <c r="W685" s="292" t="e">
        <f>CONCATENATE(INDEX([3]IMC!$F$1:$R$5,5,$V685) &amp; " e " &amp; INDEX([3]IMC!$F$1:$R$5,5,$V685+1))</f>
        <v>#VALUE!</v>
      </c>
      <c r="X685" s="293">
        <f t="shared" si="85"/>
        <v>0</v>
      </c>
      <c r="Y685" s="293">
        <f t="shared" si="86"/>
        <v>0</v>
      </c>
      <c r="Z685" s="294"/>
      <c r="AA685" s="294"/>
      <c r="AB685" s="294"/>
      <c r="AC685" s="294"/>
      <c r="AD685" s="294"/>
      <c r="AE685" s="294"/>
      <c r="AF685" s="294"/>
      <c r="AG685" s="294"/>
      <c r="AH685" s="294"/>
      <c r="AI685" s="294"/>
      <c r="AJ685" s="294"/>
      <c r="AK685" s="294"/>
      <c r="AL685" s="294"/>
      <c r="AM685" s="294"/>
    </row>
    <row r="686" spans="1:39" ht="12">
      <c r="A686" s="281"/>
      <c r="B686" s="281"/>
      <c r="C686" s="281"/>
      <c r="D686" s="283"/>
      <c r="E686" s="283"/>
      <c r="F686" s="284" t="e">
        <f t="shared" ca="1" si="87"/>
        <v>#NAME?</v>
      </c>
      <c r="G686" s="285" t="e">
        <f t="shared" ca="1" si="88"/>
        <v>#NAME?</v>
      </c>
      <c r="H686" s="281"/>
      <c r="I686" s="281"/>
      <c r="J686" s="281"/>
      <c r="K686" s="281"/>
      <c r="L686" s="281"/>
      <c r="M686" s="287" t="str">
        <f t="shared" si="83"/>
        <v/>
      </c>
      <c r="N686" s="288" t="e">
        <f ca="1">MATCH(F686,[3]IMC!B:B,0)</f>
        <v>#NAME?</v>
      </c>
      <c r="O686" s="288" t="e">
        <f t="shared" ca="1" si="89"/>
        <v>#NAME?</v>
      </c>
      <c r="P686" s="287" t="e">
        <f ca="1">CONCATENATE(INDEX([3]IMC!$F$1:$R$5,5,$O686) &amp; " e " &amp; INDEX([3]IMC!$F$1:$R$5,5,$O686+1))</f>
        <v>#NAME?</v>
      </c>
      <c r="Q686" s="281"/>
      <c r="R686" s="288" t="e">
        <f ca="1">MATCH(F686,[3]PC!A:A,0)</f>
        <v>#NAME?</v>
      </c>
      <c r="S686" s="288" t="e">
        <f t="shared" ca="1" si="84"/>
        <v>#NAME?</v>
      </c>
      <c r="T686" s="296" t="e">
        <f ca="1">CONCATENATE(INDEX([3]PC!$E$1:$M$2,1,$S686) &amp; " e " &amp; INDEX([3]PC!$E$1:$M$2,1,$S686+1))</f>
        <v>#NAME?</v>
      </c>
      <c r="U686" s="292"/>
      <c r="W686" s="292" t="e">
        <f>CONCATENATE(INDEX([3]IMC!$F$1:$R$5,5,$V686) &amp; " e " &amp; INDEX([3]IMC!$F$1:$R$5,5,$V686+1))</f>
        <v>#VALUE!</v>
      </c>
      <c r="X686" s="293">
        <f t="shared" si="85"/>
        <v>0</v>
      </c>
      <c r="Y686" s="293">
        <f t="shared" si="86"/>
        <v>0</v>
      </c>
      <c r="Z686" s="294"/>
      <c r="AA686" s="294"/>
      <c r="AB686" s="294"/>
      <c r="AC686" s="294"/>
      <c r="AD686" s="294"/>
      <c r="AE686" s="294"/>
      <c r="AF686" s="294"/>
      <c r="AG686" s="294"/>
      <c r="AH686" s="294"/>
      <c r="AI686" s="294"/>
      <c r="AJ686" s="294"/>
      <c r="AK686" s="294"/>
      <c r="AL686" s="294"/>
      <c r="AM686" s="294"/>
    </row>
    <row r="687" spans="1:39" ht="12">
      <c r="A687" s="281"/>
      <c r="B687" s="281"/>
      <c r="C687" s="281"/>
      <c r="D687" s="283"/>
      <c r="E687" s="283"/>
      <c r="F687" s="284" t="e">
        <f t="shared" ca="1" si="87"/>
        <v>#NAME?</v>
      </c>
      <c r="G687" s="285" t="e">
        <f t="shared" ca="1" si="88"/>
        <v>#NAME?</v>
      </c>
      <c r="H687" s="281"/>
      <c r="I687" s="281"/>
      <c r="J687" s="281"/>
      <c r="K687" s="281"/>
      <c r="L687" s="281"/>
      <c r="M687" s="287" t="str">
        <f t="shared" si="83"/>
        <v/>
      </c>
      <c r="N687" s="288" t="e">
        <f ca="1">MATCH(F687,[3]IMC!B:B,0)</f>
        <v>#NAME?</v>
      </c>
      <c r="O687" s="288" t="e">
        <f t="shared" ca="1" si="89"/>
        <v>#NAME?</v>
      </c>
      <c r="P687" s="287" t="e">
        <f ca="1">CONCATENATE(INDEX([3]IMC!$F$1:$R$5,5,$O687) &amp; " e " &amp; INDEX([3]IMC!$F$1:$R$5,5,$O687+1))</f>
        <v>#NAME?</v>
      </c>
      <c r="Q687" s="281"/>
      <c r="R687" s="288" t="e">
        <f ca="1">MATCH(F687,[3]PC!A:A,0)</f>
        <v>#NAME?</v>
      </c>
      <c r="S687" s="288" t="e">
        <f t="shared" ca="1" si="84"/>
        <v>#NAME?</v>
      </c>
      <c r="T687" s="296" t="e">
        <f ca="1">CONCATENATE(INDEX([3]PC!$E$1:$M$2,1,$S687) &amp; " e " &amp; INDEX([3]PC!$E$1:$M$2,1,$S687+1))</f>
        <v>#NAME?</v>
      </c>
      <c r="U687" s="292"/>
      <c r="W687" s="292" t="e">
        <f>CONCATENATE(INDEX([3]IMC!$F$1:$R$5,5,$V687) &amp; " e " &amp; INDEX([3]IMC!$F$1:$R$5,5,$V687+1))</f>
        <v>#VALUE!</v>
      </c>
      <c r="X687" s="293">
        <f t="shared" si="85"/>
        <v>0</v>
      </c>
      <c r="Y687" s="293">
        <f t="shared" si="86"/>
        <v>0</v>
      </c>
      <c r="Z687" s="294"/>
      <c r="AA687" s="294"/>
      <c r="AB687" s="294"/>
      <c r="AC687" s="294"/>
      <c r="AD687" s="294"/>
      <c r="AE687" s="294"/>
      <c r="AF687" s="294"/>
      <c r="AG687" s="294"/>
      <c r="AH687" s="294"/>
      <c r="AI687" s="294"/>
      <c r="AJ687" s="294"/>
      <c r="AK687" s="294"/>
      <c r="AL687" s="294"/>
      <c r="AM687" s="294"/>
    </row>
    <row r="688" spans="1:39" ht="12">
      <c r="A688" s="281"/>
      <c r="B688" s="281"/>
      <c r="C688" s="281"/>
      <c r="D688" s="283"/>
      <c r="E688" s="283"/>
      <c r="F688" s="284" t="e">
        <f t="shared" ca="1" si="87"/>
        <v>#NAME?</v>
      </c>
      <c r="G688" s="285" t="e">
        <f t="shared" ca="1" si="88"/>
        <v>#NAME?</v>
      </c>
      <c r="H688" s="281"/>
      <c r="I688" s="281"/>
      <c r="J688" s="281"/>
      <c r="K688" s="281"/>
      <c r="L688" s="281"/>
      <c r="M688" s="287" t="str">
        <f t="shared" si="83"/>
        <v/>
      </c>
      <c r="N688" s="288" t="e">
        <f ca="1">MATCH(F688,[3]IMC!B:B,0)</f>
        <v>#NAME?</v>
      </c>
      <c r="O688" s="288" t="e">
        <f t="shared" ca="1" si="89"/>
        <v>#NAME?</v>
      </c>
      <c r="P688" s="287" t="e">
        <f ca="1">CONCATENATE(INDEX([3]IMC!$F$1:$R$5,5,$O688) &amp; " e " &amp; INDEX([3]IMC!$F$1:$R$5,5,$O688+1))</f>
        <v>#NAME?</v>
      </c>
      <c r="Q688" s="281"/>
      <c r="R688" s="288" t="e">
        <f ca="1">MATCH(F688,[3]PC!A:A,0)</f>
        <v>#NAME?</v>
      </c>
      <c r="S688" s="288" t="e">
        <f t="shared" ca="1" si="84"/>
        <v>#NAME?</v>
      </c>
      <c r="T688" s="296" t="e">
        <f ca="1">CONCATENATE(INDEX([3]PC!$E$1:$M$2,1,$S688) &amp; " e " &amp; INDEX([3]PC!$E$1:$M$2,1,$S688+1))</f>
        <v>#NAME?</v>
      </c>
      <c r="U688" s="292"/>
      <c r="W688" s="292" t="e">
        <f>CONCATENATE(INDEX([3]IMC!$F$1:$R$5,5,$V688) &amp; " e " &amp; INDEX([3]IMC!$F$1:$R$5,5,$V688+1))</f>
        <v>#VALUE!</v>
      </c>
      <c r="X688" s="293">
        <f t="shared" si="85"/>
        <v>0</v>
      </c>
      <c r="Y688" s="293">
        <f t="shared" si="86"/>
        <v>0</v>
      </c>
      <c r="Z688" s="294"/>
      <c r="AA688" s="294"/>
      <c r="AB688" s="294"/>
      <c r="AC688" s="294"/>
      <c r="AD688" s="294"/>
      <c r="AE688" s="294"/>
      <c r="AF688" s="294"/>
      <c r="AG688" s="294"/>
      <c r="AH688" s="294"/>
      <c r="AI688" s="294"/>
      <c r="AJ688" s="294"/>
      <c r="AK688" s="294"/>
      <c r="AL688" s="294"/>
      <c r="AM688" s="294"/>
    </row>
    <row r="689" spans="1:39" ht="12">
      <c r="A689" s="281"/>
      <c r="B689" s="281"/>
      <c r="C689" s="281"/>
      <c r="D689" s="283"/>
      <c r="E689" s="283"/>
      <c r="F689" s="284" t="e">
        <f t="shared" ca="1" si="87"/>
        <v>#NAME?</v>
      </c>
      <c r="G689" s="285" t="e">
        <f t="shared" ca="1" si="88"/>
        <v>#NAME?</v>
      </c>
      <c r="H689" s="281"/>
      <c r="I689" s="281"/>
      <c r="J689" s="281"/>
      <c r="K689" s="281"/>
      <c r="L689" s="281"/>
      <c r="M689" s="287" t="str">
        <f t="shared" si="83"/>
        <v/>
      </c>
      <c r="N689" s="288" t="e">
        <f ca="1">MATCH(F689,[3]IMC!B:B,0)</f>
        <v>#NAME?</v>
      </c>
      <c r="O689" s="288" t="e">
        <f t="shared" ca="1" si="89"/>
        <v>#NAME?</v>
      </c>
      <c r="P689" s="287" t="e">
        <f ca="1">CONCATENATE(INDEX([3]IMC!$F$1:$R$5,5,$O689) &amp; " e " &amp; INDEX([3]IMC!$F$1:$R$5,5,$O689+1))</f>
        <v>#NAME?</v>
      </c>
      <c r="Q689" s="281"/>
      <c r="R689" s="288" t="e">
        <f ca="1">MATCH(F689,[3]PC!A:A,0)</f>
        <v>#NAME?</v>
      </c>
      <c r="S689" s="288" t="e">
        <f t="shared" ca="1" si="84"/>
        <v>#NAME?</v>
      </c>
      <c r="T689" s="296" t="e">
        <f ca="1">CONCATENATE(INDEX([3]PC!$E$1:$M$2,1,$S689) &amp; " e " &amp; INDEX([3]PC!$E$1:$M$2,1,$S689+1))</f>
        <v>#NAME?</v>
      </c>
      <c r="U689" s="292"/>
      <c r="W689" s="292" t="e">
        <f>CONCATENATE(INDEX([3]IMC!$F$1:$R$5,5,$V689) &amp; " e " &amp; INDEX([3]IMC!$F$1:$R$5,5,$V689+1))</f>
        <v>#VALUE!</v>
      </c>
      <c r="X689" s="293">
        <f t="shared" si="85"/>
        <v>0</v>
      </c>
      <c r="Y689" s="293">
        <f t="shared" si="86"/>
        <v>0</v>
      </c>
      <c r="Z689" s="294"/>
      <c r="AA689" s="294"/>
      <c r="AB689" s="294"/>
      <c r="AC689" s="294"/>
      <c r="AD689" s="294"/>
      <c r="AE689" s="294"/>
      <c r="AF689" s="294"/>
      <c r="AG689" s="294"/>
      <c r="AH689" s="294"/>
      <c r="AI689" s="294"/>
      <c r="AJ689" s="294"/>
      <c r="AK689" s="294"/>
      <c r="AL689" s="294"/>
      <c r="AM689" s="294"/>
    </row>
    <row r="690" spans="1:39" ht="12">
      <c r="A690" s="281"/>
      <c r="B690" s="281"/>
      <c r="C690" s="281"/>
      <c r="D690" s="283"/>
      <c r="E690" s="283"/>
      <c r="F690" s="284" t="e">
        <f t="shared" ca="1" si="87"/>
        <v>#NAME?</v>
      </c>
      <c r="G690" s="285" t="e">
        <f t="shared" ca="1" si="88"/>
        <v>#NAME?</v>
      </c>
      <c r="H690" s="281"/>
      <c r="I690" s="281"/>
      <c r="J690" s="281"/>
      <c r="K690" s="281"/>
      <c r="L690" s="281"/>
      <c r="M690" s="287" t="str">
        <f t="shared" si="83"/>
        <v/>
      </c>
      <c r="N690" s="288" t="e">
        <f ca="1">MATCH(F690,[3]IMC!B:B,0)</f>
        <v>#NAME?</v>
      </c>
      <c r="O690" s="288" t="e">
        <f t="shared" ca="1" si="89"/>
        <v>#NAME?</v>
      </c>
      <c r="P690" s="287" t="e">
        <f ca="1">CONCATENATE(INDEX([3]IMC!$F$1:$R$5,5,$O690) &amp; " e " &amp; INDEX([3]IMC!$F$1:$R$5,5,$O690+1))</f>
        <v>#NAME?</v>
      </c>
      <c r="Q690" s="281"/>
      <c r="R690" s="288" t="e">
        <f ca="1">MATCH(F690,[3]PC!A:A,0)</f>
        <v>#NAME?</v>
      </c>
      <c r="S690" s="288" t="e">
        <f t="shared" ca="1" si="84"/>
        <v>#NAME?</v>
      </c>
      <c r="T690" s="296" t="e">
        <f ca="1">CONCATENATE(INDEX([3]PC!$E$1:$M$2,1,$S690) &amp; " e " &amp; INDEX([3]PC!$E$1:$M$2,1,$S690+1))</f>
        <v>#NAME?</v>
      </c>
      <c r="U690" s="292"/>
      <c r="W690" s="292" t="e">
        <f>CONCATENATE(INDEX([3]IMC!$F$1:$R$5,5,$V690) &amp; " e " &amp; INDEX([3]IMC!$F$1:$R$5,5,$V690+1))</f>
        <v>#VALUE!</v>
      </c>
      <c r="X690" s="293">
        <f t="shared" si="85"/>
        <v>0</v>
      </c>
      <c r="Y690" s="293">
        <f t="shared" si="86"/>
        <v>0</v>
      </c>
      <c r="Z690" s="294"/>
      <c r="AA690" s="294"/>
      <c r="AB690" s="294"/>
      <c r="AC690" s="294"/>
      <c r="AD690" s="294"/>
      <c r="AE690" s="294"/>
      <c r="AF690" s="294"/>
      <c r="AG690" s="294"/>
      <c r="AH690" s="294"/>
      <c r="AI690" s="294"/>
      <c r="AJ690" s="294"/>
      <c r="AK690" s="294"/>
      <c r="AL690" s="294"/>
      <c r="AM690" s="294"/>
    </row>
    <row r="691" spans="1:39" ht="12">
      <c r="A691" s="281"/>
      <c r="B691" s="281"/>
      <c r="C691" s="281"/>
      <c r="D691" s="283"/>
      <c r="E691" s="283"/>
      <c r="F691" s="284" t="e">
        <f t="shared" ca="1" si="87"/>
        <v>#NAME?</v>
      </c>
      <c r="G691" s="285" t="e">
        <f t="shared" ca="1" si="88"/>
        <v>#NAME?</v>
      </c>
      <c r="H691" s="281"/>
      <c r="I691" s="281"/>
      <c r="J691" s="281"/>
      <c r="K691" s="281"/>
      <c r="L691" s="281"/>
      <c r="M691" s="287" t="str">
        <f t="shared" si="83"/>
        <v/>
      </c>
      <c r="N691" s="288" t="e">
        <f ca="1">MATCH(F691,[3]IMC!B:B,0)</f>
        <v>#NAME?</v>
      </c>
      <c r="O691" s="288" t="e">
        <f t="shared" ca="1" si="89"/>
        <v>#NAME?</v>
      </c>
      <c r="P691" s="287" t="e">
        <f ca="1">CONCATENATE(INDEX([3]IMC!$F$1:$R$5,5,$O691) &amp; " e " &amp; INDEX([3]IMC!$F$1:$R$5,5,$O691+1))</f>
        <v>#NAME?</v>
      </c>
      <c r="Q691" s="281"/>
      <c r="R691" s="288" t="e">
        <f ca="1">MATCH(F691,[3]PC!A:A,0)</f>
        <v>#NAME?</v>
      </c>
      <c r="S691" s="288" t="e">
        <f t="shared" ca="1" si="84"/>
        <v>#NAME?</v>
      </c>
      <c r="T691" s="296" t="e">
        <f ca="1">CONCATENATE(INDEX([3]PC!$E$1:$M$2,1,$S691) &amp; " e " &amp; INDEX([3]PC!$E$1:$M$2,1,$S691+1))</f>
        <v>#NAME?</v>
      </c>
      <c r="U691" s="292"/>
      <c r="W691" s="292" t="e">
        <f>CONCATENATE(INDEX([3]IMC!$F$1:$R$5,5,$V691) &amp; " e " &amp; INDEX([3]IMC!$F$1:$R$5,5,$V691+1))</f>
        <v>#VALUE!</v>
      </c>
      <c r="X691" s="293">
        <f t="shared" si="85"/>
        <v>0</v>
      </c>
      <c r="Y691" s="293">
        <f t="shared" si="86"/>
        <v>0</v>
      </c>
      <c r="Z691" s="294"/>
      <c r="AA691" s="294"/>
      <c r="AB691" s="294"/>
      <c r="AC691" s="294"/>
      <c r="AD691" s="294"/>
      <c r="AE691" s="294"/>
      <c r="AF691" s="294"/>
      <c r="AG691" s="294"/>
      <c r="AH691" s="294"/>
      <c r="AI691" s="294"/>
      <c r="AJ691" s="294"/>
      <c r="AK691" s="294"/>
      <c r="AL691" s="294"/>
      <c r="AM691" s="294"/>
    </row>
    <row r="692" spans="1:39" ht="12">
      <c r="A692" s="281"/>
      <c r="B692" s="281"/>
      <c r="C692" s="281"/>
      <c r="D692" s="283"/>
      <c r="E692" s="283"/>
      <c r="F692" s="284" t="e">
        <f t="shared" ca="1" si="87"/>
        <v>#NAME?</v>
      </c>
      <c r="G692" s="285" t="e">
        <f t="shared" ca="1" si="88"/>
        <v>#NAME?</v>
      </c>
      <c r="H692" s="281"/>
      <c r="I692" s="281"/>
      <c r="J692" s="281"/>
      <c r="K692" s="281"/>
      <c r="L692" s="281"/>
      <c r="M692" s="287" t="str">
        <f t="shared" si="83"/>
        <v/>
      </c>
      <c r="N692" s="288" t="e">
        <f ca="1">MATCH(F692,[3]IMC!B:B,0)</f>
        <v>#NAME?</v>
      </c>
      <c r="O692" s="288" t="e">
        <f t="shared" ca="1" si="89"/>
        <v>#NAME?</v>
      </c>
      <c r="P692" s="287" t="e">
        <f ca="1">CONCATENATE(INDEX([3]IMC!$F$1:$R$5,5,$O692) &amp; " e " &amp; INDEX([3]IMC!$F$1:$R$5,5,$O692+1))</f>
        <v>#NAME?</v>
      </c>
      <c r="Q692" s="281"/>
      <c r="R692" s="288" t="e">
        <f ca="1">MATCH(F692,[3]PC!A:A,0)</f>
        <v>#NAME?</v>
      </c>
      <c r="S692" s="288" t="e">
        <f t="shared" ca="1" si="84"/>
        <v>#NAME?</v>
      </c>
      <c r="T692" s="296" t="e">
        <f ca="1">CONCATENATE(INDEX([3]PC!$E$1:$M$2,1,$S692) &amp; " e " &amp; INDEX([3]PC!$E$1:$M$2,1,$S692+1))</f>
        <v>#NAME?</v>
      </c>
      <c r="U692" s="292"/>
      <c r="W692" s="292" t="e">
        <f>CONCATENATE(INDEX([3]IMC!$F$1:$R$5,5,$V692) &amp; " e " &amp; INDEX([3]IMC!$F$1:$R$5,5,$V692+1))</f>
        <v>#VALUE!</v>
      </c>
      <c r="X692" s="293">
        <f t="shared" si="85"/>
        <v>0</v>
      </c>
      <c r="Y692" s="293">
        <f t="shared" si="86"/>
        <v>0</v>
      </c>
      <c r="Z692" s="294"/>
      <c r="AA692" s="294"/>
      <c r="AB692" s="294"/>
      <c r="AC692" s="294"/>
      <c r="AD692" s="294"/>
      <c r="AE692" s="294"/>
      <c r="AF692" s="294"/>
      <c r="AG692" s="294"/>
      <c r="AH692" s="294"/>
      <c r="AI692" s="294"/>
      <c r="AJ692" s="294"/>
      <c r="AK692" s="294"/>
      <c r="AL692" s="294"/>
      <c r="AM692" s="294"/>
    </row>
    <row r="693" spans="1:39" ht="12">
      <c r="A693" s="281"/>
      <c r="B693" s="281"/>
      <c r="C693" s="281"/>
      <c r="D693" s="283"/>
      <c r="E693" s="283"/>
      <c r="F693" s="284" t="e">
        <f t="shared" ca="1" si="87"/>
        <v>#NAME?</v>
      </c>
      <c r="G693" s="285" t="e">
        <f t="shared" ca="1" si="88"/>
        <v>#NAME?</v>
      </c>
      <c r="H693" s="281"/>
      <c r="I693" s="281"/>
      <c r="J693" s="281"/>
      <c r="K693" s="281"/>
      <c r="L693" s="281"/>
      <c r="M693" s="287" t="str">
        <f t="shared" si="83"/>
        <v/>
      </c>
      <c r="N693" s="288" t="e">
        <f ca="1">MATCH(F693,[3]IMC!B:B,0)</f>
        <v>#NAME?</v>
      </c>
      <c r="O693" s="288" t="e">
        <f t="shared" ca="1" si="89"/>
        <v>#NAME?</v>
      </c>
      <c r="P693" s="287" t="e">
        <f ca="1">CONCATENATE(INDEX([3]IMC!$F$1:$R$5,5,$O693) &amp; " e " &amp; INDEX([3]IMC!$F$1:$R$5,5,$O693+1))</f>
        <v>#NAME?</v>
      </c>
      <c r="Q693" s="281"/>
      <c r="R693" s="288" t="e">
        <f ca="1">MATCH(F693,[3]PC!A:A,0)</f>
        <v>#NAME?</v>
      </c>
      <c r="S693" s="288" t="e">
        <f t="shared" ca="1" si="84"/>
        <v>#NAME?</v>
      </c>
      <c r="T693" s="296" t="e">
        <f ca="1">CONCATENATE(INDEX([3]PC!$E$1:$M$2,1,$S693) &amp; " e " &amp; INDEX([3]PC!$E$1:$M$2,1,$S693+1))</f>
        <v>#NAME?</v>
      </c>
      <c r="U693" s="292"/>
      <c r="W693" s="292" t="e">
        <f>CONCATENATE(INDEX([3]IMC!$F$1:$R$5,5,$V693) &amp; " e " &amp; INDEX([3]IMC!$F$1:$R$5,5,$V693+1))</f>
        <v>#VALUE!</v>
      </c>
      <c r="X693" s="293">
        <f t="shared" si="85"/>
        <v>0</v>
      </c>
      <c r="Y693" s="293">
        <f t="shared" si="86"/>
        <v>0</v>
      </c>
      <c r="Z693" s="294"/>
      <c r="AA693" s="294"/>
      <c r="AB693" s="294"/>
      <c r="AC693" s="294"/>
      <c r="AD693" s="294"/>
      <c r="AE693" s="294"/>
      <c r="AF693" s="294"/>
      <c r="AG693" s="294"/>
      <c r="AH693" s="294"/>
      <c r="AI693" s="294"/>
      <c r="AJ693" s="294"/>
      <c r="AK693" s="294"/>
      <c r="AL693" s="294"/>
      <c r="AM693" s="294"/>
    </row>
    <row r="694" spans="1:39" ht="12">
      <c r="A694" s="281"/>
      <c r="B694" s="281"/>
      <c r="C694" s="281"/>
      <c r="D694" s="283"/>
      <c r="E694" s="283"/>
      <c r="F694" s="284" t="e">
        <f t="shared" ca="1" si="87"/>
        <v>#NAME?</v>
      </c>
      <c r="G694" s="285" t="e">
        <f t="shared" ca="1" si="88"/>
        <v>#NAME?</v>
      </c>
      <c r="H694" s="281"/>
      <c r="I694" s="281"/>
      <c r="J694" s="281"/>
      <c r="K694" s="281"/>
      <c r="L694" s="281"/>
      <c r="M694" s="287" t="str">
        <f t="shared" si="83"/>
        <v/>
      </c>
      <c r="N694" s="288" t="e">
        <f ca="1">MATCH(F694,[3]IMC!B:B,0)</f>
        <v>#NAME?</v>
      </c>
      <c r="O694" s="288" t="e">
        <f t="shared" ca="1" si="89"/>
        <v>#NAME?</v>
      </c>
      <c r="P694" s="287" t="e">
        <f ca="1">CONCATENATE(INDEX([3]IMC!$F$1:$R$5,5,$O694) &amp; " e " &amp; INDEX([3]IMC!$F$1:$R$5,5,$O694+1))</f>
        <v>#NAME?</v>
      </c>
      <c r="Q694" s="281"/>
      <c r="R694" s="288" t="e">
        <f ca="1">MATCH(F694,[3]PC!A:A,0)</f>
        <v>#NAME?</v>
      </c>
      <c r="S694" s="288" t="e">
        <f t="shared" ca="1" si="84"/>
        <v>#NAME?</v>
      </c>
      <c r="T694" s="296" t="e">
        <f ca="1">CONCATENATE(INDEX([3]PC!$E$1:$M$2,1,$S694) &amp; " e " &amp; INDEX([3]PC!$E$1:$M$2,1,$S694+1))</f>
        <v>#NAME?</v>
      </c>
      <c r="U694" s="292"/>
      <c r="W694" s="292" t="e">
        <f>CONCATENATE(INDEX([3]IMC!$F$1:$R$5,5,$V694) &amp; " e " &amp; INDEX([3]IMC!$F$1:$R$5,5,$V694+1))</f>
        <v>#VALUE!</v>
      </c>
      <c r="X694" s="293">
        <f t="shared" si="85"/>
        <v>0</v>
      </c>
      <c r="Y694" s="293">
        <f t="shared" si="86"/>
        <v>0</v>
      </c>
      <c r="Z694" s="294"/>
      <c r="AA694" s="294"/>
      <c r="AB694" s="294"/>
      <c r="AC694" s="294"/>
      <c r="AD694" s="294"/>
      <c r="AE694" s="294"/>
      <c r="AF694" s="294"/>
      <c r="AG694" s="294"/>
      <c r="AH694" s="294"/>
      <c r="AI694" s="294"/>
      <c r="AJ694" s="294"/>
      <c r="AK694" s="294"/>
      <c r="AL694" s="294"/>
      <c r="AM694" s="294"/>
    </row>
    <row r="695" spans="1:39" ht="12">
      <c r="A695" s="281"/>
      <c r="B695" s="281"/>
      <c r="C695" s="281"/>
      <c r="D695" s="283"/>
      <c r="E695" s="283"/>
      <c r="F695" s="284" t="e">
        <f t="shared" ca="1" si="87"/>
        <v>#NAME?</v>
      </c>
      <c r="G695" s="285" t="e">
        <f t="shared" ca="1" si="88"/>
        <v>#NAME?</v>
      </c>
      <c r="H695" s="281"/>
      <c r="I695" s="281"/>
      <c r="J695" s="281"/>
      <c r="K695" s="281"/>
      <c r="L695" s="281"/>
      <c r="M695" s="287" t="str">
        <f t="shared" si="83"/>
        <v/>
      </c>
      <c r="N695" s="288" t="e">
        <f ca="1">MATCH(F695,[3]IMC!B:B,0)</f>
        <v>#NAME?</v>
      </c>
      <c r="O695" s="288" t="e">
        <f t="shared" ca="1" si="89"/>
        <v>#NAME?</v>
      </c>
      <c r="P695" s="287" t="e">
        <f ca="1">CONCATENATE(INDEX([3]IMC!$F$1:$R$5,5,$O695) &amp; " e " &amp; INDEX([3]IMC!$F$1:$R$5,5,$O695+1))</f>
        <v>#NAME?</v>
      </c>
      <c r="Q695" s="281"/>
      <c r="R695" s="288" t="e">
        <f ca="1">MATCH(F695,[3]PC!A:A,0)</f>
        <v>#NAME?</v>
      </c>
      <c r="S695" s="288" t="e">
        <f t="shared" ca="1" si="84"/>
        <v>#NAME?</v>
      </c>
      <c r="T695" s="296" t="e">
        <f ca="1">CONCATENATE(INDEX([3]PC!$E$1:$M$2,1,$S695) &amp; " e " &amp; INDEX([3]PC!$E$1:$M$2,1,$S695+1))</f>
        <v>#NAME?</v>
      </c>
      <c r="U695" s="292"/>
      <c r="W695" s="292" t="e">
        <f>CONCATENATE(INDEX([3]IMC!$F$1:$R$5,5,$V695) &amp; " e " &amp; INDEX([3]IMC!$F$1:$R$5,5,$V695+1))</f>
        <v>#VALUE!</v>
      </c>
      <c r="X695" s="293">
        <f t="shared" si="85"/>
        <v>0</v>
      </c>
      <c r="Y695" s="293">
        <f t="shared" si="86"/>
        <v>0</v>
      </c>
      <c r="Z695" s="294"/>
      <c r="AA695" s="294"/>
      <c r="AB695" s="294"/>
      <c r="AC695" s="294"/>
      <c r="AD695" s="294"/>
      <c r="AE695" s="294"/>
      <c r="AF695" s="294"/>
      <c r="AG695" s="294"/>
      <c r="AH695" s="294"/>
      <c r="AI695" s="294"/>
      <c r="AJ695" s="294"/>
      <c r="AK695" s="294"/>
      <c r="AL695" s="294"/>
      <c r="AM695" s="294"/>
    </row>
    <row r="696" spans="1:39" ht="12">
      <c r="A696" s="281"/>
      <c r="B696" s="281"/>
      <c r="C696" s="281"/>
      <c r="D696" s="283"/>
      <c r="E696" s="283"/>
      <c r="F696" s="284" t="e">
        <f t="shared" ca="1" si="87"/>
        <v>#NAME?</v>
      </c>
      <c r="G696" s="285" t="e">
        <f t="shared" ca="1" si="88"/>
        <v>#NAME?</v>
      </c>
      <c r="H696" s="281"/>
      <c r="I696" s="281"/>
      <c r="J696" s="281"/>
      <c r="K696" s="281"/>
      <c r="L696" s="281"/>
      <c r="M696" s="287" t="str">
        <f t="shared" si="83"/>
        <v/>
      </c>
      <c r="N696" s="288" t="e">
        <f ca="1">MATCH(F696,[3]IMC!B:B,0)</f>
        <v>#NAME?</v>
      </c>
      <c r="O696" s="288" t="e">
        <f t="shared" ca="1" si="89"/>
        <v>#NAME?</v>
      </c>
      <c r="P696" s="287" t="e">
        <f ca="1">CONCATENATE(INDEX([3]IMC!$F$1:$R$5,5,$O696) &amp; " e " &amp; INDEX([3]IMC!$F$1:$R$5,5,$O696+1))</f>
        <v>#NAME?</v>
      </c>
      <c r="Q696" s="281"/>
      <c r="R696" s="288" t="e">
        <f ca="1">MATCH(F696,[3]PC!A:A,0)</f>
        <v>#NAME?</v>
      </c>
      <c r="S696" s="288" t="e">
        <f t="shared" ca="1" si="84"/>
        <v>#NAME?</v>
      </c>
      <c r="T696" s="296" t="e">
        <f ca="1">CONCATENATE(INDEX([3]PC!$E$1:$M$2,1,$S696) &amp; " e " &amp; INDEX([3]PC!$E$1:$M$2,1,$S696+1))</f>
        <v>#NAME?</v>
      </c>
      <c r="U696" s="292"/>
      <c r="W696" s="292" t="e">
        <f>CONCATENATE(INDEX([3]IMC!$F$1:$R$5,5,$V696) &amp; " e " &amp; INDEX([3]IMC!$F$1:$R$5,5,$V696+1))</f>
        <v>#VALUE!</v>
      </c>
      <c r="X696" s="293">
        <f t="shared" si="85"/>
        <v>0</v>
      </c>
      <c r="Y696" s="293">
        <f t="shared" si="86"/>
        <v>0</v>
      </c>
      <c r="Z696" s="294"/>
      <c r="AA696" s="294"/>
      <c r="AB696" s="294"/>
      <c r="AC696" s="294"/>
      <c r="AD696" s="294"/>
      <c r="AE696" s="294"/>
      <c r="AF696" s="294"/>
      <c r="AG696" s="294"/>
      <c r="AH696" s="294"/>
      <c r="AI696" s="294"/>
      <c r="AJ696" s="294"/>
      <c r="AK696" s="294"/>
      <c r="AL696" s="294"/>
      <c r="AM696" s="294"/>
    </row>
    <row r="697" spans="1:39" ht="12">
      <c r="A697" s="281"/>
      <c r="B697" s="281"/>
      <c r="C697" s="281"/>
      <c r="D697" s="283"/>
      <c r="E697" s="283"/>
      <c r="F697" s="284" t="e">
        <f t="shared" ca="1" si="87"/>
        <v>#NAME?</v>
      </c>
      <c r="G697" s="285" t="e">
        <f t="shared" ca="1" si="88"/>
        <v>#NAME?</v>
      </c>
      <c r="H697" s="281"/>
      <c r="I697" s="281"/>
      <c r="J697" s="281"/>
      <c r="K697" s="281"/>
      <c r="L697" s="281"/>
      <c r="M697" s="287" t="str">
        <f t="shared" si="83"/>
        <v/>
      </c>
      <c r="N697" s="288" t="e">
        <f ca="1">MATCH(F697,[3]IMC!B:B,0)</f>
        <v>#NAME?</v>
      </c>
      <c r="O697" s="288" t="e">
        <f t="shared" ca="1" si="89"/>
        <v>#NAME?</v>
      </c>
      <c r="P697" s="287" t="e">
        <f ca="1">CONCATENATE(INDEX([3]IMC!$F$1:$R$5,5,$O697) &amp; " e " &amp; INDEX([3]IMC!$F$1:$R$5,5,$O697+1))</f>
        <v>#NAME?</v>
      </c>
      <c r="Q697" s="281"/>
      <c r="R697" s="288" t="e">
        <f ca="1">MATCH(F697,[3]PC!A:A,0)</f>
        <v>#NAME?</v>
      </c>
      <c r="S697" s="288" t="e">
        <f t="shared" ca="1" si="84"/>
        <v>#NAME?</v>
      </c>
      <c r="T697" s="296" t="e">
        <f ca="1">CONCATENATE(INDEX([3]PC!$E$1:$M$2,1,$S697) &amp; " e " &amp; INDEX([3]PC!$E$1:$M$2,1,$S697+1))</f>
        <v>#NAME?</v>
      </c>
      <c r="U697" s="292"/>
      <c r="W697" s="292" t="e">
        <f>CONCATENATE(INDEX([3]IMC!$F$1:$R$5,5,$V697) &amp; " e " &amp; INDEX([3]IMC!$F$1:$R$5,5,$V697+1))</f>
        <v>#VALUE!</v>
      </c>
      <c r="X697" s="293">
        <f t="shared" si="85"/>
        <v>0</v>
      </c>
      <c r="Y697" s="293">
        <f t="shared" si="86"/>
        <v>0</v>
      </c>
      <c r="Z697" s="294"/>
      <c r="AA697" s="294"/>
      <c r="AB697" s="294"/>
      <c r="AC697" s="294"/>
      <c r="AD697" s="294"/>
      <c r="AE697" s="294"/>
      <c r="AF697" s="294"/>
      <c r="AG697" s="294"/>
      <c r="AH697" s="294"/>
      <c r="AI697" s="294"/>
      <c r="AJ697" s="294"/>
      <c r="AK697" s="294"/>
      <c r="AL697" s="294"/>
      <c r="AM697" s="294"/>
    </row>
    <row r="698" spans="1:39" ht="12">
      <c r="A698" s="281"/>
      <c r="B698" s="281"/>
      <c r="C698" s="281"/>
      <c r="D698" s="283"/>
      <c r="E698" s="283"/>
      <c r="F698" s="284" t="e">
        <f t="shared" ca="1" si="87"/>
        <v>#NAME?</v>
      </c>
      <c r="G698" s="285" t="e">
        <f t="shared" ca="1" si="88"/>
        <v>#NAME?</v>
      </c>
      <c r="H698" s="281"/>
      <c r="I698" s="281"/>
      <c r="J698" s="281"/>
      <c r="K698" s="281"/>
      <c r="L698" s="281"/>
      <c r="M698" s="287" t="str">
        <f t="shared" si="83"/>
        <v/>
      </c>
      <c r="N698" s="288" t="e">
        <f ca="1">MATCH(F698,[3]IMC!B:B,0)</f>
        <v>#NAME?</v>
      </c>
      <c r="O698" s="288" t="e">
        <f t="shared" ca="1" si="89"/>
        <v>#NAME?</v>
      </c>
      <c r="P698" s="287" t="e">
        <f ca="1">CONCATENATE(INDEX([3]IMC!$F$1:$R$5,5,$O698) &amp; " e " &amp; INDEX([3]IMC!$F$1:$R$5,5,$O698+1))</f>
        <v>#NAME?</v>
      </c>
      <c r="Q698" s="281"/>
      <c r="R698" s="288" t="e">
        <f ca="1">MATCH(F698,[3]PC!A:A,0)</f>
        <v>#NAME?</v>
      </c>
      <c r="S698" s="288" t="e">
        <f t="shared" ca="1" si="84"/>
        <v>#NAME?</v>
      </c>
      <c r="T698" s="296" t="e">
        <f ca="1">CONCATENATE(INDEX([3]PC!$E$1:$M$2,1,$S698) &amp; " e " &amp; INDEX([3]PC!$E$1:$M$2,1,$S698+1))</f>
        <v>#NAME?</v>
      </c>
      <c r="U698" s="292"/>
      <c r="W698" s="292" t="e">
        <f>CONCATENATE(INDEX([3]IMC!$F$1:$R$5,5,$V698) &amp; " e " &amp; INDEX([3]IMC!$F$1:$R$5,5,$V698+1))</f>
        <v>#VALUE!</v>
      </c>
      <c r="X698" s="293">
        <f t="shared" si="85"/>
        <v>0</v>
      </c>
      <c r="Y698" s="293">
        <f t="shared" si="86"/>
        <v>0</v>
      </c>
      <c r="Z698" s="294"/>
      <c r="AA698" s="294"/>
      <c r="AB698" s="294"/>
      <c r="AC698" s="294"/>
      <c r="AD698" s="294"/>
      <c r="AE698" s="294"/>
      <c r="AF698" s="294"/>
      <c r="AG698" s="294"/>
      <c r="AH698" s="294"/>
      <c r="AI698" s="294"/>
      <c r="AJ698" s="294"/>
      <c r="AK698" s="294"/>
      <c r="AL698" s="294"/>
      <c r="AM698" s="294"/>
    </row>
    <row r="699" spans="1:39" ht="12">
      <c r="A699" s="281"/>
      <c r="B699" s="281"/>
      <c r="C699" s="281"/>
      <c r="D699" s="283"/>
      <c r="E699" s="283"/>
      <c r="F699" s="284" t="e">
        <f t="shared" ca="1" si="87"/>
        <v>#NAME?</v>
      </c>
      <c r="G699" s="285" t="e">
        <f t="shared" ca="1" si="88"/>
        <v>#NAME?</v>
      </c>
      <c r="H699" s="281"/>
      <c r="I699" s="281"/>
      <c r="J699" s="281"/>
      <c r="K699" s="281"/>
      <c r="L699" s="281"/>
      <c r="M699" s="287" t="str">
        <f t="shared" si="83"/>
        <v/>
      </c>
      <c r="N699" s="288" t="e">
        <f ca="1">MATCH(F699,[3]IMC!B:B,0)</f>
        <v>#NAME?</v>
      </c>
      <c r="O699" s="288" t="e">
        <f t="shared" ca="1" si="89"/>
        <v>#NAME?</v>
      </c>
      <c r="P699" s="287" t="e">
        <f ca="1">CONCATENATE(INDEX([3]IMC!$F$1:$R$5,5,$O699) &amp; " e " &amp; INDEX([3]IMC!$F$1:$R$5,5,$O699+1))</f>
        <v>#NAME?</v>
      </c>
      <c r="Q699" s="281"/>
      <c r="R699" s="288" t="e">
        <f ca="1">MATCH(F699,[3]PC!A:A,0)</f>
        <v>#NAME?</v>
      </c>
      <c r="S699" s="288" t="e">
        <f t="shared" ca="1" si="84"/>
        <v>#NAME?</v>
      </c>
      <c r="T699" s="296" t="e">
        <f ca="1">CONCATENATE(INDEX([3]PC!$E$1:$M$2,1,$S699) &amp; " e " &amp; INDEX([3]PC!$E$1:$M$2,1,$S699+1))</f>
        <v>#NAME?</v>
      </c>
      <c r="U699" s="292"/>
      <c r="W699" s="292" t="e">
        <f>CONCATENATE(INDEX([3]IMC!$F$1:$R$5,5,$V699) &amp; " e " &amp; INDEX([3]IMC!$F$1:$R$5,5,$V699+1))</f>
        <v>#VALUE!</v>
      </c>
      <c r="X699" s="293">
        <f t="shared" si="85"/>
        <v>0</v>
      </c>
      <c r="Y699" s="293">
        <f t="shared" si="86"/>
        <v>0</v>
      </c>
      <c r="Z699" s="294"/>
      <c r="AA699" s="294"/>
      <c r="AB699" s="294"/>
      <c r="AC699" s="294"/>
      <c r="AD699" s="294"/>
      <c r="AE699" s="294"/>
      <c r="AF699" s="294"/>
      <c r="AG699" s="294"/>
      <c r="AH699" s="294"/>
      <c r="AI699" s="294"/>
      <c r="AJ699" s="294"/>
      <c r="AK699" s="294"/>
      <c r="AL699" s="294"/>
      <c r="AM699" s="294"/>
    </row>
    <row r="700" spans="1:39" ht="12">
      <c r="A700" s="281"/>
      <c r="B700" s="281"/>
      <c r="C700" s="281"/>
      <c r="D700" s="283"/>
      <c r="E700" s="283"/>
      <c r="F700" s="284" t="e">
        <f t="shared" ca="1" si="87"/>
        <v>#NAME?</v>
      </c>
      <c r="G700" s="285" t="e">
        <f t="shared" ca="1" si="88"/>
        <v>#NAME?</v>
      </c>
      <c r="H700" s="281"/>
      <c r="I700" s="281"/>
      <c r="J700" s="281"/>
      <c r="K700" s="281"/>
      <c r="L700" s="281"/>
      <c r="M700" s="287" t="str">
        <f t="shared" si="83"/>
        <v/>
      </c>
      <c r="N700" s="288" t="e">
        <f ca="1">MATCH(F700,[3]IMC!B:B,0)</f>
        <v>#NAME?</v>
      </c>
      <c r="O700" s="288" t="e">
        <f t="shared" ca="1" si="89"/>
        <v>#NAME?</v>
      </c>
      <c r="P700" s="287" t="e">
        <f ca="1">CONCATENATE(INDEX([3]IMC!$F$1:$R$5,5,$O700) &amp; " e " &amp; INDEX([3]IMC!$F$1:$R$5,5,$O700+1))</f>
        <v>#NAME?</v>
      </c>
      <c r="Q700" s="281"/>
      <c r="R700" s="288" t="e">
        <f ca="1">MATCH(F700,[3]PC!A:A,0)</f>
        <v>#NAME?</v>
      </c>
      <c r="S700" s="288" t="e">
        <f t="shared" ca="1" si="84"/>
        <v>#NAME?</v>
      </c>
      <c r="T700" s="296" t="e">
        <f ca="1">CONCATENATE(INDEX([3]PC!$E$1:$M$2,1,$S700) &amp; " e " &amp; INDEX([3]PC!$E$1:$M$2,1,$S700+1))</f>
        <v>#NAME?</v>
      </c>
      <c r="U700" s="292"/>
      <c r="W700" s="292" t="e">
        <f>CONCATENATE(INDEX([3]IMC!$F$1:$R$5,5,$V700) &amp; " e " &amp; INDEX([3]IMC!$F$1:$R$5,5,$V700+1))</f>
        <v>#VALUE!</v>
      </c>
      <c r="X700" s="293">
        <f t="shared" si="85"/>
        <v>0</v>
      </c>
      <c r="Y700" s="293">
        <f t="shared" si="86"/>
        <v>0</v>
      </c>
      <c r="Z700" s="294"/>
      <c r="AA700" s="294"/>
      <c r="AB700" s="294"/>
      <c r="AC700" s="294"/>
      <c r="AD700" s="294"/>
      <c r="AE700" s="294"/>
      <c r="AF700" s="294"/>
      <c r="AG700" s="294"/>
      <c r="AH700" s="294"/>
      <c r="AI700" s="294"/>
      <c r="AJ700" s="294"/>
      <c r="AK700" s="294"/>
      <c r="AL700" s="294"/>
      <c r="AM700" s="294"/>
    </row>
    <row r="701" spans="1:39" ht="12">
      <c r="A701" s="281"/>
      <c r="B701" s="281"/>
      <c r="C701" s="281"/>
      <c r="D701" s="283"/>
      <c r="E701" s="283"/>
      <c r="F701" s="284" t="e">
        <f t="shared" ca="1" si="87"/>
        <v>#NAME?</v>
      </c>
      <c r="G701" s="285" t="e">
        <f t="shared" ca="1" si="88"/>
        <v>#NAME?</v>
      </c>
      <c r="H701" s="281"/>
      <c r="I701" s="281"/>
      <c r="J701" s="281"/>
      <c r="K701" s="281"/>
      <c r="L701" s="281"/>
      <c r="M701" s="287" t="str">
        <f t="shared" si="83"/>
        <v/>
      </c>
      <c r="N701" s="288" t="e">
        <f ca="1">MATCH(F701,[3]IMC!B:B,0)</f>
        <v>#NAME?</v>
      </c>
      <c r="O701" s="288" t="e">
        <f t="shared" ca="1" si="89"/>
        <v>#NAME?</v>
      </c>
      <c r="P701" s="287" t="e">
        <f ca="1">CONCATENATE(INDEX([3]IMC!$F$1:$R$5,5,$O701) &amp; " e " &amp; INDEX([3]IMC!$F$1:$R$5,5,$O701+1))</f>
        <v>#NAME?</v>
      </c>
      <c r="Q701" s="281"/>
      <c r="R701" s="288" t="e">
        <f ca="1">MATCH(F701,[3]PC!A:A,0)</f>
        <v>#NAME?</v>
      </c>
      <c r="S701" s="288" t="e">
        <f t="shared" ca="1" si="84"/>
        <v>#NAME?</v>
      </c>
      <c r="T701" s="296" t="e">
        <f ca="1">CONCATENATE(INDEX([3]PC!$E$1:$M$2,1,$S701) &amp; " e " &amp; INDEX([3]PC!$E$1:$M$2,1,$S701+1))</f>
        <v>#NAME?</v>
      </c>
      <c r="U701" s="292"/>
      <c r="W701" s="292" t="e">
        <f>CONCATENATE(INDEX([3]IMC!$F$1:$R$5,5,$V701) &amp; " e " &amp; INDEX([3]IMC!$F$1:$R$5,5,$V701+1))</f>
        <v>#VALUE!</v>
      </c>
      <c r="X701" s="293">
        <f t="shared" si="85"/>
        <v>0</v>
      </c>
      <c r="Y701" s="293">
        <f t="shared" si="86"/>
        <v>0</v>
      </c>
      <c r="Z701" s="294"/>
      <c r="AA701" s="294"/>
      <c r="AB701" s="294"/>
      <c r="AC701" s="294"/>
      <c r="AD701" s="294"/>
      <c r="AE701" s="294"/>
      <c r="AF701" s="294"/>
      <c r="AG701" s="294"/>
      <c r="AH701" s="294"/>
      <c r="AI701" s="294"/>
      <c r="AJ701" s="294"/>
      <c r="AK701" s="294"/>
      <c r="AL701" s="294"/>
      <c r="AM701" s="294"/>
    </row>
    <row r="702" spans="1:39" ht="12">
      <c r="A702" s="281"/>
      <c r="B702" s="281"/>
      <c r="C702" s="281"/>
      <c r="D702" s="283"/>
      <c r="E702" s="283"/>
      <c r="F702" s="284" t="e">
        <f t="shared" ca="1" si="87"/>
        <v>#NAME?</v>
      </c>
      <c r="G702" s="285" t="e">
        <f t="shared" ca="1" si="88"/>
        <v>#NAME?</v>
      </c>
      <c r="H702" s="281"/>
      <c r="I702" s="281"/>
      <c r="J702" s="281"/>
      <c r="K702" s="281"/>
      <c r="L702" s="281"/>
      <c r="M702" s="287" t="str">
        <f t="shared" si="83"/>
        <v/>
      </c>
      <c r="N702" s="288" t="e">
        <f ca="1">MATCH(F702,[3]IMC!B:B,0)</f>
        <v>#NAME?</v>
      </c>
      <c r="O702" s="288" t="e">
        <f t="shared" ca="1" si="89"/>
        <v>#NAME?</v>
      </c>
      <c r="P702" s="287" t="e">
        <f ca="1">CONCATENATE(INDEX([3]IMC!$F$1:$R$5,5,$O702) &amp; " e " &amp; INDEX([3]IMC!$F$1:$R$5,5,$O702+1))</f>
        <v>#NAME?</v>
      </c>
      <c r="Q702" s="281"/>
      <c r="R702" s="288" t="e">
        <f ca="1">MATCH(F702,[3]PC!A:A,0)</f>
        <v>#NAME?</v>
      </c>
      <c r="S702" s="288" t="e">
        <f t="shared" ca="1" si="84"/>
        <v>#NAME?</v>
      </c>
      <c r="T702" s="296" t="e">
        <f ca="1">CONCATENATE(INDEX([3]PC!$E$1:$M$2,1,$S702) &amp; " e " &amp; INDEX([3]PC!$E$1:$M$2,1,$S702+1))</f>
        <v>#NAME?</v>
      </c>
      <c r="U702" s="292"/>
      <c r="W702" s="292" t="e">
        <f>CONCATENATE(INDEX([3]IMC!$F$1:$R$5,5,$V702) &amp; " e " &amp; INDEX([3]IMC!$F$1:$R$5,5,$V702+1))</f>
        <v>#VALUE!</v>
      </c>
      <c r="X702" s="293">
        <f t="shared" si="85"/>
        <v>0</v>
      </c>
      <c r="Y702" s="293">
        <f t="shared" si="86"/>
        <v>0</v>
      </c>
      <c r="Z702" s="294"/>
      <c r="AA702" s="294"/>
      <c r="AB702" s="294"/>
      <c r="AC702" s="294"/>
      <c r="AD702" s="294"/>
      <c r="AE702" s="294"/>
      <c r="AF702" s="294"/>
      <c r="AG702" s="294"/>
      <c r="AH702" s="294"/>
      <c r="AI702" s="294"/>
      <c r="AJ702" s="294"/>
      <c r="AK702" s="294"/>
      <c r="AL702" s="294"/>
      <c r="AM702" s="294"/>
    </row>
    <row r="703" spans="1:39" ht="12">
      <c r="A703" s="281"/>
      <c r="B703" s="281"/>
      <c r="C703" s="281"/>
      <c r="D703" s="283"/>
      <c r="E703" s="283"/>
      <c r="F703" s="284" t="e">
        <f t="shared" ca="1" si="87"/>
        <v>#NAME?</v>
      </c>
      <c r="G703" s="285" t="e">
        <f t="shared" ca="1" si="88"/>
        <v>#NAME?</v>
      </c>
      <c r="H703" s="281"/>
      <c r="I703" s="281"/>
      <c r="J703" s="281"/>
      <c r="K703" s="281"/>
      <c r="L703" s="281"/>
      <c r="M703" s="287" t="str">
        <f t="shared" si="83"/>
        <v/>
      </c>
      <c r="N703" s="288" t="e">
        <f ca="1">MATCH(F703,[3]IMC!B:B,0)</f>
        <v>#NAME?</v>
      </c>
      <c r="O703" s="288" t="e">
        <f t="shared" ca="1" si="89"/>
        <v>#NAME?</v>
      </c>
      <c r="P703" s="287" t="e">
        <f ca="1">CONCATENATE(INDEX([3]IMC!$F$1:$R$5,5,$O703) &amp; " e " &amp; INDEX([3]IMC!$F$1:$R$5,5,$O703+1))</f>
        <v>#NAME?</v>
      </c>
      <c r="Q703" s="281"/>
      <c r="R703" s="288" t="e">
        <f ca="1">MATCH(F703,[3]PC!A:A,0)</f>
        <v>#NAME?</v>
      </c>
      <c r="S703" s="288" t="e">
        <f t="shared" ca="1" si="84"/>
        <v>#NAME?</v>
      </c>
      <c r="T703" s="296" t="e">
        <f ca="1">CONCATENATE(INDEX([3]PC!$E$1:$M$2,1,$S703) &amp; " e " &amp; INDEX([3]PC!$E$1:$M$2,1,$S703+1))</f>
        <v>#NAME?</v>
      </c>
      <c r="U703" s="292"/>
      <c r="W703" s="292" t="e">
        <f>CONCATENATE(INDEX([3]IMC!$F$1:$R$5,5,$V703) &amp; " e " &amp; INDEX([3]IMC!$F$1:$R$5,5,$V703+1))</f>
        <v>#VALUE!</v>
      </c>
      <c r="X703" s="293">
        <f t="shared" si="85"/>
        <v>0</v>
      </c>
      <c r="Y703" s="293">
        <f t="shared" si="86"/>
        <v>0</v>
      </c>
      <c r="Z703" s="294"/>
      <c r="AA703" s="294"/>
      <c r="AB703" s="294"/>
      <c r="AC703" s="294"/>
      <c r="AD703" s="294"/>
      <c r="AE703" s="294"/>
      <c r="AF703" s="294"/>
      <c r="AG703" s="294"/>
      <c r="AH703" s="294"/>
      <c r="AI703" s="294"/>
      <c r="AJ703" s="294"/>
      <c r="AK703" s="294"/>
      <c r="AL703" s="294"/>
      <c r="AM703" s="294"/>
    </row>
    <row r="704" spans="1:39" ht="12">
      <c r="A704" s="281"/>
      <c r="B704" s="281"/>
      <c r="C704" s="281"/>
      <c r="D704" s="283"/>
      <c r="E704" s="283"/>
      <c r="F704" s="284" t="e">
        <f t="shared" ca="1" si="87"/>
        <v>#NAME?</v>
      </c>
      <c r="G704" s="285" t="e">
        <f t="shared" ca="1" si="88"/>
        <v>#NAME?</v>
      </c>
      <c r="H704" s="281"/>
      <c r="I704" s="281"/>
      <c r="J704" s="281"/>
      <c r="K704" s="281"/>
      <c r="L704" s="281"/>
      <c r="M704" s="287" t="str">
        <f t="shared" si="83"/>
        <v/>
      </c>
      <c r="N704" s="288" t="e">
        <f ca="1">MATCH(F704,[3]IMC!B:B,0)</f>
        <v>#NAME?</v>
      </c>
      <c r="O704" s="288" t="e">
        <f t="shared" ca="1" si="89"/>
        <v>#NAME?</v>
      </c>
      <c r="P704" s="287" t="e">
        <f ca="1">CONCATENATE(INDEX([3]IMC!$F$1:$R$5,5,$O704) &amp; " e " &amp; INDEX([3]IMC!$F$1:$R$5,5,$O704+1))</f>
        <v>#NAME?</v>
      </c>
      <c r="Q704" s="281"/>
      <c r="R704" s="288" t="e">
        <f ca="1">MATCH(F704,[3]PC!A:A,0)</f>
        <v>#NAME?</v>
      </c>
      <c r="S704" s="288" t="e">
        <f t="shared" ca="1" si="84"/>
        <v>#NAME?</v>
      </c>
      <c r="T704" s="296" t="e">
        <f ca="1">CONCATENATE(INDEX([3]PC!$E$1:$M$2,1,$S704) &amp; " e " &amp; INDEX([3]PC!$E$1:$M$2,1,$S704+1))</f>
        <v>#NAME?</v>
      </c>
      <c r="U704" s="292"/>
      <c r="W704" s="292" t="e">
        <f>CONCATENATE(INDEX([3]IMC!$F$1:$R$5,5,$V704) &amp; " e " &amp; INDEX([3]IMC!$F$1:$R$5,5,$V704+1))</f>
        <v>#VALUE!</v>
      </c>
      <c r="X704" s="293">
        <f t="shared" si="85"/>
        <v>0</v>
      </c>
      <c r="Y704" s="293">
        <f t="shared" si="86"/>
        <v>0</v>
      </c>
      <c r="Z704" s="294"/>
      <c r="AA704" s="294"/>
      <c r="AB704" s="294"/>
      <c r="AC704" s="294"/>
      <c r="AD704" s="294"/>
      <c r="AE704" s="294"/>
      <c r="AF704" s="294"/>
      <c r="AG704" s="294"/>
      <c r="AH704" s="294"/>
      <c r="AI704" s="294"/>
      <c r="AJ704" s="294"/>
      <c r="AK704" s="294"/>
      <c r="AL704" s="294"/>
      <c r="AM704" s="294"/>
    </row>
    <row r="705" spans="1:39" ht="12">
      <c r="A705" s="281"/>
      <c r="B705" s="281"/>
      <c r="C705" s="281"/>
      <c r="D705" s="283"/>
      <c r="E705" s="283"/>
      <c r="F705" s="284" t="e">
        <f t="shared" ca="1" si="87"/>
        <v>#NAME?</v>
      </c>
      <c r="G705" s="285" t="e">
        <f t="shared" ca="1" si="88"/>
        <v>#NAME?</v>
      </c>
      <c r="H705" s="281"/>
      <c r="I705" s="281"/>
      <c r="J705" s="281"/>
      <c r="K705" s="281"/>
      <c r="L705" s="281"/>
      <c r="M705" s="287" t="str">
        <f t="shared" si="83"/>
        <v/>
      </c>
      <c r="N705" s="288" t="e">
        <f ca="1">MATCH(F705,[3]IMC!B:B,0)</f>
        <v>#NAME?</v>
      </c>
      <c r="O705" s="288" t="e">
        <f t="shared" ca="1" si="89"/>
        <v>#NAME?</v>
      </c>
      <c r="P705" s="287" t="e">
        <f ca="1">CONCATENATE(INDEX([3]IMC!$F$1:$R$5,5,$O705) &amp; " e " &amp; INDEX([3]IMC!$F$1:$R$5,5,$O705+1))</f>
        <v>#NAME?</v>
      </c>
      <c r="Q705" s="281"/>
      <c r="R705" s="288" t="e">
        <f ca="1">MATCH(F705,[3]PC!A:A,0)</f>
        <v>#NAME?</v>
      </c>
      <c r="S705" s="288" t="e">
        <f t="shared" ca="1" si="84"/>
        <v>#NAME?</v>
      </c>
      <c r="T705" s="296" t="e">
        <f ca="1">CONCATENATE(INDEX([3]PC!$E$1:$M$2,1,$S705) &amp; " e " &amp; INDEX([3]PC!$E$1:$M$2,1,$S705+1))</f>
        <v>#NAME?</v>
      </c>
      <c r="U705" s="292"/>
      <c r="W705" s="292" t="e">
        <f>CONCATENATE(INDEX([3]IMC!$F$1:$R$5,5,$V705) &amp; " e " &amp; INDEX([3]IMC!$F$1:$R$5,5,$V705+1))</f>
        <v>#VALUE!</v>
      </c>
      <c r="X705" s="293">
        <f t="shared" si="85"/>
        <v>0</v>
      </c>
      <c r="Y705" s="293">
        <f t="shared" si="86"/>
        <v>0</v>
      </c>
      <c r="Z705" s="294"/>
      <c r="AA705" s="294"/>
      <c r="AB705" s="294"/>
      <c r="AC705" s="294"/>
      <c r="AD705" s="294"/>
      <c r="AE705" s="294"/>
      <c r="AF705" s="294"/>
      <c r="AG705" s="294"/>
      <c r="AH705" s="294"/>
      <c r="AI705" s="294"/>
      <c r="AJ705" s="294"/>
      <c r="AK705" s="294"/>
      <c r="AL705" s="294"/>
      <c r="AM705" s="294"/>
    </row>
    <row r="706" spans="1:39" ht="12">
      <c r="A706" s="281"/>
      <c r="B706" s="281"/>
      <c r="C706" s="281"/>
      <c r="D706" s="283"/>
      <c r="E706" s="283"/>
      <c r="F706" s="284" t="e">
        <f t="shared" ca="1" si="87"/>
        <v>#NAME?</v>
      </c>
      <c r="G706" s="285" t="e">
        <f t="shared" ca="1" si="88"/>
        <v>#NAME?</v>
      </c>
      <c r="H706" s="281"/>
      <c r="I706" s="281"/>
      <c r="J706" s="281"/>
      <c r="K706" s="281"/>
      <c r="L706" s="281"/>
      <c r="M706" s="287" t="str">
        <f t="shared" ref="M706:M769" si="90">IF(H706&gt;0,IF(I706&gt;0,H706/I706^2,""),"")</f>
        <v/>
      </c>
      <c r="N706" s="288" t="e">
        <f ca="1">MATCH(F706,[3]IMC!B:B,0)</f>
        <v>#NAME?</v>
      </c>
      <c r="O706" s="288" t="e">
        <f t="shared" ca="1" si="89"/>
        <v>#NAME?</v>
      </c>
      <c r="P706" s="287" t="e">
        <f ca="1">CONCATENATE(INDEX([3]IMC!$F$1:$R$5,5,$O706) &amp; " e " &amp; INDEX([3]IMC!$F$1:$R$5,5,$O706+1))</f>
        <v>#NAME?</v>
      </c>
      <c r="Q706" s="281"/>
      <c r="R706" s="288" t="e">
        <f ca="1">MATCH(F706,[3]PC!A:A,0)</f>
        <v>#NAME?</v>
      </c>
      <c r="S706" s="288" t="e">
        <f t="shared" ref="S706:S769" ca="1" si="91">MATCH(K706,INDIRECT("PC!E" &amp; R706 &amp; ":L" &amp;R706),1)</f>
        <v>#NAME?</v>
      </c>
      <c r="T706" s="296" t="e">
        <f ca="1">CONCATENATE(INDEX([3]PC!$E$1:$M$2,1,$S706) &amp; " e " &amp; INDEX([3]PC!$E$1:$M$2,1,$S706+1))</f>
        <v>#NAME?</v>
      </c>
      <c r="U706" s="292"/>
      <c r="W706" s="292" t="e">
        <f>CONCATENATE(INDEX([3]IMC!$F$1:$R$5,5,$V706) &amp; " e " &amp; INDEX([3]IMC!$F$1:$R$5,5,$V706+1))</f>
        <v>#VALUE!</v>
      </c>
      <c r="X706" s="293">
        <f t="shared" ref="X706:X769" si="92">U706*(I706*I706)</f>
        <v>0</v>
      </c>
      <c r="Y706" s="293">
        <f t="shared" ref="Y706:Y769" si="93">H706-X706</f>
        <v>0</v>
      </c>
      <c r="Z706" s="294"/>
      <c r="AA706" s="294"/>
      <c r="AB706" s="294"/>
      <c r="AC706" s="294"/>
      <c r="AD706" s="294"/>
      <c r="AE706" s="294"/>
      <c r="AF706" s="294"/>
      <c r="AG706" s="294"/>
      <c r="AH706" s="294"/>
      <c r="AI706" s="294"/>
      <c r="AJ706" s="294"/>
      <c r="AK706" s="294"/>
      <c r="AL706" s="294"/>
      <c r="AM706" s="294"/>
    </row>
    <row r="707" spans="1:39" ht="12">
      <c r="A707" s="281"/>
      <c r="B707" s="281"/>
      <c r="C707" s="281"/>
      <c r="D707" s="283"/>
      <c r="E707" s="283"/>
      <c r="F707" s="284" t="e">
        <f t="shared" ca="1" si="87"/>
        <v>#NAME?</v>
      </c>
      <c r="G707" s="285" t="e">
        <f t="shared" ca="1" si="88"/>
        <v>#NAME?</v>
      </c>
      <c r="H707" s="281"/>
      <c r="I707" s="281"/>
      <c r="J707" s="281"/>
      <c r="K707" s="281"/>
      <c r="L707" s="281"/>
      <c r="M707" s="287" t="str">
        <f t="shared" si="90"/>
        <v/>
      </c>
      <c r="N707" s="288" t="e">
        <f ca="1">MATCH(F707,[3]IMC!B:B,0)</f>
        <v>#NAME?</v>
      </c>
      <c r="O707" s="288" t="e">
        <f t="shared" ca="1" si="89"/>
        <v>#NAME?</v>
      </c>
      <c r="P707" s="287" t="e">
        <f ca="1">CONCATENATE(INDEX([3]IMC!$F$1:$R$5,5,$O707) &amp; " e " &amp; INDEX([3]IMC!$F$1:$R$5,5,$O707+1))</f>
        <v>#NAME?</v>
      </c>
      <c r="Q707" s="281"/>
      <c r="R707" s="288" t="e">
        <f ca="1">MATCH(F707,[3]PC!A:A,0)</f>
        <v>#NAME?</v>
      </c>
      <c r="S707" s="288" t="e">
        <f t="shared" ca="1" si="91"/>
        <v>#NAME?</v>
      </c>
      <c r="T707" s="296" t="e">
        <f ca="1">CONCATENATE(INDEX([3]PC!$E$1:$M$2,1,$S707) &amp; " e " &amp; INDEX([3]PC!$E$1:$M$2,1,$S707+1))</f>
        <v>#NAME?</v>
      </c>
      <c r="U707" s="292"/>
      <c r="W707" s="292" t="e">
        <f>CONCATENATE(INDEX([3]IMC!$F$1:$R$5,5,$V707) &amp; " e " &amp; INDEX([3]IMC!$F$1:$R$5,5,$V707+1))</f>
        <v>#VALUE!</v>
      </c>
      <c r="X707" s="293">
        <f t="shared" si="92"/>
        <v>0</v>
      </c>
      <c r="Y707" s="293">
        <f t="shared" si="93"/>
        <v>0</v>
      </c>
      <c r="Z707" s="294"/>
      <c r="AA707" s="294"/>
      <c r="AB707" s="294"/>
      <c r="AC707" s="294"/>
      <c r="AD707" s="294"/>
      <c r="AE707" s="294"/>
      <c r="AF707" s="294"/>
      <c r="AG707" s="294"/>
      <c r="AH707" s="294"/>
      <c r="AI707" s="294"/>
      <c r="AJ707" s="294"/>
      <c r="AK707" s="294"/>
      <c r="AL707" s="294"/>
      <c r="AM707" s="294"/>
    </row>
    <row r="708" spans="1:39" ht="12">
      <c r="A708" s="281"/>
      <c r="B708" s="281"/>
      <c r="C708" s="281"/>
      <c r="D708" s="283"/>
      <c r="E708" s="283"/>
      <c r="F708" s="284" t="e">
        <f t="shared" ca="1" si="87"/>
        <v>#NAME?</v>
      </c>
      <c r="G708" s="285" t="e">
        <f t="shared" ca="1" si="88"/>
        <v>#NAME?</v>
      </c>
      <c r="H708" s="281"/>
      <c r="I708" s="281"/>
      <c r="J708" s="281"/>
      <c r="K708" s="281"/>
      <c r="L708" s="281"/>
      <c r="M708" s="287" t="str">
        <f t="shared" si="90"/>
        <v/>
      </c>
      <c r="N708" s="288" t="e">
        <f ca="1">MATCH(F708,[3]IMC!B:B,0)</f>
        <v>#NAME?</v>
      </c>
      <c r="O708" s="288" t="e">
        <f t="shared" ca="1" si="89"/>
        <v>#NAME?</v>
      </c>
      <c r="P708" s="287" t="e">
        <f ca="1">CONCATENATE(INDEX([3]IMC!$F$1:$R$5,5,$O708) &amp; " e " &amp; INDEX([3]IMC!$F$1:$R$5,5,$O708+1))</f>
        <v>#NAME?</v>
      </c>
      <c r="Q708" s="281"/>
      <c r="R708" s="288" t="e">
        <f ca="1">MATCH(F708,[3]PC!A:A,0)</f>
        <v>#NAME?</v>
      </c>
      <c r="S708" s="288" t="e">
        <f t="shared" ca="1" si="91"/>
        <v>#NAME?</v>
      </c>
      <c r="T708" s="296" t="e">
        <f ca="1">CONCATENATE(INDEX([3]PC!$E$1:$M$2,1,$S708) &amp; " e " &amp; INDEX([3]PC!$E$1:$M$2,1,$S708+1))</f>
        <v>#NAME?</v>
      </c>
      <c r="U708" s="292"/>
      <c r="W708" s="292" t="e">
        <f>CONCATENATE(INDEX([3]IMC!$F$1:$R$5,5,$V708) &amp; " e " &amp; INDEX([3]IMC!$F$1:$R$5,5,$V708+1))</f>
        <v>#VALUE!</v>
      </c>
      <c r="X708" s="293">
        <f t="shared" si="92"/>
        <v>0</v>
      </c>
      <c r="Y708" s="293">
        <f t="shared" si="93"/>
        <v>0</v>
      </c>
      <c r="Z708" s="294"/>
      <c r="AA708" s="294"/>
      <c r="AB708" s="294"/>
      <c r="AC708" s="294"/>
      <c r="AD708" s="294"/>
      <c r="AE708" s="294"/>
      <c r="AF708" s="294"/>
      <c r="AG708" s="294"/>
      <c r="AH708" s="294"/>
      <c r="AI708" s="294"/>
      <c r="AJ708" s="294"/>
      <c r="AK708" s="294"/>
      <c r="AL708" s="294"/>
      <c r="AM708" s="294"/>
    </row>
    <row r="709" spans="1:39" ht="12">
      <c r="A709" s="281"/>
      <c r="B709" s="281"/>
      <c r="C709" s="281"/>
      <c r="D709" s="283"/>
      <c r="E709" s="283"/>
      <c r="F709" s="284" t="e">
        <f t="shared" ca="1" si="87"/>
        <v>#NAME?</v>
      </c>
      <c r="G709" s="285" t="e">
        <f t="shared" ca="1" si="88"/>
        <v>#NAME?</v>
      </c>
      <c r="H709" s="281"/>
      <c r="I709" s="281"/>
      <c r="J709" s="281"/>
      <c r="K709" s="281"/>
      <c r="L709" s="281"/>
      <c r="M709" s="287" t="str">
        <f t="shared" si="90"/>
        <v/>
      </c>
      <c r="N709" s="288" t="e">
        <f ca="1">MATCH(F709,[3]IMC!B:B,0)</f>
        <v>#NAME?</v>
      </c>
      <c r="O709" s="288" t="e">
        <f t="shared" ca="1" si="89"/>
        <v>#NAME?</v>
      </c>
      <c r="P709" s="287" t="e">
        <f ca="1">CONCATENATE(INDEX([3]IMC!$F$1:$R$5,5,$O709) &amp; " e " &amp; INDEX([3]IMC!$F$1:$R$5,5,$O709+1))</f>
        <v>#NAME?</v>
      </c>
      <c r="Q709" s="281"/>
      <c r="R709" s="288" t="e">
        <f ca="1">MATCH(F709,[3]PC!A:A,0)</f>
        <v>#NAME?</v>
      </c>
      <c r="S709" s="288" t="e">
        <f t="shared" ca="1" si="91"/>
        <v>#NAME?</v>
      </c>
      <c r="T709" s="296" t="e">
        <f ca="1">CONCATENATE(INDEX([3]PC!$E$1:$M$2,1,$S709) &amp; " e " &amp; INDEX([3]PC!$E$1:$M$2,1,$S709+1))</f>
        <v>#NAME?</v>
      </c>
      <c r="U709" s="292"/>
      <c r="W709" s="292" t="e">
        <f>CONCATENATE(INDEX([3]IMC!$F$1:$R$5,5,$V709) &amp; " e " &amp; INDEX([3]IMC!$F$1:$R$5,5,$V709+1))</f>
        <v>#VALUE!</v>
      </c>
      <c r="X709" s="293">
        <f t="shared" si="92"/>
        <v>0</v>
      </c>
      <c r="Y709" s="293">
        <f t="shared" si="93"/>
        <v>0</v>
      </c>
      <c r="Z709" s="294"/>
      <c r="AA709" s="294"/>
      <c r="AB709" s="294"/>
      <c r="AC709" s="294"/>
      <c r="AD709" s="294"/>
      <c r="AE709" s="294"/>
      <c r="AF709" s="294"/>
      <c r="AG709" s="294"/>
      <c r="AH709" s="294"/>
      <c r="AI709" s="294"/>
      <c r="AJ709" s="294"/>
      <c r="AK709" s="294"/>
      <c r="AL709" s="294"/>
      <c r="AM709" s="294"/>
    </row>
    <row r="710" spans="1:39" ht="12">
      <c r="A710" s="281"/>
      <c r="B710" s="281"/>
      <c r="C710" s="281"/>
      <c r="D710" s="283"/>
      <c r="E710" s="283"/>
      <c r="F710" s="284" t="e">
        <f t="shared" ca="1" si="87"/>
        <v>#NAME?</v>
      </c>
      <c r="G710" s="285" t="e">
        <f t="shared" ca="1" si="88"/>
        <v>#NAME?</v>
      </c>
      <c r="H710" s="281"/>
      <c r="I710" s="281"/>
      <c r="J710" s="281"/>
      <c r="K710" s="281"/>
      <c r="L710" s="281"/>
      <c r="M710" s="287" t="str">
        <f t="shared" si="90"/>
        <v/>
      </c>
      <c r="N710" s="288" t="e">
        <f ca="1">MATCH(F710,[3]IMC!B:B,0)</f>
        <v>#NAME?</v>
      </c>
      <c r="O710" s="288" t="e">
        <f t="shared" ca="1" si="89"/>
        <v>#NAME?</v>
      </c>
      <c r="P710" s="287" t="e">
        <f ca="1">CONCATENATE(INDEX([3]IMC!$F$1:$R$5,5,$O710) &amp; " e " &amp; INDEX([3]IMC!$F$1:$R$5,5,$O710+1))</f>
        <v>#NAME?</v>
      </c>
      <c r="Q710" s="281"/>
      <c r="R710" s="288" t="e">
        <f ca="1">MATCH(F710,[3]PC!A:A,0)</f>
        <v>#NAME?</v>
      </c>
      <c r="S710" s="288" t="e">
        <f t="shared" ca="1" si="91"/>
        <v>#NAME?</v>
      </c>
      <c r="T710" s="296" t="e">
        <f ca="1">CONCATENATE(INDEX([3]PC!$E$1:$M$2,1,$S710) &amp; " e " &amp; INDEX([3]PC!$E$1:$M$2,1,$S710+1))</f>
        <v>#NAME?</v>
      </c>
      <c r="U710" s="292"/>
      <c r="W710" s="292" t="e">
        <f>CONCATENATE(INDEX([3]IMC!$F$1:$R$5,5,$V710) &amp; " e " &amp; INDEX([3]IMC!$F$1:$R$5,5,$V710+1))</f>
        <v>#VALUE!</v>
      </c>
      <c r="X710" s="293">
        <f t="shared" si="92"/>
        <v>0</v>
      </c>
      <c r="Y710" s="293">
        <f t="shared" si="93"/>
        <v>0</v>
      </c>
      <c r="Z710" s="294"/>
      <c r="AA710" s="294"/>
      <c r="AB710" s="294"/>
      <c r="AC710" s="294"/>
      <c r="AD710" s="294"/>
      <c r="AE710" s="294"/>
      <c r="AF710" s="294"/>
      <c r="AG710" s="294"/>
      <c r="AH710" s="294"/>
      <c r="AI710" s="294"/>
      <c r="AJ710" s="294"/>
      <c r="AK710" s="294"/>
      <c r="AL710" s="294"/>
      <c r="AM710" s="294"/>
    </row>
    <row r="711" spans="1:39" ht="12">
      <c r="A711" s="281"/>
      <c r="B711" s="281"/>
      <c r="C711" s="281"/>
      <c r="D711" s="283"/>
      <c r="E711" s="283"/>
      <c r="F711" s="284" t="e">
        <f t="shared" ca="1" si="87"/>
        <v>#NAME?</v>
      </c>
      <c r="G711" s="285" t="e">
        <f t="shared" ca="1" si="88"/>
        <v>#NAME?</v>
      </c>
      <c r="H711" s="281"/>
      <c r="I711" s="281"/>
      <c r="J711" s="281"/>
      <c r="K711" s="281"/>
      <c r="L711" s="281"/>
      <c r="M711" s="287" t="str">
        <f t="shared" si="90"/>
        <v/>
      </c>
      <c r="N711" s="288" t="e">
        <f ca="1">MATCH(F711,[3]IMC!B:B,0)</f>
        <v>#NAME?</v>
      </c>
      <c r="O711" s="288" t="e">
        <f t="shared" ca="1" si="89"/>
        <v>#NAME?</v>
      </c>
      <c r="P711" s="287" t="e">
        <f ca="1">CONCATENATE(INDEX([3]IMC!$F$1:$R$5,5,$O711) &amp; " e " &amp; INDEX([3]IMC!$F$1:$R$5,5,$O711+1))</f>
        <v>#NAME?</v>
      </c>
      <c r="Q711" s="281"/>
      <c r="R711" s="288" t="e">
        <f ca="1">MATCH(F711,[3]PC!A:A,0)</f>
        <v>#NAME?</v>
      </c>
      <c r="S711" s="288" t="e">
        <f t="shared" ca="1" si="91"/>
        <v>#NAME?</v>
      </c>
      <c r="T711" s="296" t="e">
        <f ca="1">CONCATENATE(INDEX([3]PC!$E$1:$M$2,1,$S711) &amp; " e " &amp; INDEX([3]PC!$E$1:$M$2,1,$S711+1))</f>
        <v>#NAME?</v>
      </c>
      <c r="U711" s="292"/>
      <c r="W711" s="292" t="e">
        <f>CONCATENATE(INDEX([3]IMC!$F$1:$R$5,5,$V711) &amp; " e " &amp; INDEX([3]IMC!$F$1:$R$5,5,$V711+1))</f>
        <v>#VALUE!</v>
      </c>
      <c r="X711" s="293">
        <f t="shared" si="92"/>
        <v>0</v>
      </c>
      <c r="Y711" s="293">
        <f t="shared" si="93"/>
        <v>0</v>
      </c>
      <c r="Z711" s="294"/>
      <c r="AA711" s="294"/>
      <c r="AB711" s="294"/>
      <c r="AC711" s="294"/>
      <c r="AD711" s="294"/>
      <c r="AE711" s="294"/>
      <c r="AF711" s="294"/>
      <c r="AG711" s="294"/>
      <c r="AH711" s="294"/>
      <c r="AI711" s="294"/>
      <c r="AJ711" s="294"/>
      <c r="AK711" s="294"/>
      <c r="AL711" s="294"/>
      <c r="AM711" s="294"/>
    </row>
    <row r="712" spans="1:39" ht="12">
      <c r="A712" s="281"/>
      <c r="B712" s="281"/>
      <c r="C712" s="281"/>
      <c r="D712" s="283"/>
      <c r="E712" s="283"/>
      <c r="F712" s="284" t="e">
        <f t="shared" ca="1" si="87"/>
        <v>#NAME?</v>
      </c>
      <c r="G712" s="285" t="e">
        <f t="shared" ca="1" si="88"/>
        <v>#NAME?</v>
      </c>
      <c r="H712" s="281"/>
      <c r="I712" s="281"/>
      <c r="J712" s="281"/>
      <c r="K712" s="281"/>
      <c r="L712" s="281"/>
      <c r="M712" s="287" t="str">
        <f t="shared" si="90"/>
        <v/>
      </c>
      <c r="N712" s="288" t="e">
        <f ca="1">MATCH(F712,[3]IMC!B:B,0)</f>
        <v>#NAME?</v>
      </c>
      <c r="O712" s="288" t="e">
        <f t="shared" ca="1" si="89"/>
        <v>#NAME?</v>
      </c>
      <c r="P712" s="287" t="e">
        <f ca="1">CONCATENATE(INDEX([3]IMC!$F$1:$R$5,5,$O712) &amp; " e " &amp; INDEX([3]IMC!$F$1:$R$5,5,$O712+1))</f>
        <v>#NAME?</v>
      </c>
      <c r="Q712" s="281"/>
      <c r="R712" s="288" t="e">
        <f ca="1">MATCH(F712,[3]PC!A:A,0)</f>
        <v>#NAME?</v>
      </c>
      <c r="S712" s="288" t="e">
        <f t="shared" ca="1" si="91"/>
        <v>#NAME?</v>
      </c>
      <c r="T712" s="296" t="e">
        <f ca="1">CONCATENATE(INDEX([3]PC!$E$1:$M$2,1,$S712) &amp; " e " &amp; INDEX([3]PC!$E$1:$M$2,1,$S712+1))</f>
        <v>#NAME?</v>
      </c>
      <c r="U712" s="292"/>
      <c r="W712" s="292" t="e">
        <f>CONCATENATE(INDEX([3]IMC!$F$1:$R$5,5,$V712) &amp; " e " &amp; INDEX([3]IMC!$F$1:$R$5,5,$V712+1))</f>
        <v>#VALUE!</v>
      </c>
      <c r="X712" s="293">
        <f t="shared" si="92"/>
        <v>0</v>
      </c>
      <c r="Y712" s="293">
        <f t="shared" si="93"/>
        <v>0</v>
      </c>
      <c r="Z712" s="294"/>
      <c r="AA712" s="294"/>
      <c r="AB712" s="294"/>
      <c r="AC712" s="294"/>
      <c r="AD712" s="294"/>
      <c r="AE712" s="294"/>
      <c r="AF712" s="294"/>
      <c r="AG712" s="294"/>
      <c r="AH712" s="294"/>
      <c r="AI712" s="294"/>
      <c r="AJ712" s="294"/>
      <c r="AK712" s="294"/>
      <c r="AL712" s="294"/>
      <c r="AM712" s="294"/>
    </row>
    <row r="713" spans="1:39" ht="12">
      <c r="A713" s="281"/>
      <c r="B713" s="281"/>
      <c r="C713" s="281"/>
      <c r="D713" s="283"/>
      <c r="E713" s="283"/>
      <c r="F713" s="284" t="e">
        <f t="shared" ca="1" si="87"/>
        <v>#NAME?</v>
      </c>
      <c r="G713" s="285" t="e">
        <f t="shared" ca="1" si="88"/>
        <v>#NAME?</v>
      </c>
      <c r="H713" s="281"/>
      <c r="I713" s="281"/>
      <c r="J713" s="281"/>
      <c r="K713" s="281"/>
      <c r="L713" s="281"/>
      <c r="M713" s="287" t="str">
        <f t="shared" si="90"/>
        <v/>
      </c>
      <c r="N713" s="288" t="e">
        <f ca="1">MATCH(F713,[3]IMC!B:B,0)</f>
        <v>#NAME?</v>
      </c>
      <c r="O713" s="288" t="e">
        <f t="shared" ca="1" si="89"/>
        <v>#NAME?</v>
      </c>
      <c r="P713" s="287" t="e">
        <f ca="1">CONCATENATE(INDEX([3]IMC!$F$1:$R$5,5,$O713) &amp; " e " &amp; INDEX([3]IMC!$F$1:$R$5,5,$O713+1))</f>
        <v>#NAME?</v>
      </c>
      <c r="Q713" s="281"/>
      <c r="R713" s="288" t="e">
        <f ca="1">MATCH(F713,[3]PC!A:A,0)</f>
        <v>#NAME?</v>
      </c>
      <c r="S713" s="288" t="e">
        <f t="shared" ca="1" si="91"/>
        <v>#NAME?</v>
      </c>
      <c r="T713" s="296" t="e">
        <f ca="1">CONCATENATE(INDEX([3]PC!$E$1:$M$2,1,$S713) &amp; " e " &amp; INDEX([3]PC!$E$1:$M$2,1,$S713+1))</f>
        <v>#NAME?</v>
      </c>
      <c r="U713" s="292"/>
      <c r="W713" s="292" t="e">
        <f>CONCATENATE(INDEX([3]IMC!$F$1:$R$5,5,$V713) &amp; " e " &amp; INDEX([3]IMC!$F$1:$R$5,5,$V713+1))</f>
        <v>#VALUE!</v>
      </c>
      <c r="X713" s="293">
        <f t="shared" si="92"/>
        <v>0</v>
      </c>
      <c r="Y713" s="293">
        <f t="shared" si="93"/>
        <v>0</v>
      </c>
      <c r="Z713" s="294"/>
      <c r="AA713" s="294"/>
      <c r="AB713" s="294"/>
      <c r="AC713" s="294"/>
      <c r="AD713" s="294"/>
      <c r="AE713" s="294"/>
      <c r="AF713" s="294"/>
      <c r="AG713" s="294"/>
      <c r="AH713" s="294"/>
      <c r="AI713" s="294"/>
      <c r="AJ713" s="294"/>
      <c r="AK713" s="294"/>
      <c r="AL713" s="294"/>
      <c r="AM713" s="294"/>
    </row>
    <row r="714" spans="1:39" ht="12">
      <c r="A714" s="281"/>
      <c r="B714" s="281"/>
      <c r="C714" s="281"/>
      <c r="D714" s="283"/>
      <c r="E714" s="283"/>
      <c r="F714" s="284" t="e">
        <f t="shared" ca="1" si="87"/>
        <v>#NAME?</v>
      </c>
      <c r="G714" s="285" t="e">
        <f t="shared" ca="1" si="88"/>
        <v>#NAME?</v>
      </c>
      <c r="H714" s="281"/>
      <c r="I714" s="281"/>
      <c r="J714" s="281"/>
      <c r="K714" s="281"/>
      <c r="L714" s="281"/>
      <c r="M714" s="287" t="str">
        <f t="shared" si="90"/>
        <v/>
      </c>
      <c r="N714" s="288" t="e">
        <f ca="1">MATCH(F714,[3]IMC!B:B,0)</f>
        <v>#NAME?</v>
      </c>
      <c r="O714" s="288" t="e">
        <f t="shared" ca="1" si="89"/>
        <v>#NAME?</v>
      </c>
      <c r="P714" s="287" t="e">
        <f ca="1">CONCATENATE(INDEX([3]IMC!$F$1:$R$5,5,$O714) &amp; " e " &amp; INDEX([3]IMC!$F$1:$R$5,5,$O714+1))</f>
        <v>#NAME?</v>
      </c>
      <c r="Q714" s="281"/>
      <c r="R714" s="288" t="e">
        <f ca="1">MATCH(F714,[3]PC!A:A,0)</f>
        <v>#NAME?</v>
      </c>
      <c r="S714" s="288" t="e">
        <f t="shared" ca="1" si="91"/>
        <v>#NAME?</v>
      </c>
      <c r="T714" s="296" t="e">
        <f ca="1">CONCATENATE(INDEX([3]PC!$E$1:$M$2,1,$S714) &amp; " e " &amp; INDEX([3]PC!$E$1:$M$2,1,$S714+1))</f>
        <v>#NAME?</v>
      </c>
      <c r="U714" s="292"/>
      <c r="W714" s="292" t="e">
        <f>CONCATENATE(INDEX([3]IMC!$F$1:$R$5,5,$V714) &amp; " e " &amp; INDEX([3]IMC!$F$1:$R$5,5,$V714+1))</f>
        <v>#VALUE!</v>
      </c>
      <c r="X714" s="293">
        <f t="shared" si="92"/>
        <v>0</v>
      </c>
      <c r="Y714" s="293">
        <f t="shared" si="93"/>
        <v>0</v>
      </c>
      <c r="Z714" s="294"/>
      <c r="AA714" s="294"/>
      <c r="AB714" s="294"/>
      <c r="AC714" s="294"/>
      <c r="AD714" s="294"/>
      <c r="AE714" s="294"/>
      <c r="AF714" s="294"/>
      <c r="AG714" s="294"/>
      <c r="AH714" s="294"/>
      <c r="AI714" s="294"/>
      <c r="AJ714" s="294"/>
      <c r="AK714" s="294"/>
      <c r="AL714" s="294"/>
      <c r="AM714" s="294"/>
    </row>
    <row r="715" spans="1:39" ht="12">
      <c r="A715" s="281"/>
      <c r="B715" s="281"/>
      <c r="C715" s="281"/>
      <c r="D715" s="283"/>
      <c r="E715" s="283"/>
      <c r="F715" s="284" t="e">
        <f t="shared" ca="1" si="87"/>
        <v>#NAME?</v>
      </c>
      <c r="G715" s="285" t="e">
        <f t="shared" ca="1" si="88"/>
        <v>#NAME?</v>
      </c>
      <c r="H715" s="281"/>
      <c r="I715" s="281"/>
      <c r="J715" s="281"/>
      <c r="K715" s="281"/>
      <c r="L715" s="281"/>
      <c r="M715" s="287" t="str">
        <f t="shared" si="90"/>
        <v/>
      </c>
      <c r="N715" s="288" t="e">
        <f ca="1">MATCH(F715,[3]IMC!B:B,0)</f>
        <v>#NAME?</v>
      </c>
      <c r="O715" s="288" t="e">
        <f t="shared" ca="1" si="89"/>
        <v>#NAME?</v>
      </c>
      <c r="P715" s="287" t="e">
        <f ca="1">CONCATENATE(INDEX([3]IMC!$F$1:$R$5,5,$O715) &amp; " e " &amp; INDEX([3]IMC!$F$1:$R$5,5,$O715+1))</f>
        <v>#NAME?</v>
      </c>
      <c r="Q715" s="281"/>
      <c r="R715" s="288" t="e">
        <f ca="1">MATCH(F715,[3]PC!A:A,0)</f>
        <v>#NAME?</v>
      </c>
      <c r="S715" s="288" t="e">
        <f t="shared" ca="1" si="91"/>
        <v>#NAME?</v>
      </c>
      <c r="T715" s="296" t="e">
        <f ca="1">CONCATENATE(INDEX([3]PC!$E$1:$M$2,1,$S715) &amp; " e " &amp; INDEX([3]PC!$E$1:$M$2,1,$S715+1))</f>
        <v>#NAME?</v>
      </c>
      <c r="U715" s="292"/>
      <c r="W715" s="292" t="e">
        <f>CONCATENATE(INDEX([3]IMC!$F$1:$R$5,5,$V715) &amp; " e " &amp; INDEX([3]IMC!$F$1:$R$5,5,$V715+1))</f>
        <v>#VALUE!</v>
      </c>
      <c r="X715" s="293">
        <f t="shared" si="92"/>
        <v>0</v>
      </c>
      <c r="Y715" s="293">
        <f t="shared" si="93"/>
        <v>0</v>
      </c>
      <c r="Z715" s="294"/>
      <c r="AA715" s="294"/>
      <c r="AB715" s="294"/>
      <c r="AC715" s="294"/>
      <c r="AD715" s="294"/>
      <c r="AE715" s="294"/>
      <c r="AF715" s="294"/>
      <c r="AG715" s="294"/>
      <c r="AH715" s="294"/>
      <c r="AI715" s="294"/>
      <c r="AJ715" s="294"/>
      <c r="AK715" s="294"/>
      <c r="AL715" s="294"/>
      <c r="AM715" s="294"/>
    </row>
    <row r="716" spans="1:39" ht="12">
      <c r="A716" s="281"/>
      <c r="B716" s="281"/>
      <c r="C716" s="281"/>
      <c r="D716" s="283"/>
      <c r="E716" s="283"/>
      <c r="F716" s="284" t="e">
        <f t="shared" ca="1" si="87"/>
        <v>#NAME?</v>
      </c>
      <c r="G716" s="285" t="e">
        <f t="shared" ca="1" si="88"/>
        <v>#NAME?</v>
      </c>
      <c r="H716" s="281"/>
      <c r="I716" s="281"/>
      <c r="J716" s="281"/>
      <c r="K716" s="281"/>
      <c r="L716" s="281"/>
      <c r="M716" s="287" t="str">
        <f t="shared" si="90"/>
        <v/>
      </c>
      <c r="N716" s="288" t="e">
        <f ca="1">MATCH(F716,[3]IMC!B:B,0)</f>
        <v>#NAME?</v>
      </c>
      <c r="O716" s="288" t="e">
        <f t="shared" ca="1" si="89"/>
        <v>#NAME?</v>
      </c>
      <c r="P716" s="287" t="e">
        <f ca="1">CONCATENATE(INDEX([3]IMC!$F$1:$R$5,5,$O716) &amp; " e " &amp; INDEX([3]IMC!$F$1:$R$5,5,$O716+1))</f>
        <v>#NAME?</v>
      </c>
      <c r="Q716" s="281"/>
      <c r="R716" s="288" t="e">
        <f ca="1">MATCH(F716,[3]PC!A:A,0)</f>
        <v>#NAME?</v>
      </c>
      <c r="S716" s="288" t="e">
        <f t="shared" ca="1" si="91"/>
        <v>#NAME?</v>
      </c>
      <c r="T716" s="296" t="e">
        <f ca="1">CONCATENATE(INDEX([3]PC!$E$1:$M$2,1,$S716) &amp; " e " &amp; INDEX([3]PC!$E$1:$M$2,1,$S716+1))</f>
        <v>#NAME?</v>
      </c>
      <c r="U716" s="292"/>
      <c r="W716" s="292" t="e">
        <f>CONCATENATE(INDEX([3]IMC!$F$1:$R$5,5,$V716) &amp; " e " &amp; INDEX([3]IMC!$F$1:$R$5,5,$V716+1))</f>
        <v>#VALUE!</v>
      </c>
      <c r="X716" s="293">
        <f t="shared" si="92"/>
        <v>0</v>
      </c>
      <c r="Y716" s="293">
        <f t="shared" si="93"/>
        <v>0</v>
      </c>
      <c r="Z716" s="294"/>
      <c r="AA716" s="294"/>
      <c r="AB716" s="294"/>
      <c r="AC716" s="294"/>
      <c r="AD716" s="294"/>
      <c r="AE716" s="294"/>
      <c r="AF716" s="294"/>
      <c r="AG716" s="294"/>
      <c r="AH716" s="294"/>
      <c r="AI716" s="294"/>
      <c r="AJ716" s="294"/>
      <c r="AK716" s="294"/>
      <c r="AL716" s="294"/>
      <c r="AM716" s="294"/>
    </row>
    <row r="717" spans="1:39" ht="12">
      <c r="A717" s="281"/>
      <c r="B717" s="281"/>
      <c r="C717" s="281"/>
      <c r="D717" s="283"/>
      <c r="E717" s="283"/>
      <c r="F717" s="284" t="e">
        <f t="shared" ca="1" si="87"/>
        <v>#NAME?</v>
      </c>
      <c r="G717" s="285" t="e">
        <f t="shared" ca="1" si="88"/>
        <v>#NAME?</v>
      </c>
      <c r="H717" s="281"/>
      <c r="I717" s="281"/>
      <c r="J717" s="281"/>
      <c r="K717" s="281"/>
      <c r="L717" s="281"/>
      <c r="M717" s="287" t="str">
        <f t="shared" si="90"/>
        <v/>
      </c>
      <c r="N717" s="288" t="e">
        <f ca="1">MATCH(F717,[3]IMC!B:B,0)</f>
        <v>#NAME?</v>
      </c>
      <c r="O717" s="288" t="e">
        <f t="shared" ca="1" si="89"/>
        <v>#NAME?</v>
      </c>
      <c r="P717" s="287" t="e">
        <f ca="1">CONCATENATE(INDEX([3]IMC!$F$1:$R$5,5,$O717) &amp; " e " &amp; INDEX([3]IMC!$F$1:$R$5,5,$O717+1))</f>
        <v>#NAME?</v>
      </c>
      <c r="Q717" s="281"/>
      <c r="R717" s="288" t="e">
        <f ca="1">MATCH(F717,[3]PC!A:A,0)</f>
        <v>#NAME?</v>
      </c>
      <c r="S717" s="288" t="e">
        <f t="shared" ca="1" si="91"/>
        <v>#NAME?</v>
      </c>
      <c r="T717" s="296" t="e">
        <f ca="1">CONCATENATE(INDEX([3]PC!$E$1:$M$2,1,$S717) &amp; " e " &amp; INDEX([3]PC!$E$1:$M$2,1,$S717+1))</f>
        <v>#NAME?</v>
      </c>
      <c r="U717" s="292"/>
      <c r="W717" s="292" t="e">
        <f>CONCATENATE(INDEX([3]IMC!$F$1:$R$5,5,$V717) &amp; " e " &amp; INDEX([3]IMC!$F$1:$R$5,5,$V717+1))</f>
        <v>#VALUE!</v>
      </c>
      <c r="X717" s="293">
        <f t="shared" si="92"/>
        <v>0</v>
      </c>
      <c r="Y717" s="293">
        <f t="shared" si="93"/>
        <v>0</v>
      </c>
      <c r="Z717" s="294"/>
      <c r="AA717" s="294"/>
      <c r="AB717" s="294"/>
      <c r="AC717" s="294"/>
      <c r="AD717" s="294"/>
      <c r="AE717" s="294"/>
      <c r="AF717" s="294"/>
      <c r="AG717" s="294"/>
      <c r="AH717" s="294"/>
      <c r="AI717" s="294"/>
      <c r="AJ717" s="294"/>
      <c r="AK717" s="294"/>
      <c r="AL717" s="294"/>
      <c r="AM717" s="294"/>
    </row>
    <row r="718" spans="1:39" ht="12">
      <c r="A718" s="281"/>
      <c r="B718" s="281"/>
      <c r="C718" s="281"/>
      <c r="D718" s="283"/>
      <c r="E718" s="283"/>
      <c r="F718" s="284" t="e">
        <f t="shared" ca="1" si="87"/>
        <v>#NAME?</v>
      </c>
      <c r="G718" s="285" t="e">
        <f t="shared" ca="1" si="88"/>
        <v>#NAME?</v>
      </c>
      <c r="H718" s="281"/>
      <c r="I718" s="281"/>
      <c r="J718" s="281"/>
      <c r="K718" s="281"/>
      <c r="L718" s="281"/>
      <c r="M718" s="287" t="str">
        <f t="shared" si="90"/>
        <v/>
      </c>
      <c r="N718" s="288" t="e">
        <f ca="1">MATCH(F718,[3]IMC!B:B,0)</f>
        <v>#NAME?</v>
      </c>
      <c r="O718" s="288" t="e">
        <f t="shared" ca="1" si="89"/>
        <v>#NAME?</v>
      </c>
      <c r="P718" s="287" t="e">
        <f ca="1">CONCATENATE(INDEX([3]IMC!$F$1:$R$5,5,$O718) &amp; " e " &amp; INDEX([3]IMC!$F$1:$R$5,5,$O718+1))</f>
        <v>#NAME?</v>
      </c>
      <c r="Q718" s="281"/>
      <c r="R718" s="288" t="e">
        <f ca="1">MATCH(F718,[3]PC!A:A,0)</f>
        <v>#NAME?</v>
      </c>
      <c r="S718" s="288" t="e">
        <f t="shared" ca="1" si="91"/>
        <v>#NAME?</v>
      </c>
      <c r="T718" s="296" t="e">
        <f ca="1">CONCATENATE(INDEX([3]PC!$E$1:$M$2,1,$S718) &amp; " e " &amp; INDEX([3]PC!$E$1:$M$2,1,$S718+1))</f>
        <v>#NAME?</v>
      </c>
      <c r="U718" s="292"/>
      <c r="W718" s="292" t="e">
        <f>CONCATENATE(INDEX([3]IMC!$F$1:$R$5,5,$V718) &amp; " e " &amp; INDEX([3]IMC!$F$1:$R$5,5,$V718+1))</f>
        <v>#VALUE!</v>
      </c>
      <c r="X718" s="293">
        <f t="shared" si="92"/>
        <v>0</v>
      </c>
      <c r="Y718" s="293">
        <f t="shared" si="93"/>
        <v>0</v>
      </c>
      <c r="Z718" s="294"/>
      <c r="AA718" s="294"/>
      <c r="AB718" s="294"/>
      <c r="AC718" s="294"/>
      <c r="AD718" s="294"/>
      <c r="AE718" s="294"/>
      <c r="AF718" s="294"/>
      <c r="AG718" s="294"/>
      <c r="AH718" s="294"/>
      <c r="AI718" s="294"/>
      <c r="AJ718" s="294"/>
      <c r="AK718" s="294"/>
      <c r="AL718" s="294"/>
      <c r="AM718" s="294"/>
    </row>
    <row r="719" spans="1:39" ht="12">
      <c r="A719" s="281"/>
      <c r="B719" s="281"/>
      <c r="C719" s="281"/>
      <c r="D719" s="283"/>
      <c r="E719" s="283"/>
      <c r="F719" s="284" t="e">
        <f t="shared" ca="1" si="87"/>
        <v>#NAME?</v>
      </c>
      <c r="G719" s="285" t="e">
        <f t="shared" ca="1" si="88"/>
        <v>#NAME?</v>
      </c>
      <c r="H719" s="281"/>
      <c r="I719" s="281"/>
      <c r="J719" s="281"/>
      <c r="K719" s="281"/>
      <c r="L719" s="281"/>
      <c r="M719" s="287" t="str">
        <f t="shared" si="90"/>
        <v/>
      </c>
      <c r="N719" s="288" t="e">
        <f ca="1">MATCH(F719,[3]IMC!B:B,0)</f>
        <v>#NAME?</v>
      </c>
      <c r="O719" s="288" t="e">
        <f t="shared" ca="1" si="89"/>
        <v>#NAME?</v>
      </c>
      <c r="P719" s="287" t="e">
        <f ca="1">CONCATENATE(INDEX([3]IMC!$F$1:$R$5,5,$O719) &amp; " e " &amp; INDEX([3]IMC!$F$1:$R$5,5,$O719+1))</f>
        <v>#NAME?</v>
      </c>
      <c r="Q719" s="281"/>
      <c r="R719" s="288" t="e">
        <f ca="1">MATCH(F719,[3]PC!A:A,0)</f>
        <v>#NAME?</v>
      </c>
      <c r="S719" s="288" t="e">
        <f t="shared" ca="1" si="91"/>
        <v>#NAME?</v>
      </c>
      <c r="T719" s="296" t="e">
        <f ca="1">CONCATENATE(INDEX([3]PC!$E$1:$M$2,1,$S719) &amp; " e " &amp; INDEX([3]PC!$E$1:$M$2,1,$S719+1))</f>
        <v>#NAME?</v>
      </c>
      <c r="U719" s="292"/>
      <c r="W719" s="292" t="e">
        <f>CONCATENATE(INDEX([3]IMC!$F$1:$R$5,5,$V719) &amp; " e " &amp; INDEX([3]IMC!$F$1:$R$5,5,$V719+1))</f>
        <v>#VALUE!</v>
      </c>
      <c r="X719" s="293">
        <f t="shared" si="92"/>
        <v>0</v>
      </c>
      <c r="Y719" s="293">
        <f t="shared" si="93"/>
        <v>0</v>
      </c>
      <c r="Z719" s="294"/>
      <c r="AA719" s="294"/>
      <c r="AB719" s="294"/>
      <c r="AC719" s="294"/>
      <c r="AD719" s="294"/>
      <c r="AE719" s="294"/>
      <c r="AF719" s="294"/>
      <c r="AG719" s="294"/>
      <c r="AH719" s="294"/>
      <c r="AI719" s="294"/>
      <c r="AJ719" s="294"/>
      <c r="AK719" s="294"/>
      <c r="AL719" s="294"/>
      <c r="AM719" s="294"/>
    </row>
    <row r="720" spans="1:39" ht="12">
      <c r="A720" s="281"/>
      <c r="B720" s="281"/>
      <c r="C720" s="281"/>
      <c r="D720" s="283"/>
      <c r="E720" s="283"/>
      <c r="F720" s="284" t="e">
        <f t="shared" ca="1" si="87"/>
        <v>#NAME?</v>
      </c>
      <c r="G720" s="285" t="e">
        <f t="shared" ca="1" si="88"/>
        <v>#NAME?</v>
      </c>
      <c r="H720" s="281"/>
      <c r="I720" s="281"/>
      <c r="J720" s="281"/>
      <c r="K720" s="281"/>
      <c r="L720" s="281"/>
      <c r="M720" s="287" t="str">
        <f t="shared" si="90"/>
        <v/>
      </c>
      <c r="N720" s="288" t="e">
        <f ca="1">MATCH(F720,[3]IMC!B:B,0)</f>
        <v>#NAME?</v>
      </c>
      <c r="O720" s="288" t="e">
        <f t="shared" ca="1" si="89"/>
        <v>#NAME?</v>
      </c>
      <c r="P720" s="287" t="e">
        <f ca="1">CONCATENATE(INDEX([3]IMC!$F$1:$R$5,5,$O720) &amp; " e " &amp; INDEX([3]IMC!$F$1:$R$5,5,$O720+1))</f>
        <v>#NAME?</v>
      </c>
      <c r="Q720" s="281"/>
      <c r="R720" s="288" t="e">
        <f ca="1">MATCH(F720,[3]PC!A:A,0)</f>
        <v>#NAME?</v>
      </c>
      <c r="S720" s="288" t="e">
        <f t="shared" ca="1" si="91"/>
        <v>#NAME?</v>
      </c>
      <c r="T720" s="296" t="e">
        <f ca="1">CONCATENATE(INDEX([3]PC!$E$1:$M$2,1,$S720) &amp; " e " &amp; INDEX([3]PC!$E$1:$M$2,1,$S720+1))</f>
        <v>#NAME?</v>
      </c>
      <c r="U720" s="292"/>
      <c r="W720" s="292" t="e">
        <f>CONCATENATE(INDEX([3]IMC!$F$1:$R$5,5,$V720) &amp; " e " &amp; INDEX([3]IMC!$F$1:$R$5,5,$V720+1))</f>
        <v>#VALUE!</v>
      </c>
      <c r="X720" s="293">
        <f t="shared" si="92"/>
        <v>0</v>
      </c>
      <c r="Y720" s="293">
        <f t="shared" si="93"/>
        <v>0</v>
      </c>
      <c r="Z720" s="294"/>
      <c r="AA720" s="294"/>
      <c r="AB720" s="294"/>
      <c r="AC720" s="294"/>
      <c r="AD720" s="294"/>
      <c r="AE720" s="294"/>
      <c r="AF720" s="294"/>
      <c r="AG720" s="294"/>
      <c r="AH720" s="294"/>
      <c r="AI720" s="294"/>
      <c r="AJ720" s="294"/>
      <c r="AK720" s="294"/>
      <c r="AL720" s="294"/>
      <c r="AM720" s="294"/>
    </row>
    <row r="721" spans="1:39" ht="12">
      <c r="A721" s="281"/>
      <c r="B721" s="281"/>
      <c r="C721" s="281"/>
      <c r="D721" s="283"/>
      <c r="E721" s="283"/>
      <c r="F721" s="284" t="e">
        <f t="shared" ca="1" si="87"/>
        <v>#NAME?</v>
      </c>
      <c r="G721" s="285" t="e">
        <f t="shared" ca="1" si="88"/>
        <v>#NAME?</v>
      </c>
      <c r="H721" s="281"/>
      <c r="I721" s="281"/>
      <c r="J721" s="281"/>
      <c r="K721" s="281"/>
      <c r="L721" s="281"/>
      <c r="M721" s="287" t="str">
        <f t="shared" si="90"/>
        <v/>
      </c>
      <c r="N721" s="288" t="e">
        <f ca="1">MATCH(F721,[3]IMC!B:B,0)</f>
        <v>#NAME?</v>
      </c>
      <c r="O721" s="288" t="e">
        <f t="shared" ca="1" si="89"/>
        <v>#NAME?</v>
      </c>
      <c r="P721" s="287" t="e">
        <f ca="1">CONCATENATE(INDEX([3]IMC!$F$1:$R$5,5,$O721) &amp; " e " &amp; INDEX([3]IMC!$F$1:$R$5,5,$O721+1))</f>
        <v>#NAME?</v>
      </c>
      <c r="Q721" s="281"/>
      <c r="R721" s="288" t="e">
        <f ca="1">MATCH(F721,[3]PC!A:A,0)</f>
        <v>#NAME?</v>
      </c>
      <c r="S721" s="288" t="e">
        <f t="shared" ca="1" si="91"/>
        <v>#NAME?</v>
      </c>
      <c r="T721" s="296" t="e">
        <f ca="1">CONCATENATE(INDEX([3]PC!$E$1:$M$2,1,$S721) &amp; " e " &amp; INDEX([3]PC!$E$1:$M$2,1,$S721+1))</f>
        <v>#NAME?</v>
      </c>
      <c r="U721" s="292"/>
      <c r="W721" s="292" t="e">
        <f>CONCATENATE(INDEX([3]IMC!$F$1:$R$5,5,$V721) &amp; " e " &amp; INDEX([3]IMC!$F$1:$R$5,5,$V721+1))</f>
        <v>#VALUE!</v>
      </c>
      <c r="X721" s="293">
        <f t="shared" si="92"/>
        <v>0</v>
      </c>
      <c r="Y721" s="293">
        <f t="shared" si="93"/>
        <v>0</v>
      </c>
      <c r="Z721" s="294"/>
      <c r="AA721" s="294"/>
      <c r="AB721" s="294"/>
      <c r="AC721" s="294"/>
      <c r="AD721" s="294"/>
      <c r="AE721" s="294"/>
      <c r="AF721" s="294"/>
      <c r="AG721" s="294"/>
      <c r="AH721" s="294"/>
      <c r="AI721" s="294"/>
      <c r="AJ721" s="294"/>
      <c r="AK721" s="294"/>
      <c r="AL721" s="294"/>
      <c r="AM721" s="294"/>
    </row>
    <row r="722" spans="1:39" ht="12">
      <c r="A722" s="281"/>
      <c r="B722" s="281"/>
      <c r="C722" s="281"/>
      <c r="D722" s="283"/>
      <c r="E722" s="283"/>
      <c r="F722" s="284" t="e">
        <f t="shared" ca="1" si="87"/>
        <v>#NAME?</v>
      </c>
      <c r="G722" s="285" t="e">
        <f t="shared" ca="1" si="88"/>
        <v>#NAME?</v>
      </c>
      <c r="H722" s="281"/>
      <c r="I722" s="281"/>
      <c r="J722" s="281"/>
      <c r="K722" s="281"/>
      <c r="L722" s="281"/>
      <c r="M722" s="287" t="str">
        <f t="shared" si="90"/>
        <v/>
      </c>
      <c r="N722" s="288" t="e">
        <f ca="1">MATCH(F722,[3]IMC!B:B,0)</f>
        <v>#NAME?</v>
      </c>
      <c r="O722" s="288" t="e">
        <f t="shared" ca="1" si="89"/>
        <v>#NAME?</v>
      </c>
      <c r="P722" s="287" t="e">
        <f ca="1">CONCATENATE(INDEX([3]IMC!$F$1:$R$5,5,$O722) &amp; " e " &amp; INDEX([3]IMC!$F$1:$R$5,5,$O722+1))</f>
        <v>#NAME?</v>
      </c>
      <c r="Q722" s="281"/>
      <c r="R722" s="288" t="e">
        <f ca="1">MATCH(F722,[3]PC!A:A,0)</f>
        <v>#NAME?</v>
      </c>
      <c r="S722" s="288" t="e">
        <f t="shared" ca="1" si="91"/>
        <v>#NAME?</v>
      </c>
      <c r="T722" s="296" t="e">
        <f ca="1">CONCATENATE(INDEX([3]PC!$E$1:$M$2,1,$S722) &amp; " e " &amp; INDEX([3]PC!$E$1:$M$2,1,$S722+1))</f>
        <v>#NAME?</v>
      </c>
      <c r="U722" s="292"/>
      <c r="W722" s="292" t="e">
        <f>CONCATENATE(INDEX([3]IMC!$F$1:$R$5,5,$V722) &amp; " e " &amp; INDEX([3]IMC!$F$1:$R$5,5,$V722+1))</f>
        <v>#VALUE!</v>
      </c>
      <c r="X722" s="293">
        <f t="shared" si="92"/>
        <v>0</v>
      </c>
      <c r="Y722" s="293">
        <f t="shared" si="93"/>
        <v>0</v>
      </c>
      <c r="Z722" s="294"/>
      <c r="AA722" s="294"/>
      <c r="AB722" s="294"/>
      <c r="AC722" s="294"/>
      <c r="AD722" s="294"/>
      <c r="AE722" s="294"/>
      <c r="AF722" s="294"/>
      <c r="AG722" s="294"/>
      <c r="AH722" s="294"/>
      <c r="AI722" s="294"/>
      <c r="AJ722" s="294"/>
      <c r="AK722" s="294"/>
      <c r="AL722" s="294"/>
      <c r="AM722" s="294"/>
    </row>
    <row r="723" spans="1:39" ht="12">
      <c r="A723" s="281"/>
      <c r="B723" s="281"/>
      <c r="C723" s="281"/>
      <c r="D723" s="283"/>
      <c r="E723" s="283"/>
      <c r="F723" s="284" t="e">
        <f t="shared" ca="1" si="87"/>
        <v>#NAME?</v>
      </c>
      <c r="G723" s="285" t="e">
        <f t="shared" ca="1" si="88"/>
        <v>#NAME?</v>
      </c>
      <c r="H723" s="281"/>
      <c r="I723" s="281"/>
      <c r="J723" s="281"/>
      <c r="K723" s="281"/>
      <c r="L723" s="281"/>
      <c r="M723" s="287" t="str">
        <f t="shared" si="90"/>
        <v/>
      </c>
      <c r="N723" s="288" t="e">
        <f ca="1">MATCH(F723,[3]IMC!B:B,0)</f>
        <v>#NAME?</v>
      </c>
      <c r="O723" s="288" t="e">
        <f t="shared" ca="1" si="89"/>
        <v>#NAME?</v>
      </c>
      <c r="P723" s="287" t="e">
        <f ca="1">CONCATENATE(INDEX([3]IMC!$F$1:$R$5,5,$O723) &amp; " e " &amp; INDEX([3]IMC!$F$1:$R$5,5,$O723+1))</f>
        <v>#NAME?</v>
      </c>
      <c r="Q723" s="281"/>
      <c r="R723" s="288" t="e">
        <f ca="1">MATCH(F723,[3]PC!A:A,0)</f>
        <v>#NAME?</v>
      </c>
      <c r="S723" s="288" t="e">
        <f t="shared" ca="1" si="91"/>
        <v>#NAME?</v>
      </c>
      <c r="T723" s="296" t="e">
        <f ca="1">CONCATENATE(INDEX([3]PC!$E$1:$M$2,1,$S723) &amp; " e " &amp; INDEX([3]PC!$E$1:$M$2,1,$S723+1))</f>
        <v>#NAME?</v>
      </c>
      <c r="U723" s="292"/>
      <c r="W723" s="292" t="e">
        <f>CONCATENATE(INDEX([3]IMC!$F$1:$R$5,5,$V723) &amp; " e " &amp; INDEX([3]IMC!$F$1:$R$5,5,$V723+1))</f>
        <v>#VALUE!</v>
      </c>
      <c r="X723" s="293">
        <f t="shared" si="92"/>
        <v>0</v>
      </c>
      <c r="Y723" s="293">
        <f t="shared" si="93"/>
        <v>0</v>
      </c>
      <c r="Z723" s="294"/>
      <c r="AA723" s="294"/>
      <c r="AB723" s="294"/>
      <c r="AC723" s="294"/>
      <c r="AD723" s="294"/>
      <c r="AE723" s="294"/>
      <c r="AF723" s="294"/>
      <c r="AG723" s="294"/>
      <c r="AH723" s="294"/>
      <c r="AI723" s="294"/>
      <c r="AJ723" s="294"/>
      <c r="AK723" s="294"/>
      <c r="AL723" s="294"/>
      <c r="AM723" s="294"/>
    </row>
    <row r="724" spans="1:39" ht="12">
      <c r="A724" s="281"/>
      <c r="B724" s="281"/>
      <c r="C724" s="281"/>
      <c r="D724" s="283"/>
      <c r="E724" s="283"/>
      <c r="F724" s="284" t="e">
        <f t="shared" ca="1" si="87"/>
        <v>#NAME?</v>
      </c>
      <c r="G724" s="285" t="e">
        <f t="shared" ca="1" si="88"/>
        <v>#NAME?</v>
      </c>
      <c r="H724" s="281"/>
      <c r="I724" s="281"/>
      <c r="J724" s="281"/>
      <c r="K724" s="281"/>
      <c r="L724" s="281"/>
      <c r="M724" s="287" t="str">
        <f t="shared" si="90"/>
        <v/>
      </c>
      <c r="N724" s="288" t="e">
        <f ca="1">MATCH(F724,[3]IMC!B:B,0)</f>
        <v>#NAME?</v>
      </c>
      <c r="O724" s="288" t="e">
        <f t="shared" ca="1" si="89"/>
        <v>#NAME?</v>
      </c>
      <c r="P724" s="287" t="e">
        <f ca="1">CONCATENATE(INDEX([3]IMC!$F$1:$R$5,5,$O724) &amp; " e " &amp; INDEX([3]IMC!$F$1:$R$5,5,$O724+1))</f>
        <v>#NAME?</v>
      </c>
      <c r="Q724" s="281"/>
      <c r="R724" s="288" t="e">
        <f ca="1">MATCH(F724,[3]PC!A:A,0)</f>
        <v>#NAME?</v>
      </c>
      <c r="S724" s="288" t="e">
        <f t="shared" ca="1" si="91"/>
        <v>#NAME?</v>
      </c>
      <c r="T724" s="296" t="e">
        <f ca="1">CONCATENATE(INDEX([3]PC!$E$1:$M$2,1,$S724) &amp; " e " &amp; INDEX([3]PC!$E$1:$M$2,1,$S724+1))</f>
        <v>#NAME?</v>
      </c>
      <c r="U724" s="292"/>
      <c r="W724" s="292" t="e">
        <f>CONCATENATE(INDEX([3]IMC!$F$1:$R$5,5,$V724) &amp; " e " &amp; INDEX([3]IMC!$F$1:$R$5,5,$V724+1))</f>
        <v>#VALUE!</v>
      </c>
      <c r="X724" s="293">
        <f t="shared" si="92"/>
        <v>0</v>
      </c>
      <c r="Y724" s="293">
        <f t="shared" si="93"/>
        <v>0</v>
      </c>
      <c r="Z724" s="294"/>
      <c r="AA724" s="294"/>
      <c r="AB724" s="294"/>
      <c r="AC724" s="294"/>
      <c r="AD724" s="294"/>
      <c r="AE724" s="294"/>
      <c r="AF724" s="294"/>
      <c r="AG724" s="294"/>
      <c r="AH724" s="294"/>
      <c r="AI724" s="294"/>
      <c r="AJ724" s="294"/>
      <c r="AK724" s="294"/>
      <c r="AL724" s="294"/>
      <c r="AM724" s="294"/>
    </row>
    <row r="725" spans="1:39" ht="12">
      <c r="A725" s="281"/>
      <c r="B725" s="281"/>
      <c r="C725" s="281"/>
      <c r="D725" s="283"/>
      <c r="E725" s="283"/>
      <c r="F725" s="284" t="e">
        <f t="shared" ca="1" si="87"/>
        <v>#NAME?</v>
      </c>
      <c r="G725" s="285" t="e">
        <f t="shared" ca="1" si="88"/>
        <v>#NAME?</v>
      </c>
      <c r="H725" s="281"/>
      <c r="I725" s="281"/>
      <c r="J725" s="281"/>
      <c r="K725" s="281"/>
      <c r="L725" s="281"/>
      <c r="M725" s="287" t="str">
        <f t="shared" si="90"/>
        <v/>
      </c>
      <c r="N725" s="288" t="e">
        <f ca="1">MATCH(F725,[3]IMC!B:B,0)</f>
        <v>#NAME?</v>
      </c>
      <c r="O725" s="288" t="e">
        <f t="shared" ca="1" si="89"/>
        <v>#NAME?</v>
      </c>
      <c r="P725" s="287" t="e">
        <f ca="1">CONCATENATE(INDEX([3]IMC!$F$1:$R$5,5,$O725) &amp; " e " &amp; INDEX([3]IMC!$F$1:$R$5,5,$O725+1))</f>
        <v>#NAME?</v>
      </c>
      <c r="Q725" s="281"/>
      <c r="R725" s="288" t="e">
        <f ca="1">MATCH(F725,[3]PC!A:A,0)</f>
        <v>#NAME?</v>
      </c>
      <c r="S725" s="288" t="e">
        <f t="shared" ca="1" si="91"/>
        <v>#NAME?</v>
      </c>
      <c r="T725" s="296" t="e">
        <f ca="1">CONCATENATE(INDEX([3]PC!$E$1:$M$2,1,$S725) &amp; " e " &amp; INDEX([3]PC!$E$1:$M$2,1,$S725+1))</f>
        <v>#NAME?</v>
      </c>
      <c r="U725" s="292"/>
      <c r="W725" s="292" t="e">
        <f>CONCATENATE(INDEX([3]IMC!$F$1:$R$5,5,$V725) &amp; " e " &amp; INDEX([3]IMC!$F$1:$R$5,5,$V725+1))</f>
        <v>#VALUE!</v>
      </c>
      <c r="X725" s="293">
        <f t="shared" si="92"/>
        <v>0</v>
      </c>
      <c r="Y725" s="293">
        <f t="shared" si="93"/>
        <v>0</v>
      </c>
      <c r="Z725" s="294"/>
      <c r="AA725" s="294"/>
      <c r="AB725" s="294"/>
      <c r="AC725" s="294"/>
      <c r="AD725" s="294"/>
      <c r="AE725" s="294"/>
      <c r="AF725" s="294"/>
      <c r="AG725" s="294"/>
      <c r="AH725" s="294"/>
      <c r="AI725" s="294"/>
      <c r="AJ725" s="294"/>
      <c r="AK725" s="294"/>
      <c r="AL725" s="294"/>
      <c r="AM725" s="294"/>
    </row>
    <row r="726" spans="1:39" ht="12">
      <c r="A726" s="281"/>
      <c r="B726" s="281"/>
      <c r="C726" s="281"/>
      <c r="D726" s="283"/>
      <c r="E726" s="283"/>
      <c r="F726" s="284" t="e">
        <f t="shared" ca="1" si="87"/>
        <v>#NAME?</v>
      </c>
      <c r="G726" s="285" t="e">
        <f t="shared" ca="1" si="88"/>
        <v>#NAME?</v>
      </c>
      <c r="H726" s="281"/>
      <c r="I726" s="281"/>
      <c r="J726" s="281"/>
      <c r="K726" s="281"/>
      <c r="L726" s="281"/>
      <c r="M726" s="287" t="str">
        <f t="shared" si="90"/>
        <v/>
      </c>
      <c r="N726" s="288" t="e">
        <f ca="1">MATCH(F726,[3]IMC!B:B,0)</f>
        <v>#NAME?</v>
      </c>
      <c r="O726" s="288" t="e">
        <f t="shared" ca="1" si="89"/>
        <v>#NAME?</v>
      </c>
      <c r="P726" s="287" t="e">
        <f ca="1">CONCATENATE(INDEX([3]IMC!$F$1:$R$5,5,$O726) &amp; " e " &amp; INDEX([3]IMC!$F$1:$R$5,5,$O726+1))</f>
        <v>#NAME?</v>
      </c>
      <c r="Q726" s="281"/>
      <c r="R726" s="288" t="e">
        <f ca="1">MATCH(F726,[3]PC!A:A,0)</f>
        <v>#NAME?</v>
      </c>
      <c r="S726" s="288" t="e">
        <f t="shared" ca="1" si="91"/>
        <v>#NAME?</v>
      </c>
      <c r="T726" s="296" t="e">
        <f ca="1">CONCATENATE(INDEX([3]PC!$E$1:$M$2,1,$S726) &amp; " e " &amp; INDEX([3]PC!$E$1:$M$2,1,$S726+1))</f>
        <v>#NAME?</v>
      </c>
      <c r="U726" s="292"/>
      <c r="W726" s="292" t="e">
        <f>CONCATENATE(INDEX([3]IMC!$F$1:$R$5,5,$V726) &amp; " e " &amp; INDEX([3]IMC!$F$1:$R$5,5,$V726+1))</f>
        <v>#VALUE!</v>
      </c>
      <c r="X726" s="293">
        <f t="shared" si="92"/>
        <v>0</v>
      </c>
      <c r="Y726" s="293">
        <f t="shared" si="93"/>
        <v>0</v>
      </c>
      <c r="Z726" s="294"/>
      <c r="AA726" s="294"/>
      <c r="AB726" s="294"/>
      <c r="AC726" s="294"/>
      <c r="AD726" s="294"/>
      <c r="AE726" s="294"/>
      <c r="AF726" s="294"/>
      <c r="AG726" s="294"/>
      <c r="AH726" s="294"/>
      <c r="AI726" s="294"/>
      <c r="AJ726" s="294"/>
      <c r="AK726" s="294"/>
      <c r="AL726" s="294"/>
      <c r="AM726" s="294"/>
    </row>
    <row r="727" spans="1:39" ht="12">
      <c r="A727" s="281"/>
      <c r="B727" s="281"/>
      <c r="C727" s="281"/>
      <c r="D727" s="283"/>
      <c r="E727" s="283"/>
      <c r="F727" s="284" t="e">
        <f t="shared" ca="1" si="87"/>
        <v>#NAME?</v>
      </c>
      <c r="G727" s="285" t="e">
        <f t="shared" ca="1" si="88"/>
        <v>#NAME?</v>
      </c>
      <c r="H727" s="281"/>
      <c r="I727" s="281"/>
      <c r="J727" s="281"/>
      <c r="K727" s="281"/>
      <c r="L727" s="281"/>
      <c r="M727" s="287" t="str">
        <f t="shared" si="90"/>
        <v/>
      </c>
      <c r="N727" s="288" t="e">
        <f ca="1">MATCH(F727,[3]IMC!B:B,0)</f>
        <v>#NAME?</v>
      </c>
      <c r="O727" s="288" t="e">
        <f t="shared" ca="1" si="89"/>
        <v>#NAME?</v>
      </c>
      <c r="P727" s="287" t="e">
        <f ca="1">CONCATENATE(INDEX([3]IMC!$F$1:$R$5,5,$O727) &amp; " e " &amp; INDEX([3]IMC!$F$1:$R$5,5,$O727+1))</f>
        <v>#NAME?</v>
      </c>
      <c r="Q727" s="281"/>
      <c r="R727" s="288" t="e">
        <f ca="1">MATCH(F727,[3]PC!A:A,0)</f>
        <v>#NAME?</v>
      </c>
      <c r="S727" s="288" t="e">
        <f t="shared" ca="1" si="91"/>
        <v>#NAME?</v>
      </c>
      <c r="T727" s="296" t="e">
        <f ca="1">CONCATENATE(INDEX([3]PC!$E$1:$M$2,1,$S727) &amp; " e " &amp; INDEX([3]PC!$E$1:$M$2,1,$S727+1))</f>
        <v>#NAME?</v>
      </c>
      <c r="U727" s="292"/>
      <c r="W727" s="292" t="e">
        <f>CONCATENATE(INDEX([3]IMC!$F$1:$R$5,5,$V727) &amp; " e " &amp; INDEX([3]IMC!$F$1:$R$5,5,$V727+1))</f>
        <v>#VALUE!</v>
      </c>
      <c r="X727" s="293">
        <f t="shared" si="92"/>
        <v>0</v>
      </c>
      <c r="Y727" s="293">
        <f t="shared" si="93"/>
        <v>0</v>
      </c>
      <c r="Z727" s="294"/>
      <c r="AA727" s="294"/>
      <c r="AB727" s="294"/>
      <c r="AC727" s="294"/>
      <c r="AD727" s="294"/>
      <c r="AE727" s="294"/>
      <c r="AF727" s="294"/>
      <c r="AG727" s="294"/>
      <c r="AH727" s="294"/>
      <c r="AI727" s="294"/>
      <c r="AJ727" s="294"/>
      <c r="AK727" s="294"/>
      <c r="AL727" s="294"/>
      <c r="AM727" s="294"/>
    </row>
    <row r="728" spans="1:39" ht="12">
      <c r="A728" s="281"/>
      <c r="B728" s="281"/>
      <c r="C728" s="281"/>
      <c r="D728" s="283"/>
      <c r="E728" s="283"/>
      <c r="F728" s="284" t="e">
        <f t="shared" ca="1" si="87"/>
        <v>#NAME?</v>
      </c>
      <c r="G728" s="285" t="e">
        <f t="shared" ca="1" si="88"/>
        <v>#NAME?</v>
      </c>
      <c r="H728" s="281"/>
      <c r="I728" s="281"/>
      <c r="J728" s="281"/>
      <c r="K728" s="281"/>
      <c r="L728" s="281"/>
      <c r="M728" s="287" t="str">
        <f t="shared" si="90"/>
        <v/>
      </c>
      <c r="N728" s="288" t="e">
        <f ca="1">MATCH(F728,[3]IMC!B:B,0)</f>
        <v>#NAME?</v>
      </c>
      <c r="O728" s="288" t="e">
        <f t="shared" ca="1" si="89"/>
        <v>#NAME?</v>
      </c>
      <c r="P728" s="287" t="e">
        <f ca="1">CONCATENATE(INDEX([3]IMC!$F$1:$R$5,5,$O728) &amp; " e " &amp; INDEX([3]IMC!$F$1:$R$5,5,$O728+1))</f>
        <v>#NAME?</v>
      </c>
      <c r="Q728" s="281"/>
      <c r="R728" s="288" t="e">
        <f ca="1">MATCH(F728,[3]PC!A:A,0)</f>
        <v>#NAME?</v>
      </c>
      <c r="S728" s="288" t="e">
        <f t="shared" ca="1" si="91"/>
        <v>#NAME?</v>
      </c>
      <c r="T728" s="296" t="e">
        <f ca="1">CONCATENATE(INDEX([3]PC!$E$1:$M$2,1,$S728) &amp; " e " &amp; INDEX([3]PC!$E$1:$M$2,1,$S728+1))</f>
        <v>#NAME?</v>
      </c>
      <c r="U728" s="292"/>
      <c r="W728" s="292" t="e">
        <f>CONCATENATE(INDEX([3]IMC!$F$1:$R$5,5,$V728) &amp; " e " &amp; INDEX([3]IMC!$F$1:$R$5,5,$V728+1))</f>
        <v>#VALUE!</v>
      </c>
      <c r="X728" s="293">
        <f t="shared" si="92"/>
        <v>0</v>
      </c>
      <c r="Y728" s="293">
        <f t="shared" si="93"/>
        <v>0</v>
      </c>
      <c r="Z728" s="294"/>
      <c r="AA728" s="294"/>
      <c r="AB728" s="294"/>
      <c r="AC728" s="294"/>
      <c r="AD728" s="294"/>
      <c r="AE728" s="294"/>
      <c r="AF728" s="294"/>
      <c r="AG728" s="294"/>
      <c r="AH728" s="294"/>
      <c r="AI728" s="294"/>
      <c r="AJ728" s="294"/>
      <c r="AK728" s="294"/>
      <c r="AL728" s="294"/>
      <c r="AM728" s="294"/>
    </row>
    <row r="729" spans="1:39" ht="12">
      <c r="A729" s="281"/>
      <c r="B729" s="281"/>
      <c r="C729" s="281"/>
      <c r="D729" s="283"/>
      <c r="E729" s="283"/>
      <c r="F729" s="284" t="e">
        <f t="shared" ref="F729:F792" ca="1" si="94">meses(E729,D729)</f>
        <v>#NAME?</v>
      </c>
      <c r="G729" s="285" t="e">
        <f t="shared" ref="G729:G792" ca="1" si="95">AnosMeses(E729,D729)</f>
        <v>#NAME?</v>
      </c>
      <c r="H729" s="281"/>
      <c r="I729" s="281"/>
      <c r="J729" s="281"/>
      <c r="K729" s="281"/>
      <c r="L729" s="281"/>
      <c r="M729" s="287" t="str">
        <f t="shared" si="90"/>
        <v/>
      </c>
      <c r="N729" s="288" t="e">
        <f ca="1">MATCH(F729,[3]IMC!B:B,0)</f>
        <v>#NAME?</v>
      </c>
      <c r="O729" s="288" t="e">
        <f t="shared" ca="1" si="89"/>
        <v>#NAME?</v>
      </c>
      <c r="P729" s="287" t="e">
        <f ca="1">CONCATENATE(INDEX([3]IMC!$F$1:$R$5,5,$O729) &amp; " e " &amp; INDEX([3]IMC!$F$1:$R$5,5,$O729+1))</f>
        <v>#NAME?</v>
      </c>
      <c r="Q729" s="281"/>
      <c r="R729" s="288" t="e">
        <f ca="1">MATCH(F729,[3]PC!A:A,0)</f>
        <v>#NAME?</v>
      </c>
      <c r="S729" s="288" t="e">
        <f t="shared" ca="1" si="91"/>
        <v>#NAME?</v>
      </c>
      <c r="T729" s="296" t="e">
        <f ca="1">CONCATENATE(INDEX([3]PC!$E$1:$M$2,1,$S729) &amp; " e " &amp; INDEX([3]PC!$E$1:$M$2,1,$S729+1))</f>
        <v>#NAME?</v>
      </c>
      <c r="U729" s="292"/>
      <c r="W729" s="292" t="e">
        <f>CONCATENATE(INDEX([3]IMC!$F$1:$R$5,5,$V729) &amp; " e " &amp; INDEX([3]IMC!$F$1:$R$5,5,$V729+1))</f>
        <v>#VALUE!</v>
      </c>
      <c r="X729" s="293">
        <f t="shared" si="92"/>
        <v>0</v>
      </c>
      <c r="Y729" s="293">
        <f t="shared" si="93"/>
        <v>0</v>
      </c>
      <c r="Z729" s="294"/>
      <c r="AA729" s="294"/>
      <c r="AB729" s="294"/>
      <c r="AC729" s="294"/>
      <c r="AD729" s="294"/>
      <c r="AE729" s="294"/>
      <c r="AF729" s="294"/>
      <c r="AG729" s="294"/>
      <c r="AH729" s="294"/>
      <c r="AI729" s="294"/>
      <c r="AJ729" s="294"/>
      <c r="AK729" s="294"/>
      <c r="AL729" s="294"/>
      <c r="AM729" s="294"/>
    </row>
    <row r="730" spans="1:39" ht="12">
      <c r="A730" s="281"/>
      <c r="B730" s="281"/>
      <c r="C730" s="281"/>
      <c r="D730" s="283"/>
      <c r="E730" s="283"/>
      <c r="F730" s="284" t="e">
        <f t="shared" ca="1" si="94"/>
        <v>#NAME?</v>
      </c>
      <c r="G730" s="285" t="e">
        <f t="shared" ca="1" si="95"/>
        <v>#NAME?</v>
      </c>
      <c r="H730" s="281"/>
      <c r="I730" s="281"/>
      <c r="J730" s="281"/>
      <c r="K730" s="281"/>
      <c r="L730" s="281"/>
      <c r="M730" s="287" t="str">
        <f t="shared" si="90"/>
        <v/>
      </c>
      <c r="N730" s="288" t="e">
        <f ca="1">MATCH(F730,[3]IMC!B:B,0)</f>
        <v>#NAME?</v>
      </c>
      <c r="O730" s="288" t="e">
        <f t="shared" ca="1" si="89"/>
        <v>#NAME?</v>
      </c>
      <c r="P730" s="287" t="e">
        <f ca="1">CONCATENATE(INDEX([3]IMC!$F$1:$R$5,5,$O730) &amp; " e " &amp; INDEX([3]IMC!$F$1:$R$5,5,$O730+1))</f>
        <v>#NAME?</v>
      </c>
      <c r="Q730" s="281"/>
      <c r="R730" s="288" t="e">
        <f ca="1">MATCH(F730,[3]PC!A:A,0)</f>
        <v>#NAME?</v>
      </c>
      <c r="S730" s="288" t="e">
        <f t="shared" ca="1" si="91"/>
        <v>#NAME?</v>
      </c>
      <c r="T730" s="296" t="e">
        <f ca="1">CONCATENATE(INDEX([3]PC!$E$1:$M$2,1,$S730) &amp; " e " &amp; INDEX([3]PC!$E$1:$M$2,1,$S730+1))</f>
        <v>#NAME?</v>
      </c>
      <c r="U730" s="292"/>
      <c r="W730" s="292" t="e">
        <f>CONCATENATE(INDEX([3]IMC!$F$1:$R$5,5,$V730) &amp; " e " &amp; INDEX([3]IMC!$F$1:$R$5,5,$V730+1))</f>
        <v>#VALUE!</v>
      </c>
      <c r="X730" s="293">
        <f t="shared" si="92"/>
        <v>0</v>
      </c>
      <c r="Y730" s="293">
        <f t="shared" si="93"/>
        <v>0</v>
      </c>
      <c r="Z730" s="294"/>
      <c r="AA730" s="294"/>
      <c r="AB730" s="294"/>
      <c r="AC730" s="294"/>
      <c r="AD730" s="294"/>
      <c r="AE730" s="294"/>
      <c r="AF730" s="294"/>
      <c r="AG730" s="294"/>
      <c r="AH730" s="294"/>
      <c r="AI730" s="294"/>
      <c r="AJ730" s="294"/>
      <c r="AK730" s="294"/>
      <c r="AL730" s="294"/>
      <c r="AM730" s="294"/>
    </row>
    <row r="731" spans="1:39" ht="12">
      <c r="A731" s="281"/>
      <c r="B731" s="281"/>
      <c r="C731" s="281"/>
      <c r="D731" s="283"/>
      <c r="E731" s="283"/>
      <c r="F731" s="284" t="e">
        <f t="shared" ca="1" si="94"/>
        <v>#NAME?</v>
      </c>
      <c r="G731" s="285" t="e">
        <f t="shared" ca="1" si="95"/>
        <v>#NAME?</v>
      </c>
      <c r="H731" s="281"/>
      <c r="I731" s="281"/>
      <c r="J731" s="281"/>
      <c r="K731" s="281"/>
      <c r="L731" s="281"/>
      <c r="M731" s="287" t="str">
        <f t="shared" si="90"/>
        <v/>
      </c>
      <c r="N731" s="288" t="e">
        <f ca="1">MATCH(F731,[3]IMC!B:B,0)</f>
        <v>#NAME?</v>
      </c>
      <c r="O731" s="288" t="e">
        <f t="shared" ca="1" si="89"/>
        <v>#NAME?</v>
      </c>
      <c r="P731" s="287" t="e">
        <f ca="1">CONCATENATE(INDEX([3]IMC!$F$1:$R$5,5,$O731) &amp; " e " &amp; INDEX([3]IMC!$F$1:$R$5,5,$O731+1))</f>
        <v>#NAME?</v>
      </c>
      <c r="Q731" s="281"/>
      <c r="R731" s="288" t="e">
        <f ca="1">MATCH(F731,[3]PC!A:A,0)</f>
        <v>#NAME?</v>
      </c>
      <c r="S731" s="288" t="e">
        <f t="shared" ca="1" si="91"/>
        <v>#NAME?</v>
      </c>
      <c r="T731" s="296" t="e">
        <f ca="1">CONCATENATE(INDEX([3]PC!$E$1:$M$2,1,$S731) &amp; " e " &amp; INDEX([3]PC!$E$1:$M$2,1,$S731+1))</f>
        <v>#NAME?</v>
      </c>
      <c r="U731" s="292"/>
      <c r="W731" s="292" t="e">
        <f>CONCATENATE(INDEX([3]IMC!$F$1:$R$5,5,$V731) &amp; " e " &amp; INDEX([3]IMC!$F$1:$R$5,5,$V731+1))</f>
        <v>#VALUE!</v>
      </c>
      <c r="X731" s="293">
        <f t="shared" si="92"/>
        <v>0</v>
      </c>
      <c r="Y731" s="293">
        <f t="shared" si="93"/>
        <v>0</v>
      </c>
      <c r="Z731" s="294"/>
      <c r="AA731" s="294"/>
      <c r="AB731" s="294"/>
      <c r="AC731" s="294"/>
      <c r="AD731" s="294"/>
      <c r="AE731" s="294"/>
      <c r="AF731" s="294"/>
      <c r="AG731" s="294"/>
      <c r="AH731" s="294"/>
      <c r="AI731" s="294"/>
      <c r="AJ731" s="294"/>
      <c r="AK731" s="294"/>
      <c r="AL731" s="294"/>
      <c r="AM731" s="294"/>
    </row>
    <row r="732" spans="1:39" ht="12">
      <c r="A732" s="281"/>
      <c r="B732" s="281"/>
      <c r="C732" s="281"/>
      <c r="D732" s="283"/>
      <c r="E732" s="283"/>
      <c r="F732" s="284" t="e">
        <f t="shared" ca="1" si="94"/>
        <v>#NAME?</v>
      </c>
      <c r="G732" s="285" t="e">
        <f t="shared" ca="1" si="95"/>
        <v>#NAME?</v>
      </c>
      <c r="H732" s="281"/>
      <c r="I732" s="281"/>
      <c r="J732" s="281"/>
      <c r="K732" s="281"/>
      <c r="L732" s="281"/>
      <c r="M732" s="287" t="str">
        <f t="shared" si="90"/>
        <v/>
      </c>
      <c r="N732" s="288" t="e">
        <f ca="1">MATCH(F732,[3]IMC!B:B,0)</f>
        <v>#NAME?</v>
      </c>
      <c r="O732" s="288" t="e">
        <f t="shared" ca="1" si="89"/>
        <v>#NAME?</v>
      </c>
      <c r="P732" s="287" t="e">
        <f ca="1">CONCATENATE(INDEX([3]IMC!$F$1:$R$5,5,$O732) &amp; " e " &amp; INDEX([3]IMC!$F$1:$R$5,5,$O732+1))</f>
        <v>#NAME?</v>
      </c>
      <c r="Q732" s="281"/>
      <c r="R732" s="288" t="e">
        <f ca="1">MATCH(F732,[3]PC!A:A,0)</f>
        <v>#NAME?</v>
      </c>
      <c r="S732" s="288" t="e">
        <f t="shared" ca="1" si="91"/>
        <v>#NAME?</v>
      </c>
      <c r="T732" s="296" t="e">
        <f ca="1">CONCATENATE(INDEX([3]PC!$E$1:$M$2,1,$S732) &amp; " e " &amp; INDEX([3]PC!$E$1:$M$2,1,$S732+1))</f>
        <v>#NAME?</v>
      </c>
      <c r="U732" s="292"/>
      <c r="W732" s="292" t="e">
        <f>CONCATENATE(INDEX([3]IMC!$F$1:$R$5,5,$V732) &amp; " e " &amp; INDEX([3]IMC!$F$1:$R$5,5,$V732+1))</f>
        <v>#VALUE!</v>
      </c>
      <c r="X732" s="293">
        <f t="shared" si="92"/>
        <v>0</v>
      </c>
      <c r="Y732" s="293">
        <f t="shared" si="93"/>
        <v>0</v>
      </c>
      <c r="Z732" s="294"/>
      <c r="AA732" s="294"/>
      <c r="AB732" s="294"/>
      <c r="AC732" s="294"/>
      <c r="AD732" s="294"/>
      <c r="AE732" s="294"/>
      <c r="AF732" s="294"/>
      <c r="AG732" s="294"/>
      <c r="AH732" s="294"/>
      <c r="AI732" s="294"/>
      <c r="AJ732" s="294"/>
      <c r="AK732" s="294"/>
      <c r="AL732" s="294"/>
      <c r="AM732" s="294"/>
    </row>
    <row r="733" spans="1:39" ht="12">
      <c r="A733" s="281"/>
      <c r="B733" s="281"/>
      <c r="C733" s="281"/>
      <c r="D733" s="283"/>
      <c r="E733" s="283"/>
      <c r="F733" s="284" t="e">
        <f t="shared" ca="1" si="94"/>
        <v>#NAME?</v>
      </c>
      <c r="G733" s="285" t="e">
        <f t="shared" ca="1" si="95"/>
        <v>#NAME?</v>
      </c>
      <c r="H733" s="281"/>
      <c r="I733" s="281"/>
      <c r="J733" s="281"/>
      <c r="K733" s="281"/>
      <c r="L733" s="281"/>
      <c r="M733" s="287" t="str">
        <f t="shared" si="90"/>
        <v/>
      </c>
      <c r="N733" s="288" t="e">
        <f ca="1">MATCH(F733,[3]IMC!B:B,0)</f>
        <v>#NAME?</v>
      </c>
      <c r="O733" s="288" t="e">
        <f t="shared" ca="1" si="89"/>
        <v>#NAME?</v>
      </c>
      <c r="P733" s="287" t="e">
        <f ca="1">CONCATENATE(INDEX([3]IMC!$F$1:$R$5,5,$O733) &amp; " e " &amp; INDEX([3]IMC!$F$1:$R$5,5,$O733+1))</f>
        <v>#NAME?</v>
      </c>
      <c r="Q733" s="281"/>
      <c r="R733" s="288" t="e">
        <f ca="1">MATCH(F733,[3]PC!A:A,0)</f>
        <v>#NAME?</v>
      </c>
      <c r="S733" s="288" t="e">
        <f t="shared" ca="1" si="91"/>
        <v>#NAME?</v>
      </c>
      <c r="T733" s="296" t="e">
        <f ca="1">CONCATENATE(INDEX([3]PC!$E$1:$M$2,1,$S733) &amp; " e " &amp; INDEX([3]PC!$E$1:$M$2,1,$S733+1))</f>
        <v>#NAME?</v>
      </c>
      <c r="U733" s="292"/>
      <c r="W733" s="292" t="e">
        <f>CONCATENATE(INDEX([3]IMC!$F$1:$R$5,5,$V733) &amp; " e " &amp; INDEX([3]IMC!$F$1:$R$5,5,$V733+1))</f>
        <v>#VALUE!</v>
      </c>
      <c r="X733" s="293">
        <f t="shared" si="92"/>
        <v>0</v>
      </c>
      <c r="Y733" s="293">
        <f t="shared" si="93"/>
        <v>0</v>
      </c>
      <c r="Z733" s="294"/>
      <c r="AA733" s="294"/>
      <c r="AB733" s="294"/>
      <c r="AC733" s="294"/>
      <c r="AD733" s="294"/>
      <c r="AE733" s="294"/>
      <c r="AF733" s="294"/>
      <c r="AG733" s="294"/>
      <c r="AH733" s="294"/>
      <c r="AI733" s="294"/>
      <c r="AJ733" s="294"/>
      <c r="AK733" s="294"/>
      <c r="AL733" s="294"/>
      <c r="AM733" s="294"/>
    </row>
    <row r="734" spans="1:39" ht="12">
      <c r="A734" s="281"/>
      <c r="B734" s="281"/>
      <c r="C734" s="281"/>
      <c r="D734" s="283"/>
      <c r="E734" s="283"/>
      <c r="F734" s="284" t="e">
        <f t="shared" ca="1" si="94"/>
        <v>#NAME?</v>
      </c>
      <c r="G734" s="285" t="e">
        <f t="shared" ca="1" si="95"/>
        <v>#NAME?</v>
      </c>
      <c r="H734" s="281"/>
      <c r="I734" s="281"/>
      <c r="J734" s="281"/>
      <c r="K734" s="281"/>
      <c r="L734" s="281"/>
      <c r="M734" s="287" t="str">
        <f t="shared" si="90"/>
        <v/>
      </c>
      <c r="N734" s="288" t="e">
        <f ca="1">MATCH(F734,[3]IMC!B:B,0)</f>
        <v>#NAME?</v>
      </c>
      <c r="O734" s="288" t="e">
        <f t="shared" ca="1" si="89"/>
        <v>#NAME?</v>
      </c>
      <c r="P734" s="287" t="e">
        <f ca="1">CONCATENATE(INDEX([3]IMC!$F$1:$R$5,5,$O734) &amp; " e " &amp; INDEX([3]IMC!$F$1:$R$5,5,$O734+1))</f>
        <v>#NAME?</v>
      </c>
      <c r="Q734" s="281"/>
      <c r="R734" s="288" t="e">
        <f ca="1">MATCH(F734,[3]PC!A:A,0)</f>
        <v>#NAME?</v>
      </c>
      <c r="S734" s="288" t="e">
        <f t="shared" ca="1" si="91"/>
        <v>#NAME?</v>
      </c>
      <c r="T734" s="296" t="e">
        <f ca="1">CONCATENATE(INDEX([3]PC!$E$1:$M$2,1,$S734) &amp; " e " &amp; INDEX([3]PC!$E$1:$M$2,1,$S734+1))</f>
        <v>#NAME?</v>
      </c>
      <c r="U734" s="292"/>
      <c r="W734" s="292" t="e">
        <f>CONCATENATE(INDEX([3]IMC!$F$1:$R$5,5,$V734) &amp; " e " &amp; INDEX([3]IMC!$F$1:$R$5,5,$V734+1))</f>
        <v>#VALUE!</v>
      </c>
      <c r="X734" s="293">
        <f t="shared" si="92"/>
        <v>0</v>
      </c>
      <c r="Y734" s="293">
        <f t="shared" si="93"/>
        <v>0</v>
      </c>
      <c r="Z734" s="294"/>
      <c r="AA734" s="294"/>
      <c r="AB734" s="294"/>
      <c r="AC734" s="294"/>
      <c r="AD734" s="294"/>
      <c r="AE734" s="294"/>
      <c r="AF734" s="294"/>
      <c r="AG734" s="294"/>
      <c r="AH734" s="294"/>
      <c r="AI734" s="294"/>
      <c r="AJ734" s="294"/>
      <c r="AK734" s="294"/>
      <c r="AL734" s="294"/>
      <c r="AM734" s="294"/>
    </row>
    <row r="735" spans="1:39" ht="12">
      <c r="A735" s="281"/>
      <c r="B735" s="281"/>
      <c r="C735" s="281"/>
      <c r="D735" s="283"/>
      <c r="E735" s="283"/>
      <c r="F735" s="284" t="e">
        <f t="shared" ca="1" si="94"/>
        <v>#NAME?</v>
      </c>
      <c r="G735" s="285" t="e">
        <f t="shared" ca="1" si="95"/>
        <v>#NAME?</v>
      </c>
      <c r="H735" s="281"/>
      <c r="I735" s="281"/>
      <c r="J735" s="281"/>
      <c r="K735" s="281"/>
      <c r="L735" s="281"/>
      <c r="M735" s="287" t="str">
        <f t="shared" si="90"/>
        <v/>
      </c>
      <c r="N735" s="288" t="e">
        <f ca="1">MATCH(F735,[3]IMC!B:B,0)</f>
        <v>#NAME?</v>
      </c>
      <c r="O735" s="288" t="e">
        <f t="shared" ca="1" si="89"/>
        <v>#NAME?</v>
      </c>
      <c r="P735" s="287" t="e">
        <f ca="1">CONCATENATE(INDEX([3]IMC!$F$1:$R$5,5,$O735) &amp; " e " &amp; INDEX([3]IMC!$F$1:$R$5,5,$O735+1))</f>
        <v>#NAME?</v>
      </c>
      <c r="Q735" s="281"/>
      <c r="R735" s="288" t="e">
        <f ca="1">MATCH(F735,[3]PC!A:A,0)</f>
        <v>#NAME?</v>
      </c>
      <c r="S735" s="288" t="e">
        <f t="shared" ca="1" si="91"/>
        <v>#NAME?</v>
      </c>
      <c r="T735" s="296" t="e">
        <f ca="1">CONCATENATE(INDEX([3]PC!$E$1:$M$2,1,$S735) &amp; " e " &amp; INDEX([3]PC!$E$1:$M$2,1,$S735+1))</f>
        <v>#NAME?</v>
      </c>
      <c r="U735" s="292"/>
      <c r="W735" s="292" t="e">
        <f>CONCATENATE(INDEX([3]IMC!$F$1:$R$5,5,$V735) &amp; " e " &amp; INDEX([3]IMC!$F$1:$R$5,5,$V735+1))</f>
        <v>#VALUE!</v>
      </c>
      <c r="X735" s="293">
        <f t="shared" si="92"/>
        <v>0</v>
      </c>
      <c r="Y735" s="293">
        <f t="shared" si="93"/>
        <v>0</v>
      </c>
      <c r="Z735" s="294"/>
      <c r="AA735" s="294"/>
      <c r="AB735" s="294"/>
      <c r="AC735" s="294"/>
      <c r="AD735" s="294"/>
      <c r="AE735" s="294"/>
      <c r="AF735" s="294"/>
      <c r="AG735" s="294"/>
      <c r="AH735" s="294"/>
      <c r="AI735" s="294"/>
      <c r="AJ735" s="294"/>
      <c r="AK735" s="294"/>
      <c r="AL735" s="294"/>
      <c r="AM735" s="294"/>
    </row>
    <row r="736" spans="1:39" ht="12">
      <c r="A736" s="281"/>
      <c r="B736" s="281"/>
      <c r="C736" s="281"/>
      <c r="D736" s="283"/>
      <c r="E736" s="283"/>
      <c r="F736" s="284" t="e">
        <f t="shared" ca="1" si="94"/>
        <v>#NAME?</v>
      </c>
      <c r="G736" s="285" t="e">
        <f t="shared" ca="1" si="95"/>
        <v>#NAME?</v>
      </c>
      <c r="H736" s="281"/>
      <c r="I736" s="281"/>
      <c r="J736" s="281"/>
      <c r="K736" s="281"/>
      <c r="L736" s="281"/>
      <c r="M736" s="287" t="str">
        <f t="shared" si="90"/>
        <v/>
      </c>
      <c r="N736" s="288" t="e">
        <f ca="1">MATCH(F736,[3]IMC!B:B,0)</f>
        <v>#NAME?</v>
      </c>
      <c r="O736" s="288" t="e">
        <f t="shared" ca="1" si="89"/>
        <v>#NAME?</v>
      </c>
      <c r="P736" s="287" t="e">
        <f ca="1">CONCATENATE(INDEX([3]IMC!$F$1:$R$5,5,$O736) &amp; " e " &amp; INDEX([3]IMC!$F$1:$R$5,5,$O736+1))</f>
        <v>#NAME?</v>
      </c>
      <c r="Q736" s="281"/>
      <c r="R736" s="288" t="e">
        <f ca="1">MATCH(F736,[3]PC!A:A,0)</f>
        <v>#NAME?</v>
      </c>
      <c r="S736" s="288" t="e">
        <f t="shared" ca="1" si="91"/>
        <v>#NAME?</v>
      </c>
      <c r="T736" s="296" t="e">
        <f ca="1">CONCATENATE(INDEX([3]PC!$E$1:$M$2,1,$S736) &amp; " e " &amp; INDEX([3]PC!$E$1:$M$2,1,$S736+1))</f>
        <v>#NAME?</v>
      </c>
      <c r="U736" s="292"/>
      <c r="W736" s="292" t="e">
        <f>CONCATENATE(INDEX([3]IMC!$F$1:$R$5,5,$V736) &amp; " e " &amp; INDEX([3]IMC!$F$1:$R$5,5,$V736+1))</f>
        <v>#VALUE!</v>
      </c>
      <c r="X736" s="293">
        <f t="shared" si="92"/>
        <v>0</v>
      </c>
      <c r="Y736" s="293">
        <f t="shared" si="93"/>
        <v>0</v>
      </c>
      <c r="Z736" s="294"/>
      <c r="AA736" s="294"/>
      <c r="AB736" s="294"/>
      <c r="AC736" s="294"/>
      <c r="AD736" s="294"/>
      <c r="AE736" s="294"/>
      <c r="AF736" s="294"/>
      <c r="AG736" s="294"/>
      <c r="AH736" s="294"/>
      <c r="AI736" s="294"/>
      <c r="AJ736" s="294"/>
      <c r="AK736" s="294"/>
      <c r="AL736" s="294"/>
      <c r="AM736" s="294"/>
    </row>
    <row r="737" spans="1:39" ht="12">
      <c r="A737" s="281"/>
      <c r="B737" s="281"/>
      <c r="C737" s="281"/>
      <c r="D737" s="283"/>
      <c r="E737" s="283"/>
      <c r="F737" s="284" t="e">
        <f t="shared" ca="1" si="94"/>
        <v>#NAME?</v>
      </c>
      <c r="G737" s="285" t="e">
        <f t="shared" ca="1" si="95"/>
        <v>#NAME?</v>
      </c>
      <c r="H737" s="281"/>
      <c r="I737" s="281"/>
      <c r="J737" s="281"/>
      <c r="K737" s="281"/>
      <c r="L737" s="281"/>
      <c r="M737" s="287" t="str">
        <f t="shared" si="90"/>
        <v/>
      </c>
      <c r="N737" s="288" t="e">
        <f ca="1">MATCH(F737,[3]IMC!B:B,0)</f>
        <v>#NAME?</v>
      </c>
      <c r="O737" s="288" t="e">
        <f t="shared" ca="1" si="89"/>
        <v>#NAME?</v>
      </c>
      <c r="P737" s="287" t="e">
        <f ca="1">CONCATENATE(INDEX([3]IMC!$F$1:$R$5,5,$O737) &amp; " e " &amp; INDEX([3]IMC!$F$1:$R$5,5,$O737+1))</f>
        <v>#NAME?</v>
      </c>
      <c r="Q737" s="281"/>
      <c r="R737" s="288" t="e">
        <f ca="1">MATCH(F737,[3]PC!A:A,0)</f>
        <v>#NAME?</v>
      </c>
      <c r="S737" s="288" t="e">
        <f t="shared" ca="1" si="91"/>
        <v>#NAME?</v>
      </c>
      <c r="T737" s="296" t="e">
        <f ca="1">CONCATENATE(INDEX([3]PC!$E$1:$M$2,1,$S737) &amp; " e " &amp; INDEX([3]PC!$E$1:$M$2,1,$S737+1))</f>
        <v>#NAME?</v>
      </c>
      <c r="U737" s="292"/>
      <c r="W737" s="292" t="e">
        <f>CONCATENATE(INDEX([3]IMC!$F$1:$R$5,5,$V737) &amp; " e " &amp; INDEX([3]IMC!$F$1:$R$5,5,$V737+1))</f>
        <v>#VALUE!</v>
      </c>
      <c r="X737" s="293">
        <f t="shared" si="92"/>
        <v>0</v>
      </c>
      <c r="Y737" s="293">
        <f t="shared" si="93"/>
        <v>0</v>
      </c>
      <c r="Z737" s="294"/>
      <c r="AA737" s="294"/>
      <c r="AB737" s="294"/>
      <c r="AC737" s="294"/>
      <c r="AD737" s="294"/>
      <c r="AE737" s="294"/>
      <c r="AF737" s="294"/>
      <c r="AG737" s="294"/>
      <c r="AH737" s="294"/>
      <c r="AI737" s="294"/>
      <c r="AJ737" s="294"/>
      <c r="AK737" s="294"/>
      <c r="AL737" s="294"/>
      <c r="AM737" s="294"/>
    </row>
    <row r="738" spans="1:39" ht="12">
      <c r="A738" s="281"/>
      <c r="B738" s="281"/>
      <c r="C738" s="281"/>
      <c r="D738" s="283"/>
      <c r="E738" s="283"/>
      <c r="F738" s="284" t="e">
        <f t="shared" ca="1" si="94"/>
        <v>#NAME?</v>
      </c>
      <c r="G738" s="285" t="e">
        <f t="shared" ca="1" si="95"/>
        <v>#NAME?</v>
      </c>
      <c r="H738" s="281"/>
      <c r="I738" s="281"/>
      <c r="J738" s="281"/>
      <c r="K738" s="281"/>
      <c r="L738" s="281"/>
      <c r="M738" s="287" t="str">
        <f t="shared" si="90"/>
        <v/>
      </c>
      <c r="N738" s="288" t="e">
        <f ca="1">MATCH(F738,[3]IMC!B:B,0)</f>
        <v>#NAME?</v>
      </c>
      <c r="O738" s="288" t="e">
        <f t="shared" ca="1" si="89"/>
        <v>#NAME?</v>
      </c>
      <c r="P738" s="287" t="e">
        <f ca="1">CONCATENATE(INDEX([3]IMC!$F$1:$R$5,5,$O738) &amp; " e " &amp; INDEX([3]IMC!$F$1:$R$5,5,$O738+1))</f>
        <v>#NAME?</v>
      </c>
      <c r="Q738" s="281"/>
      <c r="R738" s="288" t="e">
        <f ca="1">MATCH(F738,[3]PC!A:A,0)</f>
        <v>#NAME?</v>
      </c>
      <c r="S738" s="288" t="e">
        <f t="shared" ca="1" si="91"/>
        <v>#NAME?</v>
      </c>
      <c r="T738" s="296" t="e">
        <f ca="1">CONCATENATE(INDEX([3]PC!$E$1:$M$2,1,$S738) &amp; " e " &amp; INDEX([3]PC!$E$1:$M$2,1,$S738+1))</f>
        <v>#NAME?</v>
      </c>
      <c r="U738" s="292"/>
      <c r="W738" s="292" t="e">
        <f>CONCATENATE(INDEX([3]IMC!$F$1:$R$5,5,$V738) &amp; " e " &amp; INDEX([3]IMC!$F$1:$R$5,5,$V738+1))</f>
        <v>#VALUE!</v>
      </c>
      <c r="X738" s="293">
        <f t="shared" si="92"/>
        <v>0</v>
      </c>
      <c r="Y738" s="293">
        <f t="shared" si="93"/>
        <v>0</v>
      </c>
      <c r="Z738" s="294"/>
      <c r="AA738" s="294"/>
      <c r="AB738" s="294"/>
      <c r="AC738" s="294"/>
      <c r="AD738" s="294"/>
      <c r="AE738" s="294"/>
      <c r="AF738" s="294"/>
      <c r="AG738" s="294"/>
      <c r="AH738" s="294"/>
      <c r="AI738" s="294"/>
      <c r="AJ738" s="294"/>
      <c r="AK738" s="294"/>
      <c r="AL738" s="294"/>
      <c r="AM738" s="294"/>
    </row>
    <row r="739" spans="1:39" ht="12">
      <c r="A739" s="281"/>
      <c r="B739" s="281"/>
      <c r="C739" s="281"/>
      <c r="D739" s="283"/>
      <c r="E739" s="283"/>
      <c r="F739" s="284" t="e">
        <f t="shared" ca="1" si="94"/>
        <v>#NAME?</v>
      </c>
      <c r="G739" s="285" t="e">
        <f t="shared" ca="1" si="95"/>
        <v>#NAME?</v>
      </c>
      <c r="H739" s="281"/>
      <c r="I739" s="281"/>
      <c r="J739" s="281"/>
      <c r="K739" s="281"/>
      <c r="L739" s="281"/>
      <c r="M739" s="287" t="str">
        <f t="shared" si="90"/>
        <v/>
      </c>
      <c r="N739" s="288" t="e">
        <f ca="1">MATCH(F739,[3]IMC!B:B,0)</f>
        <v>#NAME?</v>
      </c>
      <c r="O739" s="288" t="e">
        <f t="shared" ca="1" si="89"/>
        <v>#NAME?</v>
      </c>
      <c r="P739" s="287" t="e">
        <f ca="1">CONCATENATE(INDEX([3]IMC!$F$1:$R$5,5,$O739) &amp; " e " &amp; INDEX([3]IMC!$F$1:$R$5,5,$O739+1))</f>
        <v>#NAME?</v>
      </c>
      <c r="Q739" s="281"/>
      <c r="R739" s="288" t="e">
        <f ca="1">MATCH(F739,[3]PC!A:A,0)</f>
        <v>#NAME?</v>
      </c>
      <c r="S739" s="288" t="e">
        <f t="shared" ca="1" si="91"/>
        <v>#NAME?</v>
      </c>
      <c r="T739" s="296" t="e">
        <f ca="1">CONCATENATE(INDEX([3]PC!$E$1:$M$2,1,$S739) &amp; " e " &amp; INDEX([3]PC!$E$1:$M$2,1,$S739+1))</f>
        <v>#NAME?</v>
      </c>
      <c r="U739" s="292"/>
      <c r="W739" s="292" t="e">
        <f>CONCATENATE(INDEX([3]IMC!$F$1:$R$5,5,$V739) &amp; " e " &amp; INDEX([3]IMC!$F$1:$R$5,5,$V739+1))</f>
        <v>#VALUE!</v>
      </c>
      <c r="X739" s="293">
        <f t="shared" si="92"/>
        <v>0</v>
      </c>
      <c r="Y739" s="293">
        <f t="shared" si="93"/>
        <v>0</v>
      </c>
      <c r="Z739" s="294"/>
      <c r="AA739" s="294"/>
      <c r="AB739" s="294"/>
      <c r="AC739" s="294"/>
      <c r="AD739" s="294"/>
      <c r="AE739" s="294"/>
      <c r="AF739" s="294"/>
      <c r="AG739" s="294"/>
      <c r="AH739" s="294"/>
      <c r="AI739" s="294"/>
      <c r="AJ739" s="294"/>
      <c r="AK739" s="294"/>
      <c r="AL739" s="294"/>
      <c r="AM739" s="294"/>
    </row>
    <row r="740" spans="1:39" ht="12">
      <c r="A740" s="281"/>
      <c r="B740" s="281"/>
      <c r="C740" s="281"/>
      <c r="D740" s="283"/>
      <c r="E740" s="283"/>
      <c r="F740" s="284" t="e">
        <f t="shared" ca="1" si="94"/>
        <v>#NAME?</v>
      </c>
      <c r="G740" s="285" t="e">
        <f t="shared" ca="1" si="95"/>
        <v>#NAME?</v>
      </c>
      <c r="H740" s="281"/>
      <c r="I740" s="281"/>
      <c r="J740" s="281"/>
      <c r="K740" s="281"/>
      <c r="L740" s="281"/>
      <c r="M740" s="287" t="str">
        <f t="shared" si="90"/>
        <v/>
      </c>
      <c r="N740" s="288" t="e">
        <f ca="1">MATCH(F740,[3]IMC!B:B,0)</f>
        <v>#NAME?</v>
      </c>
      <c r="O740" s="288" t="e">
        <f t="shared" ca="1" si="89"/>
        <v>#NAME?</v>
      </c>
      <c r="P740" s="287" t="e">
        <f ca="1">CONCATENATE(INDEX([3]IMC!$F$1:$R$5,5,$O740) &amp; " e " &amp; INDEX([3]IMC!$F$1:$R$5,5,$O740+1))</f>
        <v>#NAME?</v>
      </c>
      <c r="Q740" s="281"/>
      <c r="R740" s="288" t="e">
        <f ca="1">MATCH(F740,[3]PC!A:A,0)</f>
        <v>#NAME?</v>
      </c>
      <c r="S740" s="288" t="e">
        <f t="shared" ca="1" si="91"/>
        <v>#NAME?</v>
      </c>
      <c r="T740" s="296" t="e">
        <f ca="1">CONCATENATE(INDEX([3]PC!$E$1:$M$2,1,$S740) &amp; " e " &amp; INDEX([3]PC!$E$1:$M$2,1,$S740+1))</f>
        <v>#NAME?</v>
      </c>
      <c r="U740" s="292"/>
      <c r="W740" s="292" t="e">
        <f>CONCATENATE(INDEX([3]IMC!$F$1:$R$5,5,$V740) &amp; " e " &amp; INDEX([3]IMC!$F$1:$R$5,5,$V740+1))</f>
        <v>#VALUE!</v>
      </c>
      <c r="X740" s="293">
        <f t="shared" si="92"/>
        <v>0</v>
      </c>
      <c r="Y740" s="293">
        <f t="shared" si="93"/>
        <v>0</v>
      </c>
      <c r="Z740" s="294"/>
      <c r="AA740" s="294"/>
      <c r="AB740" s="294"/>
      <c r="AC740" s="294"/>
      <c r="AD740" s="294"/>
      <c r="AE740" s="294"/>
      <c r="AF740" s="294"/>
      <c r="AG740" s="294"/>
      <c r="AH740" s="294"/>
      <c r="AI740" s="294"/>
      <c r="AJ740" s="294"/>
      <c r="AK740" s="294"/>
      <c r="AL740" s="294"/>
      <c r="AM740" s="294"/>
    </row>
    <row r="741" spans="1:39" ht="12">
      <c r="A741" s="281"/>
      <c r="B741" s="281"/>
      <c r="C741" s="281"/>
      <c r="D741" s="283"/>
      <c r="E741" s="283"/>
      <c r="F741" s="284" t="e">
        <f t="shared" ca="1" si="94"/>
        <v>#NAME?</v>
      </c>
      <c r="G741" s="285" t="e">
        <f t="shared" ca="1" si="95"/>
        <v>#NAME?</v>
      </c>
      <c r="H741" s="281"/>
      <c r="I741" s="281"/>
      <c r="J741" s="281"/>
      <c r="K741" s="281"/>
      <c r="L741" s="281"/>
      <c r="M741" s="287" t="str">
        <f t="shared" si="90"/>
        <v/>
      </c>
      <c r="N741" s="288" t="e">
        <f ca="1">MATCH(F741,[3]IMC!B:B,0)</f>
        <v>#NAME?</v>
      </c>
      <c r="O741" s="288" t="e">
        <f t="shared" ca="1" si="89"/>
        <v>#NAME?</v>
      </c>
      <c r="P741" s="287" t="e">
        <f ca="1">CONCATENATE(INDEX([3]IMC!$F$1:$R$5,5,$O741) &amp; " e " &amp; INDEX([3]IMC!$F$1:$R$5,5,$O741+1))</f>
        <v>#NAME?</v>
      </c>
      <c r="Q741" s="281"/>
      <c r="R741" s="288" t="e">
        <f ca="1">MATCH(F741,[3]PC!A:A,0)</f>
        <v>#NAME?</v>
      </c>
      <c r="S741" s="288" t="e">
        <f t="shared" ca="1" si="91"/>
        <v>#NAME?</v>
      </c>
      <c r="T741" s="296" t="e">
        <f ca="1">CONCATENATE(INDEX([3]PC!$E$1:$M$2,1,$S741) &amp; " e " &amp; INDEX([3]PC!$E$1:$M$2,1,$S741+1))</f>
        <v>#NAME?</v>
      </c>
      <c r="U741" s="292"/>
      <c r="W741" s="292" t="e">
        <f>CONCATENATE(INDEX([3]IMC!$F$1:$R$5,5,$V741) &amp; " e " &amp; INDEX([3]IMC!$F$1:$R$5,5,$V741+1))</f>
        <v>#VALUE!</v>
      </c>
      <c r="X741" s="293">
        <f t="shared" si="92"/>
        <v>0</v>
      </c>
      <c r="Y741" s="293">
        <f t="shared" si="93"/>
        <v>0</v>
      </c>
      <c r="Z741" s="294"/>
      <c r="AA741" s="294"/>
      <c r="AB741" s="294"/>
      <c r="AC741" s="294"/>
      <c r="AD741" s="294"/>
      <c r="AE741" s="294"/>
      <c r="AF741" s="294"/>
      <c r="AG741" s="294"/>
      <c r="AH741" s="294"/>
      <c r="AI741" s="294"/>
      <c r="AJ741" s="294"/>
      <c r="AK741" s="294"/>
      <c r="AL741" s="294"/>
      <c r="AM741" s="294"/>
    </row>
    <row r="742" spans="1:39" ht="12">
      <c r="A742" s="281"/>
      <c r="B742" s="281"/>
      <c r="C742" s="281"/>
      <c r="D742" s="283"/>
      <c r="E742" s="283"/>
      <c r="F742" s="284" t="e">
        <f t="shared" ca="1" si="94"/>
        <v>#NAME?</v>
      </c>
      <c r="G742" s="285" t="e">
        <f t="shared" ca="1" si="95"/>
        <v>#NAME?</v>
      </c>
      <c r="H742" s="281"/>
      <c r="I742" s="281"/>
      <c r="J742" s="281"/>
      <c r="K742" s="281"/>
      <c r="L742" s="281"/>
      <c r="M742" s="287" t="str">
        <f t="shared" si="90"/>
        <v/>
      </c>
      <c r="N742" s="288" t="e">
        <f ca="1">MATCH(F742,[3]IMC!B:B,0)</f>
        <v>#NAME?</v>
      </c>
      <c r="O742" s="288" t="e">
        <f t="shared" ca="1" si="89"/>
        <v>#NAME?</v>
      </c>
      <c r="P742" s="287" t="e">
        <f ca="1">CONCATENATE(INDEX([3]IMC!$F$1:$R$5,5,$O742) &amp; " e " &amp; INDEX([3]IMC!$F$1:$R$5,5,$O742+1))</f>
        <v>#NAME?</v>
      </c>
      <c r="Q742" s="281"/>
      <c r="R742" s="288" t="e">
        <f ca="1">MATCH(F742,[3]PC!A:A,0)</f>
        <v>#NAME?</v>
      </c>
      <c r="S742" s="288" t="e">
        <f t="shared" ca="1" si="91"/>
        <v>#NAME?</v>
      </c>
      <c r="T742" s="296" t="e">
        <f ca="1">CONCATENATE(INDEX([3]PC!$E$1:$M$2,1,$S742) &amp; " e " &amp; INDEX([3]PC!$E$1:$M$2,1,$S742+1))</f>
        <v>#NAME?</v>
      </c>
      <c r="U742" s="292"/>
      <c r="W742" s="292" t="e">
        <f>CONCATENATE(INDEX([3]IMC!$F$1:$R$5,5,$V742) &amp; " e " &amp; INDEX([3]IMC!$F$1:$R$5,5,$V742+1))</f>
        <v>#VALUE!</v>
      </c>
      <c r="X742" s="293">
        <f t="shared" si="92"/>
        <v>0</v>
      </c>
      <c r="Y742" s="293">
        <f t="shared" si="93"/>
        <v>0</v>
      </c>
      <c r="Z742" s="294"/>
      <c r="AA742" s="294"/>
      <c r="AB742" s="294"/>
      <c r="AC742" s="294"/>
      <c r="AD742" s="294"/>
      <c r="AE742" s="294"/>
      <c r="AF742" s="294"/>
      <c r="AG742" s="294"/>
      <c r="AH742" s="294"/>
      <c r="AI742" s="294"/>
      <c r="AJ742" s="294"/>
      <c r="AK742" s="294"/>
      <c r="AL742" s="294"/>
      <c r="AM742" s="294"/>
    </row>
    <row r="743" spans="1:39" ht="12">
      <c r="A743" s="281"/>
      <c r="B743" s="281"/>
      <c r="C743" s="281"/>
      <c r="D743" s="283"/>
      <c r="E743" s="283"/>
      <c r="F743" s="284" t="e">
        <f t="shared" ca="1" si="94"/>
        <v>#NAME?</v>
      </c>
      <c r="G743" s="285" t="e">
        <f t="shared" ca="1" si="95"/>
        <v>#NAME?</v>
      </c>
      <c r="H743" s="281"/>
      <c r="I743" s="281"/>
      <c r="J743" s="281"/>
      <c r="K743" s="281"/>
      <c r="L743" s="281"/>
      <c r="M743" s="287" t="str">
        <f t="shared" si="90"/>
        <v/>
      </c>
      <c r="N743" s="288" t="e">
        <f ca="1">MATCH(F743,[3]IMC!B:B,0)</f>
        <v>#NAME?</v>
      </c>
      <c r="O743" s="288" t="e">
        <f t="shared" ref="O743:O806" ca="1" si="96">MATCH(M743,INDIRECT("IMC!F" &amp; N743 &amp; ":R" &amp;N743),1)</f>
        <v>#NAME?</v>
      </c>
      <c r="P743" s="287" t="e">
        <f ca="1">CONCATENATE(INDEX([3]IMC!$F$1:$R$5,5,$O743) &amp; " e " &amp; INDEX([3]IMC!$F$1:$R$5,5,$O743+1))</f>
        <v>#NAME?</v>
      </c>
      <c r="Q743" s="281"/>
      <c r="R743" s="288" t="e">
        <f ca="1">MATCH(F743,[3]PC!A:A,0)</f>
        <v>#NAME?</v>
      </c>
      <c r="S743" s="288" t="e">
        <f t="shared" ca="1" si="91"/>
        <v>#NAME?</v>
      </c>
      <c r="T743" s="296" t="e">
        <f ca="1">CONCATENATE(INDEX([3]PC!$E$1:$M$2,1,$S743) &amp; " e " &amp; INDEX([3]PC!$E$1:$M$2,1,$S743+1))</f>
        <v>#NAME?</v>
      </c>
      <c r="U743" s="292"/>
      <c r="W743" s="292" t="e">
        <f>CONCATENATE(INDEX([3]IMC!$F$1:$R$5,5,$V743) &amp; " e " &amp; INDEX([3]IMC!$F$1:$R$5,5,$V743+1))</f>
        <v>#VALUE!</v>
      </c>
      <c r="X743" s="293">
        <f t="shared" si="92"/>
        <v>0</v>
      </c>
      <c r="Y743" s="293">
        <f t="shared" si="93"/>
        <v>0</v>
      </c>
      <c r="Z743" s="294"/>
      <c r="AA743" s="294"/>
      <c r="AB743" s="294"/>
      <c r="AC743" s="294"/>
      <c r="AD743" s="294"/>
      <c r="AE743" s="294"/>
      <c r="AF743" s="294"/>
      <c r="AG743" s="294"/>
      <c r="AH743" s="294"/>
      <c r="AI743" s="294"/>
      <c r="AJ743" s="294"/>
      <c r="AK743" s="294"/>
      <c r="AL743" s="294"/>
      <c r="AM743" s="294"/>
    </row>
    <row r="744" spans="1:39" ht="12">
      <c r="A744" s="281"/>
      <c r="B744" s="281"/>
      <c r="C744" s="281"/>
      <c r="D744" s="283"/>
      <c r="E744" s="283"/>
      <c r="F744" s="284" t="e">
        <f t="shared" ca="1" si="94"/>
        <v>#NAME?</v>
      </c>
      <c r="G744" s="285" t="e">
        <f t="shared" ca="1" si="95"/>
        <v>#NAME?</v>
      </c>
      <c r="H744" s="281"/>
      <c r="I744" s="281"/>
      <c r="J744" s="281"/>
      <c r="K744" s="281"/>
      <c r="L744" s="281"/>
      <c r="M744" s="287" t="str">
        <f t="shared" si="90"/>
        <v/>
      </c>
      <c r="N744" s="288" t="e">
        <f ca="1">MATCH(F744,[3]IMC!B:B,0)</f>
        <v>#NAME?</v>
      </c>
      <c r="O744" s="288" t="e">
        <f t="shared" ca="1" si="96"/>
        <v>#NAME?</v>
      </c>
      <c r="P744" s="287" t="e">
        <f ca="1">CONCATENATE(INDEX([3]IMC!$F$1:$R$5,5,$O744) &amp; " e " &amp; INDEX([3]IMC!$F$1:$R$5,5,$O744+1))</f>
        <v>#NAME?</v>
      </c>
      <c r="Q744" s="281"/>
      <c r="R744" s="288" t="e">
        <f ca="1">MATCH(F744,[3]PC!A:A,0)</f>
        <v>#NAME?</v>
      </c>
      <c r="S744" s="288" t="e">
        <f t="shared" ca="1" si="91"/>
        <v>#NAME?</v>
      </c>
      <c r="T744" s="296" t="e">
        <f ca="1">CONCATENATE(INDEX([3]PC!$E$1:$M$2,1,$S744) &amp; " e " &amp; INDEX([3]PC!$E$1:$M$2,1,$S744+1))</f>
        <v>#NAME?</v>
      </c>
      <c r="U744" s="292"/>
      <c r="W744" s="292" t="e">
        <f>CONCATENATE(INDEX([3]IMC!$F$1:$R$5,5,$V744) &amp; " e " &amp; INDEX([3]IMC!$F$1:$R$5,5,$V744+1))</f>
        <v>#VALUE!</v>
      </c>
      <c r="X744" s="293">
        <f t="shared" si="92"/>
        <v>0</v>
      </c>
      <c r="Y744" s="293">
        <f t="shared" si="93"/>
        <v>0</v>
      </c>
      <c r="Z744" s="294"/>
      <c r="AA744" s="294"/>
      <c r="AB744" s="294"/>
      <c r="AC744" s="294"/>
      <c r="AD744" s="294"/>
      <c r="AE744" s="294"/>
      <c r="AF744" s="294"/>
      <c r="AG744" s="294"/>
      <c r="AH744" s="294"/>
      <c r="AI744" s="294"/>
      <c r="AJ744" s="294"/>
      <c r="AK744" s="294"/>
      <c r="AL744" s="294"/>
      <c r="AM744" s="294"/>
    </row>
    <row r="745" spans="1:39" ht="12">
      <c r="A745" s="281"/>
      <c r="B745" s="281"/>
      <c r="C745" s="281"/>
      <c r="D745" s="283"/>
      <c r="E745" s="283"/>
      <c r="F745" s="284" t="e">
        <f t="shared" ca="1" si="94"/>
        <v>#NAME?</v>
      </c>
      <c r="G745" s="285" t="e">
        <f t="shared" ca="1" si="95"/>
        <v>#NAME?</v>
      </c>
      <c r="H745" s="281"/>
      <c r="I745" s="281"/>
      <c r="J745" s="281"/>
      <c r="K745" s="281"/>
      <c r="L745" s="281"/>
      <c r="M745" s="287" t="str">
        <f t="shared" si="90"/>
        <v/>
      </c>
      <c r="N745" s="288" t="e">
        <f ca="1">MATCH(F745,[3]IMC!B:B,0)</f>
        <v>#NAME?</v>
      </c>
      <c r="O745" s="288" t="e">
        <f t="shared" ca="1" si="96"/>
        <v>#NAME?</v>
      </c>
      <c r="P745" s="287" t="e">
        <f ca="1">CONCATENATE(INDEX([3]IMC!$F$1:$R$5,5,$O745) &amp; " e " &amp; INDEX([3]IMC!$F$1:$R$5,5,$O745+1))</f>
        <v>#NAME?</v>
      </c>
      <c r="Q745" s="281"/>
      <c r="R745" s="288" t="e">
        <f ca="1">MATCH(F745,[3]PC!A:A,0)</f>
        <v>#NAME?</v>
      </c>
      <c r="S745" s="288" t="e">
        <f t="shared" ca="1" si="91"/>
        <v>#NAME?</v>
      </c>
      <c r="T745" s="296" t="e">
        <f ca="1">CONCATENATE(INDEX([3]PC!$E$1:$M$2,1,$S745) &amp; " e " &amp; INDEX([3]PC!$E$1:$M$2,1,$S745+1))</f>
        <v>#NAME?</v>
      </c>
      <c r="U745" s="292"/>
      <c r="W745" s="292" t="e">
        <f>CONCATENATE(INDEX([3]IMC!$F$1:$R$5,5,$V745) &amp; " e " &amp; INDEX([3]IMC!$F$1:$R$5,5,$V745+1))</f>
        <v>#VALUE!</v>
      </c>
      <c r="X745" s="293">
        <f t="shared" si="92"/>
        <v>0</v>
      </c>
      <c r="Y745" s="293">
        <f t="shared" si="93"/>
        <v>0</v>
      </c>
      <c r="Z745" s="294"/>
      <c r="AA745" s="294"/>
      <c r="AB745" s="294"/>
      <c r="AC745" s="294"/>
      <c r="AD745" s="294"/>
      <c r="AE745" s="294"/>
      <c r="AF745" s="294"/>
      <c r="AG745" s="294"/>
      <c r="AH745" s="294"/>
      <c r="AI745" s="294"/>
      <c r="AJ745" s="294"/>
      <c r="AK745" s="294"/>
      <c r="AL745" s="294"/>
      <c r="AM745" s="294"/>
    </row>
    <row r="746" spans="1:39" ht="12">
      <c r="A746" s="281"/>
      <c r="B746" s="281"/>
      <c r="C746" s="281"/>
      <c r="D746" s="283"/>
      <c r="E746" s="283"/>
      <c r="F746" s="284" t="e">
        <f t="shared" ca="1" si="94"/>
        <v>#NAME?</v>
      </c>
      <c r="G746" s="285" t="e">
        <f t="shared" ca="1" si="95"/>
        <v>#NAME?</v>
      </c>
      <c r="H746" s="281"/>
      <c r="I746" s="281"/>
      <c r="J746" s="281"/>
      <c r="K746" s="281"/>
      <c r="L746" s="281"/>
      <c r="M746" s="287" t="str">
        <f t="shared" si="90"/>
        <v/>
      </c>
      <c r="N746" s="288" t="e">
        <f ca="1">MATCH(F746,[3]IMC!B:B,0)</f>
        <v>#NAME?</v>
      </c>
      <c r="O746" s="288" t="e">
        <f t="shared" ca="1" si="96"/>
        <v>#NAME?</v>
      </c>
      <c r="P746" s="287" t="e">
        <f ca="1">CONCATENATE(INDEX([3]IMC!$F$1:$R$5,5,$O746) &amp; " e " &amp; INDEX([3]IMC!$F$1:$R$5,5,$O746+1))</f>
        <v>#NAME?</v>
      </c>
      <c r="Q746" s="281"/>
      <c r="R746" s="288" t="e">
        <f ca="1">MATCH(F746,[3]PC!A:A,0)</f>
        <v>#NAME?</v>
      </c>
      <c r="S746" s="288" t="e">
        <f t="shared" ca="1" si="91"/>
        <v>#NAME?</v>
      </c>
      <c r="T746" s="296" t="e">
        <f ca="1">CONCATENATE(INDEX([3]PC!$E$1:$M$2,1,$S746) &amp; " e " &amp; INDEX([3]PC!$E$1:$M$2,1,$S746+1))</f>
        <v>#NAME?</v>
      </c>
      <c r="U746" s="292"/>
      <c r="W746" s="292" t="e">
        <f>CONCATENATE(INDEX([3]IMC!$F$1:$R$5,5,$V746) &amp; " e " &amp; INDEX([3]IMC!$F$1:$R$5,5,$V746+1))</f>
        <v>#VALUE!</v>
      </c>
      <c r="X746" s="293">
        <f t="shared" si="92"/>
        <v>0</v>
      </c>
      <c r="Y746" s="293">
        <f t="shared" si="93"/>
        <v>0</v>
      </c>
      <c r="Z746" s="294"/>
      <c r="AA746" s="294"/>
      <c r="AB746" s="294"/>
      <c r="AC746" s="294"/>
      <c r="AD746" s="294"/>
      <c r="AE746" s="294"/>
      <c r="AF746" s="294"/>
      <c r="AG746" s="294"/>
      <c r="AH746" s="294"/>
      <c r="AI746" s="294"/>
      <c r="AJ746" s="294"/>
      <c r="AK746" s="294"/>
      <c r="AL746" s="294"/>
      <c r="AM746" s="294"/>
    </row>
    <row r="747" spans="1:39" ht="12">
      <c r="A747" s="281"/>
      <c r="B747" s="281"/>
      <c r="C747" s="281"/>
      <c r="D747" s="283"/>
      <c r="E747" s="283"/>
      <c r="F747" s="284" t="e">
        <f t="shared" ca="1" si="94"/>
        <v>#NAME?</v>
      </c>
      <c r="G747" s="285" t="e">
        <f t="shared" ca="1" si="95"/>
        <v>#NAME?</v>
      </c>
      <c r="H747" s="281"/>
      <c r="I747" s="281"/>
      <c r="J747" s="281"/>
      <c r="K747" s="281"/>
      <c r="L747" s="281"/>
      <c r="M747" s="287" t="str">
        <f t="shared" si="90"/>
        <v/>
      </c>
      <c r="N747" s="288" t="e">
        <f ca="1">MATCH(F747,[3]IMC!B:B,0)</f>
        <v>#NAME?</v>
      </c>
      <c r="O747" s="288" t="e">
        <f t="shared" ca="1" si="96"/>
        <v>#NAME?</v>
      </c>
      <c r="P747" s="287" t="e">
        <f ca="1">CONCATENATE(INDEX([3]IMC!$F$1:$R$5,5,$O747) &amp; " e " &amp; INDEX([3]IMC!$F$1:$R$5,5,$O747+1))</f>
        <v>#NAME?</v>
      </c>
      <c r="Q747" s="281"/>
      <c r="R747" s="288" t="e">
        <f ca="1">MATCH(F747,[3]PC!A:A,0)</f>
        <v>#NAME?</v>
      </c>
      <c r="S747" s="288" t="e">
        <f t="shared" ca="1" si="91"/>
        <v>#NAME?</v>
      </c>
      <c r="T747" s="296" t="e">
        <f ca="1">CONCATENATE(INDEX([3]PC!$E$1:$M$2,1,$S747) &amp; " e " &amp; INDEX([3]PC!$E$1:$M$2,1,$S747+1))</f>
        <v>#NAME?</v>
      </c>
      <c r="U747" s="292"/>
      <c r="W747" s="292" t="e">
        <f>CONCATENATE(INDEX([3]IMC!$F$1:$R$5,5,$V747) &amp; " e " &amp; INDEX([3]IMC!$F$1:$R$5,5,$V747+1))</f>
        <v>#VALUE!</v>
      </c>
      <c r="X747" s="293">
        <f t="shared" si="92"/>
        <v>0</v>
      </c>
      <c r="Y747" s="293">
        <f t="shared" si="93"/>
        <v>0</v>
      </c>
      <c r="Z747" s="294"/>
      <c r="AA747" s="294"/>
      <c r="AB747" s="294"/>
      <c r="AC747" s="294"/>
      <c r="AD747" s="294"/>
      <c r="AE747" s="294"/>
      <c r="AF747" s="294"/>
      <c r="AG747" s="294"/>
      <c r="AH747" s="294"/>
      <c r="AI747" s="294"/>
      <c r="AJ747" s="294"/>
      <c r="AK747" s="294"/>
      <c r="AL747" s="294"/>
      <c r="AM747" s="294"/>
    </row>
    <row r="748" spans="1:39" ht="12">
      <c r="A748" s="281"/>
      <c r="B748" s="281"/>
      <c r="C748" s="281"/>
      <c r="D748" s="283"/>
      <c r="E748" s="283"/>
      <c r="F748" s="284" t="e">
        <f t="shared" ca="1" si="94"/>
        <v>#NAME?</v>
      </c>
      <c r="G748" s="285" t="e">
        <f t="shared" ca="1" si="95"/>
        <v>#NAME?</v>
      </c>
      <c r="H748" s="281"/>
      <c r="I748" s="281"/>
      <c r="J748" s="281"/>
      <c r="K748" s="281"/>
      <c r="L748" s="281"/>
      <c r="M748" s="287" t="str">
        <f t="shared" si="90"/>
        <v/>
      </c>
      <c r="N748" s="288" t="e">
        <f ca="1">MATCH(F748,[3]IMC!B:B,0)</f>
        <v>#NAME?</v>
      </c>
      <c r="O748" s="288" t="e">
        <f t="shared" ca="1" si="96"/>
        <v>#NAME?</v>
      </c>
      <c r="P748" s="287" t="e">
        <f ca="1">CONCATENATE(INDEX([3]IMC!$F$1:$R$5,5,$O748) &amp; " e " &amp; INDEX([3]IMC!$F$1:$R$5,5,$O748+1))</f>
        <v>#NAME?</v>
      </c>
      <c r="Q748" s="281"/>
      <c r="R748" s="288" t="e">
        <f ca="1">MATCH(F748,[3]PC!A:A,0)</f>
        <v>#NAME?</v>
      </c>
      <c r="S748" s="288" t="e">
        <f t="shared" ca="1" si="91"/>
        <v>#NAME?</v>
      </c>
      <c r="T748" s="296" t="e">
        <f ca="1">CONCATENATE(INDEX([3]PC!$E$1:$M$2,1,$S748) &amp; " e " &amp; INDEX([3]PC!$E$1:$M$2,1,$S748+1))</f>
        <v>#NAME?</v>
      </c>
      <c r="U748" s="292"/>
      <c r="W748" s="292" t="e">
        <f>CONCATENATE(INDEX([3]IMC!$F$1:$R$5,5,$V748) &amp; " e " &amp; INDEX([3]IMC!$F$1:$R$5,5,$V748+1))</f>
        <v>#VALUE!</v>
      </c>
      <c r="X748" s="293">
        <f t="shared" si="92"/>
        <v>0</v>
      </c>
      <c r="Y748" s="293">
        <f t="shared" si="93"/>
        <v>0</v>
      </c>
      <c r="Z748" s="294"/>
      <c r="AA748" s="294"/>
      <c r="AB748" s="294"/>
      <c r="AC748" s="294"/>
      <c r="AD748" s="294"/>
      <c r="AE748" s="294"/>
      <c r="AF748" s="294"/>
      <c r="AG748" s="294"/>
      <c r="AH748" s="294"/>
      <c r="AI748" s="294"/>
      <c r="AJ748" s="294"/>
      <c r="AK748" s="294"/>
      <c r="AL748" s="294"/>
      <c r="AM748" s="294"/>
    </row>
    <row r="749" spans="1:39" ht="12">
      <c r="A749" s="281"/>
      <c r="B749" s="281"/>
      <c r="C749" s="281"/>
      <c r="D749" s="283"/>
      <c r="E749" s="283"/>
      <c r="F749" s="284" t="e">
        <f t="shared" ca="1" si="94"/>
        <v>#NAME?</v>
      </c>
      <c r="G749" s="285" t="e">
        <f t="shared" ca="1" si="95"/>
        <v>#NAME?</v>
      </c>
      <c r="H749" s="281"/>
      <c r="I749" s="281"/>
      <c r="J749" s="281"/>
      <c r="K749" s="281"/>
      <c r="L749" s="281"/>
      <c r="M749" s="287" t="str">
        <f t="shared" si="90"/>
        <v/>
      </c>
      <c r="N749" s="288" t="e">
        <f ca="1">MATCH(F749,[3]IMC!B:B,0)</f>
        <v>#NAME?</v>
      </c>
      <c r="O749" s="288" t="e">
        <f t="shared" ca="1" si="96"/>
        <v>#NAME?</v>
      </c>
      <c r="P749" s="287" t="e">
        <f ca="1">CONCATENATE(INDEX([3]IMC!$F$1:$R$5,5,$O749) &amp; " e " &amp; INDEX([3]IMC!$F$1:$R$5,5,$O749+1))</f>
        <v>#NAME?</v>
      </c>
      <c r="Q749" s="281"/>
      <c r="R749" s="288" t="e">
        <f ca="1">MATCH(F749,[3]PC!A:A,0)</f>
        <v>#NAME?</v>
      </c>
      <c r="S749" s="288" t="e">
        <f t="shared" ca="1" si="91"/>
        <v>#NAME?</v>
      </c>
      <c r="T749" s="296" t="e">
        <f ca="1">CONCATENATE(INDEX([3]PC!$E$1:$M$2,1,$S749) &amp; " e " &amp; INDEX([3]PC!$E$1:$M$2,1,$S749+1))</f>
        <v>#NAME?</v>
      </c>
      <c r="U749" s="292"/>
      <c r="W749" s="292" t="e">
        <f>CONCATENATE(INDEX([3]IMC!$F$1:$R$5,5,$V749) &amp; " e " &amp; INDEX([3]IMC!$F$1:$R$5,5,$V749+1))</f>
        <v>#VALUE!</v>
      </c>
      <c r="X749" s="293">
        <f t="shared" si="92"/>
        <v>0</v>
      </c>
      <c r="Y749" s="293">
        <f t="shared" si="93"/>
        <v>0</v>
      </c>
      <c r="Z749" s="294"/>
      <c r="AA749" s="294"/>
      <c r="AB749" s="294"/>
      <c r="AC749" s="294"/>
      <c r="AD749" s="294"/>
      <c r="AE749" s="294"/>
      <c r="AF749" s="294"/>
      <c r="AG749" s="294"/>
      <c r="AH749" s="294"/>
      <c r="AI749" s="294"/>
      <c r="AJ749" s="294"/>
      <c r="AK749" s="294"/>
      <c r="AL749" s="294"/>
      <c r="AM749" s="294"/>
    </row>
    <row r="750" spans="1:39" ht="12">
      <c r="A750" s="281"/>
      <c r="B750" s="281"/>
      <c r="C750" s="281"/>
      <c r="D750" s="283"/>
      <c r="E750" s="283"/>
      <c r="F750" s="284" t="e">
        <f t="shared" ca="1" si="94"/>
        <v>#NAME?</v>
      </c>
      <c r="G750" s="285" t="e">
        <f t="shared" ca="1" si="95"/>
        <v>#NAME?</v>
      </c>
      <c r="H750" s="281"/>
      <c r="I750" s="281"/>
      <c r="J750" s="281"/>
      <c r="K750" s="281"/>
      <c r="L750" s="281"/>
      <c r="M750" s="287" t="str">
        <f t="shared" si="90"/>
        <v/>
      </c>
      <c r="N750" s="288" t="e">
        <f ca="1">MATCH(F750,[3]IMC!B:B,0)</f>
        <v>#NAME?</v>
      </c>
      <c r="O750" s="288" t="e">
        <f t="shared" ca="1" si="96"/>
        <v>#NAME?</v>
      </c>
      <c r="P750" s="287" t="e">
        <f ca="1">CONCATENATE(INDEX([3]IMC!$F$1:$R$5,5,$O750) &amp; " e " &amp; INDEX([3]IMC!$F$1:$R$5,5,$O750+1))</f>
        <v>#NAME?</v>
      </c>
      <c r="Q750" s="281"/>
      <c r="R750" s="288" t="e">
        <f ca="1">MATCH(F750,[3]PC!A:A,0)</f>
        <v>#NAME?</v>
      </c>
      <c r="S750" s="288" t="e">
        <f t="shared" ca="1" si="91"/>
        <v>#NAME?</v>
      </c>
      <c r="T750" s="296" t="e">
        <f ca="1">CONCATENATE(INDEX([3]PC!$E$1:$M$2,1,$S750) &amp; " e " &amp; INDEX([3]PC!$E$1:$M$2,1,$S750+1))</f>
        <v>#NAME?</v>
      </c>
      <c r="U750" s="292"/>
      <c r="W750" s="292" t="e">
        <f>CONCATENATE(INDEX([3]IMC!$F$1:$R$5,5,$V750) &amp; " e " &amp; INDEX([3]IMC!$F$1:$R$5,5,$V750+1))</f>
        <v>#VALUE!</v>
      </c>
      <c r="X750" s="293">
        <f t="shared" si="92"/>
        <v>0</v>
      </c>
      <c r="Y750" s="293">
        <f t="shared" si="93"/>
        <v>0</v>
      </c>
      <c r="Z750" s="294"/>
      <c r="AA750" s="294"/>
      <c r="AB750" s="294"/>
      <c r="AC750" s="294"/>
      <c r="AD750" s="294"/>
      <c r="AE750" s="294"/>
      <c r="AF750" s="294"/>
      <c r="AG750" s="294"/>
      <c r="AH750" s="294"/>
      <c r="AI750" s="294"/>
      <c r="AJ750" s="294"/>
      <c r="AK750" s="294"/>
      <c r="AL750" s="294"/>
      <c r="AM750" s="294"/>
    </row>
    <row r="751" spans="1:39" ht="12">
      <c r="A751" s="281"/>
      <c r="B751" s="281"/>
      <c r="C751" s="281"/>
      <c r="D751" s="283"/>
      <c r="E751" s="283"/>
      <c r="F751" s="284" t="e">
        <f t="shared" ca="1" si="94"/>
        <v>#NAME?</v>
      </c>
      <c r="G751" s="285" t="e">
        <f t="shared" ca="1" si="95"/>
        <v>#NAME?</v>
      </c>
      <c r="H751" s="281"/>
      <c r="I751" s="281"/>
      <c r="J751" s="281"/>
      <c r="K751" s="281"/>
      <c r="L751" s="281"/>
      <c r="M751" s="287" t="str">
        <f t="shared" si="90"/>
        <v/>
      </c>
      <c r="N751" s="288" t="e">
        <f ca="1">MATCH(F751,[3]IMC!B:B,0)</f>
        <v>#NAME?</v>
      </c>
      <c r="O751" s="288" t="e">
        <f t="shared" ca="1" si="96"/>
        <v>#NAME?</v>
      </c>
      <c r="P751" s="287" t="e">
        <f ca="1">CONCATENATE(INDEX([3]IMC!$F$1:$R$5,5,$O751) &amp; " e " &amp; INDEX([3]IMC!$F$1:$R$5,5,$O751+1))</f>
        <v>#NAME?</v>
      </c>
      <c r="Q751" s="281"/>
      <c r="R751" s="288" t="e">
        <f ca="1">MATCH(F751,[3]PC!A:A,0)</f>
        <v>#NAME?</v>
      </c>
      <c r="S751" s="288" t="e">
        <f t="shared" ca="1" si="91"/>
        <v>#NAME?</v>
      </c>
      <c r="T751" s="296" t="e">
        <f ca="1">CONCATENATE(INDEX([3]PC!$E$1:$M$2,1,$S751) &amp; " e " &amp; INDEX([3]PC!$E$1:$M$2,1,$S751+1))</f>
        <v>#NAME?</v>
      </c>
      <c r="U751" s="292"/>
      <c r="W751" s="292" t="e">
        <f>CONCATENATE(INDEX([3]IMC!$F$1:$R$5,5,$V751) &amp; " e " &amp; INDEX([3]IMC!$F$1:$R$5,5,$V751+1))</f>
        <v>#VALUE!</v>
      </c>
      <c r="X751" s="293">
        <f t="shared" si="92"/>
        <v>0</v>
      </c>
      <c r="Y751" s="293">
        <f t="shared" si="93"/>
        <v>0</v>
      </c>
      <c r="Z751" s="294"/>
      <c r="AA751" s="294"/>
      <c r="AB751" s="294"/>
      <c r="AC751" s="294"/>
      <c r="AD751" s="294"/>
      <c r="AE751" s="294"/>
      <c r="AF751" s="294"/>
      <c r="AG751" s="294"/>
      <c r="AH751" s="294"/>
      <c r="AI751" s="294"/>
      <c r="AJ751" s="294"/>
      <c r="AK751" s="294"/>
      <c r="AL751" s="294"/>
      <c r="AM751" s="294"/>
    </row>
    <row r="752" spans="1:39" ht="12">
      <c r="A752" s="281"/>
      <c r="B752" s="281"/>
      <c r="C752" s="281"/>
      <c r="D752" s="283"/>
      <c r="E752" s="283"/>
      <c r="F752" s="284" t="e">
        <f t="shared" ca="1" si="94"/>
        <v>#NAME?</v>
      </c>
      <c r="G752" s="285" t="e">
        <f t="shared" ca="1" si="95"/>
        <v>#NAME?</v>
      </c>
      <c r="H752" s="281"/>
      <c r="I752" s="281"/>
      <c r="J752" s="281"/>
      <c r="K752" s="281"/>
      <c r="L752" s="281"/>
      <c r="M752" s="287" t="str">
        <f t="shared" si="90"/>
        <v/>
      </c>
      <c r="N752" s="288" t="e">
        <f ca="1">MATCH(F752,[3]IMC!B:B,0)</f>
        <v>#NAME?</v>
      </c>
      <c r="O752" s="288" t="e">
        <f t="shared" ca="1" si="96"/>
        <v>#NAME?</v>
      </c>
      <c r="P752" s="287" t="e">
        <f ca="1">CONCATENATE(INDEX([3]IMC!$F$1:$R$5,5,$O752) &amp; " e " &amp; INDEX([3]IMC!$F$1:$R$5,5,$O752+1))</f>
        <v>#NAME?</v>
      </c>
      <c r="Q752" s="281"/>
      <c r="R752" s="288" t="e">
        <f ca="1">MATCH(F752,[3]PC!A:A,0)</f>
        <v>#NAME?</v>
      </c>
      <c r="S752" s="288" t="e">
        <f t="shared" ca="1" si="91"/>
        <v>#NAME?</v>
      </c>
      <c r="T752" s="296" t="e">
        <f ca="1">CONCATENATE(INDEX([3]PC!$E$1:$M$2,1,$S752) &amp; " e " &amp; INDEX([3]PC!$E$1:$M$2,1,$S752+1))</f>
        <v>#NAME?</v>
      </c>
      <c r="U752" s="292"/>
      <c r="W752" s="292" t="e">
        <f>CONCATENATE(INDEX([3]IMC!$F$1:$R$5,5,$V752) &amp; " e " &amp; INDEX([3]IMC!$F$1:$R$5,5,$V752+1))</f>
        <v>#VALUE!</v>
      </c>
      <c r="X752" s="293">
        <f t="shared" si="92"/>
        <v>0</v>
      </c>
      <c r="Y752" s="293">
        <f t="shared" si="93"/>
        <v>0</v>
      </c>
      <c r="Z752" s="294"/>
      <c r="AA752" s="294"/>
      <c r="AB752" s="294"/>
      <c r="AC752" s="294"/>
      <c r="AD752" s="294"/>
      <c r="AE752" s="294"/>
      <c r="AF752" s="294"/>
      <c r="AG752" s="294"/>
      <c r="AH752" s="294"/>
      <c r="AI752" s="294"/>
      <c r="AJ752" s="294"/>
      <c r="AK752" s="294"/>
      <c r="AL752" s="294"/>
      <c r="AM752" s="294"/>
    </row>
    <row r="753" spans="1:39" ht="12">
      <c r="A753" s="281"/>
      <c r="B753" s="281"/>
      <c r="C753" s="281"/>
      <c r="D753" s="283"/>
      <c r="E753" s="283"/>
      <c r="F753" s="284" t="e">
        <f t="shared" ca="1" si="94"/>
        <v>#NAME?</v>
      </c>
      <c r="G753" s="285" t="e">
        <f t="shared" ca="1" si="95"/>
        <v>#NAME?</v>
      </c>
      <c r="H753" s="281"/>
      <c r="I753" s="281"/>
      <c r="J753" s="281"/>
      <c r="K753" s="281"/>
      <c r="L753" s="281"/>
      <c r="M753" s="287" t="str">
        <f t="shared" si="90"/>
        <v/>
      </c>
      <c r="N753" s="288" t="e">
        <f ca="1">MATCH(F753,[3]IMC!B:B,0)</f>
        <v>#NAME?</v>
      </c>
      <c r="O753" s="288" t="e">
        <f t="shared" ca="1" si="96"/>
        <v>#NAME?</v>
      </c>
      <c r="P753" s="287" t="e">
        <f ca="1">CONCATENATE(INDEX([3]IMC!$F$1:$R$5,5,$O753) &amp; " e " &amp; INDEX([3]IMC!$F$1:$R$5,5,$O753+1))</f>
        <v>#NAME?</v>
      </c>
      <c r="Q753" s="281"/>
      <c r="R753" s="288" t="e">
        <f ca="1">MATCH(F753,[3]PC!A:A,0)</f>
        <v>#NAME?</v>
      </c>
      <c r="S753" s="288" t="e">
        <f t="shared" ca="1" si="91"/>
        <v>#NAME?</v>
      </c>
      <c r="T753" s="296" t="e">
        <f ca="1">CONCATENATE(INDEX([3]PC!$E$1:$M$2,1,$S753) &amp; " e " &amp; INDEX([3]PC!$E$1:$M$2,1,$S753+1))</f>
        <v>#NAME?</v>
      </c>
      <c r="U753" s="292"/>
      <c r="W753" s="292" t="e">
        <f>CONCATENATE(INDEX([3]IMC!$F$1:$R$5,5,$V753) &amp; " e " &amp; INDEX([3]IMC!$F$1:$R$5,5,$V753+1))</f>
        <v>#VALUE!</v>
      </c>
      <c r="X753" s="293">
        <f t="shared" si="92"/>
        <v>0</v>
      </c>
      <c r="Y753" s="293">
        <f t="shared" si="93"/>
        <v>0</v>
      </c>
      <c r="Z753" s="294"/>
      <c r="AA753" s="294"/>
      <c r="AB753" s="294"/>
      <c r="AC753" s="294"/>
      <c r="AD753" s="294"/>
      <c r="AE753" s="294"/>
      <c r="AF753" s="294"/>
      <c r="AG753" s="294"/>
      <c r="AH753" s="294"/>
      <c r="AI753" s="294"/>
      <c r="AJ753" s="294"/>
      <c r="AK753" s="294"/>
      <c r="AL753" s="294"/>
      <c r="AM753" s="294"/>
    </row>
    <row r="754" spans="1:39" ht="12">
      <c r="A754" s="281"/>
      <c r="B754" s="281"/>
      <c r="C754" s="281"/>
      <c r="D754" s="283"/>
      <c r="E754" s="283"/>
      <c r="F754" s="284" t="e">
        <f t="shared" ca="1" si="94"/>
        <v>#NAME?</v>
      </c>
      <c r="G754" s="285" t="e">
        <f t="shared" ca="1" si="95"/>
        <v>#NAME?</v>
      </c>
      <c r="H754" s="281"/>
      <c r="I754" s="281"/>
      <c r="J754" s="281"/>
      <c r="K754" s="281"/>
      <c r="L754" s="281"/>
      <c r="M754" s="287" t="str">
        <f t="shared" si="90"/>
        <v/>
      </c>
      <c r="N754" s="288" t="e">
        <f ca="1">MATCH(F754,[3]IMC!B:B,0)</f>
        <v>#NAME?</v>
      </c>
      <c r="O754" s="288" t="e">
        <f t="shared" ca="1" si="96"/>
        <v>#NAME?</v>
      </c>
      <c r="P754" s="287" t="e">
        <f ca="1">CONCATENATE(INDEX([3]IMC!$F$1:$R$5,5,$O754) &amp; " e " &amp; INDEX([3]IMC!$F$1:$R$5,5,$O754+1))</f>
        <v>#NAME?</v>
      </c>
      <c r="Q754" s="281"/>
      <c r="R754" s="288" t="e">
        <f ca="1">MATCH(F754,[3]PC!A:A,0)</f>
        <v>#NAME?</v>
      </c>
      <c r="S754" s="288" t="e">
        <f t="shared" ca="1" si="91"/>
        <v>#NAME?</v>
      </c>
      <c r="T754" s="296" t="e">
        <f ca="1">CONCATENATE(INDEX([3]PC!$E$1:$M$2,1,$S754) &amp; " e " &amp; INDEX([3]PC!$E$1:$M$2,1,$S754+1))</f>
        <v>#NAME?</v>
      </c>
      <c r="U754" s="292"/>
      <c r="W754" s="292" t="e">
        <f>CONCATENATE(INDEX([3]IMC!$F$1:$R$5,5,$V754) &amp; " e " &amp; INDEX([3]IMC!$F$1:$R$5,5,$V754+1))</f>
        <v>#VALUE!</v>
      </c>
      <c r="X754" s="293">
        <f t="shared" si="92"/>
        <v>0</v>
      </c>
      <c r="Y754" s="293">
        <f t="shared" si="93"/>
        <v>0</v>
      </c>
      <c r="Z754" s="294"/>
      <c r="AA754" s="294"/>
      <c r="AB754" s="294"/>
      <c r="AC754" s="294"/>
      <c r="AD754" s="294"/>
      <c r="AE754" s="294"/>
      <c r="AF754" s="294"/>
      <c r="AG754" s="294"/>
      <c r="AH754" s="294"/>
      <c r="AI754" s="294"/>
      <c r="AJ754" s="294"/>
      <c r="AK754" s="294"/>
      <c r="AL754" s="294"/>
      <c r="AM754" s="294"/>
    </row>
    <row r="755" spans="1:39" ht="12">
      <c r="A755" s="281"/>
      <c r="B755" s="281"/>
      <c r="C755" s="281"/>
      <c r="D755" s="283"/>
      <c r="E755" s="283"/>
      <c r="F755" s="284" t="e">
        <f t="shared" ca="1" si="94"/>
        <v>#NAME?</v>
      </c>
      <c r="G755" s="285" t="e">
        <f t="shared" ca="1" si="95"/>
        <v>#NAME?</v>
      </c>
      <c r="H755" s="281"/>
      <c r="I755" s="281"/>
      <c r="J755" s="281"/>
      <c r="K755" s="281"/>
      <c r="L755" s="281"/>
      <c r="M755" s="287" t="str">
        <f t="shared" si="90"/>
        <v/>
      </c>
      <c r="N755" s="288" t="e">
        <f ca="1">MATCH(F755,[3]IMC!B:B,0)</f>
        <v>#NAME?</v>
      </c>
      <c r="O755" s="288" t="e">
        <f t="shared" ca="1" si="96"/>
        <v>#NAME?</v>
      </c>
      <c r="P755" s="287" t="e">
        <f ca="1">CONCATENATE(INDEX([3]IMC!$F$1:$R$5,5,$O755) &amp; " e " &amp; INDEX([3]IMC!$F$1:$R$5,5,$O755+1))</f>
        <v>#NAME?</v>
      </c>
      <c r="Q755" s="281"/>
      <c r="R755" s="288" t="e">
        <f ca="1">MATCH(F755,[3]PC!A:A,0)</f>
        <v>#NAME?</v>
      </c>
      <c r="S755" s="288" t="e">
        <f t="shared" ca="1" si="91"/>
        <v>#NAME?</v>
      </c>
      <c r="T755" s="296" t="e">
        <f ca="1">CONCATENATE(INDEX([3]PC!$E$1:$M$2,1,$S755) &amp; " e " &amp; INDEX([3]PC!$E$1:$M$2,1,$S755+1))</f>
        <v>#NAME?</v>
      </c>
      <c r="U755" s="292"/>
      <c r="W755" s="292" t="e">
        <f>CONCATENATE(INDEX([3]IMC!$F$1:$R$5,5,$V755) &amp; " e " &amp; INDEX([3]IMC!$F$1:$R$5,5,$V755+1))</f>
        <v>#VALUE!</v>
      </c>
      <c r="X755" s="293">
        <f t="shared" si="92"/>
        <v>0</v>
      </c>
      <c r="Y755" s="293">
        <f t="shared" si="93"/>
        <v>0</v>
      </c>
      <c r="Z755" s="294"/>
      <c r="AA755" s="294"/>
      <c r="AB755" s="294"/>
      <c r="AC755" s="294"/>
      <c r="AD755" s="294"/>
      <c r="AE755" s="294"/>
      <c r="AF755" s="294"/>
      <c r="AG755" s="294"/>
      <c r="AH755" s="294"/>
      <c r="AI755" s="294"/>
      <c r="AJ755" s="294"/>
      <c r="AK755" s="294"/>
      <c r="AL755" s="294"/>
      <c r="AM755" s="294"/>
    </row>
    <row r="756" spans="1:39" ht="12">
      <c r="A756" s="281"/>
      <c r="B756" s="281"/>
      <c r="C756" s="281"/>
      <c r="D756" s="283"/>
      <c r="E756" s="283"/>
      <c r="F756" s="284" t="e">
        <f t="shared" ca="1" si="94"/>
        <v>#NAME?</v>
      </c>
      <c r="G756" s="285" t="e">
        <f t="shared" ca="1" si="95"/>
        <v>#NAME?</v>
      </c>
      <c r="H756" s="281"/>
      <c r="I756" s="281"/>
      <c r="J756" s="281"/>
      <c r="K756" s="281"/>
      <c r="L756" s="281"/>
      <c r="M756" s="287" t="str">
        <f t="shared" si="90"/>
        <v/>
      </c>
      <c r="N756" s="288" t="e">
        <f ca="1">MATCH(F756,[3]IMC!B:B,0)</f>
        <v>#NAME?</v>
      </c>
      <c r="O756" s="288" t="e">
        <f t="shared" ca="1" si="96"/>
        <v>#NAME?</v>
      </c>
      <c r="P756" s="287" t="e">
        <f ca="1">CONCATENATE(INDEX([3]IMC!$F$1:$R$5,5,$O756) &amp; " e " &amp; INDEX([3]IMC!$F$1:$R$5,5,$O756+1))</f>
        <v>#NAME?</v>
      </c>
      <c r="Q756" s="281"/>
      <c r="R756" s="288" t="e">
        <f ca="1">MATCH(F756,[3]PC!A:A,0)</f>
        <v>#NAME?</v>
      </c>
      <c r="S756" s="288" t="e">
        <f t="shared" ca="1" si="91"/>
        <v>#NAME?</v>
      </c>
      <c r="T756" s="296" t="e">
        <f ca="1">CONCATENATE(INDEX([3]PC!$E$1:$M$2,1,$S756) &amp; " e " &amp; INDEX([3]PC!$E$1:$M$2,1,$S756+1))</f>
        <v>#NAME?</v>
      </c>
      <c r="U756" s="292"/>
      <c r="W756" s="292" t="e">
        <f>CONCATENATE(INDEX([3]IMC!$F$1:$R$5,5,$V756) &amp; " e " &amp; INDEX([3]IMC!$F$1:$R$5,5,$V756+1))</f>
        <v>#VALUE!</v>
      </c>
      <c r="X756" s="293">
        <f t="shared" si="92"/>
        <v>0</v>
      </c>
      <c r="Y756" s="293">
        <f t="shared" si="93"/>
        <v>0</v>
      </c>
      <c r="Z756" s="294"/>
      <c r="AA756" s="294"/>
      <c r="AB756" s="294"/>
      <c r="AC756" s="294"/>
      <c r="AD756" s="294"/>
      <c r="AE756" s="294"/>
      <c r="AF756" s="294"/>
      <c r="AG756" s="294"/>
      <c r="AH756" s="294"/>
      <c r="AI756" s="294"/>
      <c r="AJ756" s="294"/>
      <c r="AK756" s="294"/>
      <c r="AL756" s="294"/>
      <c r="AM756" s="294"/>
    </row>
    <row r="757" spans="1:39" ht="12">
      <c r="A757" s="281"/>
      <c r="B757" s="281"/>
      <c r="C757" s="281"/>
      <c r="D757" s="283"/>
      <c r="E757" s="283"/>
      <c r="F757" s="284" t="e">
        <f t="shared" ca="1" si="94"/>
        <v>#NAME?</v>
      </c>
      <c r="G757" s="285" t="e">
        <f t="shared" ca="1" si="95"/>
        <v>#NAME?</v>
      </c>
      <c r="H757" s="281"/>
      <c r="I757" s="281"/>
      <c r="J757" s="281"/>
      <c r="K757" s="281"/>
      <c r="L757" s="281"/>
      <c r="M757" s="287" t="str">
        <f t="shared" si="90"/>
        <v/>
      </c>
      <c r="N757" s="288" t="e">
        <f ca="1">MATCH(F757,[3]IMC!B:B,0)</f>
        <v>#NAME?</v>
      </c>
      <c r="O757" s="288" t="e">
        <f t="shared" ca="1" si="96"/>
        <v>#NAME?</v>
      </c>
      <c r="P757" s="287" t="e">
        <f ca="1">CONCATENATE(INDEX([3]IMC!$F$1:$R$5,5,$O757) &amp; " e " &amp; INDEX([3]IMC!$F$1:$R$5,5,$O757+1))</f>
        <v>#NAME?</v>
      </c>
      <c r="Q757" s="281"/>
      <c r="R757" s="288" t="e">
        <f ca="1">MATCH(F757,[3]PC!A:A,0)</f>
        <v>#NAME?</v>
      </c>
      <c r="S757" s="288" t="e">
        <f t="shared" ca="1" si="91"/>
        <v>#NAME?</v>
      </c>
      <c r="T757" s="296" t="e">
        <f ca="1">CONCATENATE(INDEX([3]PC!$E$1:$M$2,1,$S757) &amp; " e " &amp; INDEX([3]PC!$E$1:$M$2,1,$S757+1))</f>
        <v>#NAME?</v>
      </c>
      <c r="U757" s="292"/>
      <c r="W757" s="292" t="e">
        <f>CONCATENATE(INDEX([3]IMC!$F$1:$R$5,5,$V757) &amp; " e " &amp; INDEX([3]IMC!$F$1:$R$5,5,$V757+1))</f>
        <v>#VALUE!</v>
      </c>
      <c r="X757" s="293">
        <f t="shared" si="92"/>
        <v>0</v>
      </c>
      <c r="Y757" s="293">
        <f t="shared" si="93"/>
        <v>0</v>
      </c>
      <c r="Z757" s="294"/>
      <c r="AA757" s="294"/>
      <c r="AB757" s="294"/>
      <c r="AC757" s="294"/>
      <c r="AD757" s="294"/>
      <c r="AE757" s="294"/>
      <c r="AF757" s="294"/>
      <c r="AG757" s="294"/>
      <c r="AH757" s="294"/>
      <c r="AI757" s="294"/>
      <c r="AJ757" s="294"/>
      <c r="AK757" s="294"/>
      <c r="AL757" s="294"/>
      <c r="AM757" s="294"/>
    </row>
    <row r="758" spans="1:39" ht="12">
      <c r="A758" s="281"/>
      <c r="B758" s="281"/>
      <c r="C758" s="281"/>
      <c r="D758" s="283"/>
      <c r="E758" s="283"/>
      <c r="F758" s="284" t="e">
        <f t="shared" ca="1" si="94"/>
        <v>#NAME?</v>
      </c>
      <c r="G758" s="285" t="e">
        <f t="shared" ca="1" si="95"/>
        <v>#NAME?</v>
      </c>
      <c r="H758" s="281"/>
      <c r="I758" s="281"/>
      <c r="J758" s="281"/>
      <c r="K758" s="281"/>
      <c r="L758" s="281"/>
      <c r="M758" s="287" t="str">
        <f t="shared" si="90"/>
        <v/>
      </c>
      <c r="N758" s="288" t="e">
        <f ca="1">MATCH(F758,[3]IMC!B:B,0)</f>
        <v>#NAME?</v>
      </c>
      <c r="O758" s="288" t="e">
        <f t="shared" ca="1" si="96"/>
        <v>#NAME?</v>
      </c>
      <c r="P758" s="287" t="e">
        <f ca="1">CONCATENATE(INDEX([3]IMC!$F$1:$R$5,5,$O758) &amp; " e " &amp; INDEX([3]IMC!$F$1:$R$5,5,$O758+1))</f>
        <v>#NAME?</v>
      </c>
      <c r="Q758" s="281"/>
      <c r="R758" s="288" t="e">
        <f ca="1">MATCH(F758,[3]PC!A:A,0)</f>
        <v>#NAME?</v>
      </c>
      <c r="S758" s="288" t="e">
        <f t="shared" ca="1" si="91"/>
        <v>#NAME?</v>
      </c>
      <c r="T758" s="296" t="e">
        <f ca="1">CONCATENATE(INDEX([3]PC!$E$1:$M$2,1,$S758) &amp; " e " &amp; INDEX([3]PC!$E$1:$M$2,1,$S758+1))</f>
        <v>#NAME?</v>
      </c>
      <c r="U758" s="292"/>
      <c r="W758" s="292" t="e">
        <f>CONCATENATE(INDEX([3]IMC!$F$1:$R$5,5,$V758) &amp; " e " &amp; INDEX([3]IMC!$F$1:$R$5,5,$V758+1))</f>
        <v>#VALUE!</v>
      </c>
      <c r="X758" s="293">
        <f t="shared" si="92"/>
        <v>0</v>
      </c>
      <c r="Y758" s="293">
        <f t="shared" si="93"/>
        <v>0</v>
      </c>
      <c r="Z758" s="294"/>
      <c r="AA758" s="294"/>
      <c r="AB758" s="294"/>
      <c r="AC758" s="294"/>
      <c r="AD758" s="294"/>
      <c r="AE758" s="294"/>
      <c r="AF758" s="294"/>
      <c r="AG758" s="294"/>
      <c r="AH758" s="294"/>
      <c r="AI758" s="294"/>
      <c r="AJ758" s="294"/>
      <c r="AK758" s="294"/>
      <c r="AL758" s="294"/>
      <c r="AM758" s="294"/>
    </row>
    <row r="759" spans="1:39" ht="12">
      <c r="A759" s="281"/>
      <c r="B759" s="281"/>
      <c r="C759" s="281"/>
      <c r="D759" s="283"/>
      <c r="E759" s="283"/>
      <c r="F759" s="284" t="e">
        <f t="shared" ca="1" si="94"/>
        <v>#NAME?</v>
      </c>
      <c r="G759" s="285" t="e">
        <f t="shared" ca="1" si="95"/>
        <v>#NAME?</v>
      </c>
      <c r="H759" s="281"/>
      <c r="I759" s="281"/>
      <c r="J759" s="281"/>
      <c r="K759" s="281"/>
      <c r="L759" s="281"/>
      <c r="M759" s="287" t="str">
        <f t="shared" si="90"/>
        <v/>
      </c>
      <c r="N759" s="288" t="e">
        <f ca="1">MATCH(F759,[3]IMC!B:B,0)</f>
        <v>#NAME?</v>
      </c>
      <c r="O759" s="288" t="e">
        <f t="shared" ca="1" si="96"/>
        <v>#NAME?</v>
      </c>
      <c r="P759" s="287" t="e">
        <f ca="1">CONCATENATE(INDEX([3]IMC!$F$1:$R$5,5,$O759) &amp; " e " &amp; INDEX([3]IMC!$F$1:$R$5,5,$O759+1))</f>
        <v>#NAME?</v>
      </c>
      <c r="Q759" s="281"/>
      <c r="R759" s="288" t="e">
        <f ca="1">MATCH(F759,[3]PC!A:A,0)</f>
        <v>#NAME?</v>
      </c>
      <c r="S759" s="288" t="e">
        <f t="shared" ca="1" si="91"/>
        <v>#NAME?</v>
      </c>
      <c r="T759" s="296" t="e">
        <f ca="1">CONCATENATE(INDEX([3]PC!$E$1:$M$2,1,$S759) &amp; " e " &amp; INDEX([3]PC!$E$1:$M$2,1,$S759+1))</f>
        <v>#NAME?</v>
      </c>
      <c r="U759" s="292"/>
      <c r="W759" s="292" t="e">
        <f>CONCATENATE(INDEX([3]IMC!$F$1:$R$5,5,$V759) &amp; " e " &amp; INDEX([3]IMC!$F$1:$R$5,5,$V759+1))</f>
        <v>#VALUE!</v>
      </c>
      <c r="X759" s="293">
        <f t="shared" si="92"/>
        <v>0</v>
      </c>
      <c r="Y759" s="293">
        <f t="shared" si="93"/>
        <v>0</v>
      </c>
      <c r="Z759" s="294"/>
      <c r="AA759" s="294"/>
      <c r="AB759" s="294"/>
      <c r="AC759" s="294"/>
      <c r="AD759" s="294"/>
      <c r="AE759" s="294"/>
      <c r="AF759" s="294"/>
      <c r="AG759" s="294"/>
      <c r="AH759" s="294"/>
      <c r="AI759" s="294"/>
      <c r="AJ759" s="294"/>
      <c r="AK759" s="294"/>
      <c r="AL759" s="294"/>
      <c r="AM759" s="294"/>
    </row>
    <row r="760" spans="1:39" ht="12">
      <c r="A760" s="281"/>
      <c r="B760" s="281"/>
      <c r="C760" s="281"/>
      <c r="D760" s="283"/>
      <c r="E760" s="283"/>
      <c r="F760" s="284" t="e">
        <f t="shared" ca="1" si="94"/>
        <v>#NAME?</v>
      </c>
      <c r="G760" s="285" t="e">
        <f t="shared" ca="1" si="95"/>
        <v>#NAME?</v>
      </c>
      <c r="H760" s="281"/>
      <c r="I760" s="281"/>
      <c r="J760" s="281"/>
      <c r="K760" s="281"/>
      <c r="L760" s="281"/>
      <c r="M760" s="287" t="str">
        <f t="shared" si="90"/>
        <v/>
      </c>
      <c r="N760" s="288" t="e">
        <f ca="1">MATCH(F760,[3]IMC!B:B,0)</f>
        <v>#NAME?</v>
      </c>
      <c r="O760" s="288" t="e">
        <f t="shared" ca="1" si="96"/>
        <v>#NAME?</v>
      </c>
      <c r="P760" s="287" t="e">
        <f ca="1">CONCATENATE(INDEX([3]IMC!$F$1:$R$5,5,$O760) &amp; " e " &amp; INDEX([3]IMC!$F$1:$R$5,5,$O760+1))</f>
        <v>#NAME?</v>
      </c>
      <c r="Q760" s="281"/>
      <c r="R760" s="288" t="e">
        <f ca="1">MATCH(F760,[3]PC!A:A,0)</f>
        <v>#NAME?</v>
      </c>
      <c r="S760" s="288" t="e">
        <f t="shared" ca="1" si="91"/>
        <v>#NAME?</v>
      </c>
      <c r="T760" s="296" t="e">
        <f ca="1">CONCATENATE(INDEX([3]PC!$E$1:$M$2,1,$S760) &amp; " e " &amp; INDEX([3]PC!$E$1:$M$2,1,$S760+1))</f>
        <v>#NAME?</v>
      </c>
      <c r="U760" s="292"/>
      <c r="W760" s="292" t="e">
        <f>CONCATENATE(INDEX([3]IMC!$F$1:$R$5,5,$V760) &amp; " e " &amp; INDEX([3]IMC!$F$1:$R$5,5,$V760+1))</f>
        <v>#VALUE!</v>
      </c>
      <c r="X760" s="293">
        <f t="shared" si="92"/>
        <v>0</v>
      </c>
      <c r="Y760" s="293">
        <f t="shared" si="93"/>
        <v>0</v>
      </c>
      <c r="Z760" s="294"/>
      <c r="AA760" s="294"/>
      <c r="AB760" s="294"/>
      <c r="AC760" s="294"/>
      <c r="AD760" s="294"/>
      <c r="AE760" s="294"/>
      <c r="AF760" s="294"/>
      <c r="AG760" s="294"/>
      <c r="AH760" s="294"/>
      <c r="AI760" s="294"/>
      <c r="AJ760" s="294"/>
      <c r="AK760" s="294"/>
      <c r="AL760" s="294"/>
      <c r="AM760" s="294"/>
    </row>
    <row r="761" spans="1:39" ht="12">
      <c r="A761" s="281"/>
      <c r="B761" s="281"/>
      <c r="C761" s="281"/>
      <c r="D761" s="283"/>
      <c r="E761" s="283"/>
      <c r="F761" s="284" t="e">
        <f t="shared" ca="1" si="94"/>
        <v>#NAME?</v>
      </c>
      <c r="G761" s="285" t="e">
        <f t="shared" ca="1" si="95"/>
        <v>#NAME?</v>
      </c>
      <c r="H761" s="281"/>
      <c r="I761" s="281"/>
      <c r="J761" s="281"/>
      <c r="K761" s="281"/>
      <c r="L761" s="281"/>
      <c r="M761" s="287" t="str">
        <f t="shared" si="90"/>
        <v/>
      </c>
      <c r="N761" s="288" t="e">
        <f ca="1">MATCH(F761,[3]IMC!B:B,0)</f>
        <v>#NAME?</v>
      </c>
      <c r="O761" s="288" t="e">
        <f t="shared" ca="1" si="96"/>
        <v>#NAME?</v>
      </c>
      <c r="P761" s="287" t="e">
        <f ca="1">CONCATENATE(INDEX([3]IMC!$F$1:$R$5,5,$O761) &amp; " e " &amp; INDEX([3]IMC!$F$1:$R$5,5,$O761+1))</f>
        <v>#NAME?</v>
      </c>
      <c r="Q761" s="281"/>
      <c r="R761" s="288" t="e">
        <f ca="1">MATCH(F761,[3]PC!A:A,0)</f>
        <v>#NAME?</v>
      </c>
      <c r="S761" s="288" t="e">
        <f t="shared" ca="1" si="91"/>
        <v>#NAME?</v>
      </c>
      <c r="T761" s="296" t="e">
        <f ca="1">CONCATENATE(INDEX([3]PC!$E$1:$M$2,1,$S761) &amp; " e " &amp; INDEX([3]PC!$E$1:$M$2,1,$S761+1))</f>
        <v>#NAME?</v>
      </c>
      <c r="U761" s="292"/>
      <c r="W761" s="292" t="e">
        <f>CONCATENATE(INDEX([3]IMC!$F$1:$R$5,5,$V761) &amp; " e " &amp; INDEX([3]IMC!$F$1:$R$5,5,$V761+1))</f>
        <v>#VALUE!</v>
      </c>
      <c r="X761" s="293">
        <f t="shared" si="92"/>
        <v>0</v>
      </c>
      <c r="Y761" s="293">
        <f t="shared" si="93"/>
        <v>0</v>
      </c>
      <c r="Z761" s="294"/>
      <c r="AA761" s="294"/>
      <c r="AB761" s="294"/>
      <c r="AC761" s="294"/>
      <c r="AD761" s="294"/>
      <c r="AE761" s="294"/>
      <c r="AF761" s="294"/>
      <c r="AG761" s="294"/>
      <c r="AH761" s="294"/>
      <c r="AI761" s="294"/>
      <c r="AJ761" s="294"/>
      <c r="AK761" s="294"/>
      <c r="AL761" s="294"/>
      <c r="AM761" s="294"/>
    </row>
    <row r="762" spans="1:39" ht="12">
      <c r="A762" s="281"/>
      <c r="B762" s="281"/>
      <c r="C762" s="281"/>
      <c r="D762" s="283"/>
      <c r="E762" s="283"/>
      <c r="F762" s="284" t="e">
        <f t="shared" ca="1" si="94"/>
        <v>#NAME?</v>
      </c>
      <c r="G762" s="285" t="e">
        <f t="shared" ca="1" si="95"/>
        <v>#NAME?</v>
      </c>
      <c r="H762" s="281"/>
      <c r="I762" s="281"/>
      <c r="J762" s="281"/>
      <c r="K762" s="281"/>
      <c r="L762" s="281"/>
      <c r="M762" s="287" t="str">
        <f t="shared" si="90"/>
        <v/>
      </c>
      <c r="N762" s="288" t="e">
        <f ca="1">MATCH(F762,[3]IMC!B:B,0)</f>
        <v>#NAME?</v>
      </c>
      <c r="O762" s="288" t="e">
        <f t="shared" ca="1" si="96"/>
        <v>#NAME?</v>
      </c>
      <c r="P762" s="287" t="e">
        <f ca="1">CONCATENATE(INDEX([3]IMC!$F$1:$R$5,5,$O762) &amp; " e " &amp; INDEX([3]IMC!$F$1:$R$5,5,$O762+1))</f>
        <v>#NAME?</v>
      </c>
      <c r="Q762" s="281"/>
      <c r="R762" s="288" t="e">
        <f ca="1">MATCH(F762,[3]PC!A:A,0)</f>
        <v>#NAME?</v>
      </c>
      <c r="S762" s="288" t="e">
        <f t="shared" ca="1" si="91"/>
        <v>#NAME?</v>
      </c>
      <c r="T762" s="296" t="e">
        <f ca="1">CONCATENATE(INDEX([3]PC!$E$1:$M$2,1,$S762) &amp; " e " &amp; INDEX([3]PC!$E$1:$M$2,1,$S762+1))</f>
        <v>#NAME?</v>
      </c>
      <c r="U762" s="292"/>
      <c r="W762" s="292" t="e">
        <f>CONCATENATE(INDEX([3]IMC!$F$1:$R$5,5,$V762) &amp; " e " &amp; INDEX([3]IMC!$F$1:$R$5,5,$V762+1))</f>
        <v>#VALUE!</v>
      </c>
      <c r="X762" s="293">
        <f t="shared" si="92"/>
        <v>0</v>
      </c>
      <c r="Y762" s="293">
        <f t="shared" si="93"/>
        <v>0</v>
      </c>
      <c r="Z762" s="294"/>
      <c r="AA762" s="294"/>
      <c r="AB762" s="294"/>
      <c r="AC762" s="294"/>
      <c r="AD762" s="294"/>
      <c r="AE762" s="294"/>
      <c r="AF762" s="294"/>
      <c r="AG762" s="294"/>
      <c r="AH762" s="294"/>
      <c r="AI762" s="294"/>
      <c r="AJ762" s="294"/>
      <c r="AK762" s="294"/>
      <c r="AL762" s="294"/>
      <c r="AM762" s="294"/>
    </row>
    <row r="763" spans="1:39" ht="12">
      <c r="A763" s="281"/>
      <c r="B763" s="281"/>
      <c r="C763" s="281"/>
      <c r="D763" s="283"/>
      <c r="E763" s="283"/>
      <c r="F763" s="284" t="e">
        <f t="shared" ca="1" si="94"/>
        <v>#NAME?</v>
      </c>
      <c r="G763" s="285" t="e">
        <f t="shared" ca="1" si="95"/>
        <v>#NAME?</v>
      </c>
      <c r="H763" s="281"/>
      <c r="I763" s="281"/>
      <c r="J763" s="281"/>
      <c r="K763" s="281"/>
      <c r="L763" s="281"/>
      <c r="M763" s="287" t="str">
        <f t="shared" si="90"/>
        <v/>
      </c>
      <c r="N763" s="288" t="e">
        <f ca="1">MATCH(F763,[3]IMC!B:B,0)</f>
        <v>#NAME?</v>
      </c>
      <c r="O763" s="288" t="e">
        <f t="shared" ca="1" si="96"/>
        <v>#NAME?</v>
      </c>
      <c r="P763" s="287" t="e">
        <f ca="1">CONCATENATE(INDEX([3]IMC!$F$1:$R$5,5,$O763) &amp; " e " &amp; INDEX([3]IMC!$F$1:$R$5,5,$O763+1))</f>
        <v>#NAME?</v>
      </c>
      <c r="Q763" s="281"/>
      <c r="R763" s="288" t="e">
        <f ca="1">MATCH(F763,[3]PC!A:A,0)</f>
        <v>#NAME?</v>
      </c>
      <c r="S763" s="288" t="e">
        <f t="shared" ca="1" si="91"/>
        <v>#NAME?</v>
      </c>
      <c r="T763" s="296" t="e">
        <f ca="1">CONCATENATE(INDEX([3]PC!$E$1:$M$2,1,$S763) &amp; " e " &amp; INDEX([3]PC!$E$1:$M$2,1,$S763+1))</f>
        <v>#NAME?</v>
      </c>
      <c r="U763" s="292"/>
      <c r="W763" s="292" t="e">
        <f>CONCATENATE(INDEX([3]IMC!$F$1:$R$5,5,$V763) &amp; " e " &amp; INDEX([3]IMC!$F$1:$R$5,5,$V763+1))</f>
        <v>#VALUE!</v>
      </c>
      <c r="X763" s="293">
        <f t="shared" si="92"/>
        <v>0</v>
      </c>
      <c r="Y763" s="293">
        <f t="shared" si="93"/>
        <v>0</v>
      </c>
      <c r="Z763" s="294"/>
      <c r="AA763" s="294"/>
      <c r="AB763" s="294"/>
      <c r="AC763" s="294"/>
      <c r="AD763" s="294"/>
      <c r="AE763" s="294"/>
      <c r="AF763" s="294"/>
      <c r="AG763" s="294"/>
      <c r="AH763" s="294"/>
      <c r="AI763" s="294"/>
      <c r="AJ763" s="294"/>
      <c r="AK763" s="294"/>
      <c r="AL763" s="294"/>
      <c r="AM763" s="294"/>
    </row>
    <row r="764" spans="1:39" ht="12">
      <c r="A764" s="281"/>
      <c r="B764" s="281"/>
      <c r="C764" s="281"/>
      <c r="D764" s="283"/>
      <c r="E764" s="283"/>
      <c r="F764" s="284" t="e">
        <f t="shared" ca="1" si="94"/>
        <v>#NAME?</v>
      </c>
      <c r="G764" s="285" t="e">
        <f t="shared" ca="1" si="95"/>
        <v>#NAME?</v>
      </c>
      <c r="H764" s="281"/>
      <c r="I764" s="281"/>
      <c r="J764" s="281"/>
      <c r="K764" s="281"/>
      <c r="L764" s="281"/>
      <c r="M764" s="287" t="str">
        <f t="shared" si="90"/>
        <v/>
      </c>
      <c r="N764" s="288" t="e">
        <f ca="1">MATCH(F764,[3]IMC!B:B,0)</f>
        <v>#NAME?</v>
      </c>
      <c r="O764" s="288" t="e">
        <f t="shared" ca="1" si="96"/>
        <v>#NAME?</v>
      </c>
      <c r="P764" s="287" t="e">
        <f ca="1">CONCATENATE(INDEX([3]IMC!$F$1:$R$5,5,$O764) &amp; " e " &amp; INDEX([3]IMC!$F$1:$R$5,5,$O764+1))</f>
        <v>#NAME?</v>
      </c>
      <c r="Q764" s="281"/>
      <c r="R764" s="288" t="e">
        <f ca="1">MATCH(F764,[3]PC!A:A,0)</f>
        <v>#NAME?</v>
      </c>
      <c r="S764" s="288" t="e">
        <f t="shared" ca="1" si="91"/>
        <v>#NAME?</v>
      </c>
      <c r="T764" s="296" t="e">
        <f ca="1">CONCATENATE(INDEX([3]PC!$E$1:$M$2,1,$S764) &amp; " e " &amp; INDEX([3]PC!$E$1:$M$2,1,$S764+1))</f>
        <v>#NAME?</v>
      </c>
      <c r="U764" s="292"/>
      <c r="W764" s="292" t="e">
        <f>CONCATENATE(INDEX([3]IMC!$F$1:$R$5,5,$V764) &amp; " e " &amp; INDEX([3]IMC!$F$1:$R$5,5,$V764+1))</f>
        <v>#VALUE!</v>
      </c>
      <c r="X764" s="293">
        <f t="shared" si="92"/>
        <v>0</v>
      </c>
      <c r="Y764" s="293">
        <f t="shared" si="93"/>
        <v>0</v>
      </c>
      <c r="Z764" s="294"/>
      <c r="AA764" s="294"/>
      <c r="AB764" s="294"/>
      <c r="AC764" s="294"/>
      <c r="AD764" s="294"/>
      <c r="AE764" s="294"/>
      <c r="AF764" s="294"/>
      <c r="AG764" s="294"/>
      <c r="AH764" s="294"/>
      <c r="AI764" s="294"/>
      <c r="AJ764" s="294"/>
      <c r="AK764" s="294"/>
      <c r="AL764" s="294"/>
      <c r="AM764" s="294"/>
    </row>
    <row r="765" spans="1:39" ht="12">
      <c r="A765" s="281"/>
      <c r="B765" s="281"/>
      <c r="C765" s="281"/>
      <c r="D765" s="283"/>
      <c r="E765" s="283"/>
      <c r="F765" s="284" t="e">
        <f t="shared" ca="1" si="94"/>
        <v>#NAME?</v>
      </c>
      <c r="G765" s="285" t="e">
        <f t="shared" ca="1" si="95"/>
        <v>#NAME?</v>
      </c>
      <c r="H765" s="281"/>
      <c r="I765" s="281"/>
      <c r="J765" s="281"/>
      <c r="K765" s="281"/>
      <c r="L765" s="281"/>
      <c r="M765" s="287" t="str">
        <f t="shared" si="90"/>
        <v/>
      </c>
      <c r="N765" s="288" t="e">
        <f ca="1">MATCH(F765,[3]IMC!B:B,0)</f>
        <v>#NAME?</v>
      </c>
      <c r="O765" s="288" t="e">
        <f t="shared" ca="1" si="96"/>
        <v>#NAME?</v>
      </c>
      <c r="P765" s="287" t="e">
        <f ca="1">CONCATENATE(INDEX([3]IMC!$F$1:$R$5,5,$O765) &amp; " e " &amp; INDEX([3]IMC!$F$1:$R$5,5,$O765+1))</f>
        <v>#NAME?</v>
      </c>
      <c r="Q765" s="281"/>
      <c r="R765" s="288" t="e">
        <f ca="1">MATCH(F765,[3]PC!A:A,0)</f>
        <v>#NAME?</v>
      </c>
      <c r="S765" s="288" t="e">
        <f t="shared" ca="1" si="91"/>
        <v>#NAME?</v>
      </c>
      <c r="T765" s="296" t="e">
        <f ca="1">CONCATENATE(INDEX([3]PC!$E$1:$M$2,1,$S765) &amp; " e " &amp; INDEX([3]PC!$E$1:$M$2,1,$S765+1))</f>
        <v>#NAME?</v>
      </c>
      <c r="U765" s="292"/>
      <c r="W765" s="292" t="e">
        <f>CONCATENATE(INDEX([3]IMC!$F$1:$R$5,5,$V765) &amp; " e " &amp; INDEX([3]IMC!$F$1:$R$5,5,$V765+1))</f>
        <v>#VALUE!</v>
      </c>
      <c r="X765" s="293">
        <f t="shared" si="92"/>
        <v>0</v>
      </c>
      <c r="Y765" s="293">
        <f t="shared" si="93"/>
        <v>0</v>
      </c>
      <c r="Z765" s="294"/>
      <c r="AA765" s="294"/>
      <c r="AB765" s="294"/>
      <c r="AC765" s="294"/>
      <c r="AD765" s="294"/>
      <c r="AE765" s="294"/>
      <c r="AF765" s="294"/>
      <c r="AG765" s="294"/>
      <c r="AH765" s="294"/>
      <c r="AI765" s="294"/>
      <c r="AJ765" s="294"/>
      <c r="AK765" s="294"/>
      <c r="AL765" s="294"/>
      <c r="AM765" s="294"/>
    </row>
    <row r="766" spans="1:39" ht="12">
      <c r="A766" s="281"/>
      <c r="B766" s="281"/>
      <c r="C766" s="281"/>
      <c r="D766" s="283"/>
      <c r="E766" s="283"/>
      <c r="F766" s="284" t="e">
        <f t="shared" ca="1" si="94"/>
        <v>#NAME?</v>
      </c>
      <c r="G766" s="285" t="e">
        <f t="shared" ca="1" si="95"/>
        <v>#NAME?</v>
      </c>
      <c r="H766" s="281"/>
      <c r="I766" s="281"/>
      <c r="J766" s="281"/>
      <c r="K766" s="281"/>
      <c r="L766" s="281"/>
      <c r="M766" s="287" t="str">
        <f t="shared" si="90"/>
        <v/>
      </c>
      <c r="N766" s="288" t="e">
        <f ca="1">MATCH(F766,[3]IMC!B:B,0)</f>
        <v>#NAME?</v>
      </c>
      <c r="O766" s="288" t="e">
        <f t="shared" ca="1" si="96"/>
        <v>#NAME?</v>
      </c>
      <c r="P766" s="287" t="e">
        <f ca="1">CONCATENATE(INDEX([3]IMC!$F$1:$R$5,5,$O766) &amp; " e " &amp; INDEX([3]IMC!$F$1:$R$5,5,$O766+1))</f>
        <v>#NAME?</v>
      </c>
      <c r="Q766" s="281"/>
      <c r="R766" s="288" t="e">
        <f ca="1">MATCH(F766,[3]PC!A:A,0)</f>
        <v>#NAME?</v>
      </c>
      <c r="S766" s="288" t="e">
        <f t="shared" ca="1" si="91"/>
        <v>#NAME?</v>
      </c>
      <c r="T766" s="296" t="e">
        <f ca="1">CONCATENATE(INDEX([3]PC!$E$1:$M$2,1,$S766) &amp; " e " &amp; INDEX([3]PC!$E$1:$M$2,1,$S766+1))</f>
        <v>#NAME?</v>
      </c>
      <c r="U766" s="292"/>
      <c r="W766" s="292" t="e">
        <f>CONCATENATE(INDEX([3]IMC!$F$1:$R$5,5,$V766) &amp; " e " &amp; INDEX([3]IMC!$F$1:$R$5,5,$V766+1))</f>
        <v>#VALUE!</v>
      </c>
      <c r="X766" s="293">
        <f t="shared" si="92"/>
        <v>0</v>
      </c>
      <c r="Y766" s="293">
        <f t="shared" si="93"/>
        <v>0</v>
      </c>
      <c r="Z766" s="294"/>
      <c r="AA766" s="294"/>
      <c r="AB766" s="294"/>
      <c r="AC766" s="294"/>
      <c r="AD766" s="294"/>
      <c r="AE766" s="294"/>
      <c r="AF766" s="294"/>
      <c r="AG766" s="294"/>
      <c r="AH766" s="294"/>
      <c r="AI766" s="294"/>
      <c r="AJ766" s="294"/>
      <c r="AK766" s="294"/>
      <c r="AL766" s="294"/>
      <c r="AM766" s="294"/>
    </row>
    <row r="767" spans="1:39" ht="12">
      <c r="A767" s="281"/>
      <c r="B767" s="281"/>
      <c r="C767" s="281"/>
      <c r="D767" s="283"/>
      <c r="E767" s="283"/>
      <c r="F767" s="284" t="e">
        <f t="shared" ca="1" si="94"/>
        <v>#NAME?</v>
      </c>
      <c r="G767" s="285" t="e">
        <f t="shared" ca="1" si="95"/>
        <v>#NAME?</v>
      </c>
      <c r="H767" s="281"/>
      <c r="I767" s="281"/>
      <c r="J767" s="281"/>
      <c r="K767" s="281"/>
      <c r="L767" s="281"/>
      <c r="M767" s="287" t="str">
        <f t="shared" si="90"/>
        <v/>
      </c>
      <c r="N767" s="288" t="e">
        <f ca="1">MATCH(F767,[3]IMC!B:B,0)</f>
        <v>#NAME?</v>
      </c>
      <c r="O767" s="288" t="e">
        <f t="shared" ca="1" si="96"/>
        <v>#NAME?</v>
      </c>
      <c r="P767" s="287" t="e">
        <f ca="1">CONCATENATE(INDEX([3]IMC!$F$1:$R$5,5,$O767) &amp; " e " &amp; INDEX([3]IMC!$F$1:$R$5,5,$O767+1))</f>
        <v>#NAME?</v>
      </c>
      <c r="Q767" s="281"/>
      <c r="R767" s="288" t="e">
        <f ca="1">MATCH(F767,[3]PC!A:A,0)</f>
        <v>#NAME?</v>
      </c>
      <c r="S767" s="288" t="e">
        <f t="shared" ca="1" si="91"/>
        <v>#NAME?</v>
      </c>
      <c r="T767" s="296" t="e">
        <f ca="1">CONCATENATE(INDEX([3]PC!$E$1:$M$2,1,$S767) &amp; " e " &amp; INDEX([3]PC!$E$1:$M$2,1,$S767+1))</f>
        <v>#NAME?</v>
      </c>
      <c r="U767" s="292"/>
      <c r="W767" s="292" t="e">
        <f>CONCATENATE(INDEX([3]IMC!$F$1:$R$5,5,$V767) &amp; " e " &amp; INDEX([3]IMC!$F$1:$R$5,5,$V767+1))</f>
        <v>#VALUE!</v>
      </c>
      <c r="X767" s="293">
        <f t="shared" si="92"/>
        <v>0</v>
      </c>
      <c r="Y767" s="293">
        <f t="shared" si="93"/>
        <v>0</v>
      </c>
      <c r="Z767" s="294"/>
      <c r="AA767" s="294"/>
      <c r="AB767" s="294"/>
      <c r="AC767" s="294"/>
      <c r="AD767" s="294"/>
      <c r="AE767" s="294"/>
      <c r="AF767" s="294"/>
      <c r="AG767" s="294"/>
      <c r="AH767" s="294"/>
      <c r="AI767" s="294"/>
      <c r="AJ767" s="294"/>
      <c r="AK767" s="294"/>
      <c r="AL767" s="294"/>
      <c r="AM767" s="294"/>
    </row>
    <row r="768" spans="1:39" ht="12">
      <c r="A768" s="281"/>
      <c r="B768" s="281"/>
      <c r="C768" s="281"/>
      <c r="D768" s="283"/>
      <c r="E768" s="283"/>
      <c r="F768" s="284" t="e">
        <f t="shared" ca="1" si="94"/>
        <v>#NAME?</v>
      </c>
      <c r="G768" s="285" t="e">
        <f t="shared" ca="1" si="95"/>
        <v>#NAME?</v>
      </c>
      <c r="H768" s="281"/>
      <c r="I768" s="281"/>
      <c r="J768" s="281"/>
      <c r="K768" s="281"/>
      <c r="L768" s="281"/>
      <c r="M768" s="287" t="str">
        <f t="shared" si="90"/>
        <v/>
      </c>
      <c r="N768" s="288" t="e">
        <f ca="1">MATCH(F768,[3]IMC!B:B,0)</f>
        <v>#NAME?</v>
      </c>
      <c r="O768" s="288" t="e">
        <f t="shared" ca="1" si="96"/>
        <v>#NAME?</v>
      </c>
      <c r="P768" s="287" t="e">
        <f ca="1">CONCATENATE(INDEX([3]IMC!$F$1:$R$5,5,$O768) &amp; " e " &amp; INDEX([3]IMC!$F$1:$R$5,5,$O768+1))</f>
        <v>#NAME?</v>
      </c>
      <c r="Q768" s="281"/>
      <c r="R768" s="288" t="e">
        <f ca="1">MATCH(F768,[3]PC!A:A,0)</f>
        <v>#NAME?</v>
      </c>
      <c r="S768" s="288" t="e">
        <f t="shared" ca="1" si="91"/>
        <v>#NAME?</v>
      </c>
      <c r="T768" s="296" t="e">
        <f ca="1">CONCATENATE(INDEX([3]PC!$E$1:$M$2,1,$S768) &amp; " e " &amp; INDEX([3]PC!$E$1:$M$2,1,$S768+1))</f>
        <v>#NAME?</v>
      </c>
      <c r="U768" s="292"/>
      <c r="W768" s="292" t="e">
        <f>CONCATENATE(INDEX([3]IMC!$F$1:$R$5,5,$V768) &amp; " e " &amp; INDEX([3]IMC!$F$1:$R$5,5,$V768+1))</f>
        <v>#VALUE!</v>
      </c>
      <c r="X768" s="293">
        <f t="shared" si="92"/>
        <v>0</v>
      </c>
      <c r="Y768" s="293">
        <f t="shared" si="93"/>
        <v>0</v>
      </c>
      <c r="Z768" s="294"/>
      <c r="AA768" s="294"/>
      <c r="AB768" s="294"/>
      <c r="AC768" s="294"/>
      <c r="AD768" s="294"/>
      <c r="AE768" s="294"/>
      <c r="AF768" s="294"/>
      <c r="AG768" s="294"/>
      <c r="AH768" s="294"/>
      <c r="AI768" s="294"/>
      <c r="AJ768" s="294"/>
      <c r="AK768" s="294"/>
      <c r="AL768" s="294"/>
      <c r="AM768" s="294"/>
    </row>
    <row r="769" spans="1:39" ht="12">
      <c r="A769" s="281"/>
      <c r="B769" s="281"/>
      <c r="C769" s="281"/>
      <c r="D769" s="283"/>
      <c r="E769" s="283"/>
      <c r="F769" s="284" t="e">
        <f t="shared" ca="1" si="94"/>
        <v>#NAME?</v>
      </c>
      <c r="G769" s="285" t="e">
        <f t="shared" ca="1" si="95"/>
        <v>#NAME?</v>
      </c>
      <c r="H769" s="281"/>
      <c r="I769" s="281"/>
      <c r="J769" s="281"/>
      <c r="K769" s="281"/>
      <c r="L769" s="281"/>
      <c r="M769" s="287" t="str">
        <f t="shared" si="90"/>
        <v/>
      </c>
      <c r="N769" s="288" t="e">
        <f ca="1">MATCH(F769,[3]IMC!B:B,0)</f>
        <v>#NAME?</v>
      </c>
      <c r="O769" s="288" t="e">
        <f t="shared" ca="1" si="96"/>
        <v>#NAME?</v>
      </c>
      <c r="P769" s="287" t="e">
        <f ca="1">CONCATENATE(INDEX([3]IMC!$F$1:$R$5,5,$O769) &amp; " e " &amp; INDEX([3]IMC!$F$1:$R$5,5,$O769+1))</f>
        <v>#NAME?</v>
      </c>
      <c r="Q769" s="281"/>
      <c r="R769" s="288" t="e">
        <f ca="1">MATCH(F769,[3]PC!A:A,0)</f>
        <v>#NAME?</v>
      </c>
      <c r="S769" s="288" t="e">
        <f t="shared" ca="1" si="91"/>
        <v>#NAME?</v>
      </c>
      <c r="T769" s="296" t="e">
        <f ca="1">CONCATENATE(INDEX([3]PC!$E$1:$M$2,1,$S769) &amp; " e " &amp; INDEX([3]PC!$E$1:$M$2,1,$S769+1))</f>
        <v>#NAME?</v>
      </c>
      <c r="U769" s="292"/>
      <c r="W769" s="292" t="e">
        <f>CONCATENATE(INDEX([3]IMC!$F$1:$R$5,5,$V769) &amp; " e " &amp; INDEX([3]IMC!$F$1:$R$5,5,$V769+1))</f>
        <v>#VALUE!</v>
      </c>
      <c r="X769" s="293">
        <f t="shared" si="92"/>
        <v>0</v>
      </c>
      <c r="Y769" s="293">
        <f t="shared" si="93"/>
        <v>0</v>
      </c>
      <c r="Z769" s="294"/>
      <c r="AA769" s="294"/>
      <c r="AB769" s="294"/>
      <c r="AC769" s="294"/>
      <c r="AD769" s="294"/>
      <c r="AE769" s="294"/>
      <c r="AF769" s="294"/>
      <c r="AG769" s="294"/>
      <c r="AH769" s="294"/>
      <c r="AI769" s="294"/>
      <c r="AJ769" s="294"/>
      <c r="AK769" s="294"/>
      <c r="AL769" s="294"/>
      <c r="AM769" s="294"/>
    </row>
    <row r="770" spans="1:39" ht="12">
      <c r="A770" s="281"/>
      <c r="B770" s="281"/>
      <c r="C770" s="281"/>
      <c r="D770" s="283"/>
      <c r="E770" s="283"/>
      <c r="F770" s="284" t="e">
        <f t="shared" ca="1" si="94"/>
        <v>#NAME?</v>
      </c>
      <c r="G770" s="285" t="e">
        <f t="shared" ca="1" si="95"/>
        <v>#NAME?</v>
      </c>
      <c r="H770" s="281"/>
      <c r="I770" s="281"/>
      <c r="J770" s="281"/>
      <c r="K770" s="281"/>
      <c r="L770" s="281"/>
      <c r="M770" s="287" t="str">
        <f t="shared" ref="M770:M833" si="97">IF(H770&gt;0,IF(I770&gt;0,H770/I770^2,""),"")</f>
        <v/>
      </c>
      <c r="N770" s="288" t="e">
        <f ca="1">MATCH(F770,[3]IMC!B:B,0)</f>
        <v>#NAME?</v>
      </c>
      <c r="O770" s="288" t="e">
        <f t="shared" ca="1" si="96"/>
        <v>#NAME?</v>
      </c>
      <c r="P770" s="287" t="e">
        <f ca="1">CONCATENATE(INDEX([3]IMC!$F$1:$R$5,5,$O770) &amp; " e " &amp; INDEX([3]IMC!$F$1:$R$5,5,$O770+1))</f>
        <v>#NAME?</v>
      </c>
      <c r="Q770" s="281"/>
      <c r="R770" s="288" t="e">
        <f ca="1">MATCH(F770,[3]PC!A:A,0)</f>
        <v>#NAME?</v>
      </c>
      <c r="S770" s="288" t="e">
        <f t="shared" ref="S770:S833" ca="1" si="98">MATCH(K770,INDIRECT("PC!E" &amp; R770 &amp; ":L" &amp;R770),1)</f>
        <v>#NAME?</v>
      </c>
      <c r="T770" s="296" t="e">
        <f ca="1">CONCATENATE(INDEX([3]PC!$E$1:$M$2,1,$S770) &amp; " e " &amp; INDEX([3]PC!$E$1:$M$2,1,$S770+1))</f>
        <v>#NAME?</v>
      </c>
      <c r="U770" s="292"/>
      <c r="W770" s="292" t="e">
        <f>CONCATENATE(INDEX([3]IMC!$F$1:$R$5,5,$V770) &amp; " e " &amp; INDEX([3]IMC!$F$1:$R$5,5,$V770+1))</f>
        <v>#VALUE!</v>
      </c>
      <c r="X770" s="293">
        <f t="shared" ref="X770:X833" si="99">U770*(I770*I770)</f>
        <v>0</v>
      </c>
      <c r="Y770" s="293">
        <f t="shared" ref="Y770:Y833" si="100">H770-X770</f>
        <v>0</v>
      </c>
      <c r="Z770" s="294"/>
      <c r="AA770" s="294"/>
      <c r="AB770" s="294"/>
      <c r="AC770" s="294"/>
      <c r="AD770" s="294"/>
      <c r="AE770" s="294"/>
      <c r="AF770" s="294"/>
      <c r="AG770" s="294"/>
      <c r="AH770" s="294"/>
      <c r="AI770" s="294"/>
      <c r="AJ770" s="294"/>
      <c r="AK770" s="294"/>
      <c r="AL770" s="294"/>
      <c r="AM770" s="294"/>
    </row>
    <row r="771" spans="1:39" ht="12">
      <c r="A771" s="281"/>
      <c r="B771" s="281"/>
      <c r="C771" s="281"/>
      <c r="D771" s="283"/>
      <c r="E771" s="283"/>
      <c r="F771" s="284" t="e">
        <f t="shared" ca="1" si="94"/>
        <v>#NAME?</v>
      </c>
      <c r="G771" s="285" t="e">
        <f t="shared" ca="1" si="95"/>
        <v>#NAME?</v>
      </c>
      <c r="H771" s="281"/>
      <c r="I771" s="281"/>
      <c r="J771" s="281"/>
      <c r="K771" s="281"/>
      <c r="L771" s="281"/>
      <c r="M771" s="287" t="str">
        <f t="shared" si="97"/>
        <v/>
      </c>
      <c r="N771" s="288" t="e">
        <f ca="1">MATCH(F771,[3]IMC!B:B,0)</f>
        <v>#NAME?</v>
      </c>
      <c r="O771" s="288" t="e">
        <f t="shared" ca="1" si="96"/>
        <v>#NAME?</v>
      </c>
      <c r="P771" s="287" t="e">
        <f ca="1">CONCATENATE(INDEX([3]IMC!$F$1:$R$5,5,$O771) &amp; " e " &amp; INDEX([3]IMC!$F$1:$R$5,5,$O771+1))</f>
        <v>#NAME?</v>
      </c>
      <c r="Q771" s="281"/>
      <c r="R771" s="288" t="e">
        <f ca="1">MATCH(F771,[3]PC!A:A,0)</f>
        <v>#NAME?</v>
      </c>
      <c r="S771" s="288" t="e">
        <f t="shared" ca="1" si="98"/>
        <v>#NAME?</v>
      </c>
      <c r="T771" s="296" t="e">
        <f ca="1">CONCATENATE(INDEX([3]PC!$E$1:$M$2,1,$S771) &amp; " e " &amp; INDEX([3]PC!$E$1:$M$2,1,$S771+1))</f>
        <v>#NAME?</v>
      </c>
      <c r="U771" s="292"/>
      <c r="W771" s="292" t="e">
        <f>CONCATENATE(INDEX([3]IMC!$F$1:$R$5,5,$V771) &amp; " e " &amp; INDEX([3]IMC!$F$1:$R$5,5,$V771+1))</f>
        <v>#VALUE!</v>
      </c>
      <c r="X771" s="293">
        <f t="shared" si="99"/>
        <v>0</v>
      </c>
      <c r="Y771" s="293">
        <f t="shared" si="100"/>
        <v>0</v>
      </c>
      <c r="Z771" s="294"/>
      <c r="AA771" s="294"/>
      <c r="AB771" s="294"/>
      <c r="AC771" s="294"/>
      <c r="AD771" s="294"/>
      <c r="AE771" s="294"/>
      <c r="AF771" s="294"/>
      <c r="AG771" s="294"/>
      <c r="AH771" s="294"/>
      <c r="AI771" s="294"/>
      <c r="AJ771" s="294"/>
      <c r="AK771" s="294"/>
      <c r="AL771" s="294"/>
      <c r="AM771" s="294"/>
    </row>
    <row r="772" spans="1:39" ht="12">
      <c r="A772" s="281"/>
      <c r="B772" s="281"/>
      <c r="C772" s="281"/>
      <c r="D772" s="283"/>
      <c r="E772" s="283"/>
      <c r="F772" s="284" t="e">
        <f t="shared" ca="1" si="94"/>
        <v>#NAME?</v>
      </c>
      <c r="G772" s="285" t="e">
        <f t="shared" ca="1" si="95"/>
        <v>#NAME?</v>
      </c>
      <c r="H772" s="281"/>
      <c r="I772" s="281"/>
      <c r="J772" s="281"/>
      <c r="K772" s="281"/>
      <c r="L772" s="281"/>
      <c r="M772" s="287" t="str">
        <f t="shared" si="97"/>
        <v/>
      </c>
      <c r="N772" s="288" t="e">
        <f ca="1">MATCH(F772,[3]IMC!B:B,0)</f>
        <v>#NAME?</v>
      </c>
      <c r="O772" s="288" t="e">
        <f t="shared" ca="1" si="96"/>
        <v>#NAME?</v>
      </c>
      <c r="P772" s="287" t="e">
        <f ca="1">CONCATENATE(INDEX([3]IMC!$F$1:$R$5,5,$O772) &amp; " e " &amp; INDEX([3]IMC!$F$1:$R$5,5,$O772+1))</f>
        <v>#NAME?</v>
      </c>
      <c r="Q772" s="281"/>
      <c r="R772" s="288" t="e">
        <f ca="1">MATCH(F772,[3]PC!A:A,0)</f>
        <v>#NAME?</v>
      </c>
      <c r="S772" s="288" t="e">
        <f t="shared" ca="1" si="98"/>
        <v>#NAME?</v>
      </c>
      <c r="T772" s="296" t="e">
        <f ca="1">CONCATENATE(INDEX([3]PC!$E$1:$M$2,1,$S772) &amp; " e " &amp; INDEX([3]PC!$E$1:$M$2,1,$S772+1))</f>
        <v>#NAME?</v>
      </c>
      <c r="U772" s="292"/>
      <c r="W772" s="292" t="e">
        <f>CONCATENATE(INDEX([3]IMC!$F$1:$R$5,5,$V772) &amp; " e " &amp; INDEX([3]IMC!$F$1:$R$5,5,$V772+1))</f>
        <v>#VALUE!</v>
      </c>
      <c r="X772" s="293">
        <f t="shared" si="99"/>
        <v>0</v>
      </c>
      <c r="Y772" s="293">
        <f t="shared" si="100"/>
        <v>0</v>
      </c>
      <c r="Z772" s="294"/>
      <c r="AA772" s="294"/>
      <c r="AB772" s="294"/>
      <c r="AC772" s="294"/>
      <c r="AD772" s="294"/>
      <c r="AE772" s="294"/>
      <c r="AF772" s="294"/>
      <c r="AG772" s="294"/>
      <c r="AH772" s="294"/>
      <c r="AI772" s="294"/>
      <c r="AJ772" s="294"/>
      <c r="AK772" s="294"/>
      <c r="AL772" s="294"/>
      <c r="AM772" s="294"/>
    </row>
    <row r="773" spans="1:39" ht="12">
      <c r="A773" s="281"/>
      <c r="B773" s="281"/>
      <c r="C773" s="281"/>
      <c r="D773" s="283"/>
      <c r="E773" s="283"/>
      <c r="F773" s="284" t="e">
        <f t="shared" ca="1" si="94"/>
        <v>#NAME?</v>
      </c>
      <c r="G773" s="285" t="e">
        <f t="shared" ca="1" si="95"/>
        <v>#NAME?</v>
      </c>
      <c r="H773" s="281"/>
      <c r="I773" s="281"/>
      <c r="J773" s="281"/>
      <c r="K773" s="281"/>
      <c r="L773" s="281"/>
      <c r="M773" s="287" t="str">
        <f t="shared" si="97"/>
        <v/>
      </c>
      <c r="N773" s="288" t="e">
        <f ca="1">MATCH(F773,[3]IMC!B:B,0)</f>
        <v>#NAME?</v>
      </c>
      <c r="O773" s="288" t="e">
        <f t="shared" ca="1" si="96"/>
        <v>#NAME?</v>
      </c>
      <c r="P773" s="287" t="e">
        <f ca="1">CONCATENATE(INDEX([3]IMC!$F$1:$R$5,5,$O773) &amp; " e " &amp; INDEX([3]IMC!$F$1:$R$5,5,$O773+1))</f>
        <v>#NAME?</v>
      </c>
      <c r="Q773" s="281"/>
      <c r="R773" s="288" t="e">
        <f ca="1">MATCH(F773,[3]PC!A:A,0)</f>
        <v>#NAME?</v>
      </c>
      <c r="S773" s="288" t="e">
        <f t="shared" ca="1" si="98"/>
        <v>#NAME?</v>
      </c>
      <c r="T773" s="296" t="e">
        <f ca="1">CONCATENATE(INDEX([3]PC!$E$1:$M$2,1,$S773) &amp; " e " &amp; INDEX([3]PC!$E$1:$M$2,1,$S773+1))</f>
        <v>#NAME?</v>
      </c>
      <c r="U773" s="292"/>
      <c r="W773" s="292" t="e">
        <f>CONCATENATE(INDEX([3]IMC!$F$1:$R$5,5,$V773) &amp; " e " &amp; INDEX([3]IMC!$F$1:$R$5,5,$V773+1))</f>
        <v>#VALUE!</v>
      </c>
      <c r="X773" s="293">
        <f t="shared" si="99"/>
        <v>0</v>
      </c>
      <c r="Y773" s="293">
        <f t="shared" si="100"/>
        <v>0</v>
      </c>
      <c r="Z773" s="294"/>
      <c r="AA773" s="294"/>
      <c r="AB773" s="294"/>
      <c r="AC773" s="294"/>
      <c r="AD773" s="294"/>
      <c r="AE773" s="294"/>
      <c r="AF773" s="294"/>
      <c r="AG773" s="294"/>
      <c r="AH773" s="294"/>
      <c r="AI773" s="294"/>
      <c r="AJ773" s="294"/>
      <c r="AK773" s="294"/>
      <c r="AL773" s="294"/>
      <c r="AM773" s="294"/>
    </row>
    <row r="774" spans="1:39" ht="12">
      <c r="A774" s="281"/>
      <c r="B774" s="281"/>
      <c r="C774" s="281"/>
      <c r="D774" s="283"/>
      <c r="E774" s="283"/>
      <c r="F774" s="284" t="e">
        <f t="shared" ca="1" si="94"/>
        <v>#NAME?</v>
      </c>
      <c r="G774" s="285" t="e">
        <f t="shared" ca="1" si="95"/>
        <v>#NAME?</v>
      </c>
      <c r="H774" s="281"/>
      <c r="I774" s="281"/>
      <c r="J774" s="281"/>
      <c r="K774" s="281"/>
      <c r="L774" s="281"/>
      <c r="M774" s="287" t="str">
        <f t="shared" si="97"/>
        <v/>
      </c>
      <c r="N774" s="288" t="e">
        <f ca="1">MATCH(F774,[3]IMC!B:B,0)</f>
        <v>#NAME?</v>
      </c>
      <c r="O774" s="288" t="e">
        <f t="shared" ca="1" si="96"/>
        <v>#NAME?</v>
      </c>
      <c r="P774" s="287" t="e">
        <f ca="1">CONCATENATE(INDEX([3]IMC!$F$1:$R$5,5,$O774) &amp; " e " &amp; INDEX([3]IMC!$F$1:$R$5,5,$O774+1))</f>
        <v>#NAME?</v>
      </c>
      <c r="Q774" s="281"/>
      <c r="R774" s="288" t="e">
        <f ca="1">MATCH(F774,[3]PC!A:A,0)</f>
        <v>#NAME?</v>
      </c>
      <c r="S774" s="288" t="e">
        <f t="shared" ca="1" si="98"/>
        <v>#NAME?</v>
      </c>
      <c r="T774" s="296" t="e">
        <f ca="1">CONCATENATE(INDEX([3]PC!$E$1:$M$2,1,$S774) &amp; " e " &amp; INDEX([3]PC!$E$1:$M$2,1,$S774+1))</f>
        <v>#NAME?</v>
      </c>
      <c r="U774" s="292"/>
      <c r="W774" s="292" t="e">
        <f>CONCATENATE(INDEX([3]IMC!$F$1:$R$5,5,$V774) &amp; " e " &amp; INDEX([3]IMC!$F$1:$R$5,5,$V774+1))</f>
        <v>#VALUE!</v>
      </c>
      <c r="X774" s="293">
        <f t="shared" si="99"/>
        <v>0</v>
      </c>
      <c r="Y774" s="293">
        <f t="shared" si="100"/>
        <v>0</v>
      </c>
      <c r="Z774" s="294"/>
      <c r="AA774" s="294"/>
      <c r="AB774" s="294"/>
      <c r="AC774" s="294"/>
      <c r="AD774" s="294"/>
      <c r="AE774" s="294"/>
      <c r="AF774" s="294"/>
      <c r="AG774" s="294"/>
      <c r="AH774" s="294"/>
      <c r="AI774" s="294"/>
      <c r="AJ774" s="294"/>
      <c r="AK774" s="294"/>
      <c r="AL774" s="294"/>
      <c r="AM774" s="294"/>
    </row>
    <row r="775" spans="1:39" ht="12">
      <c r="A775" s="281"/>
      <c r="B775" s="281"/>
      <c r="C775" s="281"/>
      <c r="D775" s="283"/>
      <c r="E775" s="283"/>
      <c r="F775" s="284" t="e">
        <f t="shared" ca="1" si="94"/>
        <v>#NAME?</v>
      </c>
      <c r="G775" s="285" t="e">
        <f t="shared" ca="1" si="95"/>
        <v>#NAME?</v>
      </c>
      <c r="H775" s="281"/>
      <c r="I775" s="281"/>
      <c r="J775" s="281"/>
      <c r="K775" s="281"/>
      <c r="L775" s="281"/>
      <c r="M775" s="287" t="str">
        <f t="shared" si="97"/>
        <v/>
      </c>
      <c r="N775" s="288" t="e">
        <f ca="1">MATCH(F775,[3]IMC!B:B,0)</f>
        <v>#NAME?</v>
      </c>
      <c r="O775" s="288" t="e">
        <f t="shared" ca="1" si="96"/>
        <v>#NAME?</v>
      </c>
      <c r="P775" s="287" t="e">
        <f ca="1">CONCATENATE(INDEX([3]IMC!$F$1:$R$5,5,$O775) &amp; " e " &amp; INDEX([3]IMC!$F$1:$R$5,5,$O775+1))</f>
        <v>#NAME?</v>
      </c>
      <c r="Q775" s="281"/>
      <c r="R775" s="288" t="e">
        <f ca="1">MATCH(F775,[3]PC!A:A,0)</f>
        <v>#NAME?</v>
      </c>
      <c r="S775" s="288" t="e">
        <f t="shared" ca="1" si="98"/>
        <v>#NAME?</v>
      </c>
      <c r="T775" s="296" t="e">
        <f ca="1">CONCATENATE(INDEX([3]PC!$E$1:$M$2,1,$S775) &amp; " e " &amp; INDEX([3]PC!$E$1:$M$2,1,$S775+1))</f>
        <v>#NAME?</v>
      </c>
      <c r="U775" s="292"/>
      <c r="W775" s="292" t="e">
        <f>CONCATENATE(INDEX([3]IMC!$F$1:$R$5,5,$V775) &amp; " e " &amp; INDEX([3]IMC!$F$1:$R$5,5,$V775+1))</f>
        <v>#VALUE!</v>
      </c>
      <c r="X775" s="293">
        <f t="shared" si="99"/>
        <v>0</v>
      </c>
      <c r="Y775" s="293">
        <f t="shared" si="100"/>
        <v>0</v>
      </c>
      <c r="Z775" s="294"/>
      <c r="AA775" s="294"/>
      <c r="AB775" s="294"/>
      <c r="AC775" s="294"/>
      <c r="AD775" s="294"/>
      <c r="AE775" s="294"/>
      <c r="AF775" s="294"/>
      <c r="AG775" s="294"/>
      <c r="AH775" s="294"/>
      <c r="AI775" s="294"/>
      <c r="AJ775" s="294"/>
      <c r="AK775" s="294"/>
      <c r="AL775" s="294"/>
      <c r="AM775" s="294"/>
    </row>
    <row r="776" spans="1:39" ht="12">
      <c r="A776" s="281"/>
      <c r="B776" s="281"/>
      <c r="C776" s="281"/>
      <c r="D776" s="283"/>
      <c r="E776" s="283"/>
      <c r="F776" s="284" t="e">
        <f t="shared" ca="1" si="94"/>
        <v>#NAME?</v>
      </c>
      <c r="G776" s="285" t="e">
        <f t="shared" ca="1" si="95"/>
        <v>#NAME?</v>
      </c>
      <c r="H776" s="281"/>
      <c r="I776" s="281"/>
      <c r="J776" s="281"/>
      <c r="K776" s="281"/>
      <c r="L776" s="281"/>
      <c r="M776" s="287" t="str">
        <f t="shared" si="97"/>
        <v/>
      </c>
      <c r="N776" s="288" t="e">
        <f ca="1">MATCH(F776,[3]IMC!B:B,0)</f>
        <v>#NAME?</v>
      </c>
      <c r="O776" s="288" t="e">
        <f t="shared" ca="1" si="96"/>
        <v>#NAME?</v>
      </c>
      <c r="P776" s="287" t="e">
        <f ca="1">CONCATENATE(INDEX([3]IMC!$F$1:$R$5,5,$O776) &amp; " e " &amp; INDEX([3]IMC!$F$1:$R$5,5,$O776+1))</f>
        <v>#NAME?</v>
      </c>
      <c r="Q776" s="281"/>
      <c r="R776" s="288" t="e">
        <f ca="1">MATCH(F776,[3]PC!A:A,0)</f>
        <v>#NAME?</v>
      </c>
      <c r="S776" s="288" t="e">
        <f t="shared" ca="1" si="98"/>
        <v>#NAME?</v>
      </c>
      <c r="T776" s="296" t="e">
        <f ca="1">CONCATENATE(INDEX([3]PC!$E$1:$M$2,1,$S776) &amp; " e " &amp; INDEX([3]PC!$E$1:$M$2,1,$S776+1))</f>
        <v>#NAME?</v>
      </c>
      <c r="U776" s="292"/>
      <c r="W776" s="292" t="e">
        <f>CONCATENATE(INDEX([3]IMC!$F$1:$R$5,5,$V776) &amp; " e " &amp; INDEX([3]IMC!$F$1:$R$5,5,$V776+1))</f>
        <v>#VALUE!</v>
      </c>
      <c r="X776" s="293">
        <f t="shared" si="99"/>
        <v>0</v>
      </c>
      <c r="Y776" s="293">
        <f t="shared" si="100"/>
        <v>0</v>
      </c>
      <c r="Z776" s="294"/>
      <c r="AA776" s="294"/>
      <c r="AB776" s="294"/>
      <c r="AC776" s="294"/>
      <c r="AD776" s="294"/>
      <c r="AE776" s="294"/>
      <c r="AF776" s="294"/>
      <c r="AG776" s="294"/>
      <c r="AH776" s="294"/>
      <c r="AI776" s="294"/>
      <c r="AJ776" s="294"/>
      <c r="AK776" s="294"/>
      <c r="AL776" s="294"/>
      <c r="AM776" s="294"/>
    </row>
    <row r="777" spans="1:39" ht="12">
      <c r="A777" s="281"/>
      <c r="B777" s="281"/>
      <c r="C777" s="281"/>
      <c r="D777" s="283"/>
      <c r="E777" s="283"/>
      <c r="F777" s="284" t="e">
        <f t="shared" ca="1" si="94"/>
        <v>#NAME?</v>
      </c>
      <c r="G777" s="285" t="e">
        <f t="shared" ca="1" si="95"/>
        <v>#NAME?</v>
      </c>
      <c r="H777" s="281"/>
      <c r="I777" s="281"/>
      <c r="J777" s="281"/>
      <c r="K777" s="281"/>
      <c r="L777" s="281"/>
      <c r="M777" s="287" t="str">
        <f t="shared" si="97"/>
        <v/>
      </c>
      <c r="N777" s="288" t="e">
        <f ca="1">MATCH(F777,[3]IMC!B:B,0)</f>
        <v>#NAME?</v>
      </c>
      <c r="O777" s="288" t="e">
        <f t="shared" ca="1" si="96"/>
        <v>#NAME?</v>
      </c>
      <c r="P777" s="287" t="e">
        <f ca="1">CONCATENATE(INDEX([3]IMC!$F$1:$R$5,5,$O777) &amp; " e " &amp; INDEX([3]IMC!$F$1:$R$5,5,$O777+1))</f>
        <v>#NAME?</v>
      </c>
      <c r="Q777" s="281"/>
      <c r="R777" s="288" t="e">
        <f ca="1">MATCH(F777,[3]PC!A:A,0)</f>
        <v>#NAME?</v>
      </c>
      <c r="S777" s="288" t="e">
        <f t="shared" ca="1" si="98"/>
        <v>#NAME?</v>
      </c>
      <c r="T777" s="296" t="e">
        <f ca="1">CONCATENATE(INDEX([3]PC!$E$1:$M$2,1,$S777) &amp; " e " &amp; INDEX([3]PC!$E$1:$M$2,1,$S777+1))</f>
        <v>#NAME?</v>
      </c>
      <c r="U777" s="292"/>
      <c r="W777" s="292" t="e">
        <f>CONCATENATE(INDEX([3]IMC!$F$1:$R$5,5,$V777) &amp; " e " &amp; INDEX([3]IMC!$F$1:$R$5,5,$V777+1))</f>
        <v>#VALUE!</v>
      </c>
      <c r="X777" s="293">
        <f t="shared" si="99"/>
        <v>0</v>
      </c>
      <c r="Y777" s="293">
        <f t="shared" si="100"/>
        <v>0</v>
      </c>
      <c r="Z777" s="294"/>
      <c r="AA777" s="294"/>
      <c r="AB777" s="294"/>
      <c r="AC777" s="294"/>
      <c r="AD777" s="294"/>
      <c r="AE777" s="294"/>
      <c r="AF777" s="294"/>
      <c r="AG777" s="294"/>
      <c r="AH777" s="294"/>
      <c r="AI777" s="294"/>
      <c r="AJ777" s="294"/>
      <c r="AK777" s="294"/>
      <c r="AL777" s="294"/>
      <c r="AM777" s="294"/>
    </row>
    <row r="778" spans="1:39" ht="12">
      <c r="A778" s="281"/>
      <c r="B778" s="281"/>
      <c r="C778" s="281"/>
      <c r="D778" s="283"/>
      <c r="E778" s="283"/>
      <c r="F778" s="284" t="e">
        <f t="shared" ca="1" si="94"/>
        <v>#NAME?</v>
      </c>
      <c r="G778" s="285" t="e">
        <f t="shared" ca="1" si="95"/>
        <v>#NAME?</v>
      </c>
      <c r="H778" s="281"/>
      <c r="I778" s="281"/>
      <c r="J778" s="281"/>
      <c r="K778" s="281"/>
      <c r="L778" s="281"/>
      <c r="M778" s="287" t="str">
        <f t="shared" si="97"/>
        <v/>
      </c>
      <c r="N778" s="288" t="e">
        <f ca="1">MATCH(F778,[3]IMC!B:B,0)</f>
        <v>#NAME?</v>
      </c>
      <c r="O778" s="288" t="e">
        <f t="shared" ca="1" si="96"/>
        <v>#NAME?</v>
      </c>
      <c r="P778" s="287" t="e">
        <f ca="1">CONCATENATE(INDEX([3]IMC!$F$1:$R$5,5,$O778) &amp; " e " &amp; INDEX([3]IMC!$F$1:$R$5,5,$O778+1))</f>
        <v>#NAME?</v>
      </c>
      <c r="Q778" s="281"/>
      <c r="R778" s="288" t="e">
        <f ca="1">MATCH(F778,[3]PC!A:A,0)</f>
        <v>#NAME?</v>
      </c>
      <c r="S778" s="288" t="e">
        <f t="shared" ca="1" si="98"/>
        <v>#NAME?</v>
      </c>
      <c r="T778" s="296" t="e">
        <f ca="1">CONCATENATE(INDEX([3]PC!$E$1:$M$2,1,$S778) &amp; " e " &amp; INDEX([3]PC!$E$1:$M$2,1,$S778+1))</f>
        <v>#NAME?</v>
      </c>
      <c r="U778" s="292"/>
      <c r="W778" s="292" t="e">
        <f>CONCATENATE(INDEX([3]IMC!$F$1:$R$5,5,$V778) &amp; " e " &amp; INDEX([3]IMC!$F$1:$R$5,5,$V778+1))</f>
        <v>#VALUE!</v>
      </c>
      <c r="X778" s="293">
        <f t="shared" si="99"/>
        <v>0</v>
      </c>
      <c r="Y778" s="293">
        <f t="shared" si="100"/>
        <v>0</v>
      </c>
      <c r="Z778" s="294"/>
      <c r="AA778" s="294"/>
      <c r="AB778" s="294"/>
      <c r="AC778" s="294"/>
      <c r="AD778" s="294"/>
      <c r="AE778" s="294"/>
      <c r="AF778" s="294"/>
      <c r="AG778" s="294"/>
      <c r="AH778" s="294"/>
      <c r="AI778" s="294"/>
      <c r="AJ778" s="294"/>
      <c r="AK778" s="294"/>
      <c r="AL778" s="294"/>
      <c r="AM778" s="294"/>
    </row>
    <row r="779" spans="1:39" ht="12">
      <c r="A779" s="281"/>
      <c r="B779" s="281"/>
      <c r="C779" s="281"/>
      <c r="D779" s="283"/>
      <c r="E779" s="283"/>
      <c r="F779" s="284" t="e">
        <f t="shared" ca="1" si="94"/>
        <v>#NAME?</v>
      </c>
      <c r="G779" s="285" t="e">
        <f t="shared" ca="1" si="95"/>
        <v>#NAME?</v>
      </c>
      <c r="H779" s="281"/>
      <c r="I779" s="281"/>
      <c r="J779" s="281"/>
      <c r="K779" s="281"/>
      <c r="L779" s="281"/>
      <c r="M779" s="287" t="str">
        <f t="shared" si="97"/>
        <v/>
      </c>
      <c r="N779" s="288" t="e">
        <f ca="1">MATCH(F779,[3]IMC!B:B,0)</f>
        <v>#NAME?</v>
      </c>
      <c r="O779" s="288" t="e">
        <f t="shared" ca="1" si="96"/>
        <v>#NAME?</v>
      </c>
      <c r="P779" s="287" t="e">
        <f ca="1">CONCATENATE(INDEX([3]IMC!$F$1:$R$5,5,$O779) &amp; " e " &amp; INDEX([3]IMC!$F$1:$R$5,5,$O779+1))</f>
        <v>#NAME?</v>
      </c>
      <c r="Q779" s="281"/>
      <c r="R779" s="288" t="e">
        <f ca="1">MATCH(F779,[3]PC!A:A,0)</f>
        <v>#NAME?</v>
      </c>
      <c r="S779" s="288" t="e">
        <f t="shared" ca="1" si="98"/>
        <v>#NAME?</v>
      </c>
      <c r="T779" s="296" t="e">
        <f ca="1">CONCATENATE(INDEX([3]PC!$E$1:$M$2,1,$S779) &amp; " e " &amp; INDEX([3]PC!$E$1:$M$2,1,$S779+1))</f>
        <v>#NAME?</v>
      </c>
      <c r="U779" s="292"/>
      <c r="W779" s="292" t="e">
        <f>CONCATENATE(INDEX([3]IMC!$F$1:$R$5,5,$V779) &amp; " e " &amp; INDEX([3]IMC!$F$1:$R$5,5,$V779+1))</f>
        <v>#VALUE!</v>
      </c>
      <c r="X779" s="293">
        <f t="shared" si="99"/>
        <v>0</v>
      </c>
      <c r="Y779" s="293">
        <f t="shared" si="100"/>
        <v>0</v>
      </c>
      <c r="Z779" s="294"/>
      <c r="AA779" s="294"/>
      <c r="AB779" s="294"/>
      <c r="AC779" s="294"/>
      <c r="AD779" s="294"/>
      <c r="AE779" s="294"/>
      <c r="AF779" s="294"/>
      <c r="AG779" s="294"/>
      <c r="AH779" s="294"/>
      <c r="AI779" s="294"/>
      <c r="AJ779" s="294"/>
      <c r="AK779" s="294"/>
      <c r="AL779" s="294"/>
      <c r="AM779" s="294"/>
    </row>
    <row r="780" spans="1:39" ht="12">
      <c r="A780" s="281"/>
      <c r="B780" s="281"/>
      <c r="C780" s="281"/>
      <c r="D780" s="283"/>
      <c r="E780" s="283"/>
      <c r="F780" s="284" t="e">
        <f t="shared" ca="1" si="94"/>
        <v>#NAME?</v>
      </c>
      <c r="G780" s="285" t="e">
        <f t="shared" ca="1" si="95"/>
        <v>#NAME?</v>
      </c>
      <c r="H780" s="281"/>
      <c r="I780" s="281"/>
      <c r="J780" s="281"/>
      <c r="K780" s="281"/>
      <c r="L780" s="281"/>
      <c r="M780" s="287" t="str">
        <f t="shared" si="97"/>
        <v/>
      </c>
      <c r="N780" s="288" t="e">
        <f ca="1">MATCH(F780,[3]IMC!B:B,0)</f>
        <v>#NAME?</v>
      </c>
      <c r="O780" s="288" t="e">
        <f t="shared" ca="1" si="96"/>
        <v>#NAME?</v>
      </c>
      <c r="P780" s="287" t="e">
        <f ca="1">CONCATENATE(INDEX([3]IMC!$F$1:$R$5,5,$O780) &amp; " e " &amp; INDEX([3]IMC!$F$1:$R$5,5,$O780+1))</f>
        <v>#NAME?</v>
      </c>
      <c r="Q780" s="281"/>
      <c r="R780" s="288" t="e">
        <f ca="1">MATCH(F780,[3]PC!A:A,0)</f>
        <v>#NAME?</v>
      </c>
      <c r="S780" s="288" t="e">
        <f t="shared" ca="1" si="98"/>
        <v>#NAME?</v>
      </c>
      <c r="T780" s="296" t="e">
        <f ca="1">CONCATENATE(INDEX([3]PC!$E$1:$M$2,1,$S780) &amp; " e " &amp; INDEX([3]PC!$E$1:$M$2,1,$S780+1))</f>
        <v>#NAME?</v>
      </c>
      <c r="U780" s="292"/>
      <c r="W780" s="292" t="e">
        <f>CONCATENATE(INDEX([3]IMC!$F$1:$R$5,5,$V780) &amp; " e " &amp; INDEX([3]IMC!$F$1:$R$5,5,$V780+1))</f>
        <v>#VALUE!</v>
      </c>
      <c r="X780" s="293">
        <f t="shared" si="99"/>
        <v>0</v>
      </c>
      <c r="Y780" s="293">
        <f t="shared" si="100"/>
        <v>0</v>
      </c>
      <c r="Z780" s="294"/>
      <c r="AA780" s="294"/>
      <c r="AB780" s="294"/>
      <c r="AC780" s="294"/>
      <c r="AD780" s="294"/>
      <c r="AE780" s="294"/>
      <c r="AF780" s="294"/>
      <c r="AG780" s="294"/>
      <c r="AH780" s="294"/>
      <c r="AI780" s="294"/>
      <c r="AJ780" s="294"/>
      <c r="AK780" s="294"/>
      <c r="AL780" s="294"/>
      <c r="AM780" s="294"/>
    </row>
    <row r="781" spans="1:39" ht="12">
      <c r="A781" s="281"/>
      <c r="B781" s="281"/>
      <c r="C781" s="281"/>
      <c r="D781" s="283"/>
      <c r="E781" s="283"/>
      <c r="F781" s="284" t="e">
        <f t="shared" ca="1" si="94"/>
        <v>#NAME?</v>
      </c>
      <c r="G781" s="285" t="e">
        <f t="shared" ca="1" si="95"/>
        <v>#NAME?</v>
      </c>
      <c r="H781" s="281"/>
      <c r="I781" s="281"/>
      <c r="J781" s="281"/>
      <c r="K781" s="281"/>
      <c r="L781" s="281"/>
      <c r="M781" s="287" t="str">
        <f t="shared" si="97"/>
        <v/>
      </c>
      <c r="N781" s="288" t="e">
        <f ca="1">MATCH(F781,[3]IMC!B:B,0)</f>
        <v>#NAME?</v>
      </c>
      <c r="O781" s="288" t="e">
        <f t="shared" ca="1" si="96"/>
        <v>#NAME?</v>
      </c>
      <c r="P781" s="287" t="e">
        <f ca="1">CONCATENATE(INDEX([3]IMC!$F$1:$R$5,5,$O781) &amp; " e " &amp; INDEX([3]IMC!$F$1:$R$5,5,$O781+1))</f>
        <v>#NAME?</v>
      </c>
      <c r="Q781" s="281"/>
      <c r="R781" s="288" t="e">
        <f ca="1">MATCH(F781,[3]PC!A:A,0)</f>
        <v>#NAME?</v>
      </c>
      <c r="S781" s="288" t="e">
        <f t="shared" ca="1" si="98"/>
        <v>#NAME?</v>
      </c>
      <c r="T781" s="296" t="e">
        <f ca="1">CONCATENATE(INDEX([3]PC!$E$1:$M$2,1,$S781) &amp; " e " &amp; INDEX([3]PC!$E$1:$M$2,1,$S781+1))</f>
        <v>#NAME?</v>
      </c>
      <c r="U781" s="292"/>
      <c r="W781" s="292" t="e">
        <f>CONCATENATE(INDEX([3]IMC!$F$1:$R$5,5,$V781) &amp; " e " &amp; INDEX([3]IMC!$F$1:$R$5,5,$V781+1))</f>
        <v>#VALUE!</v>
      </c>
      <c r="X781" s="293">
        <f t="shared" si="99"/>
        <v>0</v>
      </c>
      <c r="Y781" s="293">
        <f t="shared" si="100"/>
        <v>0</v>
      </c>
      <c r="Z781" s="294"/>
      <c r="AA781" s="294"/>
      <c r="AB781" s="294"/>
      <c r="AC781" s="294"/>
      <c r="AD781" s="294"/>
      <c r="AE781" s="294"/>
      <c r="AF781" s="294"/>
      <c r="AG781" s="294"/>
      <c r="AH781" s="294"/>
      <c r="AI781" s="294"/>
      <c r="AJ781" s="294"/>
      <c r="AK781" s="294"/>
      <c r="AL781" s="294"/>
      <c r="AM781" s="294"/>
    </row>
    <row r="782" spans="1:39" ht="12">
      <c r="A782" s="281"/>
      <c r="B782" s="281"/>
      <c r="C782" s="281"/>
      <c r="D782" s="283"/>
      <c r="E782" s="283"/>
      <c r="F782" s="284" t="e">
        <f t="shared" ca="1" si="94"/>
        <v>#NAME?</v>
      </c>
      <c r="G782" s="285" t="e">
        <f t="shared" ca="1" si="95"/>
        <v>#NAME?</v>
      </c>
      <c r="H782" s="281"/>
      <c r="I782" s="281"/>
      <c r="J782" s="281"/>
      <c r="K782" s="281"/>
      <c r="L782" s="281"/>
      <c r="M782" s="287" t="str">
        <f t="shared" si="97"/>
        <v/>
      </c>
      <c r="N782" s="288" t="e">
        <f ca="1">MATCH(F782,[3]IMC!B:B,0)</f>
        <v>#NAME?</v>
      </c>
      <c r="O782" s="288" t="e">
        <f t="shared" ca="1" si="96"/>
        <v>#NAME?</v>
      </c>
      <c r="P782" s="287" t="e">
        <f ca="1">CONCATENATE(INDEX([3]IMC!$F$1:$R$5,5,$O782) &amp; " e " &amp; INDEX([3]IMC!$F$1:$R$5,5,$O782+1))</f>
        <v>#NAME?</v>
      </c>
      <c r="Q782" s="281"/>
      <c r="R782" s="288" t="e">
        <f ca="1">MATCH(F782,[3]PC!A:A,0)</f>
        <v>#NAME?</v>
      </c>
      <c r="S782" s="288" t="e">
        <f t="shared" ca="1" si="98"/>
        <v>#NAME?</v>
      </c>
      <c r="T782" s="296" t="e">
        <f ca="1">CONCATENATE(INDEX([3]PC!$E$1:$M$2,1,$S782) &amp; " e " &amp; INDEX([3]PC!$E$1:$M$2,1,$S782+1))</f>
        <v>#NAME?</v>
      </c>
      <c r="U782" s="292"/>
      <c r="W782" s="292" t="e">
        <f>CONCATENATE(INDEX([3]IMC!$F$1:$R$5,5,$V782) &amp; " e " &amp; INDEX([3]IMC!$F$1:$R$5,5,$V782+1))</f>
        <v>#VALUE!</v>
      </c>
      <c r="X782" s="293">
        <f t="shared" si="99"/>
        <v>0</v>
      </c>
      <c r="Y782" s="293">
        <f t="shared" si="100"/>
        <v>0</v>
      </c>
      <c r="Z782" s="294"/>
      <c r="AA782" s="294"/>
      <c r="AB782" s="294"/>
      <c r="AC782" s="294"/>
      <c r="AD782" s="294"/>
      <c r="AE782" s="294"/>
      <c r="AF782" s="294"/>
      <c r="AG782" s="294"/>
      <c r="AH782" s="294"/>
      <c r="AI782" s="294"/>
      <c r="AJ782" s="294"/>
      <c r="AK782" s="294"/>
      <c r="AL782" s="294"/>
      <c r="AM782" s="294"/>
    </row>
    <row r="783" spans="1:39" ht="12">
      <c r="A783" s="281"/>
      <c r="B783" s="281"/>
      <c r="C783" s="281"/>
      <c r="D783" s="283"/>
      <c r="E783" s="283"/>
      <c r="F783" s="284" t="e">
        <f t="shared" ca="1" si="94"/>
        <v>#NAME?</v>
      </c>
      <c r="G783" s="285" t="e">
        <f t="shared" ca="1" si="95"/>
        <v>#NAME?</v>
      </c>
      <c r="H783" s="281"/>
      <c r="I783" s="281"/>
      <c r="J783" s="281"/>
      <c r="K783" s="281"/>
      <c r="L783" s="281"/>
      <c r="M783" s="287" t="str">
        <f t="shared" si="97"/>
        <v/>
      </c>
      <c r="N783" s="288" t="e">
        <f ca="1">MATCH(F783,[3]IMC!B:B,0)</f>
        <v>#NAME?</v>
      </c>
      <c r="O783" s="288" t="e">
        <f t="shared" ca="1" si="96"/>
        <v>#NAME?</v>
      </c>
      <c r="P783" s="287" t="e">
        <f ca="1">CONCATENATE(INDEX([3]IMC!$F$1:$R$5,5,$O783) &amp; " e " &amp; INDEX([3]IMC!$F$1:$R$5,5,$O783+1))</f>
        <v>#NAME?</v>
      </c>
      <c r="Q783" s="281"/>
      <c r="R783" s="288" t="e">
        <f ca="1">MATCH(F783,[3]PC!A:A,0)</f>
        <v>#NAME?</v>
      </c>
      <c r="S783" s="288" t="e">
        <f t="shared" ca="1" si="98"/>
        <v>#NAME?</v>
      </c>
      <c r="T783" s="296" t="e">
        <f ca="1">CONCATENATE(INDEX([3]PC!$E$1:$M$2,1,$S783) &amp; " e " &amp; INDEX([3]PC!$E$1:$M$2,1,$S783+1))</f>
        <v>#NAME?</v>
      </c>
      <c r="U783" s="292"/>
      <c r="W783" s="292" t="e">
        <f>CONCATENATE(INDEX([3]IMC!$F$1:$R$5,5,$V783) &amp; " e " &amp; INDEX([3]IMC!$F$1:$R$5,5,$V783+1))</f>
        <v>#VALUE!</v>
      </c>
      <c r="X783" s="293">
        <f t="shared" si="99"/>
        <v>0</v>
      </c>
      <c r="Y783" s="293">
        <f t="shared" si="100"/>
        <v>0</v>
      </c>
      <c r="Z783" s="294"/>
      <c r="AA783" s="294"/>
      <c r="AB783" s="294"/>
      <c r="AC783" s="294"/>
      <c r="AD783" s="294"/>
      <c r="AE783" s="294"/>
      <c r="AF783" s="294"/>
      <c r="AG783" s="294"/>
      <c r="AH783" s="294"/>
      <c r="AI783" s="294"/>
      <c r="AJ783" s="294"/>
      <c r="AK783" s="294"/>
      <c r="AL783" s="294"/>
      <c r="AM783" s="294"/>
    </row>
    <row r="784" spans="1:39" ht="12">
      <c r="A784" s="281"/>
      <c r="B784" s="281"/>
      <c r="C784" s="281"/>
      <c r="D784" s="283"/>
      <c r="E784" s="283"/>
      <c r="F784" s="284" t="e">
        <f t="shared" ca="1" si="94"/>
        <v>#NAME?</v>
      </c>
      <c r="G784" s="285" t="e">
        <f t="shared" ca="1" si="95"/>
        <v>#NAME?</v>
      </c>
      <c r="H784" s="281"/>
      <c r="I784" s="281"/>
      <c r="J784" s="281"/>
      <c r="K784" s="281"/>
      <c r="L784" s="281"/>
      <c r="M784" s="287" t="str">
        <f t="shared" si="97"/>
        <v/>
      </c>
      <c r="N784" s="288" t="e">
        <f ca="1">MATCH(F784,[3]IMC!B:B,0)</f>
        <v>#NAME?</v>
      </c>
      <c r="O784" s="288" t="e">
        <f t="shared" ca="1" si="96"/>
        <v>#NAME?</v>
      </c>
      <c r="P784" s="287" t="e">
        <f ca="1">CONCATENATE(INDEX([3]IMC!$F$1:$R$5,5,$O784) &amp; " e " &amp; INDEX([3]IMC!$F$1:$R$5,5,$O784+1))</f>
        <v>#NAME?</v>
      </c>
      <c r="Q784" s="281"/>
      <c r="R784" s="288" t="e">
        <f ca="1">MATCH(F784,[3]PC!A:A,0)</f>
        <v>#NAME?</v>
      </c>
      <c r="S784" s="288" t="e">
        <f t="shared" ca="1" si="98"/>
        <v>#NAME?</v>
      </c>
      <c r="T784" s="296" t="e">
        <f ca="1">CONCATENATE(INDEX([3]PC!$E$1:$M$2,1,$S784) &amp; " e " &amp; INDEX([3]PC!$E$1:$M$2,1,$S784+1))</f>
        <v>#NAME?</v>
      </c>
      <c r="U784" s="292"/>
      <c r="W784" s="292" t="e">
        <f>CONCATENATE(INDEX([3]IMC!$F$1:$R$5,5,$V784) &amp; " e " &amp; INDEX([3]IMC!$F$1:$R$5,5,$V784+1))</f>
        <v>#VALUE!</v>
      </c>
      <c r="X784" s="293">
        <f t="shared" si="99"/>
        <v>0</v>
      </c>
      <c r="Y784" s="293">
        <f t="shared" si="100"/>
        <v>0</v>
      </c>
      <c r="Z784" s="294"/>
      <c r="AA784" s="294"/>
      <c r="AB784" s="294"/>
      <c r="AC784" s="294"/>
      <c r="AD784" s="294"/>
      <c r="AE784" s="294"/>
      <c r="AF784" s="294"/>
      <c r="AG784" s="294"/>
      <c r="AH784" s="294"/>
      <c r="AI784" s="294"/>
      <c r="AJ784" s="294"/>
      <c r="AK784" s="294"/>
      <c r="AL784" s="294"/>
      <c r="AM784" s="294"/>
    </row>
    <row r="785" spans="1:39" ht="12">
      <c r="A785" s="281"/>
      <c r="B785" s="281"/>
      <c r="C785" s="281"/>
      <c r="D785" s="283"/>
      <c r="E785" s="283"/>
      <c r="F785" s="284" t="e">
        <f t="shared" ca="1" si="94"/>
        <v>#NAME?</v>
      </c>
      <c r="G785" s="285" t="e">
        <f t="shared" ca="1" si="95"/>
        <v>#NAME?</v>
      </c>
      <c r="H785" s="281"/>
      <c r="I785" s="281"/>
      <c r="J785" s="281"/>
      <c r="K785" s="281"/>
      <c r="L785" s="281"/>
      <c r="M785" s="287" t="str">
        <f t="shared" si="97"/>
        <v/>
      </c>
      <c r="N785" s="288" t="e">
        <f ca="1">MATCH(F785,[3]IMC!B:B,0)</f>
        <v>#NAME?</v>
      </c>
      <c r="O785" s="288" t="e">
        <f t="shared" ca="1" si="96"/>
        <v>#NAME?</v>
      </c>
      <c r="P785" s="287" t="e">
        <f ca="1">CONCATENATE(INDEX([3]IMC!$F$1:$R$5,5,$O785) &amp; " e " &amp; INDEX([3]IMC!$F$1:$R$5,5,$O785+1))</f>
        <v>#NAME?</v>
      </c>
      <c r="Q785" s="281"/>
      <c r="R785" s="288" t="e">
        <f ca="1">MATCH(F785,[3]PC!A:A,0)</f>
        <v>#NAME?</v>
      </c>
      <c r="S785" s="288" t="e">
        <f t="shared" ca="1" si="98"/>
        <v>#NAME?</v>
      </c>
      <c r="T785" s="296" t="e">
        <f ca="1">CONCATENATE(INDEX([3]PC!$E$1:$M$2,1,$S785) &amp; " e " &amp; INDEX([3]PC!$E$1:$M$2,1,$S785+1))</f>
        <v>#NAME?</v>
      </c>
      <c r="U785" s="292"/>
      <c r="W785" s="292" t="e">
        <f>CONCATENATE(INDEX([3]IMC!$F$1:$R$5,5,$V785) &amp; " e " &amp; INDEX([3]IMC!$F$1:$R$5,5,$V785+1))</f>
        <v>#VALUE!</v>
      </c>
      <c r="X785" s="293">
        <f t="shared" si="99"/>
        <v>0</v>
      </c>
      <c r="Y785" s="293">
        <f t="shared" si="100"/>
        <v>0</v>
      </c>
      <c r="Z785" s="294"/>
      <c r="AA785" s="294"/>
      <c r="AB785" s="294"/>
      <c r="AC785" s="294"/>
      <c r="AD785" s="294"/>
      <c r="AE785" s="294"/>
      <c r="AF785" s="294"/>
      <c r="AG785" s="294"/>
      <c r="AH785" s="294"/>
      <c r="AI785" s="294"/>
      <c r="AJ785" s="294"/>
      <c r="AK785" s="294"/>
      <c r="AL785" s="294"/>
      <c r="AM785" s="294"/>
    </row>
    <row r="786" spans="1:39" ht="12">
      <c r="A786" s="281"/>
      <c r="B786" s="281"/>
      <c r="C786" s="281"/>
      <c r="D786" s="283"/>
      <c r="E786" s="283"/>
      <c r="F786" s="284" t="e">
        <f t="shared" ca="1" si="94"/>
        <v>#NAME?</v>
      </c>
      <c r="G786" s="285" t="e">
        <f t="shared" ca="1" si="95"/>
        <v>#NAME?</v>
      </c>
      <c r="H786" s="281"/>
      <c r="I786" s="281"/>
      <c r="J786" s="281"/>
      <c r="K786" s="281"/>
      <c r="L786" s="281"/>
      <c r="M786" s="287" t="str">
        <f t="shared" si="97"/>
        <v/>
      </c>
      <c r="N786" s="288" t="e">
        <f ca="1">MATCH(F786,[3]IMC!B:B,0)</f>
        <v>#NAME?</v>
      </c>
      <c r="O786" s="288" t="e">
        <f t="shared" ca="1" si="96"/>
        <v>#NAME?</v>
      </c>
      <c r="P786" s="287" t="e">
        <f ca="1">CONCATENATE(INDEX([3]IMC!$F$1:$R$5,5,$O786) &amp; " e " &amp; INDEX([3]IMC!$F$1:$R$5,5,$O786+1))</f>
        <v>#NAME?</v>
      </c>
      <c r="Q786" s="281"/>
      <c r="R786" s="288" t="e">
        <f ca="1">MATCH(F786,[3]PC!A:A,0)</f>
        <v>#NAME?</v>
      </c>
      <c r="S786" s="288" t="e">
        <f t="shared" ca="1" si="98"/>
        <v>#NAME?</v>
      </c>
      <c r="T786" s="296" t="e">
        <f ca="1">CONCATENATE(INDEX([3]PC!$E$1:$M$2,1,$S786) &amp; " e " &amp; INDEX([3]PC!$E$1:$M$2,1,$S786+1))</f>
        <v>#NAME?</v>
      </c>
      <c r="U786" s="292"/>
      <c r="W786" s="292" t="e">
        <f>CONCATENATE(INDEX([3]IMC!$F$1:$R$5,5,$V786) &amp; " e " &amp; INDEX([3]IMC!$F$1:$R$5,5,$V786+1))</f>
        <v>#VALUE!</v>
      </c>
      <c r="X786" s="293">
        <f t="shared" si="99"/>
        <v>0</v>
      </c>
      <c r="Y786" s="293">
        <f t="shared" si="100"/>
        <v>0</v>
      </c>
      <c r="Z786" s="294"/>
      <c r="AA786" s="294"/>
      <c r="AB786" s="294"/>
      <c r="AC786" s="294"/>
      <c r="AD786" s="294"/>
      <c r="AE786" s="294"/>
      <c r="AF786" s="294"/>
      <c r="AG786" s="294"/>
      <c r="AH786" s="294"/>
      <c r="AI786" s="294"/>
      <c r="AJ786" s="294"/>
      <c r="AK786" s="294"/>
      <c r="AL786" s="294"/>
      <c r="AM786" s="294"/>
    </row>
    <row r="787" spans="1:39" ht="12">
      <c r="A787" s="281"/>
      <c r="B787" s="281"/>
      <c r="C787" s="281"/>
      <c r="D787" s="283"/>
      <c r="E787" s="283"/>
      <c r="F787" s="284" t="e">
        <f t="shared" ca="1" si="94"/>
        <v>#NAME?</v>
      </c>
      <c r="G787" s="285" t="e">
        <f t="shared" ca="1" si="95"/>
        <v>#NAME?</v>
      </c>
      <c r="H787" s="281"/>
      <c r="I787" s="281"/>
      <c r="J787" s="281"/>
      <c r="K787" s="281"/>
      <c r="L787" s="281"/>
      <c r="M787" s="287" t="str">
        <f t="shared" si="97"/>
        <v/>
      </c>
      <c r="N787" s="288" t="e">
        <f ca="1">MATCH(F787,[3]IMC!B:B,0)</f>
        <v>#NAME?</v>
      </c>
      <c r="O787" s="288" t="e">
        <f t="shared" ca="1" si="96"/>
        <v>#NAME?</v>
      </c>
      <c r="P787" s="287" t="e">
        <f ca="1">CONCATENATE(INDEX([3]IMC!$F$1:$R$5,5,$O787) &amp; " e " &amp; INDEX([3]IMC!$F$1:$R$5,5,$O787+1))</f>
        <v>#NAME?</v>
      </c>
      <c r="Q787" s="281"/>
      <c r="R787" s="288" t="e">
        <f ca="1">MATCH(F787,[3]PC!A:A,0)</f>
        <v>#NAME?</v>
      </c>
      <c r="S787" s="288" t="e">
        <f t="shared" ca="1" si="98"/>
        <v>#NAME?</v>
      </c>
      <c r="T787" s="296" t="e">
        <f ca="1">CONCATENATE(INDEX([3]PC!$E$1:$M$2,1,$S787) &amp; " e " &amp; INDEX([3]PC!$E$1:$M$2,1,$S787+1))</f>
        <v>#NAME?</v>
      </c>
      <c r="U787" s="292"/>
      <c r="W787" s="292" t="e">
        <f>CONCATENATE(INDEX([3]IMC!$F$1:$R$5,5,$V787) &amp; " e " &amp; INDEX([3]IMC!$F$1:$R$5,5,$V787+1))</f>
        <v>#VALUE!</v>
      </c>
      <c r="X787" s="293">
        <f t="shared" si="99"/>
        <v>0</v>
      </c>
      <c r="Y787" s="293">
        <f t="shared" si="100"/>
        <v>0</v>
      </c>
      <c r="Z787" s="294"/>
      <c r="AA787" s="294"/>
      <c r="AB787" s="294"/>
      <c r="AC787" s="294"/>
      <c r="AD787" s="294"/>
      <c r="AE787" s="294"/>
      <c r="AF787" s="294"/>
      <c r="AG787" s="294"/>
      <c r="AH787" s="294"/>
      <c r="AI787" s="294"/>
      <c r="AJ787" s="294"/>
      <c r="AK787" s="294"/>
      <c r="AL787" s="294"/>
      <c r="AM787" s="294"/>
    </row>
    <row r="788" spans="1:39" ht="12">
      <c r="A788" s="281"/>
      <c r="B788" s="281"/>
      <c r="C788" s="281"/>
      <c r="D788" s="283"/>
      <c r="E788" s="283"/>
      <c r="F788" s="284" t="e">
        <f t="shared" ca="1" si="94"/>
        <v>#NAME?</v>
      </c>
      <c r="G788" s="285" t="e">
        <f t="shared" ca="1" si="95"/>
        <v>#NAME?</v>
      </c>
      <c r="H788" s="281"/>
      <c r="I788" s="281"/>
      <c r="J788" s="281"/>
      <c r="K788" s="281"/>
      <c r="L788" s="281"/>
      <c r="M788" s="287" t="str">
        <f t="shared" si="97"/>
        <v/>
      </c>
      <c r="N788" s="288" t="e">
        <f ca="1">MATCH(F788,[3]IMC!B:B,0)</f>
        <v>#NAME?</v>
      </c>
      <c r="O788" s="288" t="e">
        <f t="shared" ca="1" si="96"/>
        <v>#NAME?</v>
      </c>
      <c r="P788" s="287" t="e">
        <f ca="1">CONCATENATE(INDEX([3]IMC!$F$1:$R$5,5,$O788) &amp; " e " &amp; INDEX([3]IMC!$F$1:$R$5,5,$O788+1))</f>
        <v>#NAME?</v>
      </c>
      <c r="Q788" s="281"/>
      <c r="R788" s="288" t="e">
        <f ca="1">MATCH(F788,[3]PC!A:A,0)</f>
        <v>#NAME?</v>
      </c>
      <c r="S788" s="288" t="e">
        <f t="shared" ca="1" si="98"/>
        <v>#NAME?</v>
      </c>
      <c r="T788" s="296" t="e">
        <f ca="1">CONCATENATE(INDEX([3]PC!$E$1:$M$2,1,$S788) &amp; " e " &amp; INDEX([3]PC!$E$1:$M$2,1,$S788+1))</f>
        <v>#NAME?</v>
      </c>
      <c r="U788" s="292"/>
      <c r="W788" s="292" t="e">
        <f>CONCATENATE(INDEX([3]IMC!$F$1:$R$5,5,$V788) &amp; " e " &amp; INDEX([3]IMC!$F$1:$R$5,5,$V788+1))</f>
        <v>#VALUE!</v>
      </c>
      <c r="X788" s="293">
        <f t="shared" si="99"/>
        <v>0</v>
      </c>
      <c r="Y788" s="293">
        <f t="shared" si="100"/>
        <v>0</v>
      </c>
      <c r="Z788" s="294"/>
      <c r="AA788" s="294"/>
      <c r="AB788" s="294"/>
      <c r="AC788" s="294"/>
      <c r="AD788" s="294"/>
      <c r="AE788" s="294"/>
      <c r="AF788" s="294"/>
      <c r="AG788" s="294"/>
      <c r="AH788" s="294"/>
      <c r="AI788" s="294"/>
      <c r="AJ788" s="294"/>
      <c r="AK788" s="294"/>
      <c r="AL788" s="294"/>
      <c r="AM788" s="294"/>
    </row>
    <row r="789" spans="1:39" ht="12">
      <c r="A789" s="281"/>
      <c r="B789" s="281"/>
      <c r="C789" s="281"/>
      <c r="D789" s="283"/>
      <c r="E789" s="283"/>
      <c r="F789" s="284" t="e">
        <f t="shared" ca="1" si="94"/>
        <v>#NAME?</v>
      </c>
      <c r="G789" s="285" t="e">
        <f t="shared" ca="1" si="95"/>
        <v>#NAME?</v>
      </c>
      <c r="H789" s="281"/>
      <c r="I789" s="281"/>
      <c r="J789" s="281"/>
      <c r="K789" s="281"/>
      <c r="L789" s="281"/>
      <c r="M789" s="287" t="str">
        <f t="shared" si="97"/>
        <v/>
      </c>
      <c r="N789" s="288" t="e">
        <f ca="1">MATCH(F789,[3]IMC!B:B,0)</f>
        <v>#NAME?</v>
      </c>
      <c r="O789" s="288" t="e">
        <f t="shared" ca="1" si="96"/>
        <v>#NAME?</v>
      </c>
      <c r="P789" s="287" t="e">
        <f ca="1">CONCATENATE(INDEX([3]IMC!$F$1:$R$5,5,$O789) &amp; " e " &amp; INDEX([3]IMC!$F$1:$R$5,5,$O789+1))</f>
        <v>#NAME?</v>
      </c>
      <c r="Q789" s="281"/>
      <c r="R789" s="288" t="e">
        <f ca="1">MATCH(F789,[3]PC!A:A,0)</f>
        <v>#NAME?</v>
      </c>
      <c r="S789" s="288" t="e">
        <f t="shared" ca="1" si="98"/>
        <v>#NAME?</v>
      </c>
      <c r="T789" s="296" t="e">
        <f ca="1">CONCATENATE(INDEX([3]PC!$E$1:$M$2,1,$S789) &amp; " e " &amp; INDEX([3]PC!$E$1:$M$2,1,$S789+1))</f>
        <v>#NAME?</v>
      </c>
      <c r="U789" s="292"/>
      <c r="W789" s="292" t="e">
        <f>CONCATENATE(INDEX([3]IMC!$F$1:$R$5,5,$V789) &amp; " e " &amp; INDEX([3]IMC!$F$1:$R$5,5,$V789+1))</f>
        <v>#VALUE!</v>
      </c>
      <c r="X789" s="293">
        <f t="shared" si="99"/>
        <v>0</v>
      </c>
      <c r="Y789" s="293">
        <f t="shared" si="100"/>
        <v>0</v>
      </c>
      <c r="Z789" s="294"/>
      <c r="AA789" s="294"/>
      <c r="AB789" s="294"/>
      <c r="AC789" s="294"/>
      <c r="AD789" s="294"/>
      <c r="AE789" s="294"/>
      <c r="AF789" s="294"/>
      <c r="AG789" s="294"/>
      <c r="AH789" s="294"/>
      <c r="AI789" s="294"/>
      <c r="AJ789" s="294"/>
      <c r="AK789" s="294"/>
      <c r="AL789" s="294"/>
      <c r="AM789" s="294"/>
    </row>
    <row r="790" spans="1:39" ht="12">
      <c r="A790" s="281"/>
      <c r="B790" s="281"/>
      <c r="C790" s="281"/>
      <c r="D790" s="283"/>
      <c r="E790" s="283"/>
      <c r="F790" s="284" t="e">
        <f t="shared" ca="1" si="94"/>
        <v>#NAME?</v>
      </c>
      <c r="G790" s="285" t="e">
        <f t="shared" ca="1" si="95"/>
        <v>#NAME?</v>
      </c>
      <c r="H790" s="281"/>
      <c r="I790" s="281"/>
      <c r="J790" s="281"/>
      <c r="K790" s="281"/>
      <c r="L790" s="281"/>
      <c r="M790" s="287" t="str">
        <f t="shared" si="97"/>
        <v/>
      </c>
      <c r="N790" s="288" t="e">
        <f ca="1">MATCH(F790,[3]IMC!B:B,0)</f>
        <v>#NAME?</v>
      </c>
      <c r="O790" s="288" t="e">
        <f t="shared" ca="1" si="96"/>
        <v>#NAME?</v>
      </c>
      <c r="P790" s="287" t="e">
        <f ca="1">CONCATENATE(INDEX([3]IMC!$F$1:$R$5,5,$O790) &amp; " e " &amp; INDEX([3]IMC!$F$1:$R$5,5,$O790+1))</f>
        <v>#NAME?</v>
      </c>
      <c r="Q790" s="281"/>
      <c r="R790" s="288" t="e">
        <f ca="1">MATCH(F790,[3]PC!A:A,0)</f>
        <v>#NAME?</v>
      </c>
      <c r="S790" s="288" t="e">
        <f t="shared" ca="1" si="98"/>
        <v>#NAME?</v>
      </c>
      <c r="T790" s="296" t="e">
        <f ca="1">CONCATENATE(INDEX([3]PC!$E$1:$M$2,1,$S790) &amp; " e " &amp; INDEX([3]PC!$E$1:$M$2,1,$S790+1))</f>
        <v>#NAME?</v>
      </c>
      <c r="U790" s="292"/>
      <c r="W790" s="292" t="e">
        <f>CONCATENATE(INDEX([3]IMC!$F$1:$R$5,5,$V790) &amp; " e " &amp; INDEX([3]IMC!$F$1:$R$5,5,$V790+1))</f>
        <v>#VALUE!</v>
      </c>
      <c r="X790" s="293">
        <f t="shared" si="99"/>
        <v>0</v>
      </c>
      <c r="Y790" s="293">
        <f t="shared" si="100"/>
        <v>0</v>
      </c>
      <c r="Z790" s="294"/>
      <c r="AA790" s="294"/>
      <c r="AB790" s="294"/>
      <c r="AC790" s="294"/>
      <c r="AD790" s="294"/>
      <c r="AE790" s="294"/>
      <c r="AF790" s="294"/>
      <c r="AG790" s="294"/>
      <c r="AH790" s="294"/>
      <c r="AI790" s="294"/>
      <c r="AJ790" s="294"/>
      <c r="AK790" s="294"/>
      <c r="AL790" s="294"/>
      <c r="AM790" s="294"/>
    </row>
    <row r="791" spans="1:39" ht="12">
      <c r="A791" s="281"/>
      <c r="B791" s="281"/>
      <c r="C791" s="281"/>
      <c r="D791" s="283"/>
      <c r="E791" s="283"/>
      <c r="F791" s="284" t="e">
        <f t="shared" ca="1" si="94"/>
        <v>#NAME?</v>
      </c>
      <c r="G791" s="285" t="e">
        <f t="shared" ca="1" si="95"/>
        <v>#NAME?</v>
      </c>
      <c r="H791" s="281"/>
      <c r="I791" s="281"/>
      <c r="J791" s="281"/>
      <c r="K791" s="281"/>
      <c r="L791" s="281"/>
      <c r="M791" s="287" t="str">
        <f t="shared" si="97"/>
        <v/>
      </c>
      <c r="N791" s="288" t="e">
        <f ca="1">MATCH(F791,[3]IMC!B:B,0)</f>
        <v>#NAME?</v>
      </c>
      <c r="O791" s="288" t="e">
        <f t="shared" ca="1" si="96"/>
        <v>#NAME?</v>
      </c>
      <c r="P791" s="287" t="e">
        <f ca="1">CONCATENATE(INDEX([3]IMC!$F$1:$R$5,5,$O791) &amp; " e " &amp; INDEX([3]IMC!$F$1:$R$5,5,$O791+1))</f>
        <v>#NAME?</v>
      </c>
      <c r="Q791" s="281"/>
      <c r="R791" s="288" t="e">
        <f ca="1">MATCH(F791,[3]PC!A:A,0)</f>
        <v>#NAME?</v>
      </c>
      <c r="S791" s="288" t="e">
        <f t="shared" ca="1" si="98"/>
        <v>#NAME?</v>
      </c>
      <c r="T791" s="296" t="e">
        <f ca="1">CONCATENATE(INDEX([3]PC!$E$1:$M$2,1,$S791) &amp; " e " &amp; INDEX([3]PC!$E$1:$M$2,1,$S791+1))</f>
        <v>#NAME?</v>
      </c>
      <c r="U791" s="292"/>
      <c r="W791" s="292" t="e">
        <f>CONCATENATE(INDEX([3]IMC!$F$1:$R$5,5,$V791) &amp; " e " &amp; INDEX([3]IMC!$F$1:$R$5,5,$V791+1))</f>
        <v>#VALUE!</v>
      </c>
      <c r="X791" s="293">
        <f t="shared" si="99"/>
        <v>0</v>
      </c>
      <c r="Y791" s="293">
        <f t="shared" si="100"/>
        <v>0</v>
      </c>
      <c r="Z791" s="294"/>
      <c r="AA791" s="294"/>
      <c r="AB791" s="294"/>
      <c r="AC791" s="294"/>
      <c r="AD791" s="294"/>
      <c r="AE791" s="294"/>
      <c r="AF791" s="294"/>
      <c r="AG791" s="294"/>
      <c r="AH791" s="294"/>
      <c r="AI791" s="294"/>
      <c r="AJ791" s="294"/>
      <c r="AK791" s="294"/>
      <c r="AL791" s="294"/>
      <c r="AM791" s="294"/>
    </row>
    <row r="792" spans="1:39" ht="12">
      <c r="A792" s="281"/>
      <c r="B792" s="281"/>
      <c r="C792" s="281"/>
      <c r="D792" s="283"/>
      <c r="E792" s="283"/>
      <c r="F792" s="284" t="e">
        <f t="shared" ca="1" si="94"/>
        <v>#NAME?</v>
      </c>
      <c r="G792" s="285" t="e">
        <f t="shared" ca="1" si="95"/>
        <v>#NAME?</v>
      </c>
      <c r="H792" s="281"/>
      <c r="I792" s="281"/>
      <c r="J792" s="281"/>
      <c r="K792" s="281"/>
      <c r="L792" s="281"/>
      <c r="M792" s="287" t="str">
        <f t="shared" si="97"/>
        <v/>
      </c>
      <c r="N792" s="288" t="e">
        <f ca="1">MATCH(F792,[3]IMC!B:B,0)</f>
        <v>#NAME?</v>
      </c>
      <c r="O792" s="288" t="e">
        <f t="shared" ca="1" si="96"/>
        <v>#NAME?</v>
      </c>
      <c r="P792" s="287" t="e">
        <f ca="1">CONCATENATE(INDEX([3]IMC!$F$1:$R$5,5,$O792) &amp; " e " &amp; INDEX([3]IMC!$F$1:$R$5,5,$O792+1))</f>
        <v>#NAME?</v>
      </c>
      <c r="Q792" s="281"/>
      <c r="R792" s="288" t="e">
        <f ca="1">MATCH(F792,[3]PC!A:A,0)</f>
        <v>#NAME?</v>
      </c>
      <c r="S792" s="288" t="e">
        <f t="shared" ca="1" si="98"/>
        <v>#NAME?</v>
      </c>
      <c r="T792" s="296" t="e">
        <f ca="1">CONCATENATE(INDEX([3]PC!$E$1:$M$2,1,$S792) &amp; " e " &amp; INDEX([3]PC!$E$1:$M$2,1,$S792+1))</f>
        <v>#NAME?</v>
      </c>
      <c r="U792" s="292"/>
      <c r="W792" s="292" t="e">
        <f>CONCATENATE(INDEX([3]IMC!$F$1:$R$5,5,$V792) &amp; " e " &amp; INDEX([3]IMC!$F$1:$R$5,5,$V792+1))</f>
        <v>#VALUE!</v>
      </c>
      <c r="X792" s="293">
        <f t="shared" si="99"/>
        <v>0</v>
      </c>
      <c r="Y792" s="293">
        <f t="shared" si="100"/>
        <v>0</v>
      </c>
      <c r="Z792" s="294"/>
      <c r="AA792" s="294"/>
      <c r="AB792" s="294"/>
      <c r="AC792" s="294"/>
      <c r="AD792" s="294"/>
      <c r="AE792" s="294"/>
      <c r="AF792" s="294"/>
      <c r="AG792" s="294"/>
      <c r="AH792" s="294"/>
      <c r="AI792" s="294"/>
      <c r="AJ792" s="294"/>
      <c r="AK792" s="294"/>
      <c r="AL792" s="294"/>
      <c r="AM792" s="294"/>
    </row>
    <row r="793" spans="1:39" ht="12">
      <c r="A793" s="281"/>
      <c r="B793" s="281"/>
      <c r="C793" s="281"/>
      <c r="D793" s="283"/>
      <c r="E793" s="283"/>
      <c r="F793" s="284" t="e">
        <f t="shared" ref="F793:F856" ca="1" si="101">meses(E793,D793)</f>
        <v>#NAME?</v>
      </c>
      <c r="G793" s="285" t="e">
        <f t="shared" ref="G793:G856" ca="1" si="102">AnosMeses(E793,D793)</f>
        <v>#NAME?</v>
      </c>
      <c r="H793" s="281"/>
      <c r="I793" s="281"/>
      <c r="J793" s="281"/>
      <c r="K793" s="281"/>
      <c r="L793" s="281"/>
      <c r="M793" s="287" t="str">
        <f t="shared" si="97"/>
        <v/>
      </c>
      <c r="N793" s="288" t="e">
        <f ca="1">MATCH(F793,[3]IMC!B:B,0)</f>
        <v>#NAME?</v>
      </c>
      <c r="O793" s="288" t="e">
        <f t="shared" ca="1" si="96"/>
        <v>#NAME?</v>
      </c>
      <c r="P793" s="287" t="e">
        <f ca="1">CONCATENATE(INDEX([3]IMC!$F$1:$R$5,5,$O793) &amp; " e " &amp; INDEX([3]IMC!$F$1:$R$5,5,$O793+1))</f>
        <v>#NAME?</v>
      </c>
      <c r="Q793" s="281"/>
      <c r="R793" s="288" t="e">
        <f ca="1">MATCH(F793,[3]PC!A:A,0)</f>
        <v>#NAME?</v>
      </c>
      <c r="S793" s="288" t="e">
        <f t="shared" ca="1" si="98"/>
        <v>#NAME?</v>
      </c>
      <c r="T793" s="296" t="e">
        <f ca="1">CONCATENATE(INDEX([3]PC!$E$1:$M$2,1,$S793) &amp; " e " &amp; INDEX([3]PC!$E$1:$M$2,1,$S793+1))</f>
        <v>#NAME?</v>
      </c>
      <c r="U793" s="292"/>
      <c r="W793" s="292" t="e">
        <f>CONCATENATE(INDEX([3]IMC!$F$1:$R$5,5,$V793) &amp; " e " &amp; INDEX([3]IMC!$F$1:$R$5,5,$V793+1))</f>
        <v>#VALUE!</v>
      </c>
      <c r="X793" s="293">
        <f t="shared" si="99"/>
        <v>0</v>
      </c>
      <c r="Y793" s="293">
        <f t="shared" si="100"/>
        <v>0</v>
      </c>
      <c r="Z793" s="294"/>
      <c r="AA793" s="294"/>
      <c r="AB793" s="294"/>
      <c r="AC793" s="294"/>
      <c r="AD793" s="294"/>
      <c r="AE793" s="294"/>
      <c r="AF793" s="294"/>
      <c r="AG793" s="294"/>
      <c r="AH793" s="294"/>
      <c r="AI793" s="294"/>
      <c r="AJ793" s="294"/>
      <c r="AK793" s="294"/>
      <c r="AL793" s="294"/>
      <c r="AM793" s="294"/>
    </row>
    <row r="794" spans="1:39" ht="12">
      <c r="A794" s="281"/>
      <c r="B794" s="281"/>
      <c r="C794" s="281"/>
      <c r="D794" s="283"/>
      <c r="E794" s="283"/>
      <c r="F794" s="284" t="e">
        <f t="shared" ca="1" si="101"/>
        <v>#NAME?</v>
      </c>
      <c r="G794" s="285" t="e">
        <f t="shared" ca="1" si="102"/>
        <v>#NAME?</v>
      </c>
      <c r="H794" s="281"/>
      <c r="I794" s="281"/>
      <c r="J794" s="281"/>
      <c r="K794" s="281"/>
      <c r="L794" s="281"/>
      <c r="M794" s="287" t="str">
        <f t="shared" si="97"/>
        <v/>
      </c>
      <c r="N794" s="288" t="e">
        <f ca="1">MATCH(F794,[3]IMC!B:B,0)</f>
        <v>#NAME?</v>
      </c>
      <c r="O794" s="288" t="e">
        <f t="shared" ca="1" si="96"/>
        <v>#NAME?</v>
      </c>
      <c r="P794" s="287" t="e">
        <f ca="1">CONCATENATE(INDEX([3]IMC!$F$1:$R$5,5,$O794) &amp; " e " &amp; INDEX([3]IMC!$F$1:$R$5,5,$O794+1))</f>
        <v>#NAME?</v>
      </c>
      <c r="Q794" s="281"/>
      <c r="R794" s="288" t="e">
        <f ca="1">MATCH(F794,[3]PC!A:A,0)</f>
        <v>#NAME?</v>
      </c>
      <c r="S794" s="288" t="e">
        <f t="shared" ca="1" si="98"/>
        <v>#NAME?</v>
      </c>
      <c r="T794" s="296" t="e">
        <f ca="1">CONCATENATE(INDEX([3]PC!$E$1:$M$2,1,$S794) &amp; " e " &amp; INDEX([3]PC!$E$1:$M$2,1,$S794+1))</f>
        <v>#NAME?</v>
      </c>
      <c r="U794" s="292"/>
      <c r="W794" s="292" t="e">
        <f>CONCATENATE(INDEX([3]IMC!$F$1:$R$5,5,$V794) &amp; " e " &amp; INDEX([3]IMC!$F$1:$R$5,5,$V794+1))</f>
        <v>#VALUE!</v>
      </c>
      <c r="X794" s="293">
        <f t="shared" si="99"/>
        <v>0</v>
      </c>
      <c r="Y794" s="293">
        <f t="shared" si="100"/>
        <v>0</v>
      </c>
      <c r="Z794" s="294"/>
      <c r="AA794" s="294"/>
      <c r="AB794" s="294"/>
      <c r="AC794" s="294"/>
      <c r="AD794" s="294"/>
      <c r="AE794" s="294"/>
      <c r="AF794" s="294"/>
      <c r="AG794" s="294"/>
      <c r="AH794" s="294"/>
      <c r="AI794" s="294"/>
      <c r="AJ794" s="294"/>
      <c r="AK794" s="294"/>
      <c r="AL794" s="294"/>
      <c r="AM794" s="294"/>
    </row>
    <row r="795" spans="1:39" ht="12">
      <c r="A795" s="281"/>
      <c r="B795" s="281"/>
      <c r="C795" s="281"/>
      <c r="D795" s="283"/>
      <c r="E795" s="283"/>
      <c r="F795" s="284" t="e">
        <f t="shared" ca="1" si="101"/>
        <v>#NAME?</v>
      </c>
      <c r="G795" s="285" t="e">
        <f t="shared" ca="1" si="102"/>
        <v>#NAME?</v>
      </c>
      <c r="H795" s="281"/>
      <c r="I795" s="281"/>
      <c r="J795" s="281"/>
      <c r="K795" s="281"/>
      <c r="L795" s="281"/>
      <c r="M795" s="287" t="str">
        <f t="shared" si="97"/>
        <v/>
      </c>
      <c r="N795" s="288" t="e">
        <f ca="1">MATCH(F795,[3]IMC!B:B,0)</f>
        <v>#NAME?</v>
      </c>
      <c r="O795" s="288" t="e">
        <f t="shared" ca="1" si="96"/>
        <v>#NAME?</v>
      </c>
      <c r="P795" s="287" t="e">
        <f ca="1">CONCATENATE(INDEX([3]IMC!$F$1:$R$5,5,$O795) &amp; " e " &amp; INDEX([3]IMC!$F$1:$R$5,5,$O795+1))</f>
        <v>#NAME?</v>
      </c>
      <c r="Q795" s="281"/>
      <c r="R795" s="288" t="e">
        <f ca="1">MATCH(F795,[3]PC!A:A,0)</f>
        <v>#NAME?</v>
      </c>
      <c r="S795" s="288" t="e">
        <f t="shared" ca="1" si="98"/>
        <v>#NAME?</v>
      </c>
      <c r="T795" s="296" t="e">
        <f ca="1">CONCATENATE(INDEX([3]PC!$E$1:$M$2,1,$S795) &amp; " e " &amp; INDEX([3]PC!$E$1:$M$2,1,$S795+1))</f>
        <v>#NAME?</v>
      </c>
      <c r="U795" s="292"/>
      <c r="W795" s="292" t="e">
        <f>CONCATENATE(INDEX([3]IMC!$F$1:$R$5,5,$V795) &amp; " e " &amp; INDEX([3]IMC!$F$1:$R$5,5,$V795+1))</f>
        <v>#VALUE!</v>
      </c>
      <c r="X795" s="293">
        <f t="shared" si="99"/>
        <v>0</v>
      </c>
      <c r="Y795" s="293">
        <f t="shared" si="100"/>
        <v>0</v>
      </c>
      <c r="Z795" s="294"/>
      <c r="AA795" s="294"/>
      <c r="AB795" s="294"/>
      <c r="AC795" s="294"/>
      <c r="AD795" s="294"/>
      <c r="AE795" s="294"/>
      <c r="AF795" s="294"/>
      <c r="AG795" s="294"/>
      <c r="AH795" s="294"/>
      <c r="AI795" s="294"/>
      <c r="AJ795" s="294"/>
      <c r="AK795" s="294"/>
      <c r="AL795" s="294"/>
      <c r="AM795" s="294"/>
    </row>
    <row r="796" spans="1:39" ht="12">
      <c r="A796" s="281"/>
      <c r="B796" s="281"/>
      <c r="C796" s="281"/>
      <c r="D796" s="283"/>
      <c r="E796" s="283"/>
      <c r="F796" s="284" t="e">
        <f t="shared" ca="1" si="101"/>
        <v>#NAME?</v>
      </c>
      <c r="G796" s="285" t="e">
        <f t="shared" ca="1" si="102"/>
        <v>#NAME?</v>
      </c>
      <c r="H796" s="281"/>
      <c r="I796" s="281"/>
      <c r="J796" s="281"/>
      <c r="K796" s="281"/>
      <c r="L796" s="281"/>
      <c r="M796" s="287" t="str">
        <f t="shared" si="97"/>
        <v/>
      </c>
      <c r="N796" s="288" t="e">
        <f ca="1">MATCH(F796,[3]IMC!B:B,0)</f>
        <v>#NAME?</v>
      </c>
      <c r="O796" s="288" t="e">
        <f t="shared" ca="1" si="96"/>
        <v>#NAME?</v>
      </c>
      <c r="P796" s="287" t="e">
        <f ca="1">CONCATENATE(INDEX([3]IMC!$F$1:$R$5,5,$O796) &amp; " e " &amp; INDEX([3]IMC!$F$1:$R$5,5,$O796+1))</f>
        <v>#NAME?</v>
      </c>
      <c r="Q796" s="281"/>
      <c r="R796" s="288" t="e">
        <f ca="1">MATCH(F796,[3]PC!A:A,0)</f>
        <v>#NAME?</v>
      </c>
      <c r="S796" s="288" t="e">
        <f t="shared" ca="1" si="98"/>
        <v>#NAME?</v>
      </c>
      <c r="T796" s="296" t="e">
        <f ca="1">CONCATENATE(INDEX([3]PC!$E$1:$M$2,1,$S796) &amp; " e " &amp; INDEX([3]PC!$E$1:$M$2,1,$S796+1))</f>
        <v>#NAME?</v>
      </c>
      <c r="U796" s="292"/>
      <c r="W796" s="292" t="e">
        <f>CONCATENATE(INDEX([3]IMC!$F$1:$R$5,5,$V796) &amp; " e " &amp; INDEX([3]IMC!$F$1:$R$5,5,$V796+1))</f>
        <v>#VALUE!</v>
      </c>
      <c r="X796" s="293">
        <f t="shared" si="99"/>
        <v>0</v>
      </c>
      <c r="Y796" s="293">
        <f t="shared" si="100"/>
        <v>0</v>
      </c>
      <c r="Z796" s="294"/>
      <c r="AA796" s="294"/>
      <c r="AB796" s="294"/>
      <c r="AC796" s="294"/>
      <c r="AD796" s="294"/>
      <c r="AE796" s="294"/>
      <c r="AF796" s="294"/>
      <c r="AG796" s="294"/>
      <c r="AH796" s="294"/>
      <c r="AI796" s="294"/>
      <c r="AJ796" s="294"/>
      <c r="AK796" s="294"/>
      <c r="AL796" s="294"/>
      <c r="AM796" s="294"/>
    </row>
    <row r="797" spans="1:39" ht="12">
      <c r="A797" s="281"/>
      <c r="B797" s="281"/>
      <c r="C797" s="281"/>
      <c r="D797" s="283"/>
      <c r="E797" s="283"/>
      <c r="F797" s="284" t="e">
        <f t="shared" ca="1" si="101"/>
        <v>#NAME?</v>
      </c>
      <c r="G797" s="285" t="e">
        <f t="shared" ca="1" si="102"/>
        <v>#NAME?</v>
      </c>
      <c r="H797" s="281"/>
      <c r="I797" s="281"/>
      <c r="J797" s="281"/>
      <c r="K797" s="281"/>
      <c r="L797" s="281"/>
      <c r="M797" s="287" t="str">
        <f t="shared" si="97"/>
        <v/>
      </c>
      <c r="N797" s="288" t="e">
        <f ca="1">MATCH(F797,[3]IMC!B:B,0)</f>
        <v>#NAME?</v>
      </c>
      <c r="O797" s="288" t="e">
        <f t="shared" ca="1" si="96"/>
        <v>#NAME?</v>
      </c>
      <c r="P797" s="287" t="e">
        <f ca="1">CONCATENATE(INDEX([3]IMC!$F$1:$R$5,5,$O797) &amp; " e " &amp; INDEX([3]IMC!$F$1:$R$5,5,$O797+1))</f>
        <v>#NAME?</v>
      </c>
      <c r="Q797" s="281"/>
      <c r="R797" s="288" t="e">
        <f ca="1">MATCH(F797,[3]PC!A:A,0)</f>
        <v>#NAME?</v>
      </c>
      <c r="S797" s="288" t="e">
        <f t="shared" ca="1" si="98"/>
        <v>#NAME?</v>
      </c>
      <c r="T797" s="296" t="e">
        <f ca="1">CONCATENATE(INDEX([3]PC!$E$1:$M$2,1,$S797) &amp; " e " &amp; INDEX([3]PC!$E$1:$M$2,1,$S797+1))</f>
        <v>#NAME?</v>
      </c>
      <c r="U797" s="292"/>
      <c r="W797" s="292" t="e">
        <f>CONCATENATE(INDEX([3]IMC!$F$1:$R$5,5,$V797) &amp; " e " &amp; INDEX([3]IMC!$F$1:$R$5,5,$V797+1))</f>
        <v>#VALUE!</v>
      </c>
      <c r="X797" s="293">
        <f t="shared" si="99"/>
        <v>0</v>
      </c>
      <c r="Y797" s="293">
        <f t="shared" si="100"/>
        <v>0</v>
      </c>
      <c r="Z797" s="294"/>
      <c r="AA797" s="294"/>
      <c r="AB797" s="294"/>
      <c r="AC797" s="294"/>
      <c r="AD797" s="294"/>
      <c r="AE797" s="294"/>
      <c r="AF797" s="294"/>
      <c r="AG797" s="294"/>
      <c r="AH797" s="294"/>
      <c r="AI797" s="294"/>
      <c r="AJ797" s="294"/>
      <c r="AK797" s="294"/>
      <c r="AL797" s="294"/>
      <c r="AM797" s="294"/>
    </row>
    <row r="798" spans="1:39" ht="12">
      <c r="A798" s="281"/>
      <c r="B798" s="281"/>
      <c r="C798" s="281"/>
      <c r="D798" s="283"/>
      <c r="E798" s="283"/>
      <c r="F798" s="284" t="e">
        <f t="shared" ca="1" si="101"/>
        <v>#NAME?</v>
      </c>
      <c r="G798" s="285" t="e">
        <f t="shared" ca="1" si="102"/>
        <v>#NAME?</v>
      </c>
      <c r="H798" s="281"/>
      <c r="I798" s="281"/>
      <c r="J798" s="281"/>
      <c r="K798" s="281"/>
      <c r="L798" s="281"/>
      <c r="M798" s="287" t="str">
        <f t="shared" si="97"/>
        <v/>
      </c>
      <c r="N798" s="288" t="e">
        <f ca="1">MATCH(F798,[3]IMC!B:B,0)</f>
        <v>#NAME?</v>
      </c>
      <c r="O798" s="288" t="e">
        <f t="shared" ca="1" si="96"/>
        <v>#NAME?</v>
      </c>
      <c r="P798" s="287" t="e">
        <f ca="1">CONCATENATE(INDEX([3]IMC!$F$1:$R$5,5,$O798) &amp; " e " &amp; INDEX([3]IMC!$F$1:$R$5,5,$O798+1))</f>
        <v>#NAME?</v>
      </c>
      <c r="Q798" s="281"/>
      <c r="R798" s="288" t="e">
        <f ca="1">MATCH(F798,[3]PC!A:A,0)</f>
        <v>#NAME?</v>
      </c>
      <c r="S798" s="288" t="e">
        <f t="shared" ca="1" si="98"/>
        <v>#NAME?</v>
      </c>
      <c r="T798" s="296" t="e">
        <f ca="1">CONCATENATE(INDEX([3]PC!$E$1:$M$2,1,$S798) &amp; " e " &amp; INDEX([3]PC!$E$1:$M$2,1,$S798+1))</f>
        <v>#NAME?</v>
      </c>
      <c r="U798" s="292"/>
      <c r="W798" s="292" t="e">
        <f>CONCATENATE(INDEX([3]IMC!$F$1:$R$5,5,$V798) &amp; " e " &amp; INDEX([3]IMC!$F$1:$R$5,5,$V798+1))</f>
        <v>#VALUE!</v>
      </c>
      <c r="X798" s="293">
        <f t="shared" si="99"/>
        <v>0</v>
      </c>
      <c r="Y798" s="293">
        <f t="shared" si="100"/>
        <v>0</v>
      </c>
      <c r="Z798" s="294"/>
      <c r="AA798" s="294"/>
      <c r="AB798" s="294"/>
      <c r="AC798" s="294"/>
      <c r="AD798" s="294"/>
      <c r="AE798" s="294"/>
      <c r="AF798" s="294"/>
      <c r="AG798" s="294"/>
      <c r="AH798" s="294"/>
      <c r="AI798" s="294"/>
      <c r="AJ798" s="294"/>
      <c r="AK798" s="294"/>
      <c r="AL798" s="294"/>
      <c r="AM798" s="294"/>
    </row>
    <row r="799" spans="1:39" ht="12">
      <c r="A799" s="281"/>
      <c r="B799" s="281"/>
      <c r="C799" s="281"/>
      <c r="D799" s="283"/>
      <c r="E799" s="283"/>
      <c r="F799" s="284" t="e">
        <f t="shared" ca="1" si="101"/>
        <v>#NAME?</v>
      </c>
      <c r="G799" s="285" t="e">
        <f t="shared" ca="1" si="102"/>
        <v>#NAME?</v>
      </c>
      <c r="H799" s="281"/>
      <c r="I799" s="281"/>
      <c r="J799" s="281"/>
      <c r="K799" s="281"/>
      <c r="L799" s="281"/>
      <c r="M799" s="287" t="str">
        <f t="shared" si="97"/>
        <v/>
      </c>
      <c r="N799" s="288" t="e">
        <f ca="1">MATCH(F799,[3]IMC!B:B,0)</f>
        <v>#NAME?</v>
      </c>
      <c r="O799" s="288" t="e">
        <f t="shared" ca="1" si="96"/>
        <v>#NAME?</v>
      </c>
      <c r="P799" s="287" t="e">
        <f ca="1">CONCATENATE(INDEX([3]IMC!$F$1:$R$5,5,$O799) &amp; " e " &amp; INDEX([3]IMC!$F$1:$R$5,5,$O799+1))</f>
        <v>#NAME?</v>
      </c>
      <c r="Q799" s="281"/>
      <c r="R799" s="288" t="e">
        <f ca="1">MATCH(F799,[3]PC!A:A,0)</f>
        <v>#NAME?</v>
      </c>
      <c r="S799" s="288" t="e">
        <f t="shared" ca="1" si="98"/>
        <v>#NAME?</v>
      </c>
      <c r="T799" s="296" t="e">
        <f ca="1">CONCATENATE(INDEX([3]PC!$E$1:$M$2,1,$S799) &amp; " e " &amp; INDEX([3]PC!$E$1:$M$2,1,$S799+1))</f>
        <v>#NAME?</v>
      </c>
      <c r="U799" s="292"/>
      <c r="W799" s="292" t="e">
        <f>CONCATENATE(INDEX([3]IMC!$F$1:$R$5,5,$V799) &amp; " e " &amp; INDEX([3]IMC!$F$1:$R$5,5,$V799+1))</f>
        <v>#VALUE!</v>
      </c>
      <c r="X799" s="293">
        <f t="shared" si="99"/>
        <v>0</v>
      </c>
      <c r="Y799" s="293">
        <f t="shared" si="100"/>
        <v>0</v>
      </c>
      <c r="Z799" s="294"/>
      <c r="AA799" s="294"/>
      <c r="AB799" s="294"/>
      <c r="AC799" s="294"/>
      <c r="AD799" s="294"/>
      <c r="AE799" s="294"/>
      <c r="AF799" s="294"/>
      <c r="AG799" s="294"/>
      <c r="AH799" s="294"/>
      <c r="AI799" s="294"/>
      <c r="AJ799" s="294"/>
      <c r="AK799" s="294"/>
      <c r="AL799" s="294"/>
      <c r="AM799" s="294"/>
    </row>
    <row r="800" spans="1:39" ht="12">
      <c r="A800" s="281"/>
      <c r="B800" s="281"/>
      <c r="C800" s="281"/>
      <c r="D800" s="283"/>
      <c r="E800" s="283"/>
      <c r="F800" s="284" t="e">
        <f t="shared" ca="1" si="101"/>
        <v>#NAME?</v>
      </c>
      <c r="G800" s="285" t="e">
        <f t="shared" ca="1" si="102"/>
        <v>#NAME?</v>
      </c>
      <c r="H800" s="281"/>
      <c r="I800" s="281"/>
      <c r="J800" s="281"/>
      <c r="K800" s="281"/>
      <c r="L800" s="281"/>
      <c r="M800" s="287" t="str">
        <f t="shared" si="97"/>
        <v/>
      </c>
      <c r="N800" s="288" t="e">
        <f ca="1">MATCH(F800,[3]IMC!B:B,0)</f>
        <v>#NAME?</v>
      </c>
      <c r="O800" s="288" t="e">
        <f t="shared" ca="1" si="96"/>
        <v>#NAME?</v>
      </c>
      <c r="P800" s="287" t="e">
        <f ca="1">CONCATENATE(INDEX([3]IMC!$F$1:$R$5,5,$O800) &amp; " e " &amp; INDEX([3]IMC!$F$1:$R$5,5,$O800+1))</f>
        <v>#NAME?</v>
      </c>
      <c r="Q800" s="281"/>
      <c r="R800" s="288" t="e">
        <f ca="1">MATCH(F800,[3]PC!A:A,0)</f>
        <v>#NAME?</v>
      </c>
      <c r="S800" s="288" t="e">
        <f t="shared" ca="1" si="98"/>
        <v>#NAME?</v>
      </c>
      <c r="T800" s="296" t="e">
        <f ca="1">CONCATENATE(INDEX([3]PC!$E$1:$M$2,1,$S800) &amp; " e " &amp; INDEX([3]PC!$E$1:$M$2,1,$S800+1))</f>
        <v>#NAME?</v>
      </c>
      <c r="U800" s="292"/>
      <c r="W800" s="292" t="e">
        <f>CONCATENATE(INDEX([3]IMC!$F$1:$R$5,5,$V800) &amp; " e " &amp; INDEX([3]IMC!$F$1:$R$5,5,$V800+1))</f>
        <v>#VALUE!</v>
      </c>
      <c r="X800" s="293">
        <f t="shared" si="99"/>
        <v>0</v>
      </c>
      <c r="Y800" s="293">
        <f t="shared" si="100"/>
        <v>0</v>
      </c>
      <c r="Z800" s="294"/>
      <c r="AA800" s="294"/>
      <c r="AB800" s="294"/>
      <c r="AC800" s="294"/>
      <c r="AD800" s="294"/>
      <c r="AE800" s="294"/>
      <c r="AF800" s="294"/>
      <c r="AG800" s="294"/>
      <c r="AH800" s="294"/>
      <c r="AI800" s="294"/>
      <c r="AJ800" s="294"/>
      <c r="AK800" s="294"/>
      <c r="AL800" s="294"/>
      <c r="AM800" s="294"/>
    </row>
    <row r="801" spans="1:39" ht="12">
      <c r="A801" s="281"/>
      <c r="B801" s="281"/>
      <c r="C801" s="281"/>
      <c r="D801" s="283"/>
      <c r="E801" s="283"/>
      <c r="F801" s="284" t="e">
        <f t="shared" ca="1" si="101"/>
        <v>#NAME?</v>
      </c>
      <c r="G801" s="285" t="e">
        <f t="shared" ca="1" si="102"/>
        <v>#NAME?</v>
      </c>
      <c r="H801" s="281"/>
      <c r="I801" s="281"/>
      <c r="J801" s="281"/>
      <c r="K801" s="281"/>
      <c r="L801" s="281"/>
      <c r="M801" s="287" t="str">
        <f t="shared" si="97"/>
        <v/>
      </c>
      <c r="N801" s="288" t="e">
        <f ca="1">MATCH(F801,[3]IMC!B:B,0)</f>
        <v>#NAME?</v>
      </c>
      <c r="O801" s="288" t="e">
        <f t="shared" ca="1" si="96"/>
        <v>#NAME?</v>
      </c>
      <c r="P801" s="287" t="e">
        <f ca="1">CONCATENATE(INDEX([3]IMC!$F$1:$R$5,5,$O801) &amp; " e " &amp; INDEX([3]IMC!$F$1:$R$5,5,$O801+1))</f>
        <v>#NAME?</v>
      </c>
      <c r="Q801" s="281"/>
      <c r="R801" s="288" t="e">
        <f ca="1">MATCH(F801,[3]PC!A:A,0)</f>
        <v>#NAME?</v>
      </c>
      <c r="S801" s="288" t="e">
        <f t="shared" ca="1" si="98"/>
        <v>#NAME?</v>
      </c>
      <c r="T801" s="296" t="e">
        <f ca="1">CONCATENATE(INDEX([3]PC!$E$1:$M$2,1,$S801) &amp; " e " &amp; INDEX([3]PC!$E$1:$M$2,1,$S801+1))</f>
        <v>#NAME?</v>
      </c>
      <c r="U801" s="292"/>
      <c r="W801" s="292" t="e">
        <f>CONCATENATE(INDEX([3]IMC!$F$1:$R$5,5,$V801) &amp; " e " &amp; INDEX([3]IMC!$F$1:$R$5,5,$V801+1))</f>
        <v>#VALUE!</v>
      </c>
      <c r="X801" s="293">
        <f t="shared" si="99"/>
        <v>0</v>
      </c>
      <c r="Y801" s="293">
        <f t="shared" si="100"/>
        <v>0</v>
      </c>
      <c r="Z801" s="294"/>
      <c r="AA801" s="294"/>
      <c r="AB801" s="294"/>
      <c r="AC801" s="294"/>
      <c r="AD801" s="294"/>
      <c r="AE801" s="294"/>
      <c r="AF801" s="294"/>
      <c r="AG801" s="294"/>
      <c r="AH801" s="294"/>
      <c r="AI801" s="294"/>
      <c r="AJ801" s="294"/>
      <c r="AK801" s="294"/>
      <c r="AL801" s="294"/>
      <c r="AM801" s="294"/>
    </row>
    <row r="802" spans="1:39" ht="12">
      <c r="A802" s="281"/>
      <c r="B802" s="281"/>
      <c r="C802" s="281"/>
      <c r="D802" s="283"/>
      <c r="E802" s="283"/>
      <c r="F802" s="284" t="e">
        <f t="shared" ca="1" si="101"/>
        <v>#NAME?</v>
      </c>
      <c r="G802" s="285" t="e">
        <f t="shared" ca="1" si="102"/>
        <v>#NAME?</v>
      </c>
      <c r="H802" s="281"/>
      <c r="I802" s="281"/>
      <c r="J802" s="281"/>
      <c r="K802" s="281"/>
      <c r="L802" s="281"/>
      <c r="M802" s="287" t="str">
        <f t="shared" si="97"/>
        <v/>
      </c>
      <c r="N802" s="288" t="e">
        <f ca="1">MATCH(F802,[3]IMC!B:B,0)</f>
        <v>#NAME?</v>
      </c>
      <c r="O802" s="288" t="e">
        <f t="shared" ca="1" si="96"/>
        <v>#NAME?</v>
      </c>
      <c r="P802" s="287" t="e">
        <f ca="1">CONCATENATE(INDEX([3]IMC!$F$1:$R$5,5,$O802) &amp; " e " &amp; INDEX([3]IMC!$F$1:$R$5,5,$O802+1))</f>
        <v>#NAME?</v>
      </c>
      <c r="Q802" s="281"/>
      <c r="R802" s="288" t="e">
        <f ca="1">MATCH(F802,[3]PC!A:A,0)</f>
        <v>#NAME?</v>
      </c>
      <c r="S802" s="288" t="e">
        <f t="shared" ca="1" si="98"/>
        <v>#NAME?</v>
      </c>
      <c r="T802" s="296" t="e">
        <f ca="1">CONCATENATE(INDEX([3]PC!$E$1:$M$2,1,$S802) &amp; " e " &amp; INDEX([3]PC!$E$1:$M$2,1,$S802+1))</f>
        <v>#NAME?</v>
      </c>
      <c r="U802" s="292"/>
      <c r="W802" s="292" t="e">
        <f>CONCATENATE(INDEX([3]IMC!$F$1:$R$5,5,$V802) &amp; " e " &amp; INDEX([3]IMC!$F$1:$R$5,5,$V802+1))</f>
        <v>#VALUE!</v>
      </c>
      <c r="X802" s="293">
        <f t="shared" si="99"/>
        <v>0</v>
      </c>
      <c r="Y802" s="293">
        <f t="shared" si="100"/>
        <v>0</v>
      </c>
      <c r="Z802" s="294"/>
      <c r="AA802" s="294"/>
      <c r="AB802" s="294"/>
      <c r="AC802" s="294"/>
      <c r="AD802" s="294"/>
      <c r="AE802" s="294"/>
      <c r="AF802" s="294"/>
      <c r="AG802" s="294"/>
      <c r="AH802" s="294"/>
      <c r="AI802" s="294"/>
      <c r="AJ802" s="294"/>
      <c r="AK802" s="294"/>
      <c r="AL802" s="294"/>
      <c r="AM802" s="294"/>
    </row>
    <row r="803" spans="1:39" ht="12">
      <c r="A803" s="281"/>
      <c r="B803" s="281"/>
      <c r="C803" s="281"/>
      <c r="D803" s="283"/>
      <c r="E803" s="283"/>
      <c r="F803" s="284" t="e">
        <f t="shared" ca="1" si="101"/>
        <v>#NAME?</v>
      </c>
      <c r="G803" s="285" t="e">
        <f t="shared" ca="1" si="102"/>
        <v>#NAME?</v>
      </c>
      <c r="H803" s="281"/>
      <c r="I803" s="281"/>
      <c r="J803" s="281"/>
      <c r="K803" s="281"/>
      <c r="L803" s="281"/>
      <c r="M803" s="287" t="str">
        <f t="shared" si="97"/>
        <v/>
      </c>
      <c r="N803" s="288" t="e">
        <f ca="1">MATCH(F803,[3]IMC!B:B,0)</f>
        <v>#NAME?</v>
      </c>
      <c r="O803" s="288" t="e">
        <f t="shared" ca="1" si="96"/>
        <v>#NAME?</v>
      </c>
      <c r="P803" s="287" t="e">
        <f ca="1">CONCATENATE(INDEX([3]IMC!$F$1:$R$5,5,$O803) &amp; " e " &amp; INDEX([3]IMC!$F$1:$R$5,5,$O803+1))</f>
        <v>#NAME?</v>
      </c>
      <c r="Q803" s="281"/>
      <c r="R803" s="288" t="e">
        <f ca="1">MATCH(F803,[3]PC!A:A,0)</f>
        <v>#NAME?</v>
      </c>
      <c r="S803" s="288" t="e">
        <f t="shared" ca="1" si="98"/>
        <v>#NAME?</v>
      </c>
      <c r="T803" s="296" t="e">
        <f ca="1">CONCATENATE(INDEX([3]PC!$E$1:$M$2,1,$S803) &amp; " e " &amp; INDEX([3]PC!$E$1:$M$2,1,$S803+1))</f>
        <v>#NAME?</v>
      </c>
      <c r="U803" s="292"/>
      <c r="W803" s="292" t="e">
        <f>CONCATENATE(INDEX([3]IMC!$F$1:$R$5,5,$V803) &amp; " e " &amp; INDEX([3]IMC!$F$1:$R$5,5,$V803+1))</f>
        <v>#VALUE!</v>
      </c>
      <c r="X803" s="293">
        <f t="shared" si="99"/>
        <v>0</v>
      </c>
      <c r="Y803" s="293">
        <f t="shared" si="100"/>
        <v>0</v>
      </c>
      <c r="Z803" s="294"/>
      <c r="AA803" s="294"/>
      <c r="AB803" s="294"/>
      <c r="AC803" s="294"/>
      <c r="AD803" s="294"/>
      <c r="AE803" s="294"/>
      <c r="AF803" s="294"/>
      <c r="AG803" s="294"/>
      <c r="AH803" s="294"/>
      <c r="AI803" s="294"/>
      <c r="AJ803" s="294"/>
      <c r="AK803" s="294"/>
      <c r="AL803" s="294"/>
      <c r="AM803" s="294"/>
    </row>
    <row r="804" spans="1:39" ht="12">
      <c r="A804" s="281"/>
      <c r="B804" s="281"/>
      <c r="C804" s="281"/>
      <c r="D804" s="283"/>
      <c r="E804" s="283"/>
      <c r="F804" s="284" t="e">
        <f t="shared" ca="1" si="101"/>
        <v>#NAME?</v>
      </c>
      <c r="G804" s="285" t="e">
        <f t="shared" ca="1" si="102"/>
        <v>#NAME?</v>
      </c>
      <c r="H804" s="281"/>
      <c r="I804" s="281"/>
      <c r="J804" s="281"/>
      <c r="K804" s="281"/>
      <c r="L804" s="281"/>
      <c r="M804" s="287" t="str">
        <f t="shared" si="97"/>
        <v/>
      </c>
      <c r="N804" s="288" t="e">
        <f ca="1">MATCH(F804,[3]IMC!B:B,0)</f>
        <v>#NAME?</v>
      </c>
      <c r="O804" s="288" t="e">
        <f t="shared" ca="1" si="96"/>
        <v>#NAME?</v>
      </c>
      <c r="P804" s="287" t="e">
        <f ca="1">CONCATENATE(INDEX([3]IMC!$F$1:$R$5,5,$O804) &amp; " e " &amp; INDEX([3]IMC!$F$1:$R$5,5,$O804+1))</f>
        <v>#NAME?</v>
      </c>
      <c r="Q804" s="281"/>
      <c r="R804" s="288" t="e">
        <f ca="1">MATCH(F804,[3]PC!A:A,0)</f>
        <v>#NAME?</v>
      </c>
      <c r="S804" s="288" t="e">
        <f t="shared" ca="1" si="98"/>
        <v>#NAME?</v>
      </c>
      <c r="T804" s="296" t="e">
        <f ca="1">CONCATENATE(INDEX([3]PC!$E$1:$M$2,1,$S804) &amp; " e " &amp; INDEX([3]PC!$E$1:$M$2,1,$S804+1))</f>
        <v>#NAME?</v>
      </c>
      <c r="U804" s="292"/>
      <c r="W804" s="292" t="e">
        <f>CONCATENATE(INDEX([3]IMC!$F$1:$R$5,5,$V804) &amp; " e " &amp; INDEX([3]IMC!$F$1:$R$5,5,$V804+1))</f>
        <v>#VALUE!</v>
      </c>
      <c r="X804" s="293">
        <f t="shared" si="99"/>
        <v>0</v>
      </c>
      <c r="Y804" s="293">
        <f t="shared" si="100"/>
        <v>0</v>
      </c>
      <c r="Z804" s="294"/>
      <c r="AA804" s="294"/>
      <c r="AB804" s="294"/>
      <c r="AC804" s="294"/>
      <c r="AD804" s="294"/>
      <c r="AE804" s="294"/>
      <c r="AF804" s="294"/>
      <c r="AG804" s="294"/>
      <c r="AH804" s="294"/>
      <c r="AI804" s="294"/>
      <c r="AJ804" s="294"/>
      <c r="AK804" s="294"/>
      <c r="AL804" s="294"/>
      <c r="AM804" s="294"/>
    </row>
    <row r="805" spans="1:39" ht="12">
      <c r="A805" s="281"/>
      <c r="B805" s="281"/>
      <c r="C805" s="281"/>
      <c r="D805" s="283"/>
      <c r="E805" s="283"/>
      <c r="F805" s="284" t="e">
        <f t="shared" ca="1" si="101"/>
        <v>#NAME?</v>
      </c>
      <c r="G805" s="285" t="e">
        <f t="shared" ca="1" si="102"/>
        <v>#NAME?</v>
      </c>
      <c r="H805" s="281"/>
      <c r="I805" s="281"/>
      <c r="J805" s="281"/>
      <c r="K805" s="281"/>
      <c r="L805" s="281"/>
      <c r="M805" s="287" t="str">
        <f t="shared" si="97"/>
        <v/>
      </c>
      <c r="N805" s="288" t="e">
        <f ca="1">MATCH(F805,[3]IMC!B:B,0)</f>
        <v>#NAME?</v>
      </c>
      <c r="O805" s="288" t="e">
        <f t="shared" ca="1" si="96"/>
        <v>#NAME?</v>
      </c>
      <c r="P805" s="287" t="e">
        <f ca="1">CONCATENATE(INDEX([3]IMC!$F$1:$R$5,5,$O805) &amp; " e " &amp; INDEX([3]IMC!$F$1:$R$5,5,$O805+1))</f>
        <v>#NAME?</v>
      </c>
      <c r="Q805" s="281"/>
      <c r="R805" s="288" t="e">
        <f ca="1">MATCH(F805,[3]PC!A:A,0)</f>
        <v>#NAME?</v>
      </c>
      <c r="S805" s="288" t="e">
        <f t="shared" ca="1" si="98"/>
        <v>#NAME?</v>
      </c>
      <c r="T805" s="296" t="e">
        <f ca="1">CONCATENATE(INDEX([3]PC!$E$1:$M$2,1,$S805) &amp; " e " &amp; INDEX([3]PC!$E$1:$M$2,1,$S805+1))</f>
        <v>#NAME?</v>
      </c>
      <c r="U805" s="292"/>
      <c r="W805" s="292" t="e">
        <f>CONCATENATE(INDEX([3]IMC!$F$1:$R$5,5,$V805) &amp; " e " &amp; INDEX([3]IMC!$F$1:$R$5,5,$V805+1))</f>
        <v>#VALUE!</v>
      </c>
      <c r="X805" s="293">
        <f t="shared" si="99"/>
        <v>0</v>
      </c>
      <c r="Y805" s="293">
        <f t="shared" si="100"/>
        <v>0</v>
      </c>
      <c r="Z805" s="294"/>
      <c r="AA805" s="294"/>
      <c r="AB805" s="294"/>
      <c r="AC805" s="294"/>
      <c r="AD805" s="294"/>
      <c r="AE805" s="294"/>
      <c r="AF805" s="294"/>
      <c r="AG805" s="294"/>
      <c r="AH805" s="294"/>
      <c r="AI805" s="294"/>
      <c r="AJ805" s="294"/>
      <c r="AK805" s="294"/>
      <c r="AL805" s="294"/>
      <c r="AM805" s="294"/>
    </row>
    <row r="806" spans="1:39" ht="12">
      <c r="A806" s="281"/>
      <c r="B806" s="281"/>
      <c r="C806" s="281"/>
      <c r="D806" s="283"/>
      <c r="E806" s="283"/>
      <c r="F806" s="284" t="e">
        <f t="shared" ca="1" si="101"/>
        <v>#NAME?</v>
      </c>
      <c r="G806" s="285" t="e">
        <f t="shared" ca="1" si="102"/>
        <v>#NAME?</v>
      </c>
      <c r="H806" s="281"/>
      <c r="I806" s="281"/>
      <c r="J806" s="281"/>
      <c r="K806" s="281"/>
      <c r="L806" s="281"/>
      <c r="M806" s="287" t="str">
        <f t="shared" si="97"/>
        <v/>
      </c>
      <c r="N806" s="288" t="e">
        <f ca="1">MATCH(F806,[3]IMC!B:B,0)</f>
        <v>#NAME?</v>
      </c>
      <c r="O806" s="288" t="e">
        <f t="shared" ca="1" si="96"/>
        <v>#NAME?</v>
      </c>
      <c r="P806" s="287" t="e">
        <f ca="1">CONCATENATE(INDEX([3]IMC!$F$1:$R$5,5,$O806) &amp; " e " &amp; INDEX([3]IMC!$F$1:$R$5,5,$O806+1))</f>
        <v>#NAME?</v>
      </c>
      <c r="Q806" s="281"/>
      <c r="R806" s="288" t="e">
        <f ca="1">MATCH(F806,[3]PC!A:A,0)</f>
        <v>#NAME?</v>
      </c>
      <c r="S806" s="288" t="e">
        <f t="shared" ca="1" si="98"/>
        <v>#NAME?</v>
      </c>
      <c r="T806" s="296" t="e">
        <f ca="1">CONCATENATE(INDEX([3]PC!$E$1:$M$2,1,$S806) &amp; " e " &amp; INDEX([3]PC!$E$1:$M$2,1,$S806+1))</f>
        <v>#NAME?</v>
      </c>
      <c r="U806" s="292"/>
      <c r="W806" s="292" t="e">
        <f>CONCATENATE(INDEX([3]IMC!$F$1:$R$5,5,$V806) &amp; " e " &amp; INDEX([3]IMC!$F$1:$R$5,5,$V806+1))</f>
        <v>#VALUE!</v>
      </c>
      <c r="X806" s="293">
        <f t="shared" si="99"/>
        <v>0</v>
      </c>
      <c r="Y806" s="293">
        <f t="shared" si="100"/>
        <v>0</v>
      </c>
      <c r="Z806" s="294"/>
      <c r="AA806" s="294"/>
      <c r="AB806" s="294"/>
      <c r="AC806" s="294"/>
      <c r="AD806" s="294"/>
      <c r="AE806" s="294"/>
      <c r="AF806" s="294"/>
      <c r="AG806" s="294"/>
      <c r="AH806" s="294"/>
      <c r="AI806" s="294"/>
      <c r="AJ806" s="294"/>
      <c r="AK806" s="294"/>
      <c r="AL806" s="294"/>
      <c r="AM806" s="294"/>
    </row>
    <row r="807" spans="1:39" ht="12">
      <c r="A807" s="281"/>
      <c r="B807" s="281"/>
      <c r="C807" s="281"/>
      <c r="D807" s="283"/>
      <c r="E807" s="283"/>
      <c r="F807" s="284" t="e">
        <f t="shared" ca="1" si="101"/>
        <v>#NAME?</v>
      </c>
      <c r="G807" s="285" t="e">
        <f t="shared" ca="1" si="102"/>
        <v>#NAME?</v>
      </c>
      <c r="H807" s="281"/>
      <c r="I807" s="281"/>
      <c r="J807" s="281"/>
      <c r="K807" s="281"/>
      <c r="L807" s="281"/>
      <c r="M807" s="287" t="str">
        <f t="shared" si="97"/>
        <v/>
      </c>
      <c r="N807" s="288" t="e">
        <f ca="1">MATCH(F807,[3]IMC!B:B,0)</f>
        <v>#NAME?</v>
      </c>
      <c r="O807" s="288" t="e">
        <f t="shared" ref="O807:O870" ca="1" si="103">MATCH(M807,INDIRECT("IMC!F" &amp; N807 &amp; ":R" &amp;N807),1)</f>
        <v>#NAME?</v>
      </c>
      <c r="P807" s="287" t="e">
        <f ca="1">CONCATENATE(INDEX([3]IMC!$F$1:$R$5,5,$O807) &amp; " e " &amp; INDEX([3]IMC!$F$1:$R$5,5,$O807+1))</f>
        <v>#NAME?</v>
      </c>
      <c r="Q807" s="281"/>
      <c r="R807" s="288" t="e">
        <f ca="1">MATCH(F807,[3]PC!A:A,0)</f>
        <v>#NAME?</v>
      </c>
      <c r="S807" s="288" t="e">
        <f t="shared" ca="1" si="98"/>
        <v>#NAME?</v>
      </c>
      <c r="T807" s="296" t="e">
        <f ca="1">CONCATENATE(INDEX([3]PC!$E$1:$M$2,1,$S807) &amp; " e " &amp; INDEX([3]PC!$E$1:$M$2,1,$S807+1))</f>
        <v>#NAME?</v>
      </c>
      <c r="U807" s="292"/>
      <c r="W807" s="292" t="e">
        <f>CONCATENATE(INDEX([3]IMC!$F$1:$R$5,5,$V807) &amp; " e " &amp; INDEX([3]IMC!$F$1:$R$5,5,$V807+1))</f>
        <v>#VALUE!</v>
      </c>
      <c r="X807" s="293">
        <f t="shared" si="99"/>
        <v>0</v>
      </c>
      <c r="Y807" s="293">
        <f t="shared" si="100"/>
        <v>0</v>
      </c>
      <c r="Z807" s="294"/>
      <c r="AA807" s="294"/>
      <c r="AB807" s="294"/>
      <c r="AC807" s="294"/>
      <c r="AD807" s="294"/>
      <c r="AE807" s="294"/>
      <c r="AF807" s="294"/>
      <c r="AG807" s="294"/>
      <c r="AH807" s="294"/>
      <c r="AI807" s="294"/>
      <c r="AJ807" s="294"/>
      <c r="AK807" s="294"/>
      <c r="AL807" s="294"/>
      <c r="AM807" s="294"/>
    </row>
    <row r="808" spans="1:39" ht="12">
      <c r="A808" s="281"/>
      <c r="B808" s="281"/>
      <c r="C808" s="281"/>
      <c r="D808" s="283"/>
      <c r="E808" s="283"/>
      <c r="F808" s="284" t="e">
        <f t="shared" ca="1" si="101"/>
        <v>#NAME?</v>
      </c>
      <c r="G808" s="285" t="e">
        <f t="shared" ca="1" si="102"/>
        <v>#NAME?</v>
      </c>
      <c r="H808" s="281"/>
      <c r="I808" s="281"/>
      <c r="J808" s="281"/>
      <c r="K808" s="281"/>
      <c r="L808" s="281"/>
      <c r="M808" s="287" t="str">
        <f t="shared" si="97"/>
        <v/>
      </c>
      <c r="N808" s="288" t="e">
        <f ca="1">MATCH(F808,[3]IMC!B:B,0)</f>
        <v>#NAME?</v>
      </c>
      <c r="O808" s="288" t="e">
        <f t="shared" ca="1" si="103"/>
        <v>#NAME?</v>
      </c>
      <c r="P808" s="287" t="e">
        <f ca="1">CONCATENATE(INDEX([3]IMC!$F$1:$R$5,5,$O808) &amp; " e " &amp; INDEX([3]IMC!$F$1:$R$5,5,$O808+1))</f>
        <v>#NAME?</v>
      </c>
      <c r="Q808" s="281"/>
      <c r="R808" s="288" t="e">
        <f ca="1">MATCH(F808,[3]PC!A:A,0)</f>
        <v>#NAME?</v>
      </c>
      <c r="S808" s="288" t="e">
        <f t="shared" ca="1" si="98"/>
        <v>#NAME?</v>
      </c>
      <c r="T808" s="296" t="e">
        <f ca="1">CONCATENATE(INDEX([3]PC!$E$1:$M$2,1,$S808) &amp; " e " &amp; INDEX([3]PC!$E$1:$M$2,1,$S808+1))</f>
        <v>#NAME?</v>
      </c>
      <c r="U808" s="292"/>
      <c r="W808" s="292" t="e">
        <f>CONCATENATE(INDEX([3]IMC!$F$1:$R$5,5,$V808) &amp; " e " &amp; INDEX([3]IMC!$F$1:$R$5,5,$V808+1))</f>
        <v>#VALUE!</v>
      </c>
      <c r="X808" s="293">
        <f t="shared" si="99"/>
        <v>0</v>
      </c>
      <c r="Y808" s="293">
        <f t="shared" si="100"/>
        <v>0</v>
      </c>
      <c r="Z808" s="294"/>
      <c r="AA808" s="294"/>
      <c r="AB808" s="294"/>
      <c r="AC808" s="294"/>
      <c r="AD808" s="294"/>
      <c r="AE808" s="294"/>
      <c r="AF808" s="294"/>
      <c r="AG808" s="294"/>
      <c r="AH808" s="294"/>
      <c r="AI808" s="294"/>
      <c r="AJ808" s="294"/>
      <c r="AK808" s="294"/>
      <c r="AL808" s="294"/>
      <c r="AM808" s="294"/>
    </row>
    <row r="809" spans="1:39" ht="12">
      <c r="A809" s="281"/>
      <c r="B809" s="281"/>
      <c r="C809" s="281"/>
      <c r="D809" s="283"/>
      <c r="E809" s="283"/>
      <c r="F809" s="284" t="e">
        <f t="shared" ca="1" si="101"/>
        <v>#NAME?</v>
      </c>
      <c r="G809" s="285" t="e">
        <f t="shared" ca="1" si="102"/>
        <v>#NAME?</v>
      </c>
      <c r="H809" s="281"/>
      <c r="I809" s="281"/>
      <c r="J809" s="281"/>
      <c r="K809" s="281"/>
      <c r="L809" s="281"/>
      <c r="M809" s="287" t="str">
        <f t="shared" si="97"/>
        <v/>
      </c>
      <c r="N809" s="288" t="e">
        <f ca="1">MATCH(F809,[3]IMC!B:B,0)</f>
        <v>#NAME?</v>
      </c>
      <c r="O809" s="288" t="e">
        <f t="shared" ca="1" si="103"/>
        <v>#NAME?</v>
      </c>
      <c r="P809" s="287" t="e">
        <f ca="1">CONCATENATE(INDEX([3]IMC!$F$1:$R$5,5,$O809) &amp; " e " &amp; INDEX([3]IMC!$F$1:$R$5,5,$O809+1))</f>
        <v>#NAME?</v>
      </c>
      <c r="Q809" s="281"/>
      <c r="R809" s="288" t="e">
        <f ca="1">MATCH(F809,[3]PC!A:A,0)</f>
        <v>#NAME?</v>
      </c>
      <c r="S809" s="288" t="e">
        <f t="shared" ca="1" si="98"/>
        <v>#NAME?</v>
      </c>
      <c r="T809" s="296" t="e">
        <f ca="1">CONCATENATE(INDEX([3]PC!$E$1:$M$2,1,$S809) &amp; " e " &amp; INDEX([3]PC!$E$1:$M$2,1,$S809+1))</f>
        <v>#NAME?</v>
      </c>
      <c r="U809" s="292"/>
      <c r="W809" s="292" t="e">
        <f>CONCATENATE(INDEX([3]IMC!$F$1:$R$5,5,$V809) &amp; " e " &amp; INDEX([3]IMC!$F$1:$R$5,5,$V809+1))</f>
        <v>#VALUE!</v>
      </c>
      <c r="X809" s="293">
        <f t="shared" si="99"/>
        <v>0</v>
      </c>
      <c r="Y809" s="293">
        <f t="shared" si="100"/>
        <v>0</v>
      </c>
      <c r="Z809" s="294"/>
      <c r="AA809" s="294"/>
      <c r="AB809" s="294"/>
      <c r="AC809" s="294"/>
      <c r="AD809" s="294"/>
      <c r="AE809" s="294"/>
      <c r="AF809" s="294"/>
      <c r="AG809" s="294"/>
      <c r="AH809" s="294"/>
      <c r="AI809" s="294"/>
      <c r="AJ809" s="294"/>
      <c r="AK809" s="294"/>
      <c r="AL809" s="294"/>
      <c r="AM809" s="294"/>
    </row>
    <row r="810" spans="1:39" ht="12">
      <c r="A810" s="281"/>
      <c r="B810" s="281"/>
      <c r="C810" s="281"/>
      <c r="D810" s="283"/>
      <c r="E810" s="283"/>
      <c r="F810" s="284" t="e">
        <f t="shared" ca="1" si="101"/>
        <v>#NAME?</v>
      </c>
      <c r="G810" s="285" t="e">
        <f t="shared" ca="1" si="102"/>
        <v>#NAME?</v>
      </c>
      <c r="H810" s="281"/>
      <c r="I810" s="281"/>
      <c r="J810" s="281"/>
      <c r="K810" s="281"/>
      <c r="L810" s="281"/>
      <c r="M810" s="287" t="str">
        <f t="shared" si="97"/>
        <v/>
      </c>
      <c r="N810" s="288" t="e">
        <f ca="1">MATCH(F810,[3]IMC!B:B,0)</f>
        <v>#NAME?</v>
      </c>
      <c r="O810" s="288" t="e">
        <f t="shared" ca="1" si="103"/>
        <v>#NAME?</v>
      </c>
      <c r="P810" s="287" t="e">
        <f ca="1">CONCATENATE(INDEX([3]IMC!$F$1:$R$5,5,$O810) &amp; " e " &amp; INDEX([3]IMC!$F$1:$R$5,5,$O810+1))</f>
        <v>#NAME?</v>
      </c>
      <c r="Q810" s="281"/>
      <c r="R810" s="288" t="e">
        <f ca="1">MATCH(F810,[3]PC!A:A,0)</f>
        <v>#NAME?</v>
      </c>
      <c r="S810" s="288" t="e">
        <f t="shared" ca="1" si="98"/>
        <v>#NAME?</v>
      </c>
      <c r="T810" s="296" t="e">
        <f ca="1">CONCATENATE(INDEX([3]PC!$E$1:$M$2,1,$S810) &amp; " e " &amp; INDEX([3]PC!$E$1:$M$2,1,$S810+1))</f>
        <v>#NAME?</v>
      </c>
      <c r="U810" s="292"/>
      <c r="W810" s="292" t="e">
        <f>CONCATENATE(INDEX([3]IMC!$F$1:$R$5,5,$V810) &amp; " e " &amp; INDEX([3]IMC!$F$1:$R$5,5,$V810+1))</f>
        <v>#VALUE!</v>
      </c>
      <c r="X810" s="293">
        <f t="shared" si="99"/>
        <v>0</v>
      </c>
      <c r="Y810" s="293">
        <f t="shared" si="100"/>
        <v>0</v>
      </c>
      <c r="Z810" s="294"/>
      <c r="AA810" s="294"/>
      <c r="AB810" s="294"/>
      <c r="AC810" s="294"/>
      <c r="AD810" s="294"/>
      <c r="AE810" s="294"/>
      <c r="AF810" s="294"/>
      <c r="AG810" s="294"/>
      <c r="AH810" s="294"/>
      <c r="AI810" s="294"/>
      <c r="AJ810" s="294"/>
      <c r="AK810" s="294"/>
      <c r="AL810" s="294"/>
      <c r="AM810" s="294"/>
    </row>
    <row r="811" spans="1:39" ht="12">
      <c r="A811" s="281"/>
      <c r="B811" s="281"/>
      <c r="C811" s="281"/>
      <c r="D811" s="283"/>
      <c r="E811" s="283"/>
      <c r="F811" s="284" t="e">
        <f t="shared" ca="1" si="101"/>
        <v>#NAME?</v>
      </c>
      <c r="G811" s="285" t="e">
        <f t="shared" ca="1" si="102"/>
        <v>#NAME?</v>
      </c>
      <c r="H811" s="281"/>
      <c r="I811" s="281"/>
      <c r="J811" s="281"/>
      <c r="K811" s="281"/>
      <c r="L811" s="281"/>
      <c r="M811" s="287" t="str">
        <f t="shared" si="97"/>
        <v/>
      </c>
      <c r="N811" s="288" t="e">
        <f ca="1">MATCH(F811,[3]IMC!B:B,0)</f>
        <v>#NAME?</v>
      </c>
      <c r="O811" s="288" t="e">
        <f t="shared" ca="1" si="103"/>
        <v>#NAME?</v>
      </c>
      <c r="P811" s="287" t="e">
        <f ca="1">CONCATENATE(INDEX([3]IMC!$F$1:$R$5,5,$O811) &amp; " e " &amp; INDEX([3]IMC!$F$1:$R$5,5,$O811+1))</f>
        <v>#NAME?</v>
      </c>
      <c r="Q811" s="281"/>
      <c r="R811" s="288" t="e">
        <f ca="1">MATCH(F811,[3]PC!A:A,0)</f>
        <v>#NAME?</v>
      </c>
      <c r="S811" s="288" t="e">
        <f t="shared" ca="1" si="98"/>
        <v>#NAME?</v>
      </c>
      <c r="T811" s="296" t="e">
        <f ca="1">CONCATENATE(INDEX([3]PC!$E$1:$M$2,1,$S811) &amp; " e " &amp; INDEX([3]PC!$E$1:$M$2,1,$S811+1))</f>
        <v>#NAME?</v>
      </c>
      <c r="U811" s="292"/>
      <c r="W811" s="292" t="e">
        <f>CONCATENATE(INDEX([3]IMC!$F$1:$R$5,5,$V811) &amp; " e " &amp; INDEX([3]IMC!$F$1:$R$5,5,$V811+1))</f>
        <v>#VALUE!</v>
      </c>
      <c r="X811" s="293">
        <f t="shared" si="99"/>
        <v>0</v>
      </c>
      <c r="Y811" s="293">
        <f t="shared" si="100"/>
        <v>0</v>
      </c>
      <c r="Z811" s="294"/>
      <c r="AA811" s="294"/>
      <c r="AB811" s="294"/>
      <c r="AC811" s="294"/>
      <c r="AD811" s="294"/>
      <c r="AE811" s="294"/>
      <c r="AF811" s="294"/>
      <c r="AG811" s="294"/>
      <c r="AH811" s="294"/>
      <c r="AI811" s="294"/>
      <c r="AJ811" s="294"/>
      <c r="AK811" s="294"/>
      <c r="AL811" s="294"/>
      <c r="AM811" s="294"/>
    </row>
    <row r="812" spans="1:39" ht="12">
      <c r="A812" s="281"/>
      <c r="B812" s="281"/>
      <c r="C812" s="281"/>
      <c r="D812" s="283"/>
      <c r="E812" s="283"/>
      <c r="F812" s="284" t="e">
        <f t="shared" ca="1" si="101"/>
        <v>#NAME?</v>
      </c>
      <c r="G812" s="285" t="e">
        <f t="shared" ca="1" si="102"/>
        <v>#NAME?</v>
      </c>
      <c r="H812" s="281"/>
      <c r="I812" s="281"/>
      <c r="J812" s="281"/>
      <c r="K812" s="281"/>
      <c r="L812" s="281"/>
      <c r="M812" s="287" t="str">
        <f t="shared" si="97"/>
        <v/>
      </c>
      <c r="N812" s="288" t="e">
        <f ca="1">MATCH(F812,[3]IMC!B:B,0)</f>
        <v>#NAME?</v>
      </c>
      <c r="O812" s="288" t="e">
        <f t="shared" ca="1" si="103"/>
        <v>#NAME?</v>
      </c>
      <c r="P812" s="287" t="e">
        <f ca="1">CONCATENATE(INDEX([3]IMC!$F$1:$R$5,5,$O812) &amp; " e " &amp; INDEX([3]IMC!$F$1:$R$5,5,$O812+1))</f>
        <v>#NAME?</v>
      </c>
      <c r="Q812" s="281"/>
      <c r="R812" s="288" t="e">
        <f ca="1">MATCH(F812,[3]PC!A:A,0)</f>
        <v>#NAME?</v>
      </c>
      <c r="S812" s="288" t="e">
        <f t="shared" ca="1" si="98"/>
        <v>#NAME?</v>
      </c>
      <c r="T812" s="296" t="e">
        <f ca="1">CONCATENATE(INDEX([3]PC!$E$1:$M$2,1,$S812) &amp; " e " &amp; INDEX([3]PC!$E$1:$M$2,1,$S812+1))</f>
        <v>#NAME?</v>
      </c>
      <c r="U812" s="292"/>
      <c r="W812" s="292" t="e">
        <f>CONCATENATE(INDEX([3]IMC!$F$1:$R$5,5,$V812) &amp; " e " &amp; INDEX([3]IMC!$F$1:$R$5,5,$V812+1))</f>
        <v>#VALUE!</v>
      </c>
      <c r="X812" s="293">
        <f t="shared" si="99"/>
        <v>0</v>
      </c>
      <c r="Y812" s="293">
        <f t="shared" si="100"/>
        <v>0</v>
      </c>
      <c r="Z812" s="294"/>
      <c r="AA812" s="294"/>
      <c r="AB812" s="294"/>
      <c r="AC812" s="294"/>
      <c r="AD812" s="294"/>
      <c r="AE812" s="294"/>
      <c r="AF812" s="294"/>
      <c r="AG812" s="294"/>
      <c r="AH812" s="294"/>
      <c r="AI812" s="294"/>
      <c r="AJ812" s="294"/>
      <c r="AK812" s="294"/>
      <c r="AL812" s="294"/>
      <c r="AM812" s="294"/>
    </row>
    <row r="813" spans="1:39" ht="12">
      <c r="A813" s="281"/>
      <c r="B813" s="281"/>
      <c r="C813" s="281"/>
      <c r="D813" s="283"/>
      <c r="E813" s="283"/>
      <c r="F813" s="284" t="e">
        <f t="shared" ca="1" si="101"/>
        <v>#NAME?</v>
      </c>
      <c r="G813" s="285" t="e">
        <f t="shared" ca="1" si="102"/>
        <v>#NAME?</v>
      </c>
      <c r="H813" s="281"/>
      <c r="I813" s="281"/>
      <c r="J813" s="281"/>
      <c r="K813" s="281"/>
      <c r="L813" s="281"/>
      <c r="M813" s="287" t="str">
        <f t="shared" si="97"/>
        <v/>
      </c>
      <c r="N813" s="288" t="e">
        <f ca="1">MATCH(F813,[3]IMC!B:B,0)</f>
        <v>#NAME?</v>
      </c>
      <c r="O813" s="288" t="e">
        <f t="shared" ca="1" si="103"/>
        <v>#NAME?</v>
      </c>
      <c r="P813" s="287" t="e">
        <f ca="1">CONCATENATE(INDEX([3]IMC!$F$1:$R$5,5,$O813) &amp; " e " &amp; INDEX([3]IMC!$F$1:$R$5,5,$O813+1))</f>
        <v>#NAME?</v>
      </c>
      <c r="Q813" s="281"/>
      <c r="R813" s="288" t="e">
        <f ca="1">MATCH(F813,[3]PC!A:A,0)</f>
        <v>#NAME?</v>
      </c>
      <c r="S813" s="288" t="e">
        <f t="shared" ca="1" si="98"/>
        <v>#NAME?</v>
      </c>
      <c r="T813" s="296" t="e">
        <f ca="1">CONCATENATE(INDEX([3]PC!$E$1:$M$2,1,$S813) &amp; " e " &amp; INDEX([3]PC!$E$1:$M$2,1,$S813+1))</f>
        <v>#NAME?</v>
      </c>
      <c r="U813" s="292"/>
      <c r="W813" s="292" t="e">
        <f>CONCATENATE(INDEX([3]IMC!$F$1:$R$5,5,$V813) &amp; " e " &amp; INDEX([3]IMC!$F$1:$R$5,5,$V813+1))</f>
        <v>#VALUE!</v>
      </c>
      <c r="X813" s="293">
        <f t="shared" si="99"/>
        <v>0</v>
      </c>
      <c r="Y813" s="293">
        <f t="shared" si="100"/>
        <v>0</v>
      </c>
      <c r="Z813" s="294"/>
      <c r="AA813" s="294"/>
      <c r="AB813" s="294"/>
      <c r="AC813" s="294"/>
      <c r="AD813" s="294"/>
      <c r="AE813" s="294"/>
      <c r="AF813" s="294"/>
      <c r="AG813" s="294"/>
      <c r="AH813" s="294"/>
      <c r="AI813" s="294"/>
      <c r="AJ813" s="294"/>
      <c r="AK813" s="294"/>
      <c r="AL813" s="294"/>
      <c r="AM813" s="294"/>
    </row>
    <row r="814" spans="1:39" ht="12">
      <c r="A814" s="281"/>
      <c r="B814" s="281"/>
      <c r="C814" s="281"/>
      <c r="D814" s="283"/>
      <c r="E814" s="283"/>
      <c r="F814" s="284" t="e">
        <f t="shared" ca="1" si="101"/>
        <v>#NAME?</v>
      </c>
      <c r="G814" s="285" t="e">
        <f t="shared" ca="1" si="102"/>
        <v>#NAME?</v>
      </c>
      <c r="H814" s="281"/>
      <c r="I814" s="281"/>
      <c r="J814" s="281"/>
      <c r="K814" s="281"/>
      <c r="L814" s="281"/>
      <c r="M814" s="287" t="str">
        <f t="shared" si="97"/>
        <v/>
      </c>
      <c r="N814" s="288" t="e">
        <f ca="1">MATCH(F814,[3]IMC!B:B,0)</f>
        <v>#NAME?</v>
      </c>
      <c r="O814" s="288" t="e">
        <f t="shared" ca="1" si="103"/>
        <v>#NAME?</v>
      </c>
      <c r="P814" s="287" t="e">
        <f ca="1">CONCATENATE(INDEX([3]IMC!$F$1:$R$5,5,$O814) &amp; " e " &amp; INDEX([3]IMC!$F$1:$R$5,5,$O814+1))</f>
        <v>#NAME?</v>
      </c>
      <c r="Q814" s="281"/>
      <c r="R814" s="288" t="e">
        <f ca="1">MATCH(F814,[3]PC!A:A,0)</f>
        <v>#NAME?</v>
      </c>
      <c r="S814" s="288" t="e">
        <f t="shared" ca="1" si="98"/>
        <v>#NAME?</v>
      </c>
      <c r="T814" s="296" t="e">
        <f ca="1">CONCATENATE(INDEX([3]PC!$E$1:$M$2,1,$S814) &amp; " e " &amp; INDEX([3]PC!$E$1:$M$2,1,$S814+1))</f>
        <v>#NAME?</v>
      </c>
      <c r="U814" s="292"/>
      <c r="W814" s="292" t="e">
        <f>CONCATENATE(INDEX([3]IMC!$F$1:$R$5,5,$V814) &amp; " e " &amp; INDEX([3]IMC!$F$1:$R$5,5,$V814+1))</f>
        <v>#VALUE!</v>
      </c>
      <c r="X814" s="293">
        <f t="shared" si="99"/>
        <v>0</v>
      </c>
      <c r="Y814" s="293">
        <f t="shared" si="100"/>
        <v>0</v>
      </c>
      <c r="Z814" s="294"/>
      <c r="AA814" s="294"/>
      <c r="AB814" s="294"/>
      <c r="AC814" s="294"/>
      <c r="AD814" s="294"/>
      <c r="AE814" s="294"/>
      <c r="AF814" s="294"/>
      <c r="AG814" s="294"/>
      <c r="AH814" s="294"/>
      <c r="AI814" s="294"/>
      <c r="AJ814" s="294"/>
      <c r="AK814" s="294"/>
      <c r="AL814" s="294"/>
      <c r="AM814" s="294"/>
    </row>
    <row r="815" spans="1:39" ht="12">
      <c r="A815" s="281"/>
      <c r="B815" s="281"/>
      <c r="C815" s="281"/>
      <c r="D815" s="283"/>
      <c r="E815" s="283"/>
      <c r="F815" s="284" t="e">
        <f t="shared" ca="1" si="101"/>
        <v>#NAME?</v>
      </c>
      <c r="G815" s="285" t="e">
        <f t="shared" ca="1" si="102"/>
        <v>#NAME?</v>
      </c>
      <c r="H815" s="281"/>
      <c r="I815" s="281"/>
      <c r="J815" s="281"/>
      <c r="K815" s="281"/>
      <c r="L815" s="281"/>
      <c r="M815" s="287" t="str">
        <f t="shared" si="97"/>
        <v/>
      </c>
      <c r="N815" s="288" t="e">
        <f ca="1">MATCH(F815,[3]IMC!B:B,0)</f>
        <v>#NAME?</v>
      </c>
      <c r="O815" s="288" t="e">
        <f t="shared" ca="1" si="103"/>
        <v>#NAME?</v>
      </c>
      <c r="P815" s="287" t="e">
        <f ca="1">CONCATENATE(INDEX([3]IMC!$F$1:$R$5,5,$O815) &amp; " e " &amp; INDEX([3]IMC!$F$1:$R$5,5,$O815+1))</f>
        <v>#NAME?</v>
      </c>
      <c r="Q815" s="281"/>
      <c r="R815" s="288" t="e">
        <f ca="1">MATCH(F815,[3]PC!A:A,0)</f>
        <v>#NAME?</v>
      </c>
      <c r="S815" s="288" t="e">
        <f t="shared" ca="1" si="98"/>
        <v>#NAME?</v>
      </c>
      <c r="T815" s="296" t="e">
        <f ca="1">CONCATENATE(INDEX([3]PC!$E$1:$M$2,1,$S815) &amp; " e " &amp; INDEX([3]PC!$E$1:$M$2,1,$S815+1))</f>
        <v>#NAME?</v>
      </c>
      <c r="U815" s="292"/>
      <c r="W815" s="292" t="e">
        <f>CONCATENATE(INDEX([3]IMC!$F$1:$R$5,5,$V815) &amp; " e " &amp; INDEX([3]IMC!$F$1:$R$5,5,$V815+1))</f>
        <v>#VALUE!</v>
      </c>
      <c r="X815" s="293">
        <f t="shared" si="99"/>
        <v>0</v>
      </c>
      <c r="Y815" s="293">
        <f t="shared" si="100"/>
        <v>0</v>
      </c>
      <c r="Z815" s="294"/>
      <c r="AA815" s="294"/>
      <c r="AB815" s="294"/>
      <c r="AC815" s="294"/>
      <c r="AD815" s="294"/>
      <c r="AE815" s="294"/>
      <c r="AF815" s="294"/>
      <c r="AG815" s="294"/>
      <c r="AH815" s="294"/>
      <c r="AI815" s="294"/>
      <c r="AJ815" s="294"/>
      <c r="AK815" s="294"/>
      <c r="AL815" s="294"/>
      <c r="AM815" s="294"/>
    </row>
    <row r="816" spans="1:39" ht="12">
      <c r="A816" s="281"/>
      <c r="B816" s="281"/>
      <c r="C816" s="281"/>
      <c r="D816" s="283"/>
      <c r="E816" s="283"/>
      <c r="F816" s="284" t="e">
        <f t="shared" ca="1" si="101"/>
        <v>#NAME?</v>
      </c>
      <c r="G816" s="285" t="e">
        <f t="shared" ca="1" si="102"/>
        <v>#NAME?</v>
      </c>
      <c r="H816" s="281"/>
      <c r="I816" s="281"/>
      <c r="J816" s="281"/>
      <c r="K816" s="281"/>
      <c r="L816" s="281"/>
      <c r="M816" s="287" t="str">
        <f t="shared" si="97"/>
        <v/>
      </c>
      <c r="N816" s="288" t="e">
        <f ca="1">MATCH(F816,[3]IMC!B:B,0)</f>
        <v>#NAME?</v>
      </c>
      <c r="O816" s="288" t="e">
        <f t="shared" ca="1" si="103"/>
        <v>#NAME?</v>
      </c>
      <c r="P816" s="287" t="e">
        <f ca="1">CONCATENATE(INDEX([3]IMC!$F$1:$R$5,5,$O816) &amp; " e " &amp; INDEX([3]IMC!$F$1:$R$5,5,$O816+1))</f>
        <v>#NAME?</v>
      </c>
      <c r="Q816" s="281"/>
      <c r="R816" s="288" t="e">
        <f ca="1">MATCH(F816,[3]PC!A:A,0)</f>
        <v>#NAME?</v>
      </c>
      <c r="S816" s="288" t="e">
        <f t="shared" ca="1" si="98"/>
        <v>#NAME?</v>
      </c>
      <c r="T816" s="296" t="e">
        <f ca="1">CONCATENATE(INDEX([3]PC!$E$1:$M$2,1,$S816) &amp; " e " &amp; INDEX([3]PC!$E$1:$M$2,1,$S816+1))</f>
        <v>#NAME?</v>
      </c>
      <c r="U816" s="292"/>
      <c r="W816" s="292" t="e">
        <f>CONCATENATE(INDEX([3]IMC!$F$1:$R$5,5,$V816) &amp; " e " &amp; INDEX([3]IMC!$F$1:$R$5,5,$V816+1))</f>
        <v>#VALUE!</v>
      </c>
      <c r="X816" s="293">
        <f t="shared" si="99"/>
        <v>0</v>
      </c>
      <c r="Y816" s="293">
        <f t="shared" si="100"/>
        <v>0</v>
      </c>
      <c r="Z816" s="294"/>
      <c r="AA816" s="294"/>
      <c r="AB816" s="294"/>
      <c r="AC816" s="294"/>
      <c r="AD816" s="294"/>
      <c r="AE816" s="294"/>
      <c r="AF816" s="294"/>
      <c r="AG816" s="294"/>
      <c r="AH816" s="294"/>
      <c r="AI816" s="294"/>
      <c r="AJ816" s="294"/>
      <c r="AK816" s="294"/>
      <c r="AL816" s="294"/>
      <c r="AM816" s="294"/>
    </row>
    <row r="817" spans="1:39" ht="12">
      <c r="A817" s="281"/>
      <c r="B817" s="281"/>
      <c r="C817" s="281"/>
      <c r="D817" s="283"/>
      <c r="E817" s="283"/>
      <c r="F817" s="284" t="e">
        <f t="shared" ca="1" si="101"/>
        <v>#NAME?</v>
      </c>
      <c r="G817" s="285" t="e">
        <f t="shared" ca="1" si="102"/>
        <v>#NAME?</v>
      </c>
      <c r="H817" s="281"/>
      <c r="I817" s="281"/>
      <c r="J817" s="281"/>
      <c r="K817" s="281"/>
      <c r="L817" s="281"/>
      <c r="M817" s="287" t="str">
        <f t="shared" si="97"/>
        <v/>
      </c>
      <c r="N817" s="288" t="e">
        <f ca="1">MATCH(F817,[3]IMC!B:B,0)</f>
        <v>#NAME?</v>
      </c>
      <c r="O817" s="288" t="e">
        <f t="shared" ca="1" si="103"/>
        <v>#NAME?</v>
      </c>
      <c r="P817" s="287" t="e">
        <f ca="1">CONCATENATE(INDEX([3]IMC!$F$1:$R$5,5,$O817) &amp; " e " &amp; INDEX([3]IMC!$F$1:$R$5,5,$O817+1))</f>
        <v>#NAME?</v>
      </c>
      <c r="Q817" s="281"/>
      <c r="R817" s="288" t="e">
        <f ca="1">MATCH(F817,[3]PC!A:A,0)</f>
        <v>#NAME?</v>
      </c>
      <c r="S817" s="288" t="e">
        <f t="shared" ca="1" si="98"/>
        <v>#NAME?</v>
      </c>
      <c r="T817" s="296" t="e">
        <f ca="1">CONCATENATE(INDEX([3]PC!$E$1:$M$2,1,$S817) &amp; " e " &amp; INDEX([3]PC!$E$1:$M$2,1,$S817+1))</f>
        <v>#NAME?</v>
      </c>
      <c r="U817" s="292"/>
      <c r="W817" s="292" t="e">
        <f>CONCATENATE(INDEX([3]IMC!$F$1:$R$5,5,$V817) &amp; " e " &amp; INDEX([3]IMC!$F$1:$R$5,5,$V817+1))</f>
        <v>#VALUE!</v>
      </c>
      <c r="X817" s="293">
        <f t="shared" si="99"/>
        <v>0</v>
      </c>
      <c r="Y817" s="293">
        <f t="shared" si="100"/>
        <v>0</v>
      </c>
      <c r="Z817" s="294"/>
      <c r="AA817" s="294"/>
      <c r="AB817" s="294"/>
      <c r="AC817" s="294"/>
      <c r="AD817" s="294"/>
      <c r="AE817" s="294"/>
      <c r="AF817" s="294"/>
      <c r="AG817" s="294"/>
      <c r="AH817" s="294"/>
      <c r="AI817" s="294"/>
      <c r="AJ817" s="294"/>
      <c r="AK817" s="294"/>
      <c r="AL817" s="294"/>
      <c r="AM817" s="294"/>
    </row>
    <row r="818" spans="1:39" ht="12">
      <c r="A818" s="281"/>
      <c r="B818" s="281"/>
      <c r="C818" s="281"/>
      <c r="D818" s="283"/>
      <c r="E818" s="283"/>
      <c r="F818" s="284" t="e">
        <f t="shared" ca="1" si="101"/>
        <v>#NAME?</v>
      </c>
      <c r="G818" s="285" t="e">
        <f t="shared" ca="1" si="102"/>
        <v>#NAME?</v>
      </c>
      <c r="H818" s="281"/>
      <c r="I818" s="281"/>
      <c r="J818" s="281"/>
      <c r="K818" s="281"/>
      <c r="L818" s="281"/>
      <c r="M818" s="287" t="str">
        <f t="shared" si="97"/>
        <v/>
      </c>
      <c r="N818" s="288" t="e">
        <f ca="1">MATCH(F818,[3]IMC!B:B,0)</f>
        <v>#NAME?</v>
      </c>
      <c r="O818" s="288" t="e">
        <f t="shared" ca="1" si="103"/>
        <v>#NAME?</v>
      </c>
      <c r="P818" s="287" t="e">
        <f ca="1">CONCATENATE(INDEX([3]IMC!$F$1:$R$5,5,$O818) &amp; " e " &amp; INDEX([3]IMC!$F$1:$R$5,5,$O818+1))</f>
        <v>#NAME?</v>
      </c>
      <c r="Q818" s="281"/>
      <c r="R818" s="288" t="e">
        <f ca="1">MATCH(F818,[3]PC!A:A,0)</f>
        <v>#NAME?</v>
      </c>
      <c r="S818" s="288" t="e">
        <f t="shared" ca="1" si="98"/>
        <v>#NAME?</v>
      </c>
      <c r="T818" s="296" t="e">
        <f ca="1">CONCATENATE(INDEX([3]PC!$E$1:$M$2,1,$S818) &amp; " e " &amp; INDEX([3]PC!$E$1:$M$2,1,$S818+1))</f>
        <v>#NAME?</v>
      </c>
      <c r="U818" s="292"/>
      <c r="W818" s="292" t="e">
        <f>CONCATENATE(INDEX([3]IMC!$F$1:$R$5,5,$V818) &amp; " e " &amp; INDEX([3]IMC!$F$1:$R$5,5,$V818+1))</f>
        <v>#VALUE!</v>
      </c>
      <c r="X818" s="293">
        <f t="shared" si="99"/>
        <v>0</v>
      </c>
      <c r="Y818" s="293">
        <f t="shared" si="100"/>
        <v>0</v>
      </c>
      <c r="Z818" s="294"/>
      <c r="AA818" s="294"/>
      <c r="AB818" s="294"/>
      <c r="AC818" s="294"/>
      <c r="AD818" s="294"/>
      <c r="AE818" s="294"/>
      <c r="AF818" s="294"/>
      <c r="AG818" s="294"/>
      <c r="AH818" s="294"/>
      <c r="AI818" s="294"/>
      <c r="AJ818" s="294"/>
      <c r="AK818" s="294"/>
      <c r="AL818" s="294"/>
      <c r="AM818" s="294"/>
    </row>
    <row r="819" spans="1:39" ht="12">
      <c r="A819" s="281"/>
      <c r="B819" s="281"/>
      <c r="C819" s="281"/>
      <c r="D819" s="283"/>
      <c r="E819" s="283"/>
      <c r="F819" s="284" t="e">
        <f t="shared" ca="1" si="101"/>
        <v>#NAME?</v>
      </c>
      <c r="G819" s="285" t="e">
        <f t="shared" ca="1" si="102"/>
        <v>#NAME?</v>
      </c>
      <c r="H819" s="281"/>
      <c r="I819" s="281"/>
      <c r="J819" s="281"/>
      <c r="K819" s="281"/>
      <c r="L819" s="281"/>
      <c r="M819" s="287" t="str">
        <f t="shared" si="97"/>
        <v/>
      </c>
      <c r="N819" s="288" t="e">
        <f ca="1">MATCH(F819,[3]IMC!B:B,0)</f>
        <v>#NAME?</v>
      </c>
      <c r="O819" s="288" t="e">
        <f t="shared" ca="1" si="103"/>
        <v>#NAME?</v>
      </c>
      <c r="P819" s="287" t="e">
        <f ca="1">CONCATENATE(INDEX([3]IMC!$F$1:$R$5,5,$O819) &amp; " e " &amp; INDEX([3]IMC!$F$1:$R$5,5,$O819+1))</f>
        <v>#NAME?</v>
      </c>
      <c r="Q819" s="281"/>
      <c r="R819" s="288" t="e">
        <f ca="1">MATCH(F819,[3]PC!A:A,0)</f>
        <v>#NAME?</v>
      </c>
      <c r="S819" s="288" t="e">
        <f t="shared" ca="1" si="98"/>
        <v>#NAME?</v>
      </c>
      <c r="T819" s="296" t="e">
        <f ca="1">CONCATENATE(INDEX([3]PC!$E$1:$M$2,1,$S819) &amp; " e " &amp; INDEX([3]PC!$E$1:$M$2,1,$S819+1))</f>
        <v>#NAME?</v>
      </c>
      <c r="U819" s="292"/>
      <c r="W819" s="292" t="e">
        <f>CONCATENATE(INDEX([3]IMC!$F$1:$R$5,5,$V819) &amp; " e " &amp; INDEX([3]IMC!$F$1:$R$5,5,$V819+1))</f>
        <v>#VALUE!</v>
      </c>
      <c r="X819" s="293">
        <f t="shared" si="99"/>
        <v>0</v>
      </c>
      <c r="Y819" s="293">
        <f t="shared" si="100"/>
        <v>0</v>
      </c>
      <c r="Z819" s="294"/>
      <c r="AA819" s="294"/>
      <c r="AB819" s="294"/>
      <c r="AC819" s="294"/>
      <c r="AD819" s="294"/>
      <c r="AE819" s="294"/>
      <c r="AF819" s="294"/>
      <c r="AG819" s="294"/>
      <c r="AH819" s="294"/>
      <c r="AI819" s="294"/>
      <c r="AJ819" s="294"/>
      <c r="AK819" s="294"/>
      <c r="AL819" s="294"/>
      <c r="AM819" s="294"/>
    </row>
    <row r="820" spans="1:39" ht="12">
      <c r="A820" s="281"/>
      <c r="B820" s="281"/>
      <c r="C820" s="281"/>
      <c r="D820" s="283"/>
      <c r="E820" s="283"/>
      <c r="F820" s="284" t="e">
        <f t="shared" ca="1" si="101"/>
        <v>#NAME?</v>
      </c>
      <c r="G820" s="285" t="e">
        <f t="shared" ca="1" si="102"/>
        <v>#NAME?</v>
      </c>
      <c r="H820" s="281"/>
      <c r="I820" s="281"/>
      <c r="J820" s="281"/>
      <c r="K820" s="281"/>
      <c r="L820" s="281"/>
      <c r="M820" s="287" t="str">
        <f t="shared" si="97"/>
        <v/>
      </c>
      <c r="N820" s="288" t="e">
        <f ca="1">MATCH(F820,[3]IMC!B:B,0)</f>
        <v>#NAME?</v>
      </c>
      <c r="O820" s="288" t="e">
        <f t="shared" ca="1" si="103"/>
        <v>#NAME?</v>
      </c>
      <c r="P820" s="287" t="e">
        <f ca="1">CONCATENATE(INDEX([3]IMC!$F$1:$R$5,5,$O820) &amp; " e " &amp; INDEX([3]IMC!$F$1:$R$5,5,$O820+1))</f>
        <v>#NAME?</v>
      </c>
      <c r="Q820" s="281"/>
      <c r="R820" s="288" t="e">
        <f ca="1">MATCH(F820,[3]PC!A:A,0)</f>
        <v>#NAME?</v>
      </c>
      <c r="S820" s="288" t="e">
        <f t="shared" ca="1" si="98"/>
        <v>#NAME?</v>
      </c>
      <c r="T820" s="296" t="e">
        <f ca="1">CONCATENATE(INDEX([3]PC!$E$1:$M$2,1,$S820) &amp; " e " &amp; INDEX([3]PC!$E$1:$M$2,1,$S820+1))</f>
        <v>#NAME?</v>
      </c>
      <c r="U820" s="292"/>
      <c r="W820" s="292" t="e">
        <f>CONCATENATE(INDEX([3]IMC!$F$1:$R$5,5,$V820) &amp; " e " &amp; INDEX([3]IMC!$F$1:$R$5,5,$V820+1))</f>
        <v>#VALUE!</v>
      </c>
      <c r="X820" s="293">
        <f t="shared" si="99"/>
        <v>0</v>
      </c>
      <c r="Y820" s="293">
        <f t="shared" si="100"/>
        <v>0</v>
      </c>
      <c r="Z820" s="294"/>
      <c r="AA820" s="294"/>
      <c r="AB820" s="294"/>
      <c r="AC820" s="294"/>
      <c r="AD820" s="294"/>
      <c r="AE820" s="294"/>
      <c r="AF820" s="294"/>
      <c r="AG820" s="294"/>
      <c r="AH820" s="294"/>
      <c r="AI820" s="294"/>
      <c r="AJ820" s="294"/>
      <c r="AK820" s="294"/>
      <c r="AL820" s="294"/>
      <c r="AM820" s="294"/>
    </row>
    <row r="821" spans="1:39" ht="12">
      <c r="A821" s="281"/>
      <c r="B821" s="281"/>
      <c r="C821" s="281"/>
      <c r="D821" s="283"/>
      <c r="E821" s="283"/>
      <c r="F821" s="284" t="e">
        <f t="shared" ca="1" si="101"/>
        <v>#NAME?</v>
      </c>
      <c r="G821" s="285" t="e">
        <f t="shared" ca="1" si="102"/>
        <v>#NAME?</v>
      </c>
      <c r="H821" s="281"/>
      <c r="I821" s="281"/>
      <c r="J821" s="281"/>
      <c r="K821" s="281"/>
      <c r="L821" s="281"/>
      <c r="M821" s="287" t="str">
        <f t="shared" si="97"/>
        <v/>
      </c>
      <c r="N821" s="288" t="e">
        <f ca="1">MATCH(F821,[3]IMC!B:B,0)</f>
        <v>#NAME?</v>
      </c>
      <c r="O821" s="288" t="e">
        <f t="shared" ca="1" si="103"/>
        <v>#NAME?</v>
      </c>
      <c r="P821" s="287" t="e">
        <f ca="1">CONCATENATE(INDEX([3]IMC!$F$1:$R$5,5,$O821) &amp; " e " &amp; INDEX([3]IMC!$F$1:$R$5,5,$O821+1))</f>
        <v>#NAME?</v>
      </c>
      <c r="Q821" s="281"/>
      <c r="R821" s="288" t="e">
        <f ca="1">MATCH(F821,[3]PC!A:A,0)</f>
        <v>#NAME?</v>
      </c>
      <c r="S821" s="288" t="e">
        <f t="shared" ca="1" si="98"/>
        <v>#NAME?</v>
      </c>
      <c r="T821" s="296" t="e">
        <f ca="1">CONCATENATE(INDEX([3]PC!$E$1:$M$2,1,$S821) &amp; " e " &amp; INDEX([3]PC!$E$1:$M$2,1,$S821+1))</f>
        <v>#NAME?</v>
      </c>
      <c r="U821" s="292"/>
      <c r="W821" s="292" t="e">
        <f>CONCATENATE(INDEX([3]IMC!$F$1:$R$5,5,$V821) &amp; " e " &amp; INDEX([3]IMC!$F$1:$R$5,5,$V821+1))</f>
        <v>#VALUE!</v>
      </c>
      <c r="X821" s="293">
        <f t="shared" si="99"/>
        <v>0</v>
      </c>
      <c r="Y821" s="293">
        <f t="shared" si="100"/>
        <v>0</v>
      </c>
      <c r="Z821" s="294"/>
      <c r="AA821" s="294"/>
      <c r="AB821" s="294"/>
      <c r="AC821" s="294"/>
      <c r="AD821" s="294"/>
      <c r="AE821" s="294"/>
      <c r="AF821" s="294"/>
      <c r="AG821" s="294"/>
      <c r="AH821" s="294"/>
      <c r="AI821" s="294"/>
      <c r="AJ821" s="294"/>
      <c r="AK821" s="294"/>
      <c r="AL821" s="294"/>
      <c r="AM821" s="294"/>
    </row>
    <row r="822" spans="1:39" ht="12">
      <c r="A822" s="281"/>
      <c r="B822" s="281"/>
      <c r="C822" s="281"/>
      <c r="D822" s="283"/>
      <c r="E822" s="283"/>
      <c r="F822" s="284" t="e">
        <f t="shared" ca="1" si="101"/>
        <v>#NAME?</v>
      </c>
      <c r="G822" s="285" t="e">
        <f t="shared" ca="1" si="102"/>
        <v>#NAME?</v>
      </c>
      <c r="H822" s="281"/>
      <c r="I822" s="281"/>
      <c r="J822" s="281"/>
      <c r="K822" s="281"/>
      <c r="L822" s="281"/>
      <c r="M822" s="287" t="str">
        <f t="shared" si="97"/>
        <v/>
      </c>
      <c r="N822" s="288" t="e">
        <f ca="1">MATCH(F822,[3]IMC!B:B,0)</f>
        <v>#NAME?</v>
      </c>
      <c r="O822" s="288" t="e">
        <f t="shared" ca="1" si="103"/>
        <v>#NAME?</v>
      </c>
      <c r="P822" s="287" t="e">
        <f ca="1">CONCATENATE(INDEX([3]IMC!$F$1:$R$5,5,$O822) &amp; " e " &amp; INDEX([3]IMC!$F$1:$R$5,5,$O822+1))</f>
        <v>#NAME?</v>
      </c>
      <c r="Q822" s="281"/>
      <c r="R822" s="288" t="e">
        <f ca="1">MATCH(F822,[3]PC!A:A,0)</f>
        <v>#NAME?</v>
      </c>
      <c r="S822" s="288" t="e">
        <f t="shared" ca="1" si="98"/>
        <v>#NAME?</v>
      </c>
      <c r="T822" s="296" t="e">
        <f ca="1">CONCATENATE(INDEX([3]PC!$E$1:$M$2,1,$S822) &amp; " e " &amp; INDEX([3]PC!$E$1:$M$2,1,$S822+1))</f>
        <v>#NAME?</v>
      </c>
      <c r="U822" s="292"/>
      <c r="W822" s="292" t="e">
        <f>CONCATENATE(INDEX([3]IMC!$F$1:$R$5,5,$V822) &amp; " e " &amp; INDEX([3]IMC!$F$1:$R$5,5,$V822+1))</f>
        <v>#VALUE!</v>
      </c>
      <c r="X822" s="293">
        <f t="shared" si="99"/>
        <v>0</v>
      </c>
      <c r="Y822" s="293">
        <f t="shared" si="100"/>
        <v>0</v>
      </c>
      <c r="Z822" s="294"/>
      <c r="AA822" s="294"/>
      <c r="AB822" s="294"/>
      <c r="AC822" s="294"/>
      <c r="AD822" s="294"/>
      <c r="AE822" s="294"/>
      <c r="AF822" s="294"/>
      <c r="AG822" s="294"/>
      <c r="AH822" s="294"/>
      <c r="AI822" s="294"/>
      <c r="AJ822" s="294"/>
      <c r="AK822" s="294"/>
      <c r="AL822" s="294"/>
      <c r="AM822" s="294"/>
    </row>
    <row r="823" spans="1:39" ht="12">
      <c r="A823" s="281"/>
      <c r="B823" s="281"/>
      <c r="C823" s="281"/>
      <c r="D823" s="283"/>
      <c r="E823" s="283"/>
      <c r="F823" s="284" t="e">
        <f t="shared" ca="1" si="101"/>
        <v>#NAME?</v>
      </c>
      <c r="G823" s="285" t="e">
        <f t="shared" ca="1" si="102"/>
        <v>#NAME?</v>
      </c>
      <c r="H823" s="281"/>
      <c r="I823" s="281"/>
      <c r="J823" s="281"/>
      <c r="K823" s="281"/>
      <c r="L823" s="281"/>
      <c r="M823" s="287" t="str">
        <f t="shared" si="97"/>
        <v/>
      </c>
      <c r="N823" s="288" t="e">
        <f ca="1">MATCH(F823,[3]IMC!B:B,0)</f>
        <v>#NAME?</v>
      </c>
      <c r="O823" s="288" t="e">
        <f t="shared" ca="1" si="103"/>
        <v>#NAME?</v>
      </c>
      <c r="P823" s="287" t="e">
        <f ca="1">CONCATENATE(INDEX([3]IMC!$F$1:$R$5,5,$O823) &amp; " e " &amp; INDEX([3]IMC!$F$1:$R$5,5,$O823+1))</f>
        <v>#NAME?</v>
      </c>
      <c r="Q823" s="281"/>
      <c r="R823" s="288" t="e">
        <f ca="1">MATCH(F823,[3]PC!A:A,0)</f>
        <v>#NAME?</v>
      </c>
      <c r="S823" s="288" t="e">
        <f t="shared" ca="1" si="98"/>
        <v>#NAME?</v>
      </c>
      <c r="T823" s="296" t="e">
        <f ca="1">CONCATENATE(INDEX([3]PC!$E$1:$M$2,1,$S823) &amp; " e " &amp; INDEX([3]PC!$E$1:$M$2,1,$S823+1))</f>
        <v>#NAME?</v>
      </c>
      <c r="U823" s="292"/>
      <c r="W823" s="292" t="e">
        <f>CONCATENATE(INDEX([3]IMC!$F$1:$R$5,5,$V823) &amp; " e " &amp; INDEX([3]IMC!$F$1:$R$5,5,$V823+1))</f>
        <v>#VALUE!</v>
      </c>
      <c r="X823" s="293">
        <f t="shared" si="99"/>
        <v>0</v>
      </c>
      <c r="Y823" s="293">
        <f t="shared" si="100"/>
        <v>0</v>
      </c>
      <c r="Z823" s="294"/>
      <c r="AA823" s="294"/>
      <c r="AB823" s="294"/>
      <c r="AC823" s="294"/>
      <c r="AD823" s="294"/>
      <c r="AE823" s="294"/>
      <c r="AF823" s="294"/>
      <c r="AG823" s="294"/>
      <c r="AH823" s="294"/>
      <c r="AI823" s="294"/>
      <c r="AJ823" s="294"/>
      <c r="AK823" s="294"/>
      <c r="AL823" s="294"/>
      <c r="AM823" s="294"/>
    </row>
    <row r="824" spans="1:39" ht="12">
      <c r="A824" s="281"/>
      <c r="B824" s="281"/>
      <c r="C824" s="281"/>
      <c r="D824" s="283"/>
      <c r="E824" s="283"/>
      <c r="F824" s="284" t="e">
        <f t="shared" ca="1" si="101"/>
        <v>#NAME?</v>
      </c>
      <c r="G824" s="285" t="e">
        <f t="shared" ca="1" si="102"/>
        <v>#NAME?</v>
      </c>
      <c r="H824" s="281"/>
      <c r="I824" s="281"/>
      <c r="J824" s="281"/>
      <c r="K824" s="281"/>
      <c r="L824" s="281"/>
      <c r="M824" s="287" t="str">
        <f t="shared" si="97"/>
        <v/>
      </c>
      <c r="N824" s="288" t="e">
        <f ca="1">MATCH(F824,[3]IMC!B:B,0)</f>
        <v>#NAME?</v>
      </c>
      <c r="O824" s="288" t="e">
        <f t="shared" ca="1" si="103"/>
        <v>#NAME?</v>
      </c>
      <c r="P824" s="287" t="e">
        <f ca="1">CONCATENATE(INDEX([3]IMC!$F$1:$R$5,5,$O824) &amp; " e " &amp; INDEX([3]IMC!$F$1:$R$5,5,$O824+1))</f>
        <v>#NAME?</v>
      </c>
      <c r="Q824" s="281"/>
      <c r="R824" s="288" t="e">
        <f ca="1">MATCH(F824,[3]PC!A:A,0)</f>
        <v>#NAME?</v>
      </c>
      <c r="S824" s="288" t="e">
        <f t="shared" ca="1" si="98"/>
        <v>#NAME?</v>
      </c>
      <c r="T824" s="296" t="e">
        <f ca="1">CONCATENATE(INDEX([3]PC!$E$1:$M$2,1,$S824) &amp; " e " &amp; INDEX([3]PC!$E$1:$M$2,1,$S824+1))</f>
        <v>#NAME?</v>
      </c>
      <c r="U824" s="292"/>
      <c r="W824" s="292" t="e">
        <f>CONCATENATE(INDEX([3]IMC!$F$1:$R$5,5,$V824) &amp; " e " &amp; INDEX([3]IMC!$F$1:$R$5,5,$V824+1))</f>
        <v>#VALUE!</v>
      </c>
      <c r="X824" s="293">
        <f t="shared" si="99"/>
        <v>0</v>
      </c>
      <c r="Y824" s="293">
        <f t="shared" si="100"/>
        <v>0</v>
      </c>
      <c r="Z824" s="294"/>
      <c r="AA824" s="294"/>
      <c r="AB824" s="294"/>
      <c r="AC824" s="294"/>
      <c r="AD824" s="294"/>
      <c r="AE824" s="294"/>
      <c r="AF824" s="294"/>
      <c r="AG824" s="294"/>
      <c r="AH824" s="294"/>
      <c r="AI824" s="294"/>
      <c r="AJ824" s="294"/>
      <c r="AK824" s="294"/>
      <c r="AL824" s="294"/>
      <c r="AM824" s="294"/>
    </row>
    <row r="825" spans="1:39" ht="12">
      <c r="A825" s="281"/>
      <c r="B825" s="281"/>
      <c r="C825" s="281"/>
      <c r="D825" s="283"/>
      <c r="E825" s="283"/>
      <c r="F825" s="284" t="e">
        <f t="shared" ca="1" si="101"/>
        <v>#NAME?</v>
      </c>
      <c r="G825" s="285" t="e">
        <f t="shared" ca="1" si="102"/>
        <v>#NAME?</v>
      </c>
      <c r="H825" s="281"/>
      <c r="I825" s="281"/>
      <c r="J825" s="281"/>
      <c r="K825" s="281"/>
      <c r="L825" s="281"/>
      <c r="M825" s="287" t="str">
        <f t="shared" si="97"/>
        <v/>
      </c>
      <c r="N825" s="288" t="e">
        <f ca="1">MATCH(F825,[3]IMC!B:B,0)</f>
        <v>#NAME?</v>
      </c>
      <c r="O825" s="288" t="e">
        <f t="shared" ca="1" si="103"/>
        <v>#NAME?</v>
      </c>
      <c r="P825" s="287" t="e">
        <f ca="1">CONCATENATE(INDEX([3]IMC!$F$1:$R$5,5,$O825) &amp; " e " &amp; INDEX([3]IMC!$F$1:$R$5,5,$O825+1))</f>
        <v>#NAME?</v>
      </c>
      <c r="Q825" s="281"/>
      <c r="R825" s="288" t="e">
        <f ca="1">MATCH(F825,[3]PC!A:A,0)</f>
        <v>#NAME?</v>
      </c>
      <c r="S825" s="288" t="e">
        <f t="shared" ca="1" si="98"/>
        <v>#NAME?</v>
      </c>
      <c r="T825" s="296" t="e">
        <f ca="1">CONCATENATE(INDEX([3]PC!$E$1:$M$2,1,$S825) &amp; " e " &amp; INDEX([3]PC!$E$1:$M$2,1,$S825+1))</f>
        <v>#NAME?</v>
      </c>
      <c r="U825" s="292"/>
      <c r="W825" s="292" t="e">
        <f>CONCATENATE(INDEX([3]IMC!$F$1:$R$5,5,$V825) &amp; " e " &amp; INDEX([3]IMC!$F$1:$R$5,5,$V825+1))</f>
        <v>#VALUE!</v>
      </c>
      <c r="X825" s="293">
        <f t="shared" si="99"/>
        <v>0</v>
      </c>
      <c r="Y825" s="293">
        <f t="shared" si="100"/>
        <v>0</v>
      </c>
      <c r="Z825" s="294"/>
      <c r="AA825" s="294"/>
      <c r="AB825" s="294"/>
      <c r="AC825" s="294"/>
      <c r="AD825" s="294"/>
      <c r="AE825" s="294"/>
      <c r="AF825" s="294"/>
      <c r="AG825" s="294"/>
      <c r="AH825" s="294"/>
      <c r="AI825" s="294"/>
      <c r="AJ825" s="294"/>
      <c r="AK825" s="294"/>
      <c r="AL825" s="294"/>
      <c r="AM825" s="294"/>
    </row>
    <row r="826" spans="1:39" ht="12">
      <c r="A826" s="281"/>
      <c r="B826" s="281"/>
      <c r="C826" s="281"/>
      <c r="D826" s="283"/>
      <c r="E826" s="283"/>
      <c r="F826" s="284" t="e">
        <f t="shared" ca="1" si="101"/>
        <v>#NAME?</v>
      </c>
      <c r="G826" s="285" t="e">
        <f t="shared" ca="1" si="102"/>
        <v>#NAME?</v>
      </c>
      <c r="H826" s="281"/>
      <c r="I826" s="281"/>
      <c r="J826" s="281"/>
      <c r="K826" s="281"/>
      <c r="L826" s="281"/>
      <c r="M826" s="287" t="str">
        <f t="shared" si="97"/>
        <v/>
      </c>
      <c r="N826" s="288" t="e">
        <f ca="1">MATCH(F826,[3]IMC!B:B,0)</f>
        <v>#NAME?</v>
      </c>
      <c r="O826" s="288" t="e">
        <f t="shared" ca="1" si="103"/>
        <v>#NAME?</v>
      </c>
      <c r="P826" s="287" t="e">
        <f ca="1">CONCATENATE(INDEX([3]IMC!$F$1:$R$5,5,$O826) &amp; " e " &amp; INDEX([3]IMC!$F$1:$R$5,5,$O826+1))</f>
        <v>#NAME?</v>
      </c>
      <c r="Q826" s="281"/>
      <c r="R826" s="288" t="e">
        <f ca="1">MATCH(F826,[3]PC!A:A,0)</f>
        <v>#NAME?</v>
      </c>
      <c r="S826" s="288" t="e">
        <f t="shared" ca="1" si="98"/>
        <v>#NAME?</v>
      </c>
      <c r="T826" s="296" t="e">
        <f ca="1">CONCATENATE(INDEX([3]PC!$E$1:$M$2,1,$S826) &amp; " e " &amp; INDEX([3]PC!$E$1:$M$2,1,$S826+1))</f>
        <v>#NAME?</v>
      </c>
      <c r="U826" s="292"/>
      <c r="W826" s="292" t="e">
        <f>CONCATENATE(INDEX([3]IMC!$F$1:$R$5,5,$V826) &amp; " e " &amp; INDEX([3]IMC!$F$1:$R$5,5,$V826+1))</f>
        <v>#VALUE!</v>
      </c>
      <c r="X826" s="293">
        <f t="shared" si="99"/>
        <v>0</v>
      </c>
      <c r="Y826" s="293">
        <f t="shared" si="100"/>
        <v>0</v>
      </c>
      <c r="Z826" s="294"/>
      <c r="AA826" s="294"/>
      <c r="AB826" s="294"/>
      <c r="AC826" s="294"/>
      <c r="AD826" s="294"/>
      <c r="AE826" s="294"/>
      <c r="AF826" s="294"/>
      <c r="AG826" s="294"/>
      <c r="AH826" s="294"/>
      <c r="AI826" s="294"/>
      <c r="AJ826" s="294"/>
      <c r="AK826" s="294"/>
      <c r="AL826" s="294"/>
      <c r="AM826" s="294"/>
    </row>
    <row r="827" spans="1:39" ht="12">
      <c r="A827" s="281"/>
      <c r="B827" s="281"/>
      <c r="C827" s="281"/>
      <c r="D827" s="283"/>
      <c r="E827" s="283"/>
      <c r="F827" s="284" t="e">
        <f t="shared" ca="1" si="101"/>
        <v>#NAME?</v>
      </c>
      <c r="G827" s="285" t="e">
        <f t="shared" ca="1" si="102"/>
        <v>#NAME?</v>
      </c>
      <c r="H827" s="281"/>
      <c r="I827" s="281"/>
      <c r="J827" s="281"/>
      <c r="K827" s="281"/>
      <c r="L827" s="281"/>
      <c r="M827" s="287" t="str">
        <f t="shared" si="97"/>
        <v/>
      </c>
      <c r="N827" s="288" t="e">
        <f ca="1">MATCH(F827,[3]IMC!B:B,0)</f>
        <v>#NAME?</v>
      </c>
      <c r="O827" s="288" t="e">
        <f t="shared" ca="1" si="103"/>
        <v>#NAME?</v>
      </c>
      <c r="P827" s="287" t="e">
        <f ca="1">CONCATENATE(INDEX([3]IMC!$F$1:$R$5,5,$O827) &amp; " e " &amp; INDEX([3]IMC!$F$1:$R$5,5,$O827+1))</f>
        <v>#NAME?</v>
      </c>
      <c r="Q827" s="281"/>
      <c r="R827" s="288" t="e">
        <f ca="1">MATCH(F827,[3]PC!A:A,0)</f>
        <v>#NAME?</v>
      </c>
      <c r="S827" s="288" t="e">
        <f t="shared" ca="1" si="98"/>
        <v>#NAME?</v>
      </c>
      <c r="T827" s="296" t="e">
        <f ca="1">CONCATENATE(INDEX([3]PC!$E$1:$M$2,1,$S827) &amp; " e " &amp; INDEX([3]PC!$E$1:$M$2,1,$S827+1))</f>
        <v>#NAME?</v>
      </c>
      <c r="U827" s="292"/>
      <c r="W827" s="292" t="e">
        <f>CONCATENATE(INDEX([3]IMC!$F$1:$R$5,5,$V827) &amp; " e " &amp; INDEX([3]IMC!$F$1:$R$5,5,$V827+1))</f>
        <v>#VALUE!</v>
      </c>
      <c r="X827" s="293">
        <f t="shared" si="99"/>
        <v>0</v>
      </c>
      <c r="Y827" s="293">
        <f t="shared" si="100"/>
        <v>0</v>
      </c>
      <c r="Z827" s="294"/>
      <c r="AA827" s="294"/>
      <c r="AB827" s="294"/>
      <c r="AC827" s="294"/>
      <c r="AD827" s="294"/>
      <c r="AE827" s="294"/>
      <c r="AF827" s="294"/>
      <c r="AG827" s="294"/>
      <c r="AH827" s="294"/>
      <c r="AI827" s="294"/>
      <c r="AJ827" s="294"/>
      <c r="AK827" s="294"/>
      <c r="AL827" s="294"/>
      <c r="AM827" s="294"/>
    </row>
    <row r="828" spans="1:39" ht="12">
      <c r="A828" s="281"/>
      <c r="B828" s="281"/>
      <c r="C828" s="281"/>
      <c r="D828" s="283"/>
      <c r="E828" s="283"/>
      <c r="F828" s="284" t="e">
        <f t="shared" ca="1" si="101"/>
        <v>#NAME?</v>
      </c>
      <c r="G828" s="285" t="e">
        <f t="shared" ca="1" si="102"/>
        <v>#NAME?</v>
      </c>
      <c r="H828" s="281"/>
      <c r="I828" s="281"/>
      <c r="J828" s="281"/>
      <c r="K828" s="281"/>
      <c r="L828" s="281"/>
      <c r="M828" s="287" t="str">
        <f t="shared" si="97"/>
        <v/>
      </c>
      <c r="N828" s="288" t="e">
        <f ca="1">MATCH(F828,[3]IMC!B:B,0)</f>
        <v>#NAME?</v>
      </c>
      <c r="O828" s="288" t="e">
        <f t="shared" ca="1" si="103"/>
        <v>#NAME?</v>
      </c>
      <c r="P828" s="287" t="e">
        <f ca="1">CONCATENATE(INDEX([3]IMC!$F$1:$R$5,5,$O828) &amp; " e " &amp; INDEX([3]IMC!$F$1:$R$5,5,$O828+1))</f>
        <v>#NAME?</v>
      </c>
      <c r="Q828" s="281"/>
      <c r="R828" s="288" t="e">
        <f ca="1">MATCH(F828,[3]PC!A:A,0)</f>
        <v>#NAME?</v>
      </c>
      <c r="S828" s="288" t="e">
        <f t="shared" ca="1" si="98"/>
        <v>#NAME?</v>
      </c>
      <c r="T828" s="296" t="e">
        <f ca="1">CONCATENATE(INDEX([3]PC!$E$1:$M$2,1,$S828) &amp; " e " &amp; INDEX([3]PC!$E$1:$M$2,1,$S828+1))</f>
        <v>#NAME?</v>
      </c>
      <c r="U828" s="292"/>
      <c r="W828" s="292" t="e">
        <f>CONCATENATE(INDEX([3]IMC!$F$1:$R$5,5,$V828) &amp; " e " &amp; INDEX([3]IMC!$F$1:$R$5,5,$V828+1))</f>
        <v>#VALUE!</v>
      </c>
      <c r="X828" s="293">
        <f t="shared" si="99"/>
        <v>0</v>
      </c>
      <c r="Y828" s="293">
        <f t="shared" si="100"/>
        <v>0</v>
      </c>
      <c r="Z828" s="294"/>
      <c r="AA828" s="294"/>
      <c r="AB828" s="294"/>
      <c r="AC828" s="294"/>
      <c r="AD828" s="294"/>
      <c r="AE828" s="294"/>
      <c r="AF828" s="294"/>
      <c r="AG828" s="294"/>
      <c r="AH828" s="294"/>
      <c r="AI828" s="294"/>
      <c r="AJ828" s="294"/>
      <c r="AK828" s="294"/>
      <c r="AL828" s="294"/>
      <c r="AM828" s="294"/>
    </row>
    <row r="829" spans="1:39" ht="12">
      <c r="A829" s="281"/>
      <c r="B829" s="281"/>
      <c r="C829" s="281"/>
      <c r="D829" s="283"/>
      <c r="E829" s="283"/>
      <c r="F829" s="284" t="e">
        <f t="shared" ca="1" si="101"/>
        <v>#NAME?</v>
      </c>
      <c r="G829" s="285" t="e">
        <f t="shared" ca="1" si="102"/>
        <v>#NAME?</v>
      </c>
      <c r="H829" s="281"/>
      <c r="I829" s="281"/>
      <c r="J829" s="281"/>
      <c r="K829" s="281"/>
      <c r="L829" s="281"/>
      <c r="M829" s="287" t="str">
        <f t="shared" si="97"/>
        <v/>
      </c>
      <c r="N829" s="288" t="e">
        <f ca="1">MATCH(F829,[3]IMC!B:B,0)</f>
        <v>#NAME?</v>
      </c>
      <c r="O829" s="288" t="e">
        <f t="shared" ca="1" si="103"/>
        <v>#NAME?</v>
      </c>
      <c r="P829" s="287" t="e">
        <f ca="1">CONCATENATE(INDEX([3]IMC!$F$1:$R$5,5,$O829) &amp; " e " &amp; INDEX([3]IMC!$F$1:$R$5,5,$O829+1))</f>
        <v>#NAME?</v>
      </c>
      <c r="Q829" s="281"/>
      <c r="R829" s="288" t="e">
        <f ca="1">MATCH(F829,[3]PC!A:A,0)</f>
        <v>#NAME?</v>
      </c>
      <c r="S829" s="288" t="e">
        <f t="shared" ca="1" si="98"/>
        <v>#NAME?</v>
      </c>
      <c r="T829" s="296" t="e">
        <f ca="1">CONCATENATE(INDEX([3]PC!$E$1:$M$2,1,$S829) &amp; " e " &amp; INDEX([3]PC!$E$1:$M$2,1,$S829+1))</f>
        <v>#NAME?</v>
      </c>
      <c r="U829" s="292"/>
      <c r="W829" s="292" t="e">
        <f>CONCATENATE(INDEX([3]IMC!$F$1:$R$5,5,$V829) &amp; " e " &amp; INDEX([3]IMC!$F$1:$R$5,5,$V829+1))</f>
        <v>#VALUE!</v>
      </c>
      <c r="X829" s="293">
        <f t="shared" si="99"/>
        <v>0</v>
      </c>
      <c r="Y829" s="293">
        <f t="shared" si="100"/>
        <v>0</v>
      </c>
      <c r="Z829" s="294"/>
      <c r="AA829" s="294"/>
      <c r="AB829" s="294"/>
      <c r="AC829" s="294"/>
      <c r="AD829" s="294"/>
      <c r="AE829" s="294"/>
      <c r="AF829" s="294"/>
      <c r="AG829" s="294"/>
      <c r="AH829" s="294"/>
      <c r="AI829" s="294"/>
      <c r="AJ829" s="294"/>
      <c r="AK829" s="294"/>
      <c r="AL829" s="294"/>
      <c r="AM829" s="294"/>
    </row>
    <row r="830" spans="1:39" ht="12">
      <c r="A830" s="281"/>
      <c r="B830" s="281"/>
      <c r="C830" s="281"/>
      <c r="D830" s="283"/>
      <c r="E830" s="283"/>
      <c r="F830" s="284" t="e">
        <f t="shared" ca="1" si="101"/>
        <v>#NAME?</v>
      </c>
      <c r="G830" s="285" t="e">
        <f t="shared" ca="1" si="102"/>
        <v>#NAME?</v>
      </c>
      <c r="H830" s="281"/>
      <c r="I830" s="281"/>
      <c r="J830" s="281"/>
      <c r="K830" s="281"/>
      <c r="L830" s="281"/>
      <c r="M830" s="287" t="str">
        <f t="shared" si="97"/>
        <v/>
      </c>
      <c r="N830" s="288" t="e">
        <f ca="1">MATCH(F830,[3]IMC!B:B,0)</f>
        <v>#NAME?</v>
      </c>
      <c r="O830" s="288" t="e">
        <f t="shared" ca="1" si="103"/>
        <v>#NAME?</v>
      </c>
      <c r="P830" s="287" t="e">
        <f ca="1">CONCATENATE(INDEX([3]IMC!$F$1:$R$5,5,$O830) &amp; " e " &amp; INDEX([3]IMC!$F$1:$R$5,5,$O830+1))</f>
        <v>#NAME?</v>
      </c>
      <c r="Q830" s="281"/>
      <c r="R830" s="288" t="e">
        <f ca="1">MATCH(F830,[3]PC!A:A,0)</f>
        <v>#NAME?</v>
      </c>
      <c r="S830" s="288" t="e">
        <f t="shared" ca="1" si="98"/>
        <v>#NAME?</v>
      </c>
      <c r="T830" s="296" t="e">
        <f ca="1">CONCATENATE(INDEX([3]PC!$E$1:$M$2,1,$S830) &amp; " e " &amp; INDEX([3]PC!$E$1:$M$2,1,$S830+1))</f>
        <v>#NAME?</v>
      </c>
      <c r="U830" s="292"/>
      <c r="W830" s="292" t="e">
        <f>CONCATENATE(INDEX([3]IMC!$F$1:$R$5,5,$V830) &amp; " e " &amp; INDEX([3]IMC!$F$1:$R$5,5,$V830+1))</f>
        <v>#VALUE!</v>
      </c>
      <c r="X830" s="293">
        <f t="shared" si="99"/>
        <v>0</v>
      </c>
      <c r="Y830" s="293">
        <f t="shared" si="100"/>
        <v>0</v>
      </c>
      <c r="Z830" s="294"/>
      <c r="AA830" s="294"/>
      <c r="AB830" s="294"/>
      <c r="AC830" s="294"/>
      <c r="AD830" s="294"/>
      <c r="AE830" s="294"/>
      <c r="AF830" s="294"/>
      <c r="AG830" s="294"/>
      <c r="AH830" s="294"/>
      <c r="AI830" s="294"/>
      <c r="AJ830" s="294"/>
      <c r="AK830" s="294"/>
      <c r="AL830" s="294"/>
      <c r="AM830" s="294"/>
    </row>
    <row r="831" spans="1:39" ht="12">
      <c r="A831" s="281"/>
      <c r="B831" s="281"/>
      <c r="C831" s="281"/>
      <c r="D831" s="283"/>
      <c r="E831" s="283"/>
      <c r="F831" s="284" t="e">
        <f t="shared" ca="1" si="101"/>
        <v>#NAME?</v>
      </c>
      <c r="G831" s="285" t="e">
        <f t="shared" ca="1" si="102"/>
        <v>#NAME?</v>
      </c>
      <c r="H831" s="281"/>
      <c r="I831" s="281"/>
      <c r="J831" s="281"/>
      <c r="K831" s="281"/>
      <c r="L831" s="281"/>
      <c r="M831" s="287" t="str">
        <f t="shared" si="97"/>
        <v/>
      </c>
      <c r="N831" s="288" t="e">
        <f ca="1">MATCH(F831,[3]IMC!B:B,0)</f>
        <v>#NAME?</v>
      </c>
      <c r="O831" s="288" t="e">
        <f t="shared" ca="1" si="103"/>
        <v>#NAME?</v>
      </c>
      <c r="P831" s="287" t="e">
        <f ca="1">CONCATENATE(INDEX([3]IMC!$F$1:$R$5,5,$O831) &amp; " e " &amp; INDEX([3]IMC!$F$1:$R$5,5,$O831+1))</f>
        <v>#NAME?</v>
      </c>
      <c r="Q831" s="281"/>
      <c r="R831" s="288" t="e">
        <f ca="1">MATCH(F831,[3]PC!A:A,0)</f>
        <v>#NAME?</v>
      </c>
      <c r="S831" s="288" t="e">
        <f t="shared" ca="1" si="98"/>
        <v>#NAME?</v>
      </c>
      <c r="T831" s="296" t="e">
        <f ca="1">CONCATENATE(INDEX([3]PC!$E$1:$M$2,1,$S831) &amp; " e " &amp; INDEX([3]PC!$E$1:$M$2,1,$S831+1))</f>
        <v>#NAME?</v>
      </c>
      <c r="U831" s="292"/>
      <c r="W831" s="292" t="e">
        <f>CONCATENATE(INDEX([3]IMC!$F$1:$R$5,5,$V831) &amp; " e " &amp; INDEX([3]IMC!$F$1:$R$5,5,$V831+1))</f>
        <v>#VALUE!</v>
      </c>
      <c r="X831" s="293">
        <f t="shared" si="99"/>
        <v>0</v>
      </c>
      <c r="Y831" s="293">
        <f t="shared" si="100"/>
        <v>0</v>
      </c>
      <c r="Z831" s="294"/>
      <c r="AA831" s="294"/>
      <c r="AB831" s="294"/>
      <c r="AC831" s="294"/>
      <c r="AD831" s="294"/>
      <c r="AE831" s="294"/>
      <c r="AF831" s="294"/>
      <c r="AG831" s="294"/>
      <c r="AH831" s="294"/>
      <c r="AI831" s="294"/>
      <c r="AJ831" s="294"/>
      <c r="AK831" s="294"/>
      <c r="AL831" s="294"/>
      <c r="AM831" s="294"/>
    </row>
    <row r="832" spans="1:39" ht="12">
      <c r="A832" s="281"/>
      <c r="B832" s="281"/>
      <c r="C832" s="281"/>
      <c r="D832" s="283"/>
      <c r="E832" s="283"/>
      <c r="F832" s="284" t="e">
        <f t="shared" ca="1" si="101"/>
        <v>#NAME?</v>
      </c>
      <c r="G832" s="285" t="e">
        <f t="shared" ca="1" si="102"/>
        <v>#NAME?</v>
      </c>
      <c r="H832" s="281"/>
      <c r="I832" s="281"/>
      <c r="J832" s="281"/>
      <c r="K832" s="281"/>
      <c r="L832" s="281"/>
      <c r="M832" s="287" t="str">
        <f t="shared" si="97"/>
        <v/>
      </c>
      <c r="N832" s="288" t="e">
        <f ca="1">MATCH(F832,[3]IMC!B:B,0)</f>
        <v>#NAME?</v>
      </c>
      <c r="O832" s="288" t="e">
        <f t="shared" ca="1" si="103"/>
        <v>#NAME?</v>
      </c>
      <c r="P832" s="287" t="e">
        <f ca="1">CONCATENATE(INDEX([3]IMC!$F$1:$R$5,5,$O832) &amp; " e " &amp; INDEX([3]IMC!$F$1:$R$5,5,$O832+1))</f>
        <v>#NAME?</v>
      </c>
      <c r="Q832" s="281"/>
      <c r="R832" s="288" t="e">
        <f ca="1">MATCH(F832,[3]PC!A:A,0)</f>
        <v>#NAME?</v>
      </c>
      <c r="S832" s="288" t="e">
        <f t="shared" ca="1" si="98"/>
        <v>#NAME?</v>
      </c>
      <c r="T832" s="296" t="e">
        <f ca="1">CONCATENATE(INDEX([3]PC!$E$1:$M$2,1,$S832) &amp; " e " &amp; INDEX([3]PC!$E$1:$M$2,1,$S832+1))</f>
        <v>#NAME?</v>
      </c>
      <c r="U832" s="292"/>
      <c r="W832" s="292" t="e">
        <f>CONCATENATE(INDEX([3]IMC!$F$1:$R$5,5,$V832) &amp; " e " &amp; INDEX([3]IMC!$F$1:$R$5,5,$V832+1))</f>
        <v>#VALUE!</v>
      </c>
      <c r="X832" s="293">
        <f t="shared" si="99"/>
        <v>0</v>
      </c>
      <c r="Y832" s="293">
        <f t="shared" si="100"/>
        <v>0</v>
      </c>
      <c r="Z832" s="294"/>
      <c r="AA832" s="294"/>
      <c r="AB832" s="294"/>
      <c r="AC832" s="294"/>
      <c r="AD832" s="294"/>
      <c r="AE832" s="294"/>
      <c r="AF832" s="294"/>
      <c r="AG832" s="294"/>
      <c r="AH832" s="294"/>
      <c r="AI832" s="294"/>
      <c r="AJ832" s="294"/>
      <c r="AK832" s="294"/>
      <c r="AL832" s="294"/>
      <c r="AM832" s="294"/>
    </row>
    <row r="833" spans="1:39" ht="12">
      <c r="A833" s="281"/>
      <c r="B833" s="281"/>
      <c r="C833" s="281"/>
      <c r="D833" s="283"/>
      <c r="E833" s="283"/>
      <c r="F833" s="284" t="e">
        <f t="shared" ca="1" si="101"/>
        <v>#NAME?</v>
      </c>
      <c r="G833" s="285" t="e">
        <f t="shared" ca="1" si="102"/>
        <v>#NAME?</v>
      </c>
      <c r="H833" s="281"/>
      <c r="I833" s="281"/>
      <c r="J833" s="281"/>
      <c r="K833" s="281"/>
      <c r="L833" s="281"/>
      <c r="M833" s="287" t="str">
        <f t="shared" si="97"/>
        <v/>
      </c>
      <c r="N833" s="288" t="e">
        <f ca="1">MATCH(F833,[3]IMC!B:B,0)</f>
        <v>#NAME?</v>
      </c>
      <c r="O833" s="288" t="e">
        <f t="shared" ca="1" si="103"/>
        <v>#NAME?</v>
      </c>
      <c r="P833" s="287" t="e">
        <f ca="1">CONCATENATE(INDEX([3]IMC!$F$1:$R$5,5,$O833) &amp; " e " &amp; INDEX([3]IMC!$F$1:$R$5,5,$O833+1))</f>
        <v>#NAME?</v>
      </c>
      <c r="Q833" s="281"/>
      <c r="R833" s="288" t="e">
        <f ca="1">MATCH(F833,[3]PC!A:A,0)</f>
        <v>#NAME?</v>
      </c>
      <c r="S833" s="288" t="e">
        <f t="shared" ca="1" si="98"/>
        <v>#NAME?</v>
      </c>
      <c r="T833" s="296" t="e">
        <f ca="1">CONCATENATE(INDEX([3]PC!$E$1:$M$2,1,$S833) &amp; " e " &amp; INDEX([3]PC!$E$1:$M$2,1,$S833+1))</f>
        <v>#NAME?</v>
      </c>
      <c r="U833" s="292"/>
      <c r="W833" s="292" t="e">
        <f>CONCATENATE(INDEX([3]IMC!$F$1:$R$5,5,$V833) &amp; " e " &amp; INDEX([3]IMC!$F$1:$R$5,5,$V833+1))</f>
        <v>#VALUE!</v>
      </c>
      <c r="X833" s="293">
        <f t="shared" si="99"/>
        <v>0</v>
      </c>
      <c r="Y833" s="293">
        <f t="shared" si="100"/>
        <v>0</v>
      </c>
      <c r="Z833" s="294"/>
      <c r="AA833" s="294"/>
      <c r="AB833" s="294"/>
      <c r="AC833" s="294"/>
      <c r="AD833" s="294"/>
      <c r="AE833" s="294"/>
      <c r="AF833" s="294"/>
      <c r="AG833" s="294"/>
      <c r="AH833" s="294"/>
      <c r="AI833" s="294"/>
      <c r="AJ833" s="294"/>
      <c r="AK833" s="294"/>
      <c r="AL833" s="294"/>
      <c r="AM833" s="294"/>
    </row>
    <row r="834" spans="1:39" ht="12">
      <c r="A834" s="281"/>
      <c r="B834" s="281"/>
      <c r="C834" s="281"/>
      <c r="D834" s="283"/>
      <c r="E834" s="283"/>
      <c r="F834" s="284" t="e">
        <f t="shared" ca="1" si="101"/>
        <v>#NAME?</v>
      </c>
      <c r="G834" s="285" t="e">
        <f t="shared" ca="1" si="102"/>
        <v>#NAME?</v>
      </c>
      <c r="H834" s="281"/>
      <c r="I834" s="281"/>
      <c r="J834" s="281"/>
      <c r="K834" s="281"/>
      <c r="L834" s="281"/>
      <c r="M834" s="287" t="str">
        <f t="shared" ref="M834:M897" si="104">IF(H834&gt;0,IF(I834&gt;0,H834/I834^2,""),"")</f>
        <v/>
      </c>
      <c r="N834" s="288" t="e">
        <f ca="1">MATCH(F834,[3]IMC!B:B,0)</f>
        <v>#NAME?</v>
      </c>
      <c r="O834" s="288" t="e">
        <f t="shared" ca="1" si="103"/>
        <v>#NAME?</v>
      </c>
      <c r="P834" s="287" t="e">
        <f ca="1">CONCATENATE(INDEX([3]IMC!$F$1:$R$5,5,$O834) &amp; " e " &amp; INDEX([3]IMC!$F$1:$R$5,5,$O834+1))</f>
        <v>#NAME?</v>
      </c>
      <c r="Q834" s="281"/>
      <c r="R834" s="288" t="e">
        <f ca="1">MATCH(F834,[3]PC!A:A,0)</f>
        <v>#NAME?</v>
      </c>
      <c r="S834" s="288" t="e">
        <f t="shared" ref="S834:S897" ca="1" si="105">MATCH(K834,INDIRECT("PC!E" &amp; R834 &amp; ":L" &amp;R834),1)</f>
        <v>#NAME?</v>
      </c>
      <c r="T834" s="296" t="e">
        <f ca="1">CONCATENATE(INDEX([3]PC!$E$1:$M$2,1,$S834) &amp; " e " &amp; INDEX([3]PC!$E$1:$M$2,1,$S834+1))</f>
        <v>#NAME?</v>
      </c>
      <c r="U834" s="292"/>
      <c r="W834" s="292" t="e">
        <f>CONCATENATE(INDEX([3]IMC!$F$1:$R$5,5,$V834) &amp; " e " &amp; INDEX([3]IMC!$F$1:$R$5,5,$V834+1))</f>
        <v>#VALUE!</v>
      </c>
      <c r="X834" s="293">
        <f t="shared" ref="X834:X897" si="106">U834*(I834*I834)</f>
        <v>0</v>
      </c>
      <c r="Y834" s="293">
        <f t="shared" ref="Y834:Y897" si="107">H834-X834</f>
        <v>0</v>
      </c>
      <c r="Z834" s="294"/>
      <c r="AA834" s="294"/>
      <c r="AB834" s="294"/>
      <c r="AC834" s="294"/>
      <c r="AD834" s="294"/>
      <c r="AE834" s="294"/>
      <c r="AF834" s="294"/>
      <c r="AG834" s="294"/>
      <c r="AH834" s="294"/>
      <c r="AI834" s="294"/>
      <c r="AJ834" s="294"/>
      <c r="AK834" s="294"/>
      <c r="AL834" s="294"/>
      <c r="AM834" s="294"/>
    </row>
    <row r="835" spans="1:39" ht="12">
      <c r="A835" s="281"/>
      <c r="B835" s="281"/>
      <c r="C835" s="281"/>
      <c r="D835" s="283"/>
      <c r="E835" s="283"/>
      <c r="F835" s="284" t="e">
        <f t="shared" ca="1" si="101"/>
        <v>#NAME?</v>
      </c>
      <c r="G835" s="285" t="e">
        <f t="shared" ca="1" si="102"/>
        <v>#NAME?</v>
      </c>
      <c r="H835" s="281"/>
      <c r="I835" s="281"/>
      <c r="J835" s="281"/>
      <c r="K835" s="281"/>
      <c r="L835" s="281"/>
      <c r="M835" s="287" t="str">
        <f t="shared" si="104"/>
        <v/>
      </c>
      <c r="N835" s="288" t="e">
        <f ca="1">MATCH(F835,[3]IMC!B:B,0)</f>
        <v>#NAME?</v>
      </c>
      <c r="O835" s="288" t="e">
        <f t="shared" ca="1" si="103"/>
        <v>#NAME?</v>
      </c>
      <c r="P835" s="287" t="e">
        <f ca="1">CONCATENATE(INDEX([3]IMC!$F$1:$R$5,5,$O835) &amp; " e " &amp; INDEX([3]IMC!$F$1:$R$5,5,$O835+1))</f>
        <v>#NAME?</v>
      </c>
      <c r="Q835" s="281"/>
      <c r="R835" s="288" t="e">
        <f ca="1">MATCH(F835,[3]PC!A:A,0)</f>
        <v>#NAME?</v>
      </c>
      <c r="S835" s="288" t="e">
        <f t="shared" ca="1" si="105"/>
        <v>#NAME?</v>
      </c>
      <c r="T835" s="296" t="e">
        <f ca="1">CONCATENATE(INDEX([3]PC!$E$1:$M$2,1,$S835) &amp; " e " &amp; INDEX([3]PC!$E$1:$M$2,1,$S835+1))</f>
        <v>#NAME?</v>
      </c>
      <c r="U835" s="292"/>
      <c r="W835" s="292" t="e">
        <f>CONCATENATE(INDEX([3]IMC!$F$1:$R$5,5,$V835) &amp; " e " &amp; INDEX([3]IMC!$F$1:$R$5,5,$V835+1))</f>
        <v>#VALUE!</v>
      </c>
      <c r="X835" s="293">
        <f t="shared" si="106"/>
        <v>0</v>
      </c>
      <c r="Y835" s="293">
        <f t="shared" si="107"/>
        <v>0</v>
      </c>
      <c r="Z835" s="294"/>
      <c r="AA835" s="294"/>
      <c r="AB835" s="294"/>
      <c r="AC835" s="294"/>
      <c r="AD835" s="294"/>
      <c r="AE835" s="294"/>
      <c r="AF835" s="294"/>
      <c r="AG835" s="294"/>
      <c r="AH835" s="294"/>
      <c r="AI835" s="294"/>
      <c r="AJ835" s="294"/>
      <c r="AK835" s="294"/>
      <c r="AL835" s="294"/>
      <c r="AM835" s="294"/>
    </row>
    <row r="836" spans="1:39" ht="12">
      <c r="A836" s="281"/>
      <c r="B836" s="281"/>
      <c r="C836" s="281"/>
      <c r="D836" s="283"/>
      <c r="E836" s="283"/>
      <c r="F836" s="284" t="e">
        <f t="shared" ca="1" si="101"/>
        <v>#NAME?</v>
      </c>
      <c r="G836" s="285" t="e">
        <f t="shared" ca="1" si="102"/>
        <v>#NAME?</v>
      </c>
      <c r="H836" s="281"/>
      <c r="I836" s="281"/>
      <c r="J836" s="281"/>
      <c r="K836" s="281"/>
      <c r="L836" s="281"/>
      <c r="M836" s="287" t="str">
        <f t="shared" si="104"/>
        <v/>
      </c>
      <c r="N836" s="288" t="e">
        <f ca="1">MATCH(F836,[3]IMC!B:B,0)</f>
        <v>#NAME?</v>
      </c>
      <c r="O836" s="288" t="e">
        <f t="shared" ca="1" si="103"/>
        <v>#NAME?</v>
      </c>
      <c r="P836" s="287" t="e">
        <f ca="1">CONCATENATE(INDEX([3]IMC!$F$1:$R$5,5,$O836) &amp; " e " &amp; INDEX([3]IMC!$F$1:$R$5,5,$O836+1))</f>
        <v>#NAME?</v>
      </c>
      <c r="Q836" s="281"/>
      <c r="R836" s="288" t="e">
        <f ca="1">MATCH(F836,[3]PC!A:A,0)</f>
        <v>#NAME?</v>
      </c>
      <c r="S836" s="288" t="e">
        <f t="shared" ca="1" si="105"/>
        <v>#NAME?</v>
      </c>
      <c r="T836" s="296" t="e">
        <f ca="1">CONCATENATE(INDEX([3]PC!$E$1:$M$2,1,$S836) &amp; " e " &amp; INDEX([3]PC!$E$1:$M$2,1,$S836+1))</f>
        <v>#NAME?</v>
      </c>
      <c r="U836" s="292"/>
      <c r="W836" s="292" t="e">
        <f>CONCATENATE(INDEX([3]IMC!$F$1:$R$5,5,$V836) &amp; " e " &amp; INDEX([3]IMC!$F$1:$R$5,5,$V836+1))</f>
        <v>#VALUE!</v>
      </c>
      <c r="X836" s="293">
        <f t="shared" si="106"/>
        <v>0</v>
      </c>
      <c r="Y836" s="293">
        <f t="shared" si="107"/>
        <v>0</v>
      </c>
      <c r="Z836" s="294"/>
      <c r="AA836" s="294"/>
      <c r="AB836" s="294"/>
      <c r="AC836" s="294"/>
      <c r="AD836" s="294"/>
      <c r="AE836" s="294"/>
      <c r="AF836" s="294"/>
      <c r="AG836" s="294"/>
      <c r="AH836" s="294"/>
      <c r="AI836" s="294"/>
      <c r="AJ836" s="294"/>
      <c r="AK836" s="294"/>
      <c r="AL836" s="294"/>
      <c r="AM836" s="294"/>
    </row>
    <row r="837" spans="1:39" ht="12">
      <c r="A837" s="281"/>
      <c r="B837" s="281"/>
      <c r="C837" s="281"/>
      <c r="D837" s="283"/>
      <c r="E837" s="283"/>
      <c r="F837" s="284" t="e">
        <f t="shared" ca="1" si="101"/>
        <v>#NAME?</v>
      </c>
      <c r="G837" s="285" t="e">
        <f t="shared" ca="1" si="102"/>
        <v>#NAME?</v>
      </c>
      <c r="H837" s="281"/>
      <c r="I837" s="281"/>
      <c r="J837" s="281"/>
      <c r="K837" s="281"/>
      <c r="L837" s="281"/>
      <c r="M837" s="287" t="str">
        <f t="shared" si="104"/>
        <v/>
      </c>
      <c r="N837" s="288" t="e">
        <f ca="1">MATCH(F837,[3]IMC!B:B,0)</f>
        <v>#NAME?</v>
      </c>
      <c r="O837" s="288" t="e">
        <f t="shared" ca="1" si="103"/>
        <v>#NAME?</v>
      </c>
      <c r="P837" s="287" t="e">
        <f ca="1">CONCATENATE(INDEX([3]IMC!$F$1:$R$5,5,$O837) &amp; " e " &amp; INDEX([3]IMC!$F$1:$R$5,5,$O837+1))</f>
        <v>#NAME?</v>
      </c>
      <c r="Q837" s="281"/>
      <c r="R837" s="288" t="e">
        <f ca="1">MATCH(F837,[3]PC!A:A,0)</f>
        <v>#NAME?</v>
      </c>
      <c r="S837" s="288" t="e">
        <f t="shared" ca="1" si="105"/>
        <v>#NAME?</v>
      </c>
      <c r="T837" s="296" t="e">
        <f ca="1">CONCATENATE(INDEX([3]PC!$E$1:$M$2,1,$S837) &amp; " e " &amp; INDEX([3]PC!$E$1:$M$2,1,$S837+1))</f>
        <v>#NAME?</v>
      </c>
      <c r="U837" s="292"/>
      <c r="W837" s="292" t="e">
        <f>CONCATENATE(INDEX([3]IMC!$F$1:$R$5,5,$V837) &amp; " e " &amp; INDEX([3]IMC!$F$1:$R$5,5,$V837+1))</f>
        <v>#VALUE!</v>
      </c>
      <c r="X837" s="293">
        <f t="shared" si="106"/>
        <v>0</v>
      </c>
      <c r="Y837" s="293">
        <f t="shared" si="107"/>
        <v>0</v>
      </c>
      <c r="Z837" s="294"/>
      <c r="AA837" s="294"/>
      <c r="AB837" s="294"/>
      <c r="AC837" s="294"/>
      <c r="AD837" s="294"/>
      <c r="AE837" s="294"/>
      <c r="AF837" s="294"/>
      <c r="AG837" s="294"/>
      <c r="AH837" s="294"/>
      <c r="AI837" s="294"/>
      <c r="AJ837" s="294"/>
      <c r="AK837" s="294"/>
      <c r="AL837" s="294"/>
      <c r="AM837" s="294"/>
    </row>
    <row r="838" spans="1:39" ht="12">
      <c r="A838" s="281"/>
      <c r="B838" s="281"/>
      <c r="C838" s="281"/>
      <c r="D838" s="283"/>
      <c r="E838" s="283"/>
      <c r="F838" s="284" t="e">
        <f t="shared" ca="1" si="101"/>
        <v>#NAME?</v>
      </c>
      <c r="G838" s="285" t="e">
        <f t="shared" ca="1" si="102"/>
        <v>#NAME?</v>
      </c>
      <c r="H838" s="281"/>
      <c r="I838" s="281"/>
      <c r="J838" s="281"/>
      <c r="K838" s="281"/>
      <c r="L838" s="281"/>
      <c r="M838" s="287" t="str">
        <f t="shared" si="104"/>
        <v/>
      </c>
      <c r="N838" s="288" t="e">
        <f ca="1">MATCH(F838,[3]IMC!B:B,0)</f>
        <v>#NAME?</v>
      </c>
      <c r="O838" s="288" t="e">
        <f t="shared" ca="1" si="103"/>
        <v>#NAME?</v>
      </c>
      <c r="P838" s="287" t="e">
        <f ca="1">CONCATENATE(INDEX([3]IMC!$F$1:$R$5,5,$O838) &amp; " e " &amp; INDEX([3]IMC!$F$1:$R$5,5,$O838+1))</f>
        <v>#NAME?</v>
      </c>
      <c r="Q838" s="281"/>
      <c r="R838" s="288" t="e">
        <f ca="1">MATCH(F838,[3]PC!A:A,0)</f>
        <v>#NAME?</v>
      </c>
      <c r="S838" s="288" t="e">
        <f t="shared" ca="1" si="105"/>
        <v>#NAME?</v>
      </c>
      <c r="T838" s="296" t="e">
        <f ca="1">CONCATENATE(INDEX([3]PC!$E$1:$M$2,1,$S838) &amp; " e " &amp; INDEX([3]PC!$E$1:$M$2,1,$S838+1))</f>
        <v>#NAME?</v>
      </c>
      <c r="U838" s="292"/>
      <c r="W838" s="292" t="e">
        <f>CONCATENATE(INDEX([3]IMC!$F$1:$R$5,5,$V838) &amp; " e " &amp; INDEX([3]IMC!$F$1:$R$5,5,$V838+1))</f>
        <v>#VALUE!</v>
      </c>
      <c r="X838" s="293">
        <f t="shared" si="106"/>
        <v>0</v>
      </c>
      <c r="Y838" s="293">
        <f t="shared" si="107"/>
        <v>0</v>
      </c>
      <c r="Z838" s="294"/>
      <c r="AA838" s="294"/>
      <c r="AB838" s="294"/>
      <c r="AC838" s="294"/>
      <c r="AD838" s="294"/>
      <c r="AE838" s="294"/>
      <c r="AF838" s="294"/>
      <c r="AG838" s="294"/>
      <c r="AH838" s="294"/>
      <c r="AI838" s="294"/>
      <c r="AJ838" s="294"/>
      <c r="AK838" s="294"/>
      <c r="AL838" s="294"/>
      <c r="AM838" s="294"/>
    </row>
    <row r="839" spans="1:39" ht="12">
      <c r="A839" s="281"/>
      <c r="B839" s="281"/>
      <c r="C839" s="281"/>
      <c r="D839" s="283"/>
      <c r="E839" s="283"/>
      <c r="F839" s="284" t="e">
        <f t="shared" ca="1" si="101"/>
        <v>#NAME?</v>
      </c>
      <c r="G839" s="285" t="e">
        <f t="shared" ca="1" si="102"/>
        <v>#NAME?</v>
      </c>
      <c r="H839" s="281"/>
      <c r="I839" s="281"/>
      <c r="J839" s="281"/>
      <c r="K839" s="281"/>
      <c r="L839" s="281"/>
      <c r="M839" s="287" t="str">
        <f t="shared" si="104"/>
        <v/>
      </c>
      <c r="N839" s="288" t="e">
        <f ca="1">MATCH(F839,[3]IMC!B:B,0)</f>
        <v>#NAME?</v>
      </c>
      <c r="O839" s="288" t="e">
        <f t="shared" ca="1" si="103"/>
        <v>#NAME?</v>
      </c>
      <c r="P839" s="287" t="e">
        <f ca="1">CONCATENATE(INDEX([3]IMC!$F$1:$R$5,5,$O839) &amp; " e " &amp; INDEX([3]IMC!$F$1:$R$5,5,$O839+1))</f>
        <v>#NAME?</v>
      </c>
      <c r="Q839" s="281"/>
      <c r="R839" s="288" t="e">
        <f ca="1">MATCH(F839,[3]PC!A:A,0)</f>
        <v>#NAME?</v>
      </c>
      <c r="S839" s="288" t="e">
        <f t="shared" ca="1" si="105"/>
        <v>#NAME?</v>
      </c>
      <c r="T839" s="296" t="e">
        <f ca="1">CONCATENATE(INDEX([3]PC!$E$1:$M$2,1,$S839) &amp; " e " &amp; INDEX([3]PC!$E$1:$M$2,1,$S839+1))</f>
        <v>#NAME?</v>
      </c>
      <c r="U839" s="292"/>
      <c r="W839" s="292" t="e">
        <f>CONCATENATE(INDEX([3]IMC!$F$1:$R$5,5,$V839) &amp; " e " &amp; INDEX([3]IMC!$F$1:$R$5,5,$V839+1))</f>
        <v>#VALUE!</v>
      </c>
      <c r="X839" s="293">
        <f t="shared" si="106"/>
        <v>0</v>
      </c>
      <c r="Y839" s="293">
        <f t="shared" si="107"/>
        <v>0</v>
      </c>
      <c r="Z839" s="294"/>
      <c r="AA839" s="294"/>
      <c r="AB839" s="294"/>
      <c r="AC839" s="294"/>
      <c r="AD839" s="294"/>
      <c r="AE839" s="294"/>
      <c r="AF839" s="294"/>
      <c r="AG839" s="294"/>
      <c r="AH839" s="294"/>
      <c r="AI839" s="294"/>
      <c r="AJ839" s="294"/>
      <c r="AK839" s="294"/>
      <c r="AL839" s="294"/>
      <c r="AM839" s="294"/>
    </row>
    <row r="840" spans="1:39" ht="12">
      <c r="A840" s="281"/>
      <c r="B840" s="281"/>
      <c r="C840" s="281"/>
      <c r="D840" s="283"/>
      <c r="E840" s="283"/>
      <c r="F840" s="284" t="e">
        <f t="shared" ca="1" si="101"/>
        <v>#NAME?</v>
      </c>
      <c r="G840" s="285" t="e">
        <f t="shared" ca="1" si="102"/>
        <v>#NAME?</v>
      </c>
      <c r="H840" s="281"/>
      <c r="I840" s="281"/>
      <c r="J840" s="281"/>
      <c r="K840" s="281"/>
      <c r="L840" s="281"/>
      <c r="M840" s="287" t="str">
        <f t="shared" si="104"/>
        <v/>
      </c>
      <c r="N840" s="288" t="e">
        <f ca="1">MATCH(F840,[3]IMC!B:B,0)</f>
        <v>#NAME?</v>
      </c>
      <c r="O840" s="288" t="e">
        <f t="shared" ca="1" si="103"/>
        <v>#NAME?</v>
      </c>
      <c r="P840" s="287" t="e">
        <f ca="1">CONCATENATE(INDEX([3]IMC!$F$1:$R$5,5,$O840) &amp; " e " &amp; INDEX([3]IMC!$F$1:$R$5,5,$O840+1))</f>
        <v>#NAME?</v>
      </c>
      <c r="Q840" s="281"/>
      <c r="R840" s="288" t="e">
        <f ca="1">MATCH(F840,[3]PC!A:A,0)</f>
        <v>#NAME?</v>
      </c>
      <c r="S840" s="288" t="e">
        <f t="shared" ca="1" si="105"/>
        <v>#NAME?</v>
      </c>
      <c r="T840" s="296" t="e">
        <f ca="1">CONCATENATE(INDEX([3]PC!$E$1:$M$2,1,$S840) &amp; " e " &amp; INDEX([3]PC!$E$1:$M$2,1,$S840+1))</f>
        <v>#NAME?</v>
      </c>
      <c r="U840" s="292"/>
      <c r="W840" s="292" t="e">
        <f>CONCATENATE(INDEX([3]IMC!$F$1:$R$5,5,$V840) &amp; " e " &amp; INDEX([3]IMC!$F$1:$R$5,5,$V840+1))</f>
        <v>#VALUE!</v>
      </c>
      <c r="X840" s="293">
        <f t="shared" si="106"/>
        <v>0</v>
      </c>
      <c r="Y840" s="293">
        <f t="shared" si="107"/>
        <v>0</v>
      </c>
      <c r="Z840" s="294"/>
      <c r="AA840" s="294"/>
      <c r="AB840" s="294"/>
      <c r="AC840" s="294"/>
      <c r="AD840" s="294"/>
      <c r="AE840" s="294"/>
      <c r="AF840" s="294"/>
      <c r="AG840" s="294"/>
      <c r="AH840" s="294"/>
      <c r="AI840" s="294"/>
      <c r="AJ840" s="294"/>
      <c r="AK840" s="294"/>
      <c r="AL840" s="294"/>
      <c r="AM840" s="294"/>
    </row>
    <row r="841" spans="1:39" ht="12">
      <c r="A841" s="281"/>
      <c r="B841" s="281"/>
      <c r="C841" s="281"/>
      <c r="D841" s="283"/>
      <c r="E841" s="283"/>
      <c r="F841" s="284" t="e">
        <f t="shared" ca="1" si="101"/>
        <v>#NAME?</v>
      </c>
      <c r="G841" s="285" t="e">
        <f t="shared" ca="1" si="102"/>
        <v>#NAME?</v>
      </c>
      <c r="H841" s="281"/>
      <c r="I841" s="281"/>
      <c r="J841" s="281"/>
      <c r="K841" s="281"/>
      <c r="L841" s="281"/>
      <c r="M841" s="287" t="str">
        <f t="shared" si="104"/>
        <v/>
      </c>
      <c r="N841" s="288" t="e">
        <f ca="1">MATCH(F841,[3]IMC!B:B,0)</f>
        <v>#NAME?</v>
      </c>
      <c r="O841" s="288" t="e">
        <f t="shared" ca="1" si="103"/>
        <v>#NAME?</v>
      </c>
      <c r="P841" s="287" t="e">
        <f ca="1">CONCATENATE(INDEX([3]IMC!$F$1:$R$5,5,$O841) &amp; " e " &amp; INDEX([3]IMC!$F$1:$R$5,5,$O841+1))</f>
        <v>#NAME?</v>
      </c>
      <c r="Q841" s="281"/>
      <c r="R841" s="288" t="e">
        <f ca="1">MATCH(F841,[3]PC!A:A,0)</f>
        <v>#NAME?</v>
      </c>
      <c r="S841" s="288" t="e">
        <f t="shared" ca="1" si="105"/>
        <v>#NAME?</v>
      </c>
      <c r="T841" s="296" t="e">
        <f ca="1">CONCATENATE(INDEX([3]PC!$E$1:$M$2,1,$S841) &amp; " e " &amp; INDEX([3]PC!$E$1:$M$2,1,$S841+1))</f>
        <v>#NAME?</v>
      </c>
      <c r="U841" s="292"/>
      <c r="W841" s="292" t="e">
        <f>CONCATENATE(INDEX([3]IMC!$F$1:$R$5,5,$V841) &amp; " e " &amp; INDEX([3]IMC!$F$1:$R$5,5,$V841+1))</f>
        <v>#VALUE!</v>
      </c>
      <c r="X841" s="293">
        <f t="shared" si="106"/>
        <v>0</v>
      </c>
      <c r="Y841" s="293">
        <f t="shared" si="107"/>
        <v>0</v>
      </c>
      <c r="Z841" s="294"/>
      <c r="AA841" s="294"/>
      <c r="AB841" s="294"/>
      <c r="AC841" s="294"/>
      <c r="AD841" s="294"/>
      <c r="AE841" s="294"/>
      <c r="AF841" s="294"/>
      <c r="AG841" s="294"/>
      <c r="AH841" s="294"/>
      <c r="AI841" s="294"/>
      <c r="AJ841" s="294"/>
      <c r="AK841" s="294"/>
      <c r="AL841" s="294"/>
      <c r="AM841" s="294"/>
    </row>
    <row r="842" spans="1:39" ht="12">
      <c r="A842" s="281"/>
      <c r="B842" s="281"/>
      <c r="C842" s="281"/>
      <c r="D842" s="283"/>
      <c r="E842" s="283"/>
      <c r="F842" s="284" t="e">
        <f t="shared" ca="1" si="101"/>
        <v>#NAME?</v>
      </c>
      <c r="G842" s="285" t="e">
        <f t="shared" ca="1" si="102"/>
        <v>#NAME?</v>
      </c>
      <c r="H842" s="281"/>
      <c r="I842" s="281"/>
      <c r="J842" s="281"/>
      <c r="K842" s="281"/>
      <c r="L842" s="281"/>
      <c r="M842" s="287" t="str">
        <f t="shared" si="104"/>
        <v/>
      </c>
      <c r="N842" s="288" t="e">
        <f ca="1">MATCH(F842,[3]IMC!B:B,0)</f>
        <v>#NAME?</v>
      </c>
      <c r="O842" s="288" t="e">
        <f t="shared" ca="1" si="103"/>
        <v>#NAME?</v>
      </c>
      <c r="P842" s="287" t="e">
        <f ca="1">CONCATENATE(INDEX([3]IMC!$F$1:$R$5,5,$O842) &amp; " e " &amp; INDEX([3]IMC!$F$1:$R$5,5,$O842+1))</f>
        <v>#NAME?</v>
      </c>
      <c r="Q842" s="281"/>
      <c r="R842" s="288" t="e">
        <f ca="1">MATCH(F842,[3]PC!A:A,0)</f>
        <v>#NAME?</v>
      </c>
      <c r="S842" s="288" t="e">
        <f t="shared" ca="1" si="105"/>
        <v>#NAME?</v>
      </c>
      <c r="T842" s="296" t="e">
        <f ca="1">CONCATENATE(INDEX([3]PC!$E$1:$M$2,1,$S842) &amp; " e " &amp; INDEX([3]PC!$E$1:$M$2,1,$S842+1))</f>
        <v>#NAME?</v>
      </c>
      <c r="U842" s="292"/>
      <c r="W842" s="292" t="e">
        <f>CONCATENATE(INDEX([3]IMC!$F$1:$R$5,5,$V842) &amp; " e " &amp; INDEX([3]IMC!$F$1:$R$5,5,$V842+1))</f>
        <v>#VALUE!</v>
      </c>
      <c r="X842" s="293">
        <f t="shared" si="106"/>
        <v>0</v>
      </c>
      <c r="Y842" s="293">
        <f t="shared" si="107"/>
        <v>0</v>
      </c>
      <c r="Z842" s="294"/>
      <c r="AA842" s="294"/>
      <c r="AB842" s="294"/>
      <c r="AC842" s="294"/>
      <c r="AD842" s="294"/>
      <c r="AE842" s="294"/>
      <c r="AF842" s="294"/>
      <c r="AG842" s="294"/>
      <c r="AH842" s="294"/>
      <c r="AI842" s="294"/>
      <c r="AJ842" s="294"/>
      <c r="AK842" s="294"/>
      <c r="AL842" s="294"/>
      <c r="AM842" s="294"/>
    </row>
    <row r="843" spans="1:39" ht="12">
      <c r="A843" s="281"/>
      <c r="B843" s="281"/>
      <c r="C843" s="281"/>
      <c r="D843" s="283"/>
      <c r="E843" s="283"/>
      <c r="F843" s="284" t="e">
        <f t="shared" ca="1" si="101"/>
        <v>#NAME?</v>
      </c>
      <c r="G843" s="285" t="e">
        <f t="shared" ca="1" si="102"/>
        <v>#NAME?</v>
      </c>
      <c r="H843" s="281"/>
      <c r="I843" s="281"/>
      <c r="J843" s="281"/>
      <c r="K843" s="281"/>
      <c r="L843" s="281"/>
      <c r="M843" s="287" t="str">
        <f t="shared" si="104"/>
        <v/>
      </c>
      <c r="N843" s="288" t="e">
        <f ca="1">MATCH(F843,[3]IMC!B:B,0)</f>
        <v>#NAME?</v>
      </c>
      <c r="O843" s="288" t="e">
        <f t="shared" ca="1" si="103"/>
        <v>#NAME?</v>
      </c>
      <c r="P843" s="287" t="e">
        <f ca="1">CONCATENATE(INDEX([3]IMC!$F$1:$R$5,5,$O843) &amp; " e " &amp; INDEX([3]IMC!$F$1:$R$5,5,$O843+1))</f>
        <v>#NAME?</v>
      </c>
      <c r="Q843" s="281"/>
      <c r="R843" s="288" t="e">
        <f ca="1">MATCH(F843,[3]PC!A:A,0)</f>
        <v>#NAME?</v>
      </c>
      <c r="S843" s="288" t="e">
        <f t="shared" ca="1" si="105"/>
        <v>#NAME?</v>
      </c>
      <c r="T843" s="296" t="e">
        <f ca="1">CONCATENATE(INDEX([3]PC!$E$1:$M$2,1,$S843) &amp; " e " &amp; INDEX([3]PC!$E$1:$M$2,1,$S843+1))</f>
        <v>#NAME?</v>
      </c>
      <c r="U843" s="292"/>
      <c r="W843" s="292" t="e">
        <f>CONCATENATE(INDEX([3]IMC!$F$1:$R$5,5,$V843) &amp; " e " &amp; INDEX([3]IMC!$F$1:$R$5,5,$V843+1))</f>
        <v>#VALUE!</v>
      </c>
      <c r="X843" s="293">
        <f t="shared" si="106"/>
        <v>0</v>
      </c>
      <c r="Y843" s="293">
        <f t="shared" si="107"/>
        <v>0</v>
      </c>
      <c r="Z843" s="294"/>
      <c r="AA843" s="294"/>
      <c r="AB843" s="294"/>
      <c r="AC843" s="294"/>
      <c r="AD843" s="294"/>
      <c r="AE843" s="294"/>
      <c r="AF843" s="294"/>
      <c r="AG843" s="294"/>
      <c r="AH843" s="294"/>
      <c r="AI843" s="294"/>
      <c r="AJ843" s="294"/>
      <c r="AK843" s="294"/>
      <c r="AL843" s="294"/>
      <c r="AM843" s="294"/>
    </row>
    <row r="844" spans="1:39" ht="12">
      <c r="A844" s="281"/>
      <c r="B844" s="281"/>
      <c r="C844" s="281"/>
      <c r="D844" s="283"/>
      <c r="E844" s="283"/>
      <c r="F844" s="284" t="e">
        <f t="shared" ca="1" si="101"/>
        <v>#NAME?</v>
      </c>
      <c r="G844" s="285" t="e">
        <f t="shared" ca="1" si="102"/>
        <v>#NAME?</v>
      </c>
      <c r="H844" s="281"/>
      <c r="I844" s="281"/>
      <c r="J844" s="281"/>
      <c r="K844" s="281"/>
      <c r="L844" s="281"/>
      <c r="M844" s="287" t="str">
        <f t="shared" si="104"/>
        <v/>
      </c>
      <c r="N844" s="288" t="e">
        <f ca="1">MATCH(F844,[3]IMC!B:B,0)</f>
        <v>#NAME?</v>
      </c>
      <c r="O844" s="288" t="e">
        <f t="shared" ca="1" si="103"/>
        <v>#NAME?</v>
      </c>
      <c r="P844" s="287" t="e">
        <f ca="1">CONCATENATE(INDEX([3]IMC!$F$1:$R$5,5,$O844) &amp; " e " &amp; INDEX([3]IMC!$F$1:$R$5,5,$O844+1))</f>
        <v>#NAME?</v>
      </c>
      <c r="Q844" s="281"/>
      <c r="R844" s="288" t="e">
        <f ca="1">MATCH(F844,[3]PC!A:A,0)</f>
        <v>#NAME?</v>
      </c>
      <c r="S844" s="288" t="e">
        <f t="shared" ca="1" si="105"/>
        <v>#NAME?</v>
      </c>
      <c r="T844" s="296" t="e">
        <f ca="1">CONCATENATE(INDEX([3]PC!$E$1:$M$2,1,$S844) &amp; " e " &amp; INDEX([3]PC!$E$1:$M$2,1,$S844+1))</f>
        <v>#NAME?</v>
      </c>
      <c r="U844" s="292"/>
      <c r="W844" s="292" t="e">
        <f>CONCATENATE(INDEX([3]IMC!$F$1:$R$5,5,$V844) &amp; " e " &amp; INDEX([3]IMC!$F$1:$R$5,5,$V844+1))</f>
        <v>#VALUE!</v>
      </c>
      <c r="X844" s="293">
        <f t="shared" si="106"/>
        <v>0</v>
      </c>
      <c r="Y844" s="293">
        <f t="shared" si="107"/>
        <v>0</v>
      </c>
      <c r="Z844" s="294"/>
      <c r="AA844" s="294"/>
      <c r="AB844" s="294"/>
      <c r="AC844" s="294"/>
      <c r="AD844" s="294"/>
      <c r="AE844" s="294"/>
      <c r="AF844" s="294"/>
      <c r="AG844" s="294"/>
      <c r="AH844" s="294"/>
      <c r="AI844" s="294"/>
      <c r="AJ844" s="294"/>
      <c r="AK844" s="294"/>
      <c r="AL844" s="294"/>
      <c r="AM844" s="294"/>
    </row>
    <row r="845" spans="1:39" ht="12">
      <c r="A845" s="281"/>
      <c r="B845" s="281"/>
      <c r="C845" s="281"/>
      <c r="D845" s="283"/>
      <c r="E845" s="283"/>
      <c r="F845" s="284" t="e">
        <f t="shared" ca="1" si="101"/>
        <v>#NAME?</v>
      </c>
      <c r="G845" s="285" t="e">
        <f t="shared" ca="1" si="102"/>
        <v>#NAME?</v>
      </c>
      <c r="H845" s="281"/>
      <c r="I845" s="281"/>
      <c r="J845" s="281"/>
      <c r="K845" s="281"/>
      <c r="L845" s="281"/>
      <c r="M845" s="287" t="str">
        <f t="shared" si="104"/>
        <v/>
      </c>
      <c r="N845" s="288" t="e">
        <f ca="1">MATCH(F845,[3]IMC!B:B,0)</f>
        <v>#NAME?</v>
      </c>
      <c r="O845" s="288" t="e">
        <f t="shared" ca="1" si="103"/>
        <v>#NAME?</v>
      </c>
      <c r="P845" s="287" t="e">
        <f ca="1">CONCATENATE(INDEX([3]IMC!$F$1:$R$5,5,$O845) &amp; " e " &amp; INDEX([3]IMC!$F$1:$R$5,5,$O845+1))</f>
        <v>#NAME?</v>
      </c>
      <c r="Q845" s="281"/>
      <c r="R845" s="288" t="e">
        <f ca="1">MATCH(F845,[3]PC!A:A,0)</f>
        <v>#NAME?</v>
      </c>
      <c r="S845" s="288" t="e">
        <f t="shared" ca="1" si="105"/>
        <v>#NAME?</v>
      </c>
      <c r="T845" s="296" t="e">
        <f ca="1">CONCATENATE(INDEX([3]PC!$E$1:$M$2,1,$S845) &amp; " e " &amp; INDEX([3]PC!$E$1:$M$2,1,$S845+1))</f>
        <v>#NAME?</v>
      </c>
      <c r="U845" s="292"/>
      <c r="W845" s="292" t="e">
        <f>CONCATENATE(INDEX([3]IMC!$F$1:$R$5,5,$V845) &amp; " e " &amp; INDEX([3]IMC!$F$1:$R$5,5,$V845+1))</f>
        <v>#VALUE!</v>
      </c>
      <c r="X845" s="293">
        <f t="shared" si="106"/>
        <v>0</v>
      </c>
      <c r="Y845" s="293">
        <f t="shared" si="107"/>
        <v>0</v>
      </c>
      <c r="Z845" s="294"/>
      <c r="AA845" s="294"/>
      <c r="AB845" s="294"/>
      <c r="AC845" s="294"/>
      <c r="AD845" s="294"/>
      <c r="AE845" s="294"/>
      <c r="AF845" s="294"/>
      <c r="AG845" s="294"/>
      <c r="AH845" s="294"/>
      <c r="AI845" s="294"/>
      <c r="AJ845" s="294"/>
      <c r="AK845" s="294"/>
      <c r="AL845" s="294"/>
      <c r="AM845" s="294"/>
    </row>
    <row r="846" spans="1:39" ht="12">
      <c r="A846" s="281"/>
      <c r="B846" s="281"/>
      <c r="C846" s="281"/>
      <c r="D846" s="283"/>
      <c r="E846" s="283"/>
      <c r="F846" s="284" t="e">
        <f t="shared" ca="1" si="101"/>
        <v>#NAME?</v>
      </c>
      <c r="G846" s="285" t="e">
        <f t="shared" ca="1" si="102"/>
        <v>#NAME?</v>
      </c>
      <c r="H846" s="281"/>
      <c r="I846" s="281"/>
      <c r="J846" s="281"/>
      <c r="K846" s="281"/>
      <c r="L846" s="281"/>
      <c r="M846" s="287" t="str">
        <f t="shared" si="104"/>
        <v/>
      </c>
      <c r="N846" s="288" t="e">
        <f ca="1">MATCH(F846,[3]IMC!B:B,0)</f>
        <v>#NAME?</v>
      </c>
      <c r="O846" s="288" t="e">
        <f t="shared" ca="1" si="103"/>
        <v>#NAME?</v>
      </c>
      <c r="P846" s="287" t="e">
        <f ca="1">CONCATENATE(INDEX([3]IMC!$F$1:$R$5,5,$O846) &amp; " e " &amp; INDEX([3]IMC!$F$1:$R$5,5,$O846+1))</f>
        <v>#NAME?</v>
      </c>
      <c r="Q846" s="281"/>
      <c r="R846" s="288" t="e">
        <f ca="1">MATCH(F846,[3]PC!A:A,0)</f>
        <v>#NAME?</v>
      </c>
      <c r="S846" s="288" t="e">
        <f t="shared" ca="1" si="105"/>
        <v>#NAME?</v>
      </c>
      <c r="T846" s="296" t="e">
        <f ca="1">CONCATENATE(INDEX([3]PC!$E$1:$M$2,1,$S846) &amp; " e " &amp; INDEX([3]PC!$E$1:$M$2,1,$S846+1))</f>
        <v>#NAME?</v>
      </c>
      <c r="U846" s="292"/>
      <c r="W846" s="292" t="e">
        <f>CONCATENATE(INDEX([3]IMC!$F$1:$R$5,5,$V846) &amp; " e " &amp; INDEX([3]IMC!$F$1:$R$5,5,$V846+1))</f>
        <v>#VALUE!</v>
      </c>
      <c r="X846" s="293">
        <f t="shared" si="106"/>
        <v>0</v>
      </c>
      <c r="Y846" s="293">
        <f t="shared" si="107"/>
        <v>0</v>
      </c>
      <c r="Z846" s="294"/>
      <c r="AA846" s="294"/>
      <c r="AB846" s="294"/>
      <c r="AC846" s="294"/>
      <c r="AD846" s="294"/>
      <c r="AE846" s="294"/>
      <c r="AF846" s="294"/>
      <c r="AG846" s="294"/>
      <c r="AH846" s="294"/>
      <c r="AI846" s="294"/>
      <c r="AJ846" s="294"/>
      <c r="AK846" s="294"/>
      <c r="AL846" s="294"/>
      <c r="AM846" s="294"/>
    </row>
    <row r="847" spans="1:39" ht="12">
      <c r="A847" s="281"/>
      <c r="B847" s="281"/>
      <c r="C847" s="281"/>
      <c r="D847" s="283"/>
      <c r="E847" s="283"/>
      <c r="F847" s="284" t="e">
        <f t="shared" ca="1" si="101"/>
        <v>#NAME?</v>
      </c>
      <c r="G847" s="285" t="e">
        <f t="shared" ca="1" si="102"/>
        <v>#NAME?</v>
      </c>
      <c r="H847" s="281"/>
      <c r="I847" s="281"/>
      <c r="J847" s="281"/>
      <c r="K847" s="281"/>
      <c r="L847" s="281"/>
      <c r="M847" s="287" t="str">
        <f t="shared" si="104"/>
        <v/>
      </c>
      <c r="N847" s="288" t="e">
        <f ca="1">MATCH(F847,[3]IMC!B:B,0)</f>
        <v>#NAME?</v>
      </c>
      <c r="O847" s="288" t="e">
        <f t="shared" ca="1" si="103"/>
        <v>#NAME?</v>
      </c>
      <c r="P847" s="287" t="e">
        <f ca="1">CONCATENATE(INDEX([3]IMC!$F$1:$R$5,5,$O847) &amp; " e " &amp; INDEX([3]IMC!$F$1:$R$5,5,$O847+1))</f>
        <v>#NAME?</v>
      </c>
      <c r="Q847" s="281"/>
      <c r="R847" s="288" t="e">
        <f ca="1">MATCH(F847,[3]PC!A:A,0)</f>
        <v>#NAME?</v>
      </c>
      <c r="S847" s="288" t="e">
        <f t="shared" ca="1" si="105"/>
        <v>#NAME?</v>
      </c>
      <c r="T847" s="296" t="e">
        <f ca="1">CONCATENATE(INDEX([3]PC!$E$1:$M$2,1,$S847) &amp; " e " &amp; INDEX([3]PC!$E$1:$M$2,1,$S847+1))</f>
        <v>#NAME?</v>
      </c>
      <c r="U847" s="292"/>
      <c r="W847" s="292" t="e">
        <f>CONCATENATE(INDEX([3]IMC!$F$1:$R$5,5,$V847) &amp; " e " &amp; INDEX([3]IMC!$F$1:$R$5,5,$V847+1))</f>
        <v>#VALUE!</v>
      </c>
      <c r="X847" s="293">
        <f t="shared" si="106"/>
        <v>0</v>
      </c>
      <c r="Y847" s="293">
        <f t="shared" si="107"/>
        <v>0</v>
      </c>
      <c r="Z847" s="294"/>
      <c r="AA847" s="294"/>
      <c r="AB847" s="294"/>
      <c r="AC847" s="294"/>
      <c r="AD847" s="294"/>
      <c r="AE847" s="294"/>
      <c r="AF847" s="294"/>
      <c r="AG847" s="294"/>
      <c r="AH847" s="294"/>
      <c r="AI847" s="294"/>
      <c r="AJ847" s="294"/>
      <c r="AK847" s="294"/>
      <c r="AL847" s="294"/>
      <c r="AM847" s="294"/>
    </row>
    <row r="848" spans="1:39" ht="12">
      <c r="A848" s="281"/>
      <c r="B848" s="281"/>
      <c r="C848" s="281"/>
      <c r="D848" s="283"/>
      <c r="E848" s="283"/>
      <c r="F848" s="284" t="e">
        <f t="shared" ca="1" si="101"/>
        <v>#NAME?</v>
      </c>
      <c r="G848" s="285" t="e">
        <f t="shared" ca="1" si="102"/>
        <v>#NAME?</v>
      </c>
      <c r="H848" s="281"/>
      <c r="I848" s="281"/>
      <c r="J848" s="281"/>
      <c r="K848" s="281"/>
      <c r="L848" s="281"/>
      <c r="M848" s="287" t="str">
        <f t="shared" si="104"/>
        <v/>
      </c>
      <c r="N848" s="288" t="e">
        <f ca="1">MATCH(F848,[3]IMC!B:B,0)</f>
        <v>#NAME?</v>
      </c>
      <c r="O848" s="288" t="e">
        <f t="shared" ca="1" si="103"/>
        <v>#NAME?</v>
      </c>
      <c r="P848" s="287" t="e">
        <f ca="1">CONCATENATE(INDEX([3]IMC!$F$1:$R$5,5,$O848) &amp; " e " &amp; INDEX([3]IMC!$F$1:$R$5,5,$O848+1))</f>
        <v>#NAME?</v>
      </c>
      <c r="Q848" s="281"/>
      <c r="R848" s="288" t="e">
        <f ca="1">MATCH(F848,[3]PC!A:A,0)</f>
        <v>#NAME?</v>
      </c>
      <c r="S848" s="288" t="e">
        <f t="shared" ca="1" si="105"/>
        <v>#NAME?</v>
      </c>
      <c r="T848" s="296" t="e">
        <f ca="1">CONCATENATE(INDEX([3]PC!$E$1:$M$2,1,$S848) &amp; " e " &amp; INDEX([3]PC!$E$1:$M$2,1,$S848+1))</f>
        <v>#NAME?</v>
      </c>
      <c r="U848" s="292"/>
      <c r="W848" s="292" t="e">
        <f>CONCATENATE(INDEX([3]IMC!$F$1:$R$5,5,$V848) &amp; " e " &amp; INDEX([3]IMC!$F$1:$R$5,5,$V848+1))</f>
        <v>#VALUE!</v>
      </c>
      <c r="X848" s="293">
        <f t="shared" si="106"/>
        <v>0</v>
      </c>
      <c r="Y848" s="293">
        <f t="shared" si="107"/>
        <v>0</v>
      </c>
      <c r="Z848" s="294"/>
      <c r="AA848" s="294"/>
      <c r="AB848" s="294"/>
      <c r="AC848" s="294"/>
      <c r="AD848" s="294"/>
      <c r="AE848" s="294"/>
      <c r="AF848" s="294"/>
      <c r="AG848" s="294"/>
      <c r="AH848" s="294"/>
      <c r="AI848" s="294"/>
      <c r="AJ848" s="294"/>
      <c r="AK848" s="294"/>
      <c r="AL848" s="294"/>
      <c r="AM848" s="294"/>
    </row>
    <row r="849" spans="1:39" ht="12">
      <c r="A849" s="281"/>
      <c r="B849" s="281"/>
      <c r="C849" s="281"/>
      <c r="D849" s="283"/>
      <c r="E849" s="283"/>
      <c r="F849" s="284" t="e">
        <f t="shared" ca="1" si="101"/>
        <v>#NAME?</v>
      </c>
      <c r="G849" s="285" t="e">
        <f t="shared" ca="1" si="102"/>
        <v>#NAME?</v>
      </c>
      <c r="H849" s="281"/>
      <c r="I849" s="281"/>
      <c r="J849" s="281"/>
      <c r="K849" s="281"/>
      <c r="L849" s="281"/>
      <c r="M849" s="287" t="str">
        <f t="shared" si="104"/>
        <v/>
      </c>
      <c r="N849" s="288" t="e">
        <f ca="1">MATCH(F849,[3]IMC!B:B,0)</f>
        <v>#NAME?</v>
      </c>
      <c r="O849" s="288" t="e">
        <f t="shared" ca="1" si="103"/>
        <v>#NAME?</v>
      </c>
      <c r="P849" s="287" t="e">
        <f ca="1">CONCATENATE(INDEX([3]IMC!$F$1:$R$5,5,$O849) &amp; " e " &amp; INDEX([3]IMC!$F$1:$R$5,5,$O849+1))</f>
        <v>#NAME?</v>
      </c>
      <c r="Q849" s="281"/>
      <c r="R849" s="288" t="e">
        <f ca="1">MATCH(F849,[3]PC!A:A,0)</f>
        <v>#NAME?</v>
      </c>
      <c r="S849" s="288" t="e">
        <f t="shared" ca="1" si="105"/>
        <v>#NAME?</v>
      </c>
      <c r="T849" s="296" t="e">
        <f ca="1">CONCATENATE(INDEX([3]PC!$E$1:$M$2,1,$S849) &amp; " e " &amp; INDEX([3]PC!$E$1:$M$2,1,$S849+1))</f>
        <v>#NAME?</v>
      </c>
      <c r="U849" s="292"/>
      <c r="W849" s="292" t="e">
        <f>CONCATENATE(INDEX([3]IMC!$F$1:$R$5,5,$V849) &amp; " e " &amp; INDEX([3]IMC!$F$1:$R$5,5,$V849+1))</f>
        <v>#VALUE!</v>
      </c>
      <c r="X849" s="293">
        <f t="shared" si="106"/>
        <v>0</v>
      </c>
      <c r="Y849" s="293">
        <f t="shared" si="107"/>
        <v>0</v>
      </c>
      <c r="Z849" s="294"/>
      <c r="AA849" s="294"/>
      <c r="AB849" s="294"/>
      <c r="AC849" s="294"/>
      <c r="AD849" s="294"/>
      <c r="AE849" s="294"/>
      <c r="AF849" s="294"/>
      <c r="AG849" s="294"/>
      <c r="AH849" s="294"/>
      <c r="AI849" s="294"/>
      <c r="AJ849" s="294"/>
      <c r="AK849" s="294"/>
      <c r="AL849" s="294"/>
      <c r="AM849" s="294"/>
    </row>
    <row r="850" spans="1:39" ht="12">
      <c r="A850" s="281"/>
      <c r="B850" s="281"/>
      <c r="C850" s="281"/>
      <c r="D850" s="283"/>
      <c r="E850" s="283"/>
      <c r="F850" s="284" t="e">
        <f t="shared" ca="1" si="101"/>
        <v>#NAME?</v>
      </c>
      <c r="G850" s="285" t="e">
        <f t="shared" ca="1" si="102"/>
        <v>#NAME?</v>
      </c>
      <c r="H850" s="281"/>
      <c r="I850" s="281"/>
      <c r="J850" s="281"/>
      <c r="K850" s="281"/>
      <c r="L850" s="281"/>
      <c r="M850" s="287" t="str">
        <f t="shared" si="104"/>
        <v/>
      </c>
      <c r="N850" s="288" t="e">
        <f ca="1">MATCH(F850,[3]IMC!B:B,0)</f>
        <v>#NAME?</v>
      </c>
      <c r="O850" s="288" t="e">
        <f t="shared" ca="1" si="103"/>
        <v>#NAME?</v>
      </c>
      <c r="P850" s="287" t="e">
        <f ca="1">CONCATENATE(INDEX([3]IMC!$F$1:$R$5,5,$O850) &amp; " e " &amp; INDEX([3]IMC!$F$1:$R$5,5,$O850+1))</f>
        <v>#NAME?</v>
      </c>
      <c r="Q850" s="281"/>
      <c r="R850" s="288" t="e">
        <f ca="1">MATCH(F850,[3]PC!A:A,0)</f>
        <v>#NAME?</v>
      </c>
      <c r="S850" s="288" t="e">
        <f t="shared" ca="1" si="105"/>
        <v>#NAME?</v>
      </c>
      <c r="T850" s="296" t="e">
        <f ca="1">CONCATENATE(INDEX([3]PC!$E$1:$M$2,1,$S850) &amp; " e " &amp; INDEX([3]PC!$E$1:$M$2,1,$S850+1))</f>
        <v>#NAME?</v>
      </c>
      <c r="U850" s="292"/>
      <c r="W850" s="292" t="e">
        <f>CONCATENATE(INDEX([3]IMC!$F$1:$R$5,5,$V850) &amp; " e " &amp; INDEX([3]IMC!$F$1:$R$5,5,$V850+1))</f>
        <v>#VALUE!</v>
      </c>
      <c r="X850" s="293">
        <f t="shared" si="106"/>
        <v>0</v>
      </c>
      <c r="Y850" s="293">
        <f t="shared" si="107"/>
        <v>0</v>
      </c>
      <c r="Z850" s="294"/>
      <c r="AA850" s="294"/>
      <c r="AB850" s="294"/>
      <c r="AC850" s="294"/>
      <c r="AD850" s="294"/>
      <c r="AE850" s="294"/>
      <c r="AF850" s="294"/>
      <c r="AG850" s="294"/>
      <c r="AH850" s="294"/>
      <c r="AI850" s="294"/>
      <c r="AJ850" s="294"/>
      <c r="AK850" s="294"/>
      <c r="AL850" s="294"/>
      <c r="AM850" s="294"/>
    </row>
    <row r="851" spans="1:39" ht="12">
      <c r="A851" s="281"/>
      <c r="B851" s="281"/>
      <c r="C851" s="281"/>
      <c r="D851" s="283"/>
      <c r="E851" s="283"/>
      <c r="F851" s="284" t="e">
        <f t="shared" ca="1" si="101"/>
        <v>#NAME?</v>
      </c>
      <c r="G851" s="285" t="e">
        <f t="shared" ca="1" si="102"/>
        <v>#NAME?</v>
      </c>
      <c r="H851" s="281"/>
      <c r="I851" s="281"/>
      <c r="J851" s="281"/>
      <c r="K851" s="281"/>
      <c r="L851" s="281"/>
      <c r="M851" s="287" t="str">
        <f t="shared" si="104"/>
        <v/>
      </c>
      <c r="N851" s="288" t="e">
        <f ca="1">MATCH(F851,[3]IMC!B:B,0)</f>
        <v>#NAME?</v>
      </c>
      <c r="O851" s="288" t="e">
        <f t="shared" ca="1" si="103"/>
        <v>#NAME?</v>
      </c>
      <c r="P851" s="287" t="e">
        <f ca="1">CONCATENATE(INDEX([3]IMC!$F$1:$R$5,5,$O851) &amp; " e " &amp; INDEX([3]IMC!$F$1:$R$5,5,$O851+1))</f>
        <v>#NAME?</v>
      </c>
      <c r="Q851" s="281"/>
      <c r="R851" s="288" t="e">
        <f ca="1">MATCH(F851,[3]PC!A:A,0)</f>
        <v>#NAME?</v>
      </c>
      <c r="S851" s="288" t="e">
        <f t="shared" ca="1" si="105"/>
        <v>#NAME?</v>
      </c>
      <c r="T851" s="296" t="e">
        <f ca="1">CONCATENATE(INDEX([3]PC!$E$1:$M$2,1,$S851) &amp; " e " &amp; INDEX([3]PC!$E$1:$M$2,1,$S851+1))</f>
        <v>#NAME?</v>
      </c>
      <c r="U851" s="292"/>
      <c r="W851" s="292" t="e">
        <f>CONCATENATE(INDEX([3]IMC!$F$1:$R$5,5,$V851) &amp; " e " &amp; INDEX([3]IMC!$F$1:$R$5,5,$V851+1))</f>
        <v>#VALUE!</v>
      </c>
      <c r="X851" s="293">
        <f t="shared" si="106"/>
        <v>0</v>
      </c>
      <c r="Y851" s="293">
        <f t="shared" si="107"/>
        <v>0</v>
      </c>
      <c r="Z851" s="294"/>
      <c r="AA851" s="294"/>
      <c r="AB851" s="294"/>
      <c r="AC851" s="294"/>
      <c r="AD851" s="294"/>
      <c r="AE851" s="294"/>
      <c r="AF851" s="294"/>
      <c r="AG851" s="294"/>
      <c r="AH851" s="294"/>
      <c r="AI851" s="294"/>
      <c r="AJ851" s="294"/>
      <c r="AK851" s="294"/>
      <c r="AL851" s="294"/>
      <c r="AM851" s="294"/>
    </row>
    <row r="852" spans="1:39" ht="12">
      <c r="A852" s="281"/>
      <c r="B852" s="281"/>
      <c r="C852" s="281"/>
      <c r="D852" s="283"/>
      <c r="E852" s="283"/>
      <c r="F852" s="284" t="e">
        <f t="shared" ca="1" si="101"/>
        <v>#NAME?</v>
      </c>
      <c r="G852" s="285" t="e">
        <f t="shared" ca="1" si="102"/>
        <v>#NAME?</v>
      </c>
      <c r="H852" s="281"/>
      <c r="I852" s="281"/>
      <c r="J852" s="281"/>
      <c r="K852" s="281"/>
      <c r="L852" s="281"/>
      <c r="M852" s="287" t="str">
        <f t="shared" si="104"/>
        <v/>
      </c>
      <c r="N852" s="288" t="e">
        <f ca="1">MATCH(F852,[3]IMC!B:B,0)</f>
        <v>#NAME?</v>
      </c>
      <c r="O852" s="288" t="e">
        <f t="shared" ca="1" si="103"/>
        <v>#NAME?</v>
      </c>
      <c r="P852" s="287" t="e">
        <f ca="1">CONCATENATE(INDEX([3]IMC!$F$1:$R$5,5,$O852) &amp; " e " &amp; INDEX([3]IMC!$F$1:$R$5,5,$O852+1))</f>
        <v>#NAME?</v>
      </c>
      <c r="Q852" s="281"/>
      <c r="R852" s="288" t="e">
        <f ca="1">MATCH(F852,[3]PC!A:A,0)</f>
        <v>#NAME?</v>
      </c>
      <c r="S852" s="288" t="e">
        <f t="shared" ca="1" si="105"/>
        <v>#NAME?</v>
      </c>
      <c r="T852" s="296" t="e">
        <f ca="1">CONCATENATE(INDEX([3]PC!$E$1:$M$2,1,$S852) &amp; " e " &amp; INDEX([3]PC!$E$1:$M$2,1,$S852+1))</f>
        <v>#NAME?</v>
      </c>
      <c r="U852" s="292"/>
      <c r="W852" s="292" t="e">
        <f>CONCATENATE(INDEX([3]IMC!$F$1:$R$5,5,$V852) &amp; " e " &amp; INDEX([3]IMC!$F$1:$R$5,5,$V852+1))</f>
        <v>#VALUE!</v>
      </c>
      <c r="X852" s="293">
        <f t="shared" si="106"/>
        <v>0</v>
      </c>
      <c r="Y852" s="293">
        <f t="shared" si="107"/>
        <v>0</v>
      </c>
      <c r="Z852" s="294"/>
      <c r="AA852" s="294"/>
      <c r="AB852" s="294"/>
      <c r="AC852" s="294"/>
      <c r="AD852" s="294"/>
      <c r="AE852" s="294"/>
      <c r="AF852" s="294"/>
      <c r="AG852" s="294"/>
      <c r="AH852" s="294"/>
      <c r="AI852" s="294"/>
      <c r="AJ852" s="294"/>
      <c r="AK852" s="294"/>
      <c r="AL852" s="294"/>
      <c r="AM852" s="294"/>
    </row>
    <row r="853" spans="1:39" ht="12">
      <c r="A853" s="281"/>
      <c r="B853" s="281"/>
      <c r="C853" s="281"/>
      <c r="D853" s="283"/>
      <c r="E853" s="283"/>
      <c r="F853" s="284" t="e">
        <f t="shared" ca="1" si="101"/>
        <v>#NAME?</v>
      </c>
      <c r="G853" s="285" t="e">
        <f t="shared" ca="1" si="102"/>
        <v>#NAME?</v>
      </c>
      <c r="H853" s="281"/>
      <c r="I853" s="281"/>
      <c r="J853" s="281"/>
      <c r="K853" s="281"/>
      <c r="L853" s="281"/>
      <c r="M853" s="287" t="str">
        <f t="shared" si="104"/>
        <v/>
      </c>
      <c r="N853" s="288" t="e">
        <f ca="1">MATCH(F853,[3]IMC!B:B,0)</f>
        <v>#NAME?</v>
      </c>
      <c r="O853" s="288" t="e">
        <f t="shared" ca="1" si="103"/>
        <v>#NAME?</v>
      </c>
      <c r="P853" s="287" t="e">
        <f ca="1">CONCATENATE(INDEX([3]IMC!$F$1:$R$5,5,$O853) &amp; " e " &amp; INDEX([3]IMC!$F$1:$R$5,5,$O853+1))</f>
        <v>#NAME?</v>
      </c>
      <c r="Q853" s="281"/>
      <c r="R853" s="288" t="e">
        <f ca="1">MATCH(F853,[3]PC!A:A,0)</f>
        <v>#NAME?</v>
      </c>
      <c r="S853" s="288" t="e">
        <f t="shared" ca="1" si="105"/>
        <v>#NAME?</v>
      </c>
      <c r="T853" s="296" t="e">
        <f ca="1">CONCATENATE(INDEX([3]PC!$E$1:$M$2,1,$S853) &amp; " e " &amp; INDEX([3]PC!$E$1:$M$2,1,$S853+1))</f>
        <v>#NAME?</v>
      </c>
      <c r="U853" s="292"/>
      <c r="W853" s="292" t="e">
        <f>CONCATENATE(INDEX([3]IMC!$F$1:$R$5,5,$V853) &amp; " e " &amp; INDEX([3]IMC!$F$1:$R$5,5,$V853+1))</f>
        <v>#VALUE!</v>
      </c>
      <c r="X853" s="293">
        <f t="shared" si="106"/>
        <v>0</v>
      </c>
      <c r="Y853" s="293">
        <f t="shared" si="107"/>
        <v>0</v>
      </c>
      <c r="Z853" s="294"/>
      <c r="AA853" s="294"/>
      <c r="AB853" s="294"/>
      <c r="AC853" s="294"/>
      <c r="AD853" s="294"/>
      <c r="AE853" s="294"/>
      <c r="AF853" s="294"/>
      <c r="AG853" s="294"/>
      <c r="AH853" s="294"/>
      <c r="AI853" s="294"/>
      <c r="AJ853" s="294"/>
      <c r="AK853" s="294"/>
      <c r="AL853" s="294"/>
      <c r="AM853" s="294"/>
    </row>
    <row r="854" spans="1:39" ht="12">
      <c r="A854" s="281"/>
      <c r="B854" s="281"/>
      <c r="C854" s="281"/>
      <c r="D854" s="283"/>
      <c r="E854" s="283"/>
      <c r="F854" s="284" t="e">
        <f t="shared" ca="1" si="101"/>
        <v>#NAME?</v>
      </c>
      <c r="G854" s="285" t="e">
        <f t="shared" ca="1" si="102"/>
        <v>#NAME?</v>
      </c>
      <c r="H854" s="281"/>
      <c r="I854" s="281"/>
      <c r="J854" s="281"/>
      <c r="K854" s="281"/>
      <c r="L854" s="281"/>
      <c r="M854" s="287" t="str">
        <f t="shared" si="104"/>
        <v/>
      </c>
      <c r="N854" s="288" t="e">
        <f ca="1">MATCH(F854,[3]IMC!B:B,0)</f>
        <v>#NAME?</v>
      </c>
      <c r="O854" s="288" t="e">
        <f t="shared" ca="1" si="103"/>
        <v>#NAME?</v>
      </c>
      <c r="P854" s="287" t="e">
        <f ca="1">CONCATENATE(INDEX([3]IMC!$F$1:$R$5,5,$O854) &amp; " e " &amp; INDEX([3]IMC!$F$1:$R$5,5,$O854+1))</f>
        <v>#NAME?</v>
      </c>
      <c r="Q854" s="281"/>
      <c r="R854" s="288" t="e">
        <f ca="1">MATCH(F854,[3]PC!A:A,0)</f>
        <v>#NAME?</v>
      </c>
      <c r="S854" s="288" t="e">
        <f t="shared" ca="1" si="105"/>
        <v>#NAME?</v>
      </c>
      <c r="T854" s="296" t="e">
        <f ca="1">CONCATENATE(INDEX([3]PC!$E$1:$M$2,1,$S854) &amp; " e " &amp; INDEX([3]PC!$E$1:$M$2,1,$S854+1))</f>
        <v>#NAME?</v>
      </c>
      <c r="U854" s="292"/>
      <c r="W854" s="292" t="e">
        <f>CONCATENATE(INDEX([3]IMC!$F$1:$R$5,5,$V854) &amp; " e " &amp; INDEX([3]IMC!$F$1:$R$5,5,$V854+1))</f>
        <v>#VALUE!</v>
      </c>
      <c r="X854" s="293">
        <f t="shared" si="106"/>
        <v>0</v>
      </c>
      <c r="Y854" s="293">
        <f t="shared" si="107"/>
        <v>0</v>
      </c>
      <c r="Z854" s="294"/>
      <c r="AA854" s="294"/>
      <c r="AB854" s="294"/>
      <c r="AC854" s="294"/>
      <c r="AD854" s="294"/>
      <c r="AE854" s="294"/>
      <c r="AF854" s="294"/>
      <c r="AG854" s="294"/>
      <c r="AH854" s="294"/>
      <c r="AI854" s="294"/>
      <c r="AJ854" s="294"/>
      <c r="AK854" s="294"/>
      <c r="AL854" s="294"/>
      <c r="AM854" s="294"/>
    </row>
    <row r="855" spans="1:39" ht="12">
      <c r="A855" s="281"/>
      <c r="B855" s="281"/>
      <c r="C855" s="281"/>
      <c r="D855" s="283"/>
      <c r="E855" s="283"/>
      <c r="F855" s="284" t="e">
        <f t="shared" ca="1" si="101"/>
        <v>#NAME?</v>
      </c>
      <c r="G855" s="285" t="e">
        <f t="shared" ca="1" si="102"/>
        <v>#NAME?</v>
      </c>
      <c r="H855" s="281"/>
      <c r="I855" s="281"/>
      <c r="J855" s="281"/>
      <c r="K855" s="281"/>
      <c r="L855" s="281"/>
      <c r="M855" s="287" t="str">
        <f t="shared" si="104"/>
        <v/>
      </c>
      <c r="N855" s="288" t="e">
        <f ca="1">MATCH(F855,[3]IMC!B:B,0)</f>
        <v>#NAME?</v>
      </c>
      <c r="O855" s="288" t="e">
        <f t="shared" ca="1" si="103"/>
        <v>#NAME?</v>
      </c>
      <c r="P855" s="287" t="e">
        <f ca="1">CONCATENATE(INDEX([3]IMC!$F$1:$R$5,5,$O855) &amp; " e " &amp; INDEX([3]IMC!$F$1:$R$5,5,$O855+1))</f>
        <v>#NAME?</v>
      </c>
      <c r="Q855" s="281"/>
      <c r="R855" s="288" t="e">
        <f ca="1">MATCH(F855,[3]PC!A:A,0)</f>
        <v>#NAME?</v>
      </c>
      <c r="S855" s="288" t="e">
        <f t="shared" ca="1" si="105"/>
        <v>#NAME?</v>
      </c>
      <c r="T855" s="296" t="e">
        <f ca="1">CONCATENATE(INDEX([3]PC!$E$1:$M$2,1,$S855) &amp; " e " &amp; INDEX([3]PC!$E$1:$M$2,1,$S855+1))</f>
        <v>#NAME?</v>
      </c>
      <c r="U855" s="292"/>
      <c r="W855" s="292" t="e">
        <f>CONCATENATE(INDEX([3]IMC!$F$1:$R$5,5,$V855) &amp; " e " &amp; INDEX([3]IMC!$F$1:$R$5,5,$V855+1))</f>
        <v>#VALUE!</v>
      </c>
      <c r="X855" s="293">
        <f t="shared" si="106"/>
        <v>0</v>
      </c>
      <c r="Y855" s="293">
        <f t="shared" si="107"/>
        <v>0</v>
      </c>
      <c r="Z855" s="294"/>
      <c r="AA855" s="294"/>
      <c r="AB855" s="294"/>
      <c r="AC855" s="294"/>
      <c r="AD855" s="294"/>
      <c r="AE855" s="294"/>
      <c r="AF855" s="294"/>
      <c r="AG855" s="294"/>
      <c r="AH855" s="294"/>
      <c r="AI855" s="294"/>
      <c r="AJ855" s="294"/>
      <c r="AK855" s="294"/>
      <c r="AL855" s="294"/>
      <c r="AM855" s="294"/>
    </row>
    <row r="856" spans="1:39" ht="12">
      <c r="A856" s="281"/>
      <c r="B856" s="281"/>
      <c r="C856" s="281"/>
      <c r="D856" s="283"/>
      <c r="E856" s="283"/>
      <c r="F856" s="284" t="e">
        <f t="shared" ca="1" si="101"/>
        <v>#NAME?</v>
      </c>
      <c r="G856" s="285" t="e">
        <f t="shared" ca="1" si="102"/>
        <v>#NAME?</v>
      </c>
      <c r="H856" s="281"/>
      <c r="I856" s="281"/>
      <c r="J856" s="281"/>
      <c r="K856" s="281"/>
      <c r="L856" s="281"/>
      <c r="M856" s="287" t="str">
        <f t="shared" si="104"/>
        <v/>
      </c>
      <c r="N856" s="288" t="e">
        <f ca="1">MATCH(F856,[3]IMC!B:B,0)</f>
        <v>#NAME?</v>
      </c>
      <c r="O856" s="288" t="e">
        <f t="shared" ca="1" si="103"/>
        <v>#NAME?</v>
      </c>
      <c r="P856" s="287" t="e">
        <f ca="1">CONCATENATE(INDEX([3]IMC!$F$1:$R$5,5,$O856) &amp; " e " &amp; INDEX([3]IMC!$F$1:$R$5,5,$O856+1))</f>
        <v>#NAME?</v>
      </c>
      <c r="Q856" s="281"/>
      <c r="R856" s="288" t="e">
        <f ca="1">MATCH(F856,[3]PC!A:A,0)</f>
        <v>#NAME?</v>
      </c>
      <c r="S856" s="288" t="e">
        <f t="shared" ca="1" si="105"/>
        <v>#NAME?</v>
      </c>
      <c r="T856" s="296" t="e">
        <f ca="1">CONCATENATE(INDEX([3]PC!$E$1:$M$2,1,$S856) &amp; " e " &amp; INDEX([3]PC!$E$1:$M$2,1,$S856+1))</f>
        <v>#NAME?</v>
      </c>
      <c r="U856" s="292"/>
      <c r="W856" s="292" t="e">
        <f>CONCATENATE(INDEX([3]IMC!$F$1:$R$5,5,$V856) &amp; " e " &amp; INDEX([3]IMC!$F$1:$R$5,5,$V856+1))</f>
        <v>#VALUE!</v>
      </c>
      <c r="X856" s="293">
        <f t="shared" si="106"/>
        <v>0</v>
      </c>
      <c r="Y856" s="293">
        <f t="shared" si="107"/>
        <v>0</v>
      </c>
      <c r="Z856" s="294"/>
      <c r="AA856" s="294"/>
      <c r="AB856" s="294"/>
      <c r="AC856" s="294"/>
      <c r="AD856" s="294"/>
      <c r="AE856" s="294"/>
      <c r="AF856" s="294"/>
      <c r="AG856" s="294"/>
      <c r="AH856" s="294"/>
      <c r="AI856" s="294"/>
      <c r="AJ856" s="294"/>
      <c r="AK856" s="294"/>
      <c r="AL856" s="294"/>
      <c r="AM856" s="294"/>
    </row>
    <row r="857" spans="1:39" ht="12">
      <c r="A857" s="281"/>
      <c r="B857" s="281"/>
      <c r="C857" s="281"/>
      <c r="D857" s="283"/>
      <c r="E857" s="283"/>
      <c r="F857" s="284" t="e">
        <f t="shared" ref="F857:F912" ca="1" si="108">meses(E857,D857)</f>
        <v>#NAME?</v>
      </c>
      <c r="G857" s="285" t="e">
        <f t="shared" ref="G857:G912" ca="1" si="109">AnosMeses(E857,D857)</f>
        <v>#NAME?</v>
      </c>
      <c r="H857" s="281"/>
      <c r="I857" s="281"/>
      <c r="J857" s="281"/>
      <c r="K857" s="281"/>
      <c r="L857" s="281"/>
      <c r="M857" s="287" t="str">
        <f t="shared" si="104"/>
        <v/>
      </c>
      <c r="N857" s="288" t="e">
        <f ca="1">MATCH(F857,[3]IMC!B:B,0)</f>
        <v>#NAME?</v>
      </c>
      <c r="O857" s="288" t="e">
        <f t="shared" ca="1" si="103"/>
        <v>#NAME?</v>
      </c>
      <c r="P857" s="287" t="e">
        <f ca="1">CONCATENATE(INDEX([3]IMC!$F$1:$R$5,5,$O857) &amp; " e " &amp; INDEX([3]IMC!$F$1:$R$5,5,$O857+1))</f>
        <v>#NAME?</v>
      </c>
      <c r="Q857" s="281"/>
      <c r="R857" s="288" t="e">
        <f ca="1">MATCH(F857,[3]PC!A:A,0)</f>
        <v>#NAME?</v>
      </c>
      <c r="S857" s="288" t="e">
        <f t="shared" ca="1" si="105"/>
        <v>#NAME?</v>
      </c>
      <c r="T857" s="296" t="e">
        <f ca="1">CONCATENATE(INDEX([3]PC!$E$1:$M$2,1,$S857) &amp; " e " &amp; INDEX([3]PC!$E$1:$M$2,1,$S857+1))</f>
        <v>#NAME?</v>
      </c>
      <c r="U857" s="292"/>
      <c r="W857" s="292" t="e">
        <f>CONCATENATE(INDEX([3]IMC!$F$1:$R$5,5,$V857) &amp; " e " &amp; INDEX([3]IMC!$F$1:$R$5,5,$V857+1))</f>
        <v>#VALUE!</v>
      </c>
      <c r="X857" s="293">
        <f t="shared" si="106"/>
        <v>0</v>
      </c>
      <c r="Y857" s="293">
        <f t="shared" si="107"/>
        <v>0</v>
      </c>
      <c r="Z857" s="294"/>
      <c r="AA857" s="294"/>
      <c r="AB857" s="294"/>
      <c r="AC857" s="294"/>
      <c r="AD857" s="294"/>
      <c r="AE857" s="294"/>
      <c r="AF857" s="294"/>
      <c r="AG857" s="294"/>
      <c r="AH857" s="294"/>
      <c r="AI857" s="294"/>
      <c r="AJ857" s="294"/>
      <c r="AK857" s="294"/>
      <c r="AL857" s="294"/>
      <c r="AM857" s="294"/>
    </row>
    <row r="858" spans="1:39" ht="12">
      <c r="A858" s="281"/>
      <c r="B858" s="281"/>
      <c r="C858" s="281"/>
      <c r="D858" s="283"/>
      <c r="E858" s="283"/>
      <c r="F858" s="284" t="e">
        <f t="shared" ca="1" si="108"/>
        <v>#NAME?</v>
      </c>
      <c r="G858" s="285" t="e">
        <f t="shared" ca="1" si="109"/>
        <v>#NAME?</v>
      </c>
      <c r="H858" s="281"/>
      <c r="I858" s="281"/>
      <c r="J858" s="281"/>
      <c r="K858" s="281"/>
      <c r="L858" s="281"/>
      <c r="M858" s="287" t="str">
        <f t="shared" si="104"/>
        <v/>
      </c>
      <c r="N858" s="288" t="e">
        <f ca="1">MATCH(F858,[3]IMC!B:B,0)</f>
        <v>#NAME?</v>
      </c>
      <c r="O858" s="288" t="e">
        <f t="shared" ca="1" si="103"/>
        <v>#NAME?</v>
      </c>
      <c r="P858" s="287" t="e">
        <f ca="1">CONCATENATE(INDEX([3]IMC!$F$1:$R$5,5,$O858) &amp; " e " &amp; INDEX([3]IMC!$F$1:$R$5,5,$O858+1))</f>
        <v>#NAME?</v>
      </c>
      <c r="Q858" s="281"/>
      <c r="R858" s="288" t="e">
        <f ca="1">MATCH(F858,[3]PC!A:A,0)</f>
        <v>#NAME?</v>
      </c>
      <c r="S858" s="288" t="e">
        <f t="shared" ca="1" si="105"/>
        <v>#NAME?</v>
      </c>
      <c r="T858" s="296" t="e">
        <f ca="1">CONCATENATE(INDEX([3]PC!$E$1:$M$2,1,$S858) &amp; " e " &amp; INDEX([3]PC!$E$1:$M$2,1,$S858+1))</f>
        <v>#NAME?</v>
      </c>
      <c r="U858" s="292"/>
      <c r="W858" s="292" t="e">
        <f>CONCATENATE(INDEX([3]IMC!$F$1:$R$5,5,$V858) &amp; " e " &amp; INDEX([3]IMC!$F$1:$R$5,5,$V858+1))</f>
        <v>#VALUE!</v>
      </c>
      <c r="X858" s="293">
        <f t="shared" si="106"/>
        <v>0</v>
      </c>
      <c r="Y858" s="293">
        <f t="shared" si="107"/>
        <v>0</v>
      </c>
      <c r="Z858" s="294"/>
      <c r="AA858" s="294"/>
      <c r="AB858" s="294"/>
      <c r="AC858" s="294"/>
      <c r="AD858" s="294"/>
      <c r="AE858" s="294"/>
      <c r="AF858" s="294"/>
      <c r="AG858" s="294"/>
      <c r="AH858" s="294"/>
      <c r="AI858" s="294"/>
      <c r="AJ858" s="294"/>
      <c r="AK858" s="294"/>
      <c r="AL858" s="294"/>
      <c r="AM858" s="294"/>
    </row>
    <row r="859" spans="1:39" ht="12">
      <c r="A859" s="281"/>
      <c r="B859" s="281"/>
      <c r="C859" s="281"/>
      <c r="D859" s="283"/>
      <c r="E859" s="283"/>
      <c r="F859" s="284" t="e">
        <f t="shared" ca="1" si="108"/>
        <v>#NAME?</v>
      </c>
      <c r="G859" s="285" t="e">
        <f t="shared" ca="1" si="109"/>
        <v>#NAME?</v>
      </c>
      <c r="H859" s="281"/>
      <c r="I859" s="281"/>
      <c r="J859" s="281"/>
      <c r="K859" s="281"/>
      <c r="L859" s="281"/>
      <c r="M859" s="287" t="str">
        <f t="shared" si="104"/>
        <v/>
      </c>
      <c r="N859" s="288" t="e">
        <f ca="1">MATCH(F859,[3]IMC!B:B,0)</f>
        <v>#NAME?</v>
      </c>
      <c r="O859" s="288" t="e">
        <f t="shared" ca="1" si="103"/>
        <v>#NAME?</v>
      </c>
      <c r="P859" s="287" t="e">
        <f ca="1">CONCATENATE(INDEX([3]IMC!$F$1:$R$5,5,$O859) &amp; " e " &amp; INDEX([3]IMC!$F$1:$R$5,5,$O859+1))</f>
        <v>#NAME?</v>
      </c>
      <c r="Q859" s="281"/>
      <c r="R859" s="288" t="e">
        <f ca="1">MATCH(F859,[3]PC!A:A,0)</f>
        <v>#NAME?</v>
      </c>
      <c r="S859" s="288" t="e">
        <f t="shared" ca="1" si="105"/>
        <v>#NAME?</v>
      </c>
      <c r="T859" s="296" t="e">
        <f ca="1">CONCATENATE(INDEX([3]PC!$E$1:$M$2,1,$S859) &amp; " e " &amp; INDEX([3]PC!$E$1:$M$2,1,$S859+1))</f>
        <v>#NAME?</v>
      </c>
      <c r="U859" s="292"/>
      <c r="W859" s="292" t="e">
        <f>CONCATENATE(INDEX([3]IMC!$F$1:$R$5,5,$V859) &amp; " e " &amp; INDEX([3]IMC!$F$1:$R$5,5,$V859+1))</f>
        <v>#VALUE!</v>
      </c>
      <c r="X859" s="293">
        <f t="shared" si="106"/>
        <v>0</v>
      </c>
      <c r="Y859" s="293">
        <f t="shared" si="107"/>
        <v>0</v>
      </c>
      <c r="Z859" s="294"/>
      <c r="AA859" s="294"/>
      <c r="AB859" s="294"/>
      <c r="AC859" s="294"/>
      <c r="AD859" s="294"/>
      <c r="AE859" s="294"/>
      <c r="AF859" s="294"/>
      <c r="AG859" s="294"/>
      <c r="AH859" s="294"/>
      <c r="AI859" s="294"/>
      <c r="AJ859" s="294"/>
      <c r="AK859" s="294"/>
      <c r="AL859" s="294"/>
      <c r="AM859" s="294"/>
    </row>
    <row r="860" spans="1:39" ht="12">
      <c r="A860" s="281"/>
      <c r="B860" s="281"/>
      <c r="C860" s="281"/>
      <c r="D860" s="283"/>
      <c r="E860" s="283"/>
      <c r="F860" s="284" t="e">
        <f t="shared" ca="1" si="108"/>
        <v>#NAME?</v>
      </c>
      <c r="G860" s="285" t="e">
        <f t="shared" ca="1" si="109"/>
        <v>#NAME?</v>
      </c>
      <c r="H860" s="281"/>
      <c r="I860" s="281"/>
      <c r="J860" s="281"/>
      <c r="K860" s="281"/>
      <c r="L860" s="281"/>
      <c r="M860" s="287" t="str">
        <f t="shared" si="104"/>
        <v/>
      </c>
      <c r="N860" s="288" t="e">
        <f ca="1">MATCH(F860,[3]IMC!B:B,0)</f>
        <v>#NAME?</v>
      </c>
      <c r="O860" s="288" t="e">
        <f t="shared" ca="1" si="103"/>
        <v>#NAME?</v>
      </c>
      <c r="P860" s="287" t="e">
        <f ca="1">CONCATENATE(INDEX([3]IMC!$F$1:$R$5,5,$O860) &amp; " e " &amp; INDEX([3]IMC!$F$1:$R$5,5,$O860+1))</f>
        <v>#NAME?</v>
      </c>
      <c r="Q860" s="281"/>
      <c r="R860" s="288" t="e">
        <f ca="1">MATCH(F860,[3]PC!A:A,0)</f>
        <v>#NAME?</v>
      </c>
      <c r="S860" s="288" t="e">
        <f t="shared" ca="1" si="105"/>
        <v>#NAME?</v>
      </c>
      <c r="T860" s="296" t="e">
        <f ca="1">CONCATENATE(INDEX([3]PC!$E$1:$M$2,1,$S860) &amp; " e " &amp; INDEX([3]PC!$E$1:$M$2,1,$S860+1))</f>
        <v>#NAME?</v>
      </c>
      <c r="U860" s="292"/>
      <c r="W860" s="292" t="e">
        <f>CONCATENATE(INDEX([3]IMC!$F$1:$R$5,5,$V860) &amp; " e " &amp; INDEX([3]IMC!$F$1:$R$5,5,$V860+1))</f>
        <v>#VALUE!</v>
      </c>
      <c r="X860" s="293">
        <f t="shared" si="106"/>
        <v>0</v>
      </c>
      <c r="Y860" s="293">
        <f t="shared" si="107"/>
        <v>0</v>
      </c>
      <c r="Z860" s="294"/>
      <c r="AA860" s="294"/>
      <c r="AB860" s="294"/>
      <c r="AC860" s="294"/>
      <c r="AD860" s="294"/>
      <c r="AE860" s="294"/>
      <c r="AF860" s="294"/>
      <c r="AG860" s="294"/>
      <c r="AH860" s="294"/>
      <c r="AI860" s="294"/>
      <c r="AJ860" s="294"/>
      <c r="AK860" s="294"/>
      <c r="AL860" s="294"/>
      <c r="AM860" s="294"/>
    </row>
    <row r="861" spans="1:39" ht="12">
      <c r="A861" s="281"/>
      <c r="B861" s="281"/>
      <c r="C861" s="281"/>
      <c r="D861" s="283"/>
      <c r="E861" s="283"/>
      <c r="F861" s="284" t="e">
        <f t="shared" ca="1" si="108"/>
        <v>#NAME?</v>
      </c>
      <c r="G861" s="285" t="e">
        <f t="shared" ca="1" si="109"/>
        <v>#NAME?</v>
      </c>
      <c r="H861" s="281"/>
      <c r="I861" s="281"/>
      <c r="J861" s="281"/>
      <c r="K861" s="281"/>
      <c r="L861" s="281"/>
      <c r="M861" s="287" t="str">
        <f t="shared" si="104"/>
        <v/>
      </c>
      <c r="N861" s="288" t="e">
        <f ca="1">MATCH(F861,[3]IMC!B:B,0)</f>
        <v>#NAME?</v>
      </c>
      <c r="O861" s="288" t="e">
        <f t="shared" ca="1" si="103"/>
        <v>#NAME?</v>
      </c>
      <c r="P861" s="287" t="e">
        <f ca="1">CONCATENATE(INDEX([3]IMC!$F$1:$R$5,5,$O861) &amp; " e " &amp; INDEX([3]IMC!$F$1:$R$5,5,$O861+1))</f>
        <v>#NAME?</v>
      </c>
      <c r="Q861" s="281"/>
      <c r="R861" s="288" t="e">
        <f ca="1">MATCH(F861,[3]PC!A:A,0)</f>
        <v>#NAME?</v>
      </c>
      <c r="S861" s="288" t="e">
        <f t="shared" ca="1" si="105"/>
        <v>#NAME?</v>
      </c>
      <c r="T861" s="296" t="e">
        <f ca="1">CONCATENATE(INDEX([3]PC!$E$1:$M$2,1,$S861) &amp; " e " &amp; INDEX([3]PC!$E$1:$M$2,1,$S861+1))</f>
        <v>#NAME?</v>
      </c>
      <c r="U861" s="292"/>
      <c r="W861" s="292" t="e">
        <f>CONCATENATE(INDEX([3]IMC!$F$1:$R$5,5,$V861) &amp; " e " &amp; INDEX([3]IMC!$F$1:$R$5,5,$V861+1))</f>
        <v>#VALUE!</v>
      </c>
      <c r="X861" s="293">
        <f t="shared" si="106"/>
        <v>0</v>
      </c>
      <c r="Y861" s="293">
        <f t="shared" si="107"/>
        <v>0</v>
      </c>
      <c r="Z861" s="294"/>
      <c r="AA861" s="294"/>
      <c r="AB861" s="294"/>
      <c r="AC861" s="294"/>
      <c r="AD861" s="294"/>
      <c r="AE861" s="294"/>
      <c r="AF861" s="294"/>
      <c r="AG861" s="294"/>
      <c r="AH861" s="294"/>
      <c r="AI861" s="294"/>
      <c r="AJ861" s="294"/>
      <c r="AK861" s="294"/>
      <c r="AL861" s="294"/>
      <c r="AM861" s="294"/>
    </row>
    <row r="862" spans="1:39" ht="12">
      <c r="A862" s="281"/>
      <c r="B862" s="281"/>
      <c r="C862" s="281"/>
      <c r="D862" s="283"/>
      <c r="E862" s="283"/>
      <c r="F862" s="284" t="e">
        <f t="shared" ca="1" si="108"/>
        <v>#NAME?</v>
      </c>
      <c r="G862" s="285" t="e">
        <f t="shared" ca="1" si="109"/>
        <v>#NAME?</v>
      </c>
      <c r="H862" s="281"/>
      <c r="I862" s="281"/>
      <c r="J862" s="281"/>
      <c r="K862" s="281"/>
      <c r="L862" s="281"/>
      <c r="M862" s="287" t="str">
        <f t="shared" si="104"/>
        <v/>
      </c>
      <c r="N862" s="288" t="e">
        <f ca="1">MATCH(F862,[3]IMC!B:B,0)</f>
        <v>#NAME?</v>
      </c>
      <c r="O862" s="288" t="e">
        <f t="shared" ca="1" si="103"/>
        <v>#NAME?</v>
      </c>
      <c r="P862" s="287" t="e">
        <f ca="1">CONCATENATE(INDEX([3]IMC!$F$1:$R$5,5,$O862) &amp; " e " &amp; INDEX([3]IMC!$F$1:$R$5,5,$O862+1))</f>
        <v>#NAME?</v>
      </c>
      <c r="Q862" s="281"/>
      <c r="R862" s="288" t="e">
        <f ca="1">MATCH(F862,[3]PC!A:A,0)</f>
        <v>#NAME?</v>
      </c>
      <c r="S862" s="288" t="e">
        <f t="shared" ca="1" si="105"/>
        <v>#NAME?</v>
      </c>
      <c r="T862" s="296" t="e">
        <f ca="1">CONCATENATE(INDEX([3]PC!$E$1:$M$2,1,$S862) &amp; " e " &amp; INDEX([3]PC!$E$1:$M$2,1,$S862+1))</f>
        <v>#NAME?</v>
      </c>
      <c r="U862" s="292"/>
      <c r="W862" s="292" t="e">
        <f>CONCATENATE(INDEX([3]IMC!$F$1:$R$5,5,$V862) &amp; " e " &amp; INDEX([3]IMC!$F$1:$R$5,5,$V862+1))</f>
        <v>#VALUE!</v>
      </c>
      <c r="X862" s="293">
        <f t="shared" si="106"/>
        <v>0</v>
      </c>
      <c r="Y862" s="293">
        <f t="shared" si="107"/>
        <v>0</v>
      </c>
      <c r="Z862" s="294"/>
      <c r="AA862" s="294"/>
      <c r="AB862" s="294"/>
      <c r="AC862" s="294"/>
      <c r="AD862" s="294"/>
      <c r="AE862" s="294"/>
      <c r="AF862" s="294"/>
      <c r="AG862" s="294"/>
      <c r="AH862" s="294"/>
      <c r="AI862" s="294"/>
      <c r="AJ862" s="294"/>
      <c r="AK862" s="294"/>
      <c r="AL862" s="294"/>
      <c r="AM862" s="294"/>
    </row>
    <row r="863" spans="1:39" ht="12">
      <c r="A863" s="281"/>
      <c r="B863" s="281"/>
      <c r="C863" s="281"/>
      <c r="D863" s="283"/>
      <c r="E863" s="283"/>
      <c r="F863" s="284" t="e">
        <f t="shared" ca="1" si="108"/>
        <v>#NAME?</v>
      </c>
      <c r="G863" s="285" t="e">
        <f t="shared" ca="1" si="109"/>
        <v>#NAME?</v>
      </c>
      <c r="H863" s="281"/>
      <c r="I863" s="281"/>
      <c r="J863" s="281"/>
      <c r="K863" s="281"/>
      <c r="L863" s="281"/>
      <c r="M863" s="287" t="str">
        <f t="shared" si="104"/>
        <v/>
      </c>
      <c r="N863" s="288" t="e">
        <f ca="1">MATCH(F863,[3]IMC!B:B,0)</f>
        <v>#NAME?</v>
      </c>
      <c r="O863" s="288" t="e">
        <f t="shared" ca="1" si="103"/>
        <v>#NAME?</v>
      </c>
      <c r="P863" s="287" t="e">
        <f ca="1">CONCATENATE(INDEX([3]IMC!$F$1:$R$5,5,$O863) &amp; " e " &amp; INDEX([3]IMC!$F$1:$R$5,5,$O863+1))</f>
        <v>#NAME?</v>
      </c>
      <c r="Q863" s="281"/>
      <c r="R863" s="288" t="e">
        <f ca="1">MATCH(F863,[3]PC!A:A,0)</f>
        <v>#NAME?</v>
      </c>
      <c r="S863" s="288" t="e">
        <f t="shared" ca="1" si="105"/>
        <v>#NAME?</v>
      </c>
      <c r="T863" s="296" t="e">
        <f ca="1">CONCATENATE(INDEX([3]PC!$E$1:$M$2,1,$S863) &amp; " e " &amp; INDEX([3]PC!$E$1:$M$2,1,$S863+1))</f>
        <v>#NAME?</v>
      </c>
      <c r="U863" s="292"/>
      <c r="W863" s="292" t="e">
        <f>CONCATENATE(INDEX([3]IMC!$F$1:$R$5,5,$V863) &amp; " e " &amp; INDEX([3]IMC!$F$1:$R$5,5,$V863+1))</f>
        <v>#VALUE!</v>
      </c>
      <c r="X863" s="293">
        <f t="shared" si="106"/>
        <v>0</v>
      </c>
      <c r="Y863" s="293">
        <f t="shared" si="107"/>
        <v>0</v>
      </c>
      <c r="Z863" s="294"/>
      <c r="AA863" s="294"/>
      <c r="AB863" s="294"/>
      <c r="AC863" s="294"/>
      <c r="AD863" s="294"/>
      <c r="AE863" s="294"/>
      <c r="AF863" s="294"/>
      <c r="AG863" s="294"/>
      <c r="AH863" s="294"/>
      <c r="AI863" s="294"/>
      <c r="AJ863" s="294"/>
      <c r="AK863" s="294"/>
      <c r="AL863" s="294"/>
      <c r="AM863" s="294"/>
    </row>
    <row r="864" spans="1:39" ht="12">
      <c r="A864" s="281"/>
      <c r="B864" s="281"/>
      <c r="C864" s="281"/>
      <c r="D864" s="283"/>
      <c r="E864" s="283"/>
      <c r="F864" s="284" t="e">
        <f t="shared" ca="1" si="108"/>
        <v>#NAME?</v>
      </c>
      <c r="G864" s="285" t="e">
        <f t="shared" ca="1" si="109"/>
        <v>#NAME?</v>
      </c>
      <c r="H864" s="281"/>
      <c r="I864" s="281"/>
      <c r="J864" s="281"/>
      <c r="K864" s="281"/>
      <c r="L864" s="281"/>
      <c r="M864" s="287" t="str">
        <f t="shared" si="104"/>
        <v/>
      </c>
      <c r="N864" s="288" t="e">
        <f ca="1">MATCH(F864,[3]IMC!B:B,0)</f>
        <v>#NAME?</v>
      </c>
      <c r="O864" s="288" t="e">
        <f t="shared" ca="1" si="103"/>
        <v>#NAME?</v>
      </c>
      <c r="P864" s="287" t="e">
        <f ca="1">CONCATENATE(INDEX([3]IMC!$F$1:$R$5,5,$O864) &amp; " e " &amp; INDEX([3]IMC!$F$1:$R$5,5,$O864+1))</f>
        <v>#NAME?</v>
      </c>
      <c r="Q864" s="281"/>
      <c r="R864" s="288" t="e">
        <f ca="1">MATCH(F864,[3]PC!A:A,0)</f>
        <v>#NAME?</v>
      </c>
      <c r="S864" s="288" t="e">
        <f t="shared" ca="1" si="105"/>
        <v>#NAME?</v>
      </c>
      <c r="T864" s="296" t="e">
        <f ca="1">CONCATENATE(INDEX([3]PC!$E$1:$M$2,1,$S864) &amp; " e " &amp; INDEX([3]PC!$E$1:$M$2,1,$S864+1))</f>
        <v>#NAME?</v>
      </c>
      <c r="U864" s="292"/>
      <c r="W864" s="292" t="e">
        <f>CONCATENATE(INDEX([3]IMC!$F$1:$R$5,5,$V864) &amp; " e " &amp; INDEX([3]IMC!$F$1:$R$5,5,$V864+1))</f>
        <v>#VALUE!</v>
      </c>
      <c r="X864" s="293">
        <f t="shared" si="106"/>
        <v>0</v>
      </c>
      <c r="Y864" s="293">
        <f t="shared" si="107"/>
        <v>0</v>
      </c>
      <c r="Z864" s="294"/>
      <c r="AA864" s="294"/>
      <c r="AB864" s="294"/>
      <c r="AC864" s="294"/>
      <c r="AD864" s="294"/>
      <c r="AE864" s="294"/>
      <c r="AF864" s="294"/>
      <c r="AG864" s="294"/>
      <c r="AH864" s="294"/>
      <c r="AI864" s="294"/>
      <c r="AJ864" s="294"/>
      <c r="AK864" s="294"/>
      <c r="AL864" s="294"/>
      <c r="AM864" s="294"/>
    </row>
    <row r="865" spans="1:39" ht="12">
      <c r="A865" s="281"/>
      <c r="B865" s="281"/>
      <c r="C865" s="281"/>
      <c r="D865" s="283"/>
      <c r="E865" s="283"/>
      <c r="F865" s="284" t="e">
        <f t="shared" ca="1" si="108"/>
        <v>#NAME?</v>
      </c>
      <c r="G865" s="285" t="e">
        <f t="shared" ca="1" si="109"/>
        <v>#NAME?</v>
      </c>
      <c r="H865" s="281"/>
      <c r="I865" s="281"/>
      <c r="J865" s="281"/>
      <c r="K865" s="281"/>
      <c r="L865" s="281"/>
      <c r="M865" s="287" t="str">
        <f t="shared" si="104"/>
        <v/>
      </c>
      <c r="N865" s="288" t="e">
        <f ca="1">MATCH(F865,[3]IMC!B:B,0)</f>
        <v>#NAME?</v>
      </c>
      <c r="O865" s="288" t="e">
        <f t="shared" ca="1" si="103"/>
        <v>#NAME?</v>
      </c>
      <c r="P865" s="287" t="e">
        <f ca="1">CONCATENATE(INDEX([3]IMC!$F$1:$R$5,5,$O865) &amp; " e " &amp; INDEX([3]IMC!$F$1:$R$5,5,$O865+1))</f>
        <v>#NAME?</v>
      </c>
      <c r="Q865" s="281"/>
      <c r="R865" s="288" t="e">
        <f ca="1">MATCH(F865,[3]PC!A:A,0)</f>
        <v>#NAME?</v>
      </c>
      <c r="S865" s="288" t="e">
        <f t="shared" ca="1" si="105"/>
        <v>#NAME?</v>
      </c>
      <c r="T865" s="296" t="e">
        <f ca="1">CONCATENATE(INDEX([3]PC!$E$1:$M$2,1,$S865) &amp; " e " &amp; INDEX([3]PC!$E$1:$M$2,1,$S865+1))</f>
        <v>#NAME?</v>
      </c>
      <c r="U865" s="292"/>
      <c r="W865" s="292" t="e">
        <f>CONCATENATE(INDEX([3]IMC!$F$1:$R$5,5,$V865) &amp; " e " &amp; INDEX([3]IMC!$F$1:$R$5,5,$V865+1))</f>
        <v>#VALUE!</v>
      </c>
      <c r="X865" s="293">
        <f t="shared" si="106"/>
        <v>0</v>
      </c>
      <c r="Y865" s="293">
        <f t="shared" si="107"/>
        <v>0</v>
      </c>
      <c r="Z865" s="294"/>
      <c r="AA865" s="294"/>
      <c r="AB865" s="294"/>
      <c r="AC865" s="294"/>
      <c r="AD865" s="294"/>
      <c r="AE865" s="294"/>
      <c r="AF865" s="294"/>
      <c r="AG865" s="294"/>
      <c r="AH865" s="294"/>
      <c r="AI865" s="294"/>
      <c r="AJ865" s="294"/>
      <c r="AK865" s="294"/>
      <c r="AL865" s="294"/>
      <c r="AM865" s="294"/>
    </row>
    <row r="866" spans="1:39" ht="12">
      <c r="A866" s="281"/>
      <c r="B866" s="281"/>
      <c r="C866" s="281"/>
      <c r="D866" s="283"/>
      <c r="E866" s="283"/>
      <c r="F866" s="284" t="e">
        <f t="shared" ca="1" si="108"/>
        <v>#NAME?</v>
      </c>
      <c r="G866" s="285" t="e">
        <f t="shared" ca="1" si="109"/>
        <v>#NAME?</v>
      </c>
      <c r="H866" s="281"/>
      <c r="I866" s="281"/>
      <c r="J866" s="281"/>
      <c r="K866" s="281"/>
      <c r="L866" s="281"/>
      <c r="M866" s="287" t="str">
        <f t="shared" si="104"/>
        <v/>
      </c>
      <c r="N866" s="288" t="e">
        <f ca="1">MATCH(F866,[3]IMC!B:B,0)</f>
        <v>#NAME?</v>
      </c>
      <c r="O866" s="288" t="e">
        <f t="shared" ca="1" si="103"/>
        <v>#NAME?</v>
      </c>
      <c r="P866" s="287" t="e">
        <f ca="1">CONCATENATE(INDEX([3]IMC!$F$1:$R$5,5,$O866) &amp; " e " &amp; INDEX([3]IMC!$F$1:$R$5,5,$O866+1))</f>
        <v>#NAME?</v>
      </c>
      <c r="Q866" s="281"/>
      <c r="R866" s="288" t="e">
        <f ca="1">MATCH(F866,[3]PC!A:A,0)</f>
        <v>#NAME?</v>
      </c>
      <c r="S866" s="288" t="e">
        <f t="shared" ca="1" si="105"/>
        <v>#NAME?</v>
      </c>
      <c r="T866" s="296" t="e">
        <f ca="1">CONCATENATE(INDEX([3]PC!$E$1:$M$2,1,$S866) &amp; " e " &amp; INDEX([3]PC!$E$1:$M$2,1,$S866+1))</f>
        <v>#NAME?</v>
      </c>
      <c r="U866" s="292"/>
      <c r="W866" s="292" t="e">
        <f>CONCATENATE(INDEX([3]IMC!$F$1:$R$5,5,$V866) &amp; " e " &amp; INDEX([3]IMC!$F$1:$R$5,5,$V866+1))</f>
        <v>#VALUE!</v>
      </c>
      <c r="X866" s="293">
        <f t="shared" si="106"/>
        <v>0</v>
      </c>
      <c r="Y866" s="293">
        <f t="shared" si="107"/>
        <v>0</v>
      </c>
      <c r="Z866" s="294"/>
      <c r="AA866" s="294"/>
      <c r="AB866" s="294"/>
      <c r="AC866" s="294"/>
      <c r="AD866" s="294"/>
      <c r="AE866" s="294"/>
      <c r="AF866" s="294"/>
      <c r="AG866" s="294"/>
      <c r="AH866" s="294"/>
      <c r="AI866" s="294"/>
      <c r="AJ866" s="294"/>
      <c r="AK866" s="294"/>
      <c r="AL866" s="294"/>
      <c r="AM866" s="294"/>
    </row>
    <row r="867" spans="1:39" ht="12">
      <c r="A867" s="281"/>
      <c r="B867" s="281"/>
      <c r="C867" s="281"/>
      <c r="D867" s="283"/>
      <c r="E867" s="283"/>
      <c r="F867" s="284" t="e">
        <f t="shared" ca="1" si="108"/>
        <v>#NAME?</v>
      </c>
      <c r="G867" s="285" t="e">
        <f t="shared" ca="1" si="109"/>
        <v>#NAME?</v>
      </c>
      <c r="H867" s="281"/>
      <c r="I867" s="281"/>
      <c r="J867" s="281"/>
      <c r="K867" s="281"/>
      <c r="L867" s="281"/>
      <c r="M867" s="287" t="str">
        <f t="shared" si="104"/>
        <v/>
      </c>
      <c r="N867" s="288" t="e">
        <f ca="1">MATCH(F867,[3]IMC!B:B,0)</f>
        <v>#NAME?</v>
      </c>
      <c r="O867" s="288" t="e">
        <f t="shared" ca="1" si="103"/>
        <v>#NAME?</v>
      </c>
      <c r="P867" s="287" t="e">
        <f ca="1">CONCATENATE(INDEX([3]IMC!$F$1:$R$5,5,$O867) &amp; " e " &amp; INDEX([3]IMC!$F$1:$R$5,5,$O867+1))</f>
        <v>#NAME?</v>
      </c>
      <c r="Q867" s="281"/>
      <c r="R867" s="288" t="e">
        <f ca="1">MATCH(F867,[3]PC!A:A,0)</f>
        <v>#NAME?</v>
      </c>
      <c r="S867" s="288" t="e">
        <f t="shared" ca="1" si="105"/>
        <v>#NAME?</v>
      </c>
      <c r="T867" s="296" t="e">
        <f ca="1">CONCATENATE(INDEX([3]PC!$E$1:$M$2,1,$S867) &amp; " e " &amp; INDEX([3]PC!$E$1:$M$2,1,$S867+1))</f>
        <v>#NAME?</v>
      </c>
      <c r="U867" s="292"/>
      <c r="W867" s="292" t="e">
        <f>CONCATENATE(INDEX([3]IMC!$F$1:$R$5,5,$V867) &amp; " e " &amp; INDEX([3]IMC!$F$1:$R$5,5,$V867+1))</f>
        <v>#VALUE!</v>
      </c>
      <c r="X867" s="293">
        <f t="shared" si="106"/>
        <v>0</v>
      </c>
      <c r="Y867" s="293">
        <f t="shared" si="107"/>
        <v>0</v>
      </c>
      <c r="Z867" s="294"/>
      <c r="AA867" s="294"/>
      <c r="AB867" s="294"/>
      <c r="AC867" s="294"/>
      <c r="AD867" s="294"/>
      <c r="AE867" s="294"/>
      <c r="AF867" s="294"/>
      <c r="AG867" s="294"/>
      <c r="AH867" s="294"/>
      <c r="AI867" s="294"/>
      <c r="AJ867" s="294"/>
      <c r="AK867" s="294"/>
      <c r="AL867" s="294"/>
      <c r="AM867" s="294"/>
    </row>
    <row r="868" spans="1:39" ht="12">
      <c r="A868" s="281"/>
      <c r="B868" s="281"/>
      <c r="C868" s="281"/>
      <c r="D868" s="283"/>
      <c r="E868" s="283"/>
      <c r="F868" s="284" t="e">
        <f t="shared" ca="1" si="108"/>
        <v>#NAME?</v>
      </c>
      <c r="G868" s="285" t="e">
        <f t="shared" ca="1" si="109"/>
        <v>#NAME?</v>
      </c>
      <c r="H868" s="281"/>
      <c r="I868" s="281"/>
      <c r="J868" s="281"/>
      <c r="K868" s="281"/>
      <c r="L868" s="281"/>
      <c r="M868" s="287" t="str">
        <f t="shared" si="104"/>
        <v/>
      </c>
      <c r="N868" s="288" t="e">
        <f ca="1">MATCH(F868,[3]IMC!B:B,0)</f>
        <v>#NAME?</v>
      </c>
      <c r="O868" s="288" t="e">
        <f t="shared" ca="1" si="103"/>
        <v>#NAME?</v>
      </c>
      <c r="P868" s="287" t="e">
        <f ca="1">CONCATENATE(INDEX([3]IMC!$F$1:$R$5,5,$O868) &amp; " e " &amp; INDEX([3]IMC!$F$1:$R$5,5,$O868+1))</f>
        <v>#NAME?</v>
      </c>
      <c r="Q868" s="281"/>
      <c r="R868" s="288" t="e">
        <f ca="1">MATCH(F868,[3]PC!A:A,0)</f>
        <v>#NAME?</v>
      </c>
      <c r="S868" s="288" t="e">
        <f t="shared" ca="1" si="105"/>
        <v>#NAME?</v>
      </c>
      <c r="T868" s="296" t="e">
        <f ca="1">CONCATENATE(INDEX([3]PC!$E$1:$M$2,1,$S868) &amp; " e " &amp; INDEX([3]PC!$E$1:$M$2,1,$S868+1))</f>
        <v>#NAME?</v>
      </c>
      <c r="U868" s="292"/>
      <c r="W868" s="292" t="e">
        <f>CONCATENATE(INDEX([3]IMC!$F$1:$R$5,5,$V868) &amp; " e " &amp; INDEX([3]IMC!$F$1:$R$5,5,$V868+1))</f>
        <v>#VALUE!</v>
      </c>
      <c r="X868" s="293">
        <f t="shared" si="106"/>
        <v>0</v>
      </c>
      <c r="Y868" s="293">
        <f t="shared" si="107"/>
        <v>0</v>
      </c>
      <c r="Z868" s="294"/>
      <c r="AA868" s="294"/>
      <c r="AB868" s="294"/>
      <c r="AC868" s="294"/>
      <c r="AD868" s="294"/>
      <c r="AE868" s="294"/>
      <c r="AF868" s="294"/>
      <c r="AG868" s="294"/>
      <c r="AH868" s="294"/>
      <c r="AI868" s="294"/>
      <c r="AJ868" s="294"/>
      <c r="AK868" s="294"/>
      <c r="AL868" s="294"/>
      <c r="AM868" s="294"/>
    </row>
    <row r="869" spans="1:39" ht="12">
      <c r="A869" s="281"/>
      <c r="B869" s="281"/>
      <c r="C869" s="281"/>
      <c r="D869" s="283"/>
      <c r="E869" s="283"/>
      <c r="F869" s="284" t="e">
        <f t="shared" ca="1" si="108"/>
        <v>#NAME?</v>
      </c>
      <c r="G869" s="285" t="e">
        <f t="shared" ca="1" si="109"/>
        <v>#NAME?</v>
      </c>
      <c r="H869" s="281"/>
      <c r="I869" s="281"/>
      <c r="J869" s="281"/>
      <c r="K869" s="281"/>
      <c r="L869" s="281"/>
      <c r="M869" s="287" t="str">
        <f t="shared" si="104"/>
        <v/>
      </c>
      <c r="N869" s="288" t="e">
        <f ca="1">MATCH(F869,[3]IMC!B:B,0)</f>
        <v>#NAME?</v>
      </c>
      <c r="O869" s="288" t="e">
        <f t="shared" ca="1" si="103"/>
        <v>#NAME?</v>
      </c>
      <c r="P869" s="287" t="e">
        <f ca="1">CONCATENATE(INDEX([3]IMC!$F$1:$R$5,5,$O869) &amp; " e " &amp; INDEX([3]IMC!$F$1:$R$5,5,$O869+1))</f>
        <v>#NAME?</v>
      </c>
      <c r="Q869" s="281"/>
      <c r="R869" s="288" t="e">
        <f ca="1">MATCH(F869,[3]PC!A:A,0)</f>
        <v>#NAME?</v>
      </c>
      <c r="S869" s="288" t="e">
        <f t="shared" ca="1" si="105"/>
        <v>#NAME?</v>
      </c>
      <c r="T869" s="296" t="e">
        <f ca="1">CONCATENATE(INDEX([3]PC!$E$1:$M$2,1,$S869) &amp; " e " &amp; INDEX([3]PC!$E$1:$M$2,1,$S869+1))</f>
        <v>#NAME?</v>
      </c>
      <c r="U869" s="292"/>
      <c r="W869" s="292" t="e">
        <f>CONCATENATE(INDEX([3]IMC!$F$1:$R$5,5,$V869) &amp; " e " &amp; INDEX([3]IMC!$F$1:$R$5,5,$V869+1))</f>
        <v>#VALUE!</v>
      </c>
      <c r="X869" s="293">
        <f t="shared" si="106"/>
        <v>0</v>
      </c>
      <c r="Y869" s="293">
        <f t="shared" si="107"/>
        <v>0</v>
      </c>
      <c r="Z869" s="294"/>
      <c r="AA869" s="294"/>
      <c r="AB869" s="294"/>
      <c r="AC869" s="294"/>
      <c r="AD869" s="294"/>
      <c r="AE869" s="294"/>
      <c r="AF869" s="294"/>
      <c r="AG869" s="294"/>
      <c r="AH869" s="294"/>
      <c r="AI869" s="294"/>
      <c r="AJ869" s="294"/>
      <c r="AK869" s="294"/>
      <c r="AL869" s="294"/>
      <c r="AM869" s="294"/>
    </row>
    <row r="870" spans="1:39" ht="12">
      <c r="A870" s="281"/>
      <c r="B870" s="281"/>
      <c r="C870" s="281"/>
      <c r="D870" s="283"/>
      <c r="E870" s="283"/>
      <c r="F870" s="284" t="e">
        <f t="shared" ca="1" si="108"/>
        <v>#NAME?</v>
      </c>
      <c r="G870" s="285" t="e">
        <f t="shared" ca="1" si="109"/>
        <v>#NAME?</v>
      </c>
      <c r="H870" s="281"/>
      <c r="I870" s="281"/>
      <c r="J870" s="281"/>
      <c r="K870" s="281"/>
      <c r="L870" s="281"/>
      <c r="M870" s="287" t="str">
        <f t="shared" si="104"/>
        <v/>
      </c>
      <c r="N870" s="288" t="e">
        <f ca="1">MATCH(F870,[3]IMC!B:B,0)</f>
        <v>#NAME?</v>
      </c>
      <c r="O870" s="288" t="e">
        <f t="shared" ca="1" si="103"/>
        <v>#NAME?</v>
      </c>
      <c r="P870" s="287" t="e">
        <f ca="1">CONCATENATE(INDEX([3]IMC!$F$1:$R$5,5,$O870) &amp; " e " &amp; INDEX([3]IMC!$F$1:$R$5,5,$O870+1))</f>
        <v>#NAME?</v>
      </c>
      <c r="Q870" s="281"/>
      <c r="R870" s="288" t="e">
        <f ca="1">MATCH(F870,[3]PC!A:A,0)</f>
        <v>#NAME?</v>
      </c>
      <c r="S870" s="288" t="e">
        <f t="shared" ca="1" si="105"/>
        <v>#NAME?</v>
      </c>
      <c r="T870" s="296" t="e">
        <f ca="1">CONCATENATE(INDEX([3]PC!$E$1:$M$2,1,$S870) &amp; " e " &amp; INDEX([3]PC!$E$1:$M$2,1,$S870+1))</f>
        <v>#NAME?</v>
      </c>
      <c r="U870" s="292"/>
      <c r="W870" s="292" t="e">
        <f>CONCATENATE(INDEX([3]IMC!$F$1:$R$5,5,$V870) &amp; " e " &amp; INDEX([3]IMC!$F$1:$R$5,5,$V870+1))</f>
        <v>#VALUE!</v>
      </c>
      <c r="X870" s="293">
        <f t="shared" si="106"/>
        <v>0</v>
      </c>
      <c r="Y870" s="293">
        <f t="shared" si="107"/>
        <v>0</v>
      </c>
      <c r="Z870" s="294"/>
      <c r="AA870" s="294"/>
      <c r="AB870" s="294"/>
      <c r="AC870" s="294"/>
      <c r="AD870" s="294"/>
      <c r="AE870" s="294"/>
      <c r="AF870" s="294"/>
      <c r="AG870" s="294"/>
      <c r="AH870" s="294"/>
      <c r="AI870" s="294"/>
      <c r="AJ870" s="294"/>
      <c r="AK870" s="294"/>
      <c r="AL870" s="294"/>
      <c r="AM870" s="294"/>
    </row>
    <row r="871" spans="1:39" ht="12">
      <c r="A871" s="281"/>
      <c r="B871" s="281"/>
      <c r="C871" s="281"/>
      <c r="D871" s="283"/>
      <c r="E871" s="283"/>
      <c r="F871" s="284" t="e">
        <f t="shared" ca="1" si="108"/>
        <v>#NAME?</v>
      </c>
      <c r="G871" s="285" t="e">
        <f t="shared" ca="1" si="109"/>
        <v>#NAME?</v>
      </c>
      <c r="H871" s="281"/>
      <c r="I871" s="281"/>
      <c r="J871" s="281"/>
      <c r="K871" s="281"/>
      <c r="L871" s="281"/>
      <c r="M871" s="287" t="str">
        <f t="shared" si="104"/>
        <v/>
      </c>
      <c r="N871" s="288" t="e">
        <f ca="1">MATCH(F871,[3]IMC!B:B,0)</f>
        <v>#NAME?</v>
      </c>
      <c r="O871" s="288" t="e">
        <f t="shared" ref="O871:O912" ca="1" si="110">MATCH(M871,INDIRECT("IMC!F" &amp; N871 &amp; ":R" &amp;N871),1)</f>
        <v>#NAME?</v>
      </c>
      <c r="P871" s="287" t="e">
        <f ca="1">CONCATENATE(INDEX([3]IMC!$F$1:$R$5,5,$O871) &amp; " e " &amp; INDEX([3]IMC!$F$1:$R$5,5,$O871+1))</f>
        <v>#NAME?</v>
      </c>
      <c r="Q871" s="281"/>
      <c r="R871" s="288" t="e">
        <f ca="1">MATCH(F871,[3]PC!A:A,0)</f>
        <v>#NAME?</v>
      </c>
      <c r="S871" s="288" t="e">
        <f t="shared" ca="1" si="105"/>
        <v>#NAME?</v>
      </c>
      <c r="T871" s="296" t="e">
        <f ca="1">CONCATENATE(INDEX([3]PC!$E$1:$M$2,1,$S871) &amp; " e " &amp; INDEX([3]PC!$E$1:$M$2,1,$S871+1))</f>
        <v>#NAME?</v>
      </c>
      <c r="U871" s="292"/>
      <c r="W871" s="292" t="e">
        <f>CONCATENATE(INDEX([3]IMC!$F$1:$R$5,5,$V871) &amp; " e " &amp; INDEX([3]IMC!$F$1:$R$5,5,$V871+1))</f>
        <v>#VALUE!</v>
      </c>
      <c r="X871" s="293">
        <f t="shared" si="106"/>
        <v>0</v>
      </c>
      <c r="Y871" s="293">
        <f t="shared" si="107"/>
        <v>0</v>
      </c>
      <c r="Z871" s="294"/>
      <c r="AA871" s="294"/>
      <c r="AB871" s="294"/>
      <c r="AC871" s="294"/>
      <c r="AD871" s="294"/>
      <c r="AE871" s="294"/>
      <c r="AF871" s="294"/>
      <c r="AG871" s="294"/>
      <c r="AH871" s="294"/>
      <c r="AI871" s="294"/>
      <c r="AJ871" s="294"/>
      <c r="AK871" s="294"/>
      <c r="AL871" s="294"/>
      <c r="AM871" s="294"/>
    </row>
    <row r="872" spans="1:39" ht="12">
      <c r="A872" s="281"/>
      <c r="B872" s="281"/>
      <c r="C872" s="281"/>
      <c r="D872" s="283"/>
      <c r="E872" s="283"/>
      <c r="F872" s="284" t="e">
        <f t="shared" ca="1" si="108"/>
        <v>#NAME?</v>
      </c>
      <c r="G872" s="285" t="e">
        <f t="shared" ca="1" si="109"/>
        <v>#NAME?</v>
      </c>
      <c r="H872" s="281"/>
      <c r="I872" s="281"/>
      <c r="J872" s="281"/>
      <c r="K872" s="281"/>
      <c r="L872" s="281"/>
      <c r="M872" s="287" t="str">
        <f t="shared" si="104"/>
        <v/>
      </c>
      <c r="N872" s="288" t="e">
        <f ca="1">MATCH(F872,[3]IMC!B:B,0)</f>
        <v>#NAME?</v>
      </c>
      <c r="O872" s="288" t="e">
        <f t="shared" ca="1" si="110"/>
        <v>#NAME?</v>
      </c>
      <c r="P872" s="287" t="e">
        <f ca="1">CONCATENATE(INDEX([3]IMC!$F$1:$R$5,5,$O872) &amp; " e " &amp; INDEX([3]IMC!$F$1:$R$5,5,$O872+1))</f>
        <v>#NAME?</v>
      </c>
      <c r="Q872" s="281"/>
      <c r="R872" s="288" t="e">
        <f ca="1">MATCH(F872,[3]PC!A:A,0)</f>
        <v>#NAME?</v>
      </c>
      <c r="S872" s="288" t="e">
        <f t="shared" ca="1" si="105"/>
        <v>#NAME?</v>
      </c>
      <c r="T872" s="296" t="e">
        <f ca="1">CONCATENATE(INDEX([3]PC!$E$1:$M$2,1,$S872) &amp; " e " &amp; INDEX([3]PC!$E$1:$M$2,1,$S872+1))</f>
        <v>#NAME?</v>
      </c>
      <c r="U872" s="292"/>
      <c r="W872" s="292" t="e">
        <f>CONCATENATE(INDEX([3]IMC!$F$1:$R$5,5,$V872) &amp; " e " &amp; INDEX([3]IMC!$F$1:$R$5,5,$V872+1))</f>
        <v>#VALUE!</v>
      </c>
      <c r="X872" s="293">
        <f t="shared" si="106"/>
        <v>0</v>
      </c>
      <c r="Y872" s="293">
        <f t="shared" si="107"/>
        <v>0</v>
      </c>
      <c r="Z872" s="294"/>
      <c r="AA872" s="294"/>
      <c r="AB872" s="294"/>
      <c r="AC872" s="294"/>
      <c r="AD872" s="294"/>
      <c r="AE872" s="294"/>
      <c r="AF872" s="294"/>
      <c r="AG872" s="294"/>
      <c r="AH872" s="294"/>
      <c r="AI872" s="294"/>
      <c r="AJ872" s="294"/>
      <c r="AK872" s="294"/>
      <c r="AL872" s="294"/>
      <c r="AM872" s="294"/>
    </row>
    <row r="873" spans="1:39" ht="12">
      <c r="A873" s="281"/>
      <c r="B873" s="281"/>
      <c r="C873" s="281"/>
      <c r="D873" s="283"/>
      <c r="E873" s="283"/>
      <c r="F873" s="284" t="e">
        <f t="shared" ca="1" si="108"/>
        <v>#NAME?</v>
      </c>
      <c r="G873" s="285" t="e">
        <f t="shared" ca="1" si="109"/>
        <v>#NAME?</v>
      </c>
      <c r="H873" s="281"/>
      <c r="I873" s="281"/>
      <c r="J873" s="281"/>
      <c r="K873" s="281"/>
      <c r="L873" s="281"/>
      <c r="M873" s="287" t="str">
        <f t="shared" si="104"/>
        <v/>
      </c>
      <c r="N873" s="288" t="e">
        <f ca="1">MATCH(F873,[3]IMC!B:B,0)</f>
        <v>#NAME?</v>
      </c>
      <c r="O873" s="288" t="e">
        <f t="shared" ca="1" si="110"/>
        <v>#NAME?</v>
      </c>
      <c r="P873" s="287" t="e">
        <f ca="1">CONCATENATE(INDEX([3]IMC!$F$1:$R$5,5,$O873) &amp; " e " &amp; INDEX([3]IMC!$F$1:$R$5,5,$O873+1))</f>
        <v>#NAME?</v>
      </c>
      <c r="Q873" s="281"/>
      <c r="R873" s="288" t="e">
        <f ca="1">MATCH(F873,[3]PC!A:A,0)</f>
        <v>#NAME?</v>
      </c>
      <c r="S873" s="288" t="e">
        <f t="shared" ca="1" si="105"/>
        <v>#NAME?</v>
      </c>
      <c r="T873" s="296" t="e">
        <f ca="1">CONCATENATE(INDEX([3]PC!$E$1:$M$2,1,$S873) &amp; " e " &amp; INDEX([3]PC!$E$1:$M$2,1,$S873+1))</f>
        <v>#NAME?</v>
      </c>
      <c r="U873" s="292"/>
      <c r="W873" s="292" t="e">
        <f>CONCATENATE(INDEX([3]IMC!$F$1:$R$5,5,$V873) &amp; " e " &amp; INDEX([3]IMC!$F$1:$R$5,5,$V873+1))</f>
        <v>#VALUE!</v>
      </c>
      <c r="X873" s="293">
        <f t="shared" si="106"/>
        <v>0</v>
      </c>
      <c r="Y873" s="293">
        <f t="shared" si="107"/>
        <v>0</v>
      </c>
      <c r="Z873" s="294"/>
      <c r="AA873" s="294"/>
      <c r="AB873" s="294"/>
      <c r="AC873" s="294"/>
      <c r="AD873" s="294"/>
      <c r="AE873" s="294"/>
      <c r="AF873" s="294"/>
      <c r="AG873" s="294"/>
      <c r="AH873" s="294"/>
      <c r="AI873" s="294"/>
      <c r="AJ873" s="294"/>
      <c r="AK873" s="294"/>
      <c r="AL873" s="294"/>
      <c r="AM873" s="294"/>
    </row>
    <row r="874" spans="1:39" ht="12">
      <c r="A874" s="281"/>
      <c r="B874" s="281"/>
      <c r="C874" s="281"/>
      <c r="D874" s="283"/>
      <c r="E874" s="283"/>
      <c r="F874" s="284" t="e">
        <f t="shared" ca="1" si="108"/>
        <v>#NAME?</v>
      </c>
      <c r="G874" s="285" t="e">
        <f t="shared" ca="1" si="109"/>
        <v>#NAME?</v>
      </c>
      <c r="H874" s="281"/>
      <c r="I874" s="281"/>
      <c r="J874" s="281"/>
      <c r="K874" s="281"/>
      <c r="L874" s="281"/>
      <c r="M874" s="287" t="str">
        <f t="shared" si="104"/>
        <v/>
      </c>
      <c r="N874" s="288" t="e">
        <f ca="1">MATCH(F874,[3]IMC!B:B,0)</f>
        <v>#NAME?</v>
      </c>
      <c r="O874" s="288" t="e">
        <f t="shared" ca="1" si="110"/>
        <v>#NAME?</v>
      </c>
      <c r="P874" s="287" t="e">
        <f ca="1">CONCATENATE(INDEX([3]IMC!$F$1:$R$5,5,$O874) &amp; " e " &amp; INDEX([3]IMC!$F$1:$R$5,5,$O874+1))</f>
        <v>#NAME?</v>
      </c>
      <c r="Q874" s="281"/>
      <c r="R874" s="288" t="e">
        <f ca="1">MATCH(F874,[3]PC!A:A,0)</f>
        <v>#NAME?</v>
      </c>
      <c r="S874" s="288" t="e">
        <f t="shared" ca="1" si="105"/>
        <v>#NAME?</v>
      </c>
      <c r="T874" s="296" t="e">
        <f ca="1">CONCATENATE(INDEX([3]PC!$E$1:$M$2,1,$S874) &amp; " e " &amp; INDEX([3]PC!$E$1:$M$2,1,$S874+1))</f>
        <v>#NAME?</v>
      </c>
      <c r="U874" s="292"/>
      <c r="W874" s="292" t="e">
        <f>CONCATENATE(INDEX([3]IMC!$F$1:$R$5,5,$V874) &amp; " e " &amp; INDEX([3]IMC!$F$1:$R$5,5,$V874+1))</f>
        <v>#VALUE!</v>
      </c>
      <c r="X874" s="293">
        <f t="shared" si="106"/>
        <v>0</v>
      </c>
      <c r="Y874" s="293">
        <f t="shared" si="107"/>
        <v>0</v>
      </c>
      <c r="Z874" s="294"/>
      <c r="AA874" s="294"/>
      <c r="AB874" s="294"/>
      <c r="AC874" s="294"/>
      <c r="AD874" s="294"/>
      <c r="AE874" s="294"/>
      <c r="AF874" s="294"/>
      <c r="AG874" s="294"/>
      <c r="AH874" s="294"/>
      <c r="AI874" s="294"/>
      <c r="AJ874" s="294"/>
      <c r="AK874" s="294"/>
      <c r="AL874" s="294"/>
      <c r="AM874" s="294"/>
    </row>
    <row r="875" spans="1:39" ht="12">
      <c r="A875" s="281"/>
      <c r="B875" s="281"/>
      <c r="C875" s="281"/>
      <c r="D875" s="283"/>
      <c r="E875" s="283"/>
      <c r="F875" s="284" t="e">
        <f t="shared" ca="1" si="108"/>
        <v>#NAME?</v>
      </c>
      <c r="G875" s="285" t="e">
        <f t="shared" ca="1" si="109"/>
        <v>#NAME?</v>
      </c>
      <c r="H875" s="281"/>
      <c r="I875" s="281"/>
      <c r="J875" s="281"/>
      <c r="K875" s="281"/>
      <c r="L875" s="281"/>
      <c r="M875" s="287" t="str">
        <f t="shared" si="104"/>
        <v/>
      </c>
      <c r="N875" s="288" t="e">
        <f ca="1">MATCH(F875,[3]IMC!B:B,0)</f>
        <v>#NAME?</v>
      </c>
      <c r="O875" s="288" t="e">
        <f t="shared" ca="1" si="110"/>
        <v>#NAME?</v>
      </c>
      <c r="P875" s="287" t="e">
        <f ca="1">CONCATENATE(INDEX([3]IMC!$F$1:$R$5,5,$O875) &amp; " e " &amp; INDEX([3]IMC!$F$1:$R$5,5,$O875+1))</f>
        <v>#NAME?</v>
      </c>
      <c r="Q875" s="281"/>
      <c r="R875" s="288" t="e">
        <f ca="1">MATCH(F875,[3]PC!A:A,0)</f>
        <v>#NAME?</v>
      </c>
      <c r="S875" s="288" t="e">
        <f t="shared" ca="1" si="105"/>
        <v>#NAME?</v>
      </c>
      <c r="T875" s="296" t="e">
        <f ca="1">CONCATENATE(INDEX([3]PC!$E$1:$M$2,1,$S875) &amp; " e " &amp; INDEX([3]PC!$E$1:$M$2,1,$S875+1))</f>
        <v>#NAME?</v>
      </c>
      <c r="U875" s="292"/>
      <c r="W875" s="292" t="e">
        <f>CONCATENATE(INDEX([3]IMC!$F$1:$R$5,5,$V875) &amp; " e " &amp; INDEX([3]IMC!$F$1:$R$5,5,$V875+1))</f>
        <v>#VALUE!</v>
      </c>
      <c r="X875" s="293">
        <f t="shared" si="106"/>
        <v>0</v>
      </c>
      <c r="Y875" s="293">
        <f t="shared" si="107"/>
        <v>0</v>
      </c>
      <c r="Z875" s="294"/>
      <c r="AA875" s="294"/>
      <c r="AB875" s="294"/>
      <c r="AC875" s="294"/>
      <c r="AD875" s="294"/>
      <c r="AE875" s="294"/>
      <c r="AF875" s="294"/>
      <c r="AG875" s="294"/>
      <c r="AH875" s="294"/>
      <c r="AI875" s="294"/>
      <c r="AJ875" s="294"/>
      <c r="AK875" s="294"/>
      <c r="AL875" s="294"/>
      <c r="AM875" s="294"/>
    </row>
    <row r="876" spans="1:39" ht="12">
      <c r="A876" s="281"/>
      <c r="B876" s="281"/>
      <c r="C876" s="281"/>
      <c r="D876" s="283"/>
      <c r="E876" s="283"/>
      <c r="F876" s="284" t="e">
        <f t="shared" ca="1" si="108"/>
        <v>#NAME?</v>
      </c>
      <c r="G876" s="285" t="e">
        <f t="shared" ca="1" si="109"/>
        <v>#NAME?</v>
      </c>
      <c r="H876" s="281"/>
      <c r="I876" s="281"/>
      <c r="J876" s="281"/>
      <c r="K876" s="281"/>
      <c r="L876" s="281"/>
      <c r="M876" s="287" t="str">
        <f t="shared" si="104"/>
        <v/>
      </c>
      <c r="N876" s="288" t="e">
        <f ca="1">MATCH(F876,[3]IMC!B:B,0)</f>
        <v>#NAME?</v>
      </c>
      <c r="O876" s="288" t="e">
        <f t="shared" ca="1" si="110"/>
        <v>#NAME?</v>
      </c>
      <c r="P876" s="287" t="e">
        <f ca="1">CONCATENATE(INDEX([3]IMC!$F$1:$R$5,5,$O876) &amp; " e " &amp; INDEX([3]IMC!$F$1:$R$5,5,$O876+1))</f>
        <v>#NAME?</v>
      </c>
      <c r="Q876" s="281"/>
      <c r="R876" s="288" t="e">
        <f ca="1">MATCH(F876,[3]PC!A:A,0)</f>
        <v>#NAME?</v>
      </c>
      <c r="S876" s="288" t="e">
        <f t="shared" ca="1" si="105"/>
        <v>#NAME?</v>
      </c>
      <c r="T876" s="296" t="e">
        <f ca="1">CONCATENATE(INDEX([3]PC!$E$1:$M$2,1,$S876) &amp; " e " &amp; INDEX([3]PC!$E$1:$M$2,1,$S876+1))</f>
        <v>#NAME?</v>
      </c>
      <c r="U876" s="292"/>
      <c r="W876" s="292" t="e">
        <f>CONCATENATE(INDEX([3]IMC!$F$1:$R$5,5,$V876) &amp; " e " &amp; INDEX([3]IMC!$F$1:$R$5,5,$V876+1))</f>
        <v>#VALUE!</v>
      </c>
      <c r="X876" s="293">
        <f t="shared" si="106"/>
        <v>0</v>
      </c>
      <c r="Y876" s="293">
        <f t="shared" si="107"/>
        <v>0</v>
      </c>
      <c r="Z876" s="294"/>
      <c r="AA876" s="294"/>
      <c r="AB876" s="294"/>
      <c r="AC876" s="294"/>
      <c r="AD876" s="294"/>
      <c r="AE876" s="294"/>
      <c r="AF876" s="294"/>
      <c r="AG876" s="294"/>
      <c r="AH876" s="294"/>
      <c r="AI876" s="294"/>
      <c r="AJ876" s="294"/>
      <c r="AK876" s="294"/>
      <c r="AL876" s="294"/>
      <c r="AM876" s="294"/>
    </row>
    <row r="877" spans="1:39" ht="12">
      <c r="A877" s="281"/>
      <c r="B877" s="281"/>
      <c r="C877" s="281"/>
      <c r="D877" s="283"/>
      <c r="E877" s="283"/>
      <c r="F877" s="284" t="e">
        <f t="shared" ca="1" si="108"/>
        <v>#NAME?</v>
      </c>
      <c r="G877" s="285" t="e">
        <f t="shared" ca="1" si="109"/>
        <v>#NAME?</v>
      </c>
      <c r="H877" s="281"/>
      <c r="I877" s="281"/>
      <c r="J877" s="281"/>
      <c r="K877" s="281"/>
      <c r="L877" s="281"/>
      <c r="M877" s="287" t="str">
        <f t="shared" si="104"/>
        <v/>
      </c>
      <c r="N877" s="288" t="e">
        <f ca="1">MATCH(F877,[3]IMC!B:B,0)</f>
        <v>#NAME?</v>
      </c>
      <c r="O877" s="288" t="e">
        <f t="shared" ca="1" si="110"/>
        <v>#NAME?</v>
      </c>
      <c r="P877" s="287" t="e">
        <f ca="1">CONCATENATE(INDEX([3]IMC!$F$1:$R$5,5,$O877) &amp; " e " &amp; INDEX([3]IMC!$F$1:$R$5,5,$O877+1))</f>
        <v>#NAME?</v>
      </c>
      <c r="Q877" s="281"/>
      <c r="R877" s="288" t="e">
        <f ca="1">MATCH(F877,[3]PC!A:A,0)</f>
        <v>#NAME?</v>
      </c>
      <c r="S877" s="288" t="e">
        <f t="shared" ca="1" si="105"/>
        <v>#NAME?</v>
      </c>
      <c r="T877" s="296" t="e">
        <f ca="1">CONCATENATE(INDEX([3]PC!$E$1:$M$2,1,$S877) &amp; " e " &amp; INDEX([3]PC!$E$1:$M$2,1,$S877+1))</f>
        <v>#NAME?</v>
      </c>
      <c r="U877" s="292"/>
      <c r="W877" s="292" t="e">
        <f>CONCATENATE(INDEX([3]IMC!$F$1:$R$5,5,$V877) &amp; " e " &amp; INDEX([3]IMC!$F$1:$R$5,5,$V877+1))</f>
        <v>#VALUE!</v>
      </c>
      <c r="X877" s="293">
        <f t="shared" si="106"/>
        <v>0</v>
      </c>
      <c r="Y877" s="293">
        <f t="shared" si="107"/>
        <v>0</v>
      </c>
      <c r="Z877" s="294"/>
      <c r="AA877" s="294"/>
      <c r="AB877" s="294"/>
      <c r="AC877" s="294"/>
      <c r="AD877" s="294"/>
      <c r="AE877" s="294"/>
      <c r="AF877" s="294"/>
      <c r="AG877" s="294"/>
      <c r="AH877" s="294"/>
      <c r="AI877" s="294"/>
      <c r="AJ877" s="294"/>
      <c r="AK877" s="294"/>
      <c r="AL877" s="294"/>
      <c r="AM877" s="294"/>
    </row>
    <row r="878" spans="1:39" ht="12">
      <c r="A878" s="281"/>
      <c r="B878" s="281"/>
      <c r="C878" s="281"/>
      <c r="D878" s="283"/>
      <c r="E878" s="283"/>
      <c r="F878" s="284" t="e">
        <f t="shared" ca="1" si="108"/>
        <v>#NAME?</v>
      </c>
      <c r="G878" s="285" t="e">
        <f t="shared" ca="1" si="109"/>
        <v>#NAME?</v>
      </c>
      <c r="H878" s="281"/>
      <c r="I878" s="281"/>
      <c r="J878" s="281"/>
      <c r="K878" s="281"/>
      <c r="L878" s="281"/>
      <c r="M878" s="287" t="str">
        <f t="shared" si="104"/>
        <v/>
      </c>
      <c r="N878" s="288" t="e">
        <f ca="1">MATCH(F878,[3]IMC!B:B,0)</f>
        <v>#NAME?</v>
      </c>
      <c r="O878" s="288" t="e">
        <f t="shared" ca="1" si="110"/>
        <v>#NAME?</v>
      </c>
      <c r="P878" s="287" t="e">
        <f ca="1">CONCATENATE(INDEX([3]IMC!$F$1:$R$5,5,$O878) &amp; " e " &amp; INDEX([3]IMC!$F$1:$R$5,5,$O878+1))</f>
        <v>#NAME?</v>
      </c>
      <c r="Q878" s="281"/>
      <c r="R878" s="288" t="e">
        <f ca="1">MATCH(F878,[3]PC!A:A,0)</f>
        <v>#NAME?</v>
      </c>
      <c r="S878" s="288" t="e">
        <f t="shared" ca="1" si="105"/>
        <v>#NAME?</v>
      </c>
      <c r="T878" s="296" t="e">
        <f ca="1">CONCATENATE(INDEX([3]PC!$E$1:$M$2,1,$S878) &amp; " e " &amp; INDEX([3]PC!$E$1:$M$2,1,$S878+1))</f>
        <v>#NAME?</v>
      </c>
      <c r="U878" s="292"/>
      <c r="W878" s="292" t="e">
        <f>CONCATENATE(INDEX([3]IMC!$F$1:$R$5,5,$V878) &amp; " e " &amp; INDEX([3]IMC!$F$1:$R$5,5,$V878+1))</f>
        <v>#VALUE!</v>
      </c>
      <c r="X878" s="293">
        <f t="shared" si="106"/>
        <v>0</v>
      </c>
      <c r="Y878" s="293">
        <f t="shared" si="107"/>
        <v>0</v>
      </c>
      <c r="Z878" s="294"/>
      <c r="AA878" s="294"/>
      <c r="AB878" s="294"/>
      <c r="AC878" s="294"/>
      <c r="AD878" s="294"/>
      <c r="AE878" s="294"/>
      <c r="AF878" s="294"/>
      <c r="AG878" s="294"/>
      <c r="AH878" s="294"/>
      <c r="AI878" s="294"/>
      <c r="AJ878" s="294"/>
      <c r="AK878" s="294"/>
      <c r="AL878" s="294"/>
      <c r="AM878" s="294"/>
    </row>
    <row r="879" spans="1:39" ht="12">
      <c r="A879" s="281"/>
      <c r="B879" s="281"/>
      <c r="C879" s="281"/>
      <c r="D879" s="283"/>
      <c r="E879" s="283"/>
      <c r="F879" s="284" t="e">
        <f t="shared" ca="1" si="108"/>
        <v>#NAME?</v>
      </c>
      <c r="G879" s="285" t="e">
        <f t="shared" ca="1" si="109"/>
        <v>#NAME?</v>
      </c>
      <c r="H879" s="281"/>
      <c r="I879" s="281"/>
      <c r="J879" s="281"/>
      <c r="K879" s="281"/>
      <c r="L879" s="281"/>
      <c r="M879" s="287" t="str">
        <f t="shared" si="104"/>
        <v/>
      </c>
      <c r="N879" s="288" t="e">
        <f ca="1">MATCH(F879,[3]IMC!B:B,0)</f>
        <v>#NAME?</v>
      </c>
      <c r="O879" s="288" t="e">
        <f t="shared" ca="1" si="110"/>
        <v>#NAME?</v>
      </c>
      <c r="P879" s="287" t="e">
        <f ca="1">CONCATENATE(INDEX([3]IMC!$F$1:$R$5,5,$O879) &amp; " e " &amp; INDEX([3]IMC!$F$1:$R$5,5,$O879+1))</f>
        <v>#NAME?</v>
      </c>
      <c r="Q879" s="281"/>
      <c r="R879" s="288" t="e">
        <f ca="1">MATCH(F879,[3]PC!A:A,0)</f>
        <v>#NAME?</v>
      </c>
      <c r="S879" s="288" t="e">
        <f t="shared" ca="1" si="105"/>
        <v>#NAME?</v>
      </c>
      <c r="T879" s="296" t="e">
        <f ca="1">CONCATENATE(INDEX([3]PC!$E$1:$M$2,1,$S879) &amp; " e " &amp; INDEX([3]PC!$E$1:$M$2,1,$S879+1))</f>
        <v>#NAME?</v>
      </c>
      <c r="U879" s="292"/>
      <c r="W879" s="292" t="e">
        <f>CONCATENATE(INDEX([3]IMC!$F$1:$R$5,5,$V879) &amp; " e " &amp; INDEX([3]IMC!$F$1:$R$5,5,$V879+1))</f>
        <v>#VALUE!</v>
      </c>
      <c r="X879" s="293">
        <f t="shared" si="106"/>
        <v>0</v>
      </c>
      <c r="Y879" s="293">
        <f t="shared" si="107"/>
        <v>0</v>
      </c>
      <c r="Z879" s="294"/>
      <c r="AA879" s="294"/>
      <c r="AB879" s="294"/>
      <c r="AC879" s="294"/>
      <c r="AD879" s="294"/>
      <c r="AE879" s="294"/>
      <c r="AF879" s="294"/>
      <c r="AG879" s="294"/>
      <c r="AH879" s="294"/>
      <c r="AI879" s="294"/>
      <c r="AJ879" s="294"/>
      <c r="AK879" s="294"/>
      <c r="AL879" s="294"/>
      <c r="AM879" s="294"/>
    </row>
    <row r="880" spans="1:39" ht="12">
      <c r="A880" s="281"/>
      <c r="B880" s="281"/>
      <c r="C880" s="281"/>
      <c r="D880" s="283"/>
      <c r="E880" s="283"/>
      <c r="F880" s="284" t="e">
        <f t="shared" ca="1" si="108"/>
        <v>#NAME?</v>
      </c>
      <c r="G880" s="285" t="e">
        <f t="shared" ca="1" si="109"/>
        <v>#NAME?</v>
      </c>
      <c r="H880" s="281"/>
      <c r="I880" s="281"/>
      <c r="J880" s="281"/>
      <c r="K880" s="281"/>
      <c r="L880" s="281"/>
      <c r="M880" s="287" t="str">
        <f t="shared" si="104"/>
        <v/>
      </c>
      <c r="N880" s="288" t="e">
        <f ca="1">MATCH(F880,[3]IMC!B:B,0)</f>
        <v>#NAME?</v>
      </c>
      <c r="O880" s="288" t="e">
        <f t="shared" ca="1" si="110"/>
        <v>#NAME?</v>
      </c>
      <c r="P880" s="287" t="e">
        <f ca="1">CONCATENATE(INDEX([3]IMC!$F$1:$R$5,5,$O880) &amp; " e " &amp; INDEX([3]IMC!$F$1:$R$5,5,$O880+1))</f>
        <v>#NAME?</v>
      </c>
      <c r="Q880" s="281"/>
      <c r="R880" s="288" t="e">
        <f ca="1">MATCH(F880,[3]PC!A:A,0)</f>
        <v>#NAME?</v>
      </c>
      <c r="S880" s="288" t="e">
        <f t="shared" ca="1" si="105"/>
        <v>#NAME?</v>
      </c>
      <c r="T880" s="296" t="e">
        <f ca="1">CONCATENATE(INDEX([3]PC!$E$1:$M$2,1,$S880) &amp; " e " &amp; INDEX([3]PC!$E$1:$M$2,1,$S880+1))</f>
        <v>#NAME?</v>
      </c>
      <c r="U880" s="292"/>
      <c r="W880" s="292" t="e">
        <f>CONCATENATE(INDEX([3]IMC!$F$1:$R$5,5,$V880) &amp; " e " &amp; INDEX([3]IMC!$F$1:$R$5,5,$V880+1))</f>
        <v>#VALUE!</v>
      </c>
      <c r="X880" s="293">
        <f t="shared" si="106"/>
        <v>0</v>
      </c>
      <c r="Y880" s="293">
        <f t="shared" si="107"/>
        <v>0</v>
      </c>
      <c r="Z880" s="294"/>
      <c r="AA880" s="294"/>
      <c r="AB880" s="294"/>
      <c r="AC880" s="294"/>
      <c r="AD880" s="294"/>
      <c r="AE880" s="294"/>
      <c r="AF880" s="294"/>
      <c r="AG880" s="294"/>
      <c r="AH880" s="294"/>
      <c r="AI880" s="294"/>
      <c r="AJ880" s="294"/>
      <c r="AK880" s="294"/>
      <c r="AL880" s="294"/>
      <c r="AM880" s="294"/>
    </row>
    <row r="881" spans="1:39" ht="12">
      <c r="A881" s="281"/>
      <c r="B881" s="281"/>
      <c r="C881" s="281"/>
      <c r="D881" s="283"/>
      <c r="E881" s="283"/>
      <c r="F881" s="284" t="e">
        <f t="shared" ca="1" si="108"/>
        <v>#NAME?</v>
      </c>
      <c r="G881" s="285" t="e">
        <f t="shared" ca="1" si="109"/>
        <v>#NAME?</v>
      </c>
      <c r="H881" s="281"/>
      <c r="I881" s="281"/>
      <c r="J881" s="281"/>
      <c r="K881" s="281"/>
      <c r="L881" s="281"/>
      <c r="M881" s="287" t="str">
        <f t="shared" si="104"/>
        <v/>
      </c>
      <c r="N881" s="288" t="e">
        <f ca="1">MATCH(F881,[3]IMC!B:B,0)</f>
        <v>#NAME?</v>
      </c>
      <c r="O881" s="288" t="e">
        <f t="shared" ca="1" si="110"/>
        <v>#NAME?</v>
      </c>
      <c r="P881" s="287" t="e">
        <f ca="1">CONCATENATE(INDEX([3]IMC!$F$1:$R$5,5,$O881) &amp; " e " &amp; INDEX([3]IMC!$F$1:$R$5,5,$O881+1))</f>
        <v>#NAME?</v>
      </c>
      <c r="Q881" s="281"/>
      <c r="R881" s="288" t="e">
        <f ca="1">MATCH(F881,[3]PC!A:A,0)</f>
        <v>#NAME?</v>
      </c>
      <c r="S881" s="288" t="e">
        <f t="shared" ca="1" si="105"/>
        <v>#NAME?</v>
      </c>
      <c r="T881" s="296" t="e">
        <f ca="1">CONCATENATE(INDEX([3]PC!$E$1:$M$2,1,$S881) &amp; " e " &amp; INDEX([3]PC!$E$1:$M$2,1,$S881+1))</f>
        <v>#NAME?</v>
      </c>
      <c r="U881" s="292"/>
      <c r="W881" s="292" t="e">
        <f>CONCATENATE(INDEX([3]IMC!$F$1:$R$5,5,$V881) &amp; " e " &amp; INDEX([3]IMC!$F$1:$R$5,5,$V881+1))</f>
        <v>#VALUE!</v>
      </c>
      <c r="X881" s="293">
        <f t="shared" si="106"/>
        <v>0</v>
      </c>
      <c r="Y881" s="293">
        <f t="shared" si="107"/>
        <v>0</v>
      </c>
      <c r="Z881" s="294"/>
      <c r="AA881" s="294"/>
      <c r="AB881" s="294"/>
      <c r="AC881" s="294"/>
      <c r="AD881" s="294"/>
      <c r="AE881" s="294"/>
      <c r="AF881" s="294"/>
      <c r="AG881" s="294"/>
      <c r="AH881" s="294"/>
      <c r="AI881" s="294"/>
      <c r="AJ881" s="294"/>
      <c r="AK881" s="294"/>
      <c r="AL881" s="294"/>
      <c r="AM881" s="294"/>
    </row>
    <row r="882" spans="1:39" ht="12">
      <c r="A882" s="281"/>
      <c r="B882" s="281"/>
      <c r="C882" s="281"/>
      <c r="D882" s="283"/>
      <c r="E882" s="283"/>
      <c r="F882" s="284" t="e">
        <f t="shared" ca="1" si="108"/>
        <v>#NAME?</v>
      </c>
      <c r="G882" s="285" t="e">
        <f t="shared" ca="1" si="109"/>
        <v>#NAME?</v>
      </c>
      <c r="H882" s="281"/>
      <c r="I882" s="281"/>
      <c r="J882" s="281"/>
      <c r="K882" s="281"/>
      <c r="L882" s="281"/>
      <c r="M882" s="287" t="str">
        <f t="shared" si="104"/>
        <v/>
      </c>
      <c r="N882" s="288" t="e">
        <f ca="1">MATCH(F882,[3]IMC!B:B,0)</f>
        <v>#NAME?</v>
      </c>
      <c r="O882" s="288" t="e">
        <f t="shared" ca="1" si="110"/>
        <v>#NAME?</v>
      </c>
      <c r="P882" s="287" t="e">
        <f ca="1">CONCATENATE(INDEX([3]IMC!$F$1:$R$5,5,$O882) &amp; " e " &amp; INDEX([3]IMC!$F$1:$R$5,5,$O882+1))</f>
        <v>#NAME?</v>
      </c>
      <c r="Q882" s="281"/>
      <c r="R882" s="288" t="e">
        <f ca="1">MATCH(F882,[3]PC!A:A,0)</f>
        <v>#NAME?</v>
      </c>
      <c r="S882" s="288" t="e">
        <f t="shared" ca="1" si="105"/>
        <v>#NAME?</v>
      </c>
      <c r="T882" s="296" t="e">
        <f ca="1">CONCATENATE(INDEX([3]PC!$E$1:$M$2,1,$S882) &amp; " e " &amp; INDEX([3]PC!$E$1:$M$2,1,$S882+1))</f>
        <v>#NAME?</v>
      </c>
      <c r="U882" s="292"/>
      <c r="W882" s="292" t="e">
        <f>CONCATENATE(INDEX([3]IMC!$F$1:$R$5,5,$V882) &amp; " e " &amp; INDEX([3]IMC!$F$1:$R$5,5,$V882+1))</f>
        <v>#VALUE!</v>
      </c>
      <c r="X882" s="293">
        <f t="shared" si="106"/>
        <v>0</v>
      </c>
      <c r="Y882" s="293">
        <f t="shared" si="107"/>
        <v>0</v>
      </c>
      <c r="Z882" s="294"/>
      <c r="AA882" s="294"/>
      <c r="AB882" s="294"/>
      <c r="AC882" s="294"/>
      <c r="AD882" s="294"/>
      <c r="AE882" s="294"/>
      <c r="AF882" s="294"/>
      <c r="AG882" s="294"/>
      <c r="AH882" s="294"/>
      <c r="AI882" s="294"/>
      <c r="AJ882" s="294"/>
      <c r="AK882" s="294"/>
      <c r="AL882" s="294"/>
      <c r="AM882" s="294"/>
    </row>
    <row r="883" spans="1:39" ht="12">
      <c r="A883" s="281"/>
      <c r="B883" s="281"/>
      <c r="C883" s="281"/>
      <c r="D883" s="283"/>
      <c r="E883" s="283"/>
      <c r="F883" s="284" t="e">
        <f t="shared" ca="1" si="108"/>
        <v>#NAME?</v>
      </c>
      <c r="G883" s="285" t="e">
        <f t="shared" ca="1" si="109"/>
        <v>#NAME?</v>
      </c>
      <c r="H883" s="281"/>
      <c r="I883" s="281"/>
      <c r="J883" s="281"/>
      <c r="K883" s="281"/>
      <c r="L883" s="281"/>
      <c r="M883" s="287" t="str">
        <f t="shared" si="104"/>
        <v/>
      </c>
      <c r="N883" s="288" t="e">
        <f ca="1">MATCH(F883,[3]IMC!B:B,0)</f>
        <v>#NAME?</v>
      </c>
      <c r="O883" s="288" t="e">
        <f t="shared" ca="1" si="110"/>
        <v>#NAME?</v>
      </c>
      <c r="P883" s="287" t="e">
        <f ca="1">CONCATENATE(INDEX([3]IMC!$F$1:$R$5,5,$O883) &amp; " e " &amp; INDEX([3]IMC!$F$1:$R$5,5,$O883+1))</f>
        <v>#NAME?</v>
      </c>
      <c r="Q883" s="281"/>
      <c r="R883" s="288" t="e">
        <f ca="1">MATCH(F883,[3]PC!A:A,0)</f>
        <v>#NAME?</v>
      </c>
      <c r="S883" s="288" t="e">
        <f t="shared" ca="1" si="105"/>
        <v>#NAME?</v>
      </c>
      <c r="T883" s="296" t="e">
        <f ca="1">CONCATENATE(INDEX([3]PC!$E$1:$M$2,1,$S883) &amp; " e " &amp; INDEX([3]PC!$E$1:$M$2,1,$S883+1))</f>
        <v>#NAME?</v>
      </c>
      <c r="U883" s="292"/>
      <c r="W883" s="292" t="e">
        <f>CONCATENATE(INDEX([3]IMC!$F$1:$R$5,5,$V883) &amp; " e " &amp; INDEX([3]IMC!$F$1:$R$5,5,$V883+1))</f>
        <v>#VALUE!</v>
      </c>
      <c r="X883" s="293">
        <f t="shared" si="106"/>
        <v>0</v>
      </c>
      <c r="Y883" s="293">
        <f t="shared" si="107"/>
        <v>0</v>
      </c>
      <c r="Z883" s="294"/>
      <c r="AA883" s="294"/>
      <c r="AB883" s="294"/>
      <c r="AC883" s="294"/>
      <c r="AD883" s="294"/>
      <c r="AE883" s="294"/>
      <c r="AF883" s="294"/>
      <c r="AG883" s="294"/>
      <c r="AH883" s="294"/>
      <c r="AI883" s="294"/>
      <c r="AJ883" s="294"/>
      <c r="AK883" s="294"/>
      <c r="AL883" s="294"/>
      <c r="AM883" s="294"/>
    </row>
    <row r="884" spans="1:39" ht="12">
      <c r="A884" s="281"/>
      <c r="B884" s="281"/>
      <c r="C884" s="281"/>
      <c r="D884" s="283"/>
      <c r="E884" s="283"/>
      <c r="F884" s="284" t="e">
        <f t="shared" ca="1" si="108"/>
        <v>#NAME?</v>
      </c>
      <c r="G884" s="285" t="e">
        <f t="shared" ca="1" si="109"/>
        <v>#NAME?</v>
      </c>
      <c r="H884" s="281"/>
      <c r="I884" s="281"/>
      <c r="J884" s="281"/>
      <c r="K884" s="281"/>
      <c r="L884" s="281"/>
      <c r="M884" s="287" t="str">
        <f t="shared" si="104"/>
        <v/>
      </c>
      <c r="N884" s="288" t="e">
        <f ca="1">MATCH(F884,[3]IMC!B:B,0)</f>
        <v>#NAME?</v>
      </c>
      <c r="O884" s="288" t="e">
        <f t="shared" ca="1" si="110"/>
        <v>#NAME?</v>
      </c>
      <c r="P884" s="287" t="e">
        <f ca="1">CONCATENATE(INDEX([3]IMC!$F$1:$R$5,5,$O884) &amp; " e " &amp; INDEX([3]IMC!$F$1:$R$5,5,$O884+1))</f>
        <v>#NAME?</v>
      </c>
      <c r="Q884" s="281"/>
      <c r="R884" s="288" t="e">
        <f ca="1">MATCH(F884,[3]PC!A:A,0)</f>
        <v>#NAME?</v>
      </c>
      <c r="S884" s="288" t="e">
        <f t="shared" ca="1" si="105"/>
        <v>#NAME?</v>
      </c>
      <c r="T884" s="296" t="e">
        <f ca="1">CONCATENATE(INDEX([3]PC!$E$1:$M$2,1,$S884) &amp; " e " &amp; INDEX([3]PC!$E$1:$M$2,1,$S884+1))</f>
        <v>#NAME?</v>
      </c>
      <c r="U884" s="292"/>
      <c r="W884" s="292" t="e">
        <f>CONCATENATE(INDEX([3]IMC!$F$1:$R$5,5,$V884) &amp; " e " &amp; INDEX([3]IMC!$F$1:$R$5,5,$V884+1))</f>
        <v>#VALUE!</v>
      </c>
      <c r="X884" s="293">
        <f t="shared" si="106"/>
        <v>0</v>
      </c>
      <c r="Y884" s="293">
        <f t="shared" si="107"/>
        <v>0</v>
      </c>
      <c r="Z884" s="294"/>
      <c r="AA884" s="294"/>
      <c r="AB884" s="294"/>
      <c r="AC884" s="294"/>
      <c r="AD884" s="294"/>
      <c r="AE884" s="294"/>
      <c r="AF884" s="294"/>
      <c r="AG884" s="294"/>
      <c r="AH884" s="294"/>
      <c r="AI884" s="294"/>
      <c r="AJ884" s="294"/>
      <c r="AK884" s="294"/>
      <c r="AL884" s="294"/>
      <c r="AM884" s="294"/>
    </row>
    <row r="885" spans="1:39" ht="12">
      <c r="A885" s="281"/>
      <c r="B885" s="281"/>
      <c r="C885" s="281"/>
      <c r="D885" s="283"/>
      <c r="E885" s="283"/>
      <c r="F885" s="284" t="e">
        <f t="shared" ca="1" si="108"/>
        <v>#NAME?</v>
      </c>
      <c r="G885" s="285" t="e">
        <f t="shared" ca="1" si="109"/>
        <v>#NAME?</v>
      </c>
      <c r="H885" s="281"/>
      <c r="I885" s="281"/>
      <c r="J885" s="281"/>
      <c r="K885" s="281"/>
      <c r="L885" s="281"/>
      <c r="M885" s="287" t="str">
        <f t="shared" si="104"/>
        <v/>
      </c>
      <c r="N885" s="288" t="e">
        <f ca="1">MATCH(F885,[3]IMC!B:B,0)</f>
        <v>#NAME?</v>
      </c>
      <c r="O885" s="288" t="e">
        <f t="shared" ca="1" si="110"/>
        <v>#NAME?</v>
      </c>
      <c r="P885" s="287" t="e">
        <f ca="1">CONCATENATE(INDEX([3]IMC!$F$1:$R$5,5,$O885) &amp; " e " &amp; INDEX([3]IMC!$F$1:$R$5,5,$O885+1))</f>
        <v>#NAME?</v>
      </c>
      <c r="Q885" s="281"/>
      <c r="R885" s="288" t="e">
        <f ca="1">MATCH(F885,[3]PC!A:A,0)</f>
        <v>#NAME?</v>
      </c>
      <c r="S885" s="288" t="e">
        <f t="shared" ca="1" si="105"/>
        <v>#NAME?</v>
      </c>
      <c r="T885" s="296" t="e">
        <f ca="1">CONCATENATE(INDEX([3]PC!$E$1:$M$2,1,$S885) &amp; " e " &amp; INDEX([3]PC!$E$1:$M$2,1,$S885+1))</f>
        <v>#NAME?</v>
      </c>
      <c r="U885" s="292"/>
      <c r="W885" s="292" t="e">
        <f>CONCATENATE(INDEX([3]IMC!$F$1:$R$5,5,$V885) &amp; " e " &amp; INDEX([3]IMC!$F$1:$R$5,5,$V885+1))</f>
        <v>#VALUE!</v>
      </c>
      <c r="X885" s="293">
        <f t="shared" si="106"/>
        <v>0</v>
      </c>
      <c r="Y885" s="293">
        <f t="shared" si="107"/>
        <v>0</v>
      </c>
      <c r="Z885" s="294"/>
      <c r="AA885" s="294"/>
      <c r="AB885" s="294"/>
      <c r="AC885" s="294"/>
      <c r="AD885" s="294"/>
      <c r="AE885" s="294"/>
      <c r="AF885" s="294"/>
      <c r="AG885" s="294"/>
      <c r="AH885" s="294"/>
      <c r="AI885" s="294"/>
      <c r="AJ885" s="294"/>
      <c r="AK885" s="294"/>
      <c r="AL885" s="294"/>
      <c r="AM885" s="294"/>
    </row>
    <row r="886" spans="1:39" ht="12">
      <c r="A886" s="281"/>
      <c r="B886" s="281"/>
      <c r="C886" s="281"/>
      <c r="D886" s="283"/>
      <c r="E886" s="283"/>
      <c r="F886" s="284" t="e">
        <f t="shared" ca="1" si="108"/>
        <v>#NAME?</v>
      </c>
      <c r="G886" s="285" t="e">
        <f t="shared" ca="1" si="109"/>
        <v>#NAME?</v>
      </c>
      <c r="H886" s="281"/>
      <c r="I886" s="281"/>
      <c r="J886" s="281"/>
      <c r="K886" s="281"/>
      <c r="L886" s="281"/>
      <c r="M886" s="287" t="str">
        <f t="shared" si="104"/>
        <v/>
      </c>
      <c r="N886" s="288" t="e">
        <f ca="1">MATCH(F886,[3]IMC!B:B,0)</f>
        <v>#NAME?</v>
      </c>
      <c r="O886" s="288" t="e">
        <f t="shared" ca="1" si="110"/>
        <v>#NAME?</v>
      </c>
      <c r="P886" s="287" t="e">
        <f ca="1">CONCATENATE(INDEX([3]IMC!$F$1:$R$5,5,$O886) &amp; " e " &amp; INDEX([3]IMC!$F$1:$R$5,5,$O886+1))</f>
        <v>#NAME?</v>
      </c>
      <c r="Q886" s="281"/>
      <c r="R886" s="288" t="e">
        <f ca="1">MATCH(F886,[3]PC!A:A,0)</f>
        <v>#NAME?</v>
      </c>
      <c r="S886" s="288" t="e">
        <f t="shared" ca="1" si="105"/>
        <v>#NAME?</v>
      </c>
      <c r="T886" s="296" t="e">
        <f ca="1">CONCATENATE(INDEX([3]PC!$E$1:$M$2,1,$S886) &amp; " e " &amp; INDEX([3]PC!$E$1:$M$2,1,$S886+1))</f>
        <v>#NAME?</v>
      </c>
      <c r="U886" s="292"/>
      <c r="W886" s="292" t="e">
        <f>CONCATENATE(INDEX([3]IMC!$F$1:$R$5,5,$V886) &amp; " e " &amp; INDEX([3]IMC!$F$1:$R$5,5,$V886+1))</f>
        <v>#VALUE!</v>
      </c>
      <c r="X886" s="293">
        <f t="shared" si="106"/>
        <v>0</v>
      </c>
      <c r="Y886" s="293">
        <f t="shared" si="107"/>
        <v>0</v>
      </c>
      <c r="Z886" s="294"/>
      <c r="AA886" s="294"/>
      <c r="AB886" s="294"/>
      <c r="AC886" s="294"/>
      <c r="AD886" s="294"/>
      <c r="AE886" s="294"/>
      <c r="AF886" s="294"/>
      <c r="AG886" s="294"/>
      <c r="AH886" s="294"/>
      <c r="AI886" s="294"/>
      <c r="AJ886" s="294"/>
      <c r="AK886" s="294"/>
      <c r="AL886" s="294"/>
      <c r="AM886" s="294"/>
    </row>
    <row r="887" spans="1:39" ht="12">
      <c r="A887" s="281"/>
      <c r="B887" s="281"/>
      <c r="C887" s="281"/>
      <c r="D887" s="283"/>
      <c r="E887" s="283"/>
      <c r="F887" s="284" t="e">
        <f t="shared" ca="1" si="108"/>
        <v>#NAME?</v>
      </c>
      <c r="G887" s="285" t="e">
        <f t="shared" ca="1" si="109"/>
        <v>#NAME?</v>
      </c>
      <c r="H887" s="281"/>
      <c r="I887" s="281"/>
      <c r="J887" s="281"/>
      <c r="K887" s="281"/>
      <c r="L887" s="281"/>
      <c r="M887" s="287" t="str">
        <f t="shared" si="104"/>
        <v/>
      </c>
      <c r="N887" s="288" t="e">
        <f ca="1">MATCH(F887,[3]IMC!B:B,0)</f>
        <v>#NAME?</v>
      </c>
      <c r="O887" s="288" t="e">
        <f t="shared" ca="1" si="110"/>
        <v>#NAME?</v>
      </c>
      <c r="P887" s="287" t="e">
        <f ca="1">CONCATENATE(INDEX([3]IMC!$F$1:$R$5,5,$O887) &amp; " e " &amp; INDEX([3]IMC!$F$1:$R$5,5,$O887+1))</f>
        <v>#NAME?</v>
      </c>
      <c r="Q887" s="281"/>
      <c r="R887" s="288" t="e">
        <f ca="1">MATCH(F887,[3]PC!A:A,0)</f>
        <v>#NAME?</v>
      </c>
      <c r="S887" s="288" t="e">
        <f t="shared" ca="1" si="105"/>
        <v>#NAME?</v>
      </c>
      <c r="T887" s="296" t="e">
        <f ca="1">CONCATENATE(INDEX([3]PC!$E$1:$M$2,1,$S887) &amp; " e " &amp; INDEX([3]PC!$E$1:$M$2,1,$S887+1))</f>
        <v>#NAME?</v>
      </c>
      <c r="U887" s="292"/>
      <c r="W887" s="292" t="e">
        <f>CONCATENATE(INDEX([3]IMC!$F$1:$R$5,5,$V887) &amp; " e " &amp; INDEX([3]IMC!$F$1:$R$5,5,$V887+1))</f>
        <v>#VALUE!</v>
      </c>
      <c r="X887" s="293">
        <f t="shared" si="106"/>
        <v>0</v>
      </c>
      <c r="Y887" s="293">
        <f t="shared" si="107"/>
        <v>0</v>
      </c>
      <c r="Z887" s="294"/>
      <c r="AA887" s="294"/>
      <c r="AB887" s="294"/>
      <c r="AC887" s="294"/>
      <c r="AD887" s="294"/>
      <c r="AE887" s="294"/>
      <c r="AF887" s="294"/>
      <c r="AG887" s="294"/>
      <c r="AH887" s="294"/>
      <c r="AI887" s="294"/>
      <c r="AJ887" s="294"/>
      <c r="AK887" s="294"/>
      <c r="AL887" s="294"/>
      <c r="AM887" s="294"/>
    </row>
    <row r="888" spans="1:39" ht="12">
      <c r="A888" s="281"/>
      <c r="B888" s="281"/>
      <c r="C888" s="281"/>
      <c r="D888" s="283"/>
      <c r="E888" s="283"/>
      <c r="F888" s="284" t="e">
        <f t="shared" ca="1" si="108"/>
        <v>#NAME?</v>
      </c>
      <c r="G888" s="285" t="e">
        <f t="shared" ca="1" si="109"/>
        <v>#NAME?</v>
      </c>
      <c r="H888" s="281"/>
      <c r="I888" s="281"/>
      <c r="J888" s="281"/>
      <c r="K888" s="281"/>
      <c r="L888" s="281"/>
      <c r="M888" s="287" t="str">
        <f t="shared" si="104"/>
        <v/>
      </c>
      <c r="N888" s="288" t="e">
        <f ca="1">MATCH(F888,[3]IMC!B:B,0)</f>
        <v>#NAME?</v>
      </c>
      <c r="O888" s="288" t="e">
        <f t="shared" ca="1" si="110"/>
        <v>#NAME?</v>
      </c>
      <c r="P888" s="287" t="e">
        <f ca="1">CONCATENATE(INDEX([3]IMC!$F$1:$R$5,5,$O888) &amp; " e " &amp; INDEX([3]IMC!$F$1:$R$5,5,$O888+1))</f>
        <v>#NAME?</v>
      </c>
      <c r="Q888" s="281"/>
      <c r="R888" s="288" t="e">
        <f ca="1">MATCH(F888,[3]PC!A:A,0)</f>
        <v>#NAME?</v>
      </c>
      <c r="S888" s="288" t="e">
        <f t="shared" ca="1" si="105"/>
        <v>#NAME?</v>
      </c>
      <c r="T888" s="296" t="e">
        <f ca="1">CONCATENATE(INDEX([3]PC!$E$1:$M$2,1,$S888) &amp; " e " &amp; INDEX([3]PC!$E$1:$M$2,1,$S888+1))</f>
        <v>#NAME?</v>
      </c>
      <c r="U888" s="292"/>
      <c r="W888" s="292" t="e">
        <f>CONCATENATE(INDEX([3]IMC!$F$1:$R$5,5,$V888) &amp; " e " &amp; INDEX([3]IMC!$F$1:$R$5,5,$V888+1))</f>
        <v>#VALUE!</v>
      </c>
      <c r="X888" s="293">
        <f t="shared" si="106"/>
        <v>0</v>
      </c>
      <c r="Y888" s="293">
        <f t="shared" si="107"/>
        <v>0</v>
      </c>
      <c r="Z888" s="294"/>
      <c r="AA888" s="294"/>
      <c r="AB888" s="294"/>
      <c r="AC888" s="294"/>
      <c r="AD888" s="294"/>
      <c r="AE888" s="294"/>
      <c r="AF888" s="294"/>
      <c r="AG888" s="294"/>
      <c r="AH888" s="294"/>
      <c r="AI888" s="294"/>
      <c r="AJ888" s="294"/>
      <c r="AK888" s="294"/>
      <c r="AL888" s="294"/>
      <c r="AM888" s="294"/>
    </row>
    <row r="889" spans="1:39" ht="12">
      <c r="A889" s="281"/>
      <c r="B889" s="281"/>
      <c r="C889" s="281"/>
      <c r="D889" s="283"/>
      <c r="E889" s="283"/>
      <c r="F889" s="284" t="e">
        <f t="shared" ca="1" si="108"/>
        <v>#NAME?</v>
      </c>
      <c r="G889" s="285" t="e">
        <f t="shared" ca="1" si="109"/>
        <v>#NAME?</v>
      </c>
      <c r="H889" s="281"/>
      <c r="I889" s="281"/>
      <c r="J889" s="281"/>
      <c r="K889" s="281"/>
      <c r="L889" s="281"/>
      <c r="M889" s="287" t="str">
        <f t="shared" si="104"/>
        <v/>
      </c>
      <c r="N889" s="288" t="e">
        <f ca="1">MATCH(F889,[3]IMC!B:B,0)</f>
        <v>#NAME?</v>
      </c>
      <c r="O889" s="288" t="e">
        <f t="shared" ca="1" si="110"/>
        <v>#NAME?</v>
      </c>
      <c r="P889" s="287" t="e">
        <f ca="1">CONCATENATE(INDEX([3]IMC!$F$1:$R$5,5,$O889) &amp; " e " &amp; INDEX([3]IMC!$F$1:$R$5,5,$O889+1))</f>
        <v>#NAME?</v>
      </c>
      <c r="Q889" s="281"/>
      <c r="R889" s="288" t="e">
        <f ca="1">MATCH(F889,[3]PC!A:A,0)</f>
        <v>#NAME?</v>
      </c>
      <c r="S889" s="288" t="e">
        <f t="shared" ca="1" si="105"/>
        <v>#NAME?</v>
      </c>
      <c r="T889" s="296" t="e">
        <f ca="1">CONCATENATE(INDEX([3]PC!$E$1:$M$2,1,$S889) &amp; " e " &amp; INDEX([3]PC!$E$1:$M$2,1,$S889+1))</f>
        <v>#NAME?</v>
      </c>
      <c r="U889" s="292"/>
      <c r="W889" s="292" t="e">
        <f>CONCATENATE(INDEX([3]IMC!$F$1:$R$5,5,$V889) &amp; " e " &amp; INDEX([3]IMC!$F$1:$R$5,5,$V889+1))</f>
        <v>#VALUE!</v>
      </c>
      <c r="X889" s="293">
        <f t="shared" si="106"/>
        <v>0</v>
      </c>
      <c r="Y889" s="293">
        <f t="shared" si="107"/>
        <v>0</v>
      </c>
      <c r="Z889" s="294"/>
      <c r="AA889" s="294"/>
      <c r="AB889" s="294"/>
      <c r="AC889" s="294"/>
      <c r="AD889" s="294"/>
      <c r="AE889" s="294"/>
      <c r="AF889" s="294"/>
      <c r="AG889" s="294"/>
      <c r="AH889" s="294"/>
      <c r="AI889" s="294"/>
      <c r="AJ889" s="294"/>
      <c r="AK889" s="294"/>
      <c r="AL889" s="294"/>
      <c r="AM889" s="294"/>
    </row>
    <row r="890" spans="1:39" ht="12">
      <c r="A890" s="281"/>
      <c r="B890" s="281"/>
      <c r="C890" s="281"/>
      <c r="D890" s="283"/>
      <c r="E890" s="283"/>
      <c r="F890" s="284" t="e">
        <f t="shared" ca="1" si="108"/>
        <v>#NAME?</v>
      </c>
      <c r="G890" s="285" t="e">
        <f t="shared" ca="1" si="109"/>
        <v>#NAME?</v>
      </c>
      <c r="H890" s="281"/>
      <c r="I890" s="281"/>
      <c r="J890" s="281"/>
      <c r="K890" s="281"/>
      <c r="L890" s="281"/>
      <c r="M890" s="287" t="str">
        <f t="shared" si="104"/>
        <v/>
      </c>
      <c r="N890" s="288" t="e">
        <f ca="1">MATCH(F890,[3]IMC!B:B,0)</f>
        <v>#NAME?</v>
      </c>
      <c r="O890" s="288" t="e">
        <f t="shared" ca="1" si="110"/>
        <v>#NAME?</v>
      </c>
      <c r="P890" s="287" t="e">
        <f ca="1">CONCATENATE(INDEX([3]IMC!$F$1:$R$5,5,$O890) &amp; " e " &amp; INDEX([3]IMC!$F$1:$R$5,5,$O890+1))</f>
        <v>#NAME?</v>
      </c>
      <c r="Q890" s="281"/>
      <c r="R890" s="288" t="e">
        <f ca="1">MATCH(F890,[3]PC!A:A,0)</f>
        <v>#NAME?</v>
      </c>
      <c r="S890" s="288" t="e">
        <f t="shared" ca="1" si="105"/>
        <v>#NAME?</v>
      </c>
      <c r="T890" s="296" t="e">
        <f ca="1">CONCATENATE(INDEX([3]PC!$E$1:$M$2,1,$S890) &amp; " e " &amp; INDEX([3]PC!$E$1:$M$2,1,$S890+1))</f>
        <v>#NAME?</v>
      </c>
      <c r="U890" s="292"/>
      <c r="W890" s="292" t="e">
        <f>CONCATENATE(INDEX([3]IMC!$F$1:$R$5,5,$V890) &amp; " e " &amp; INDEX([3]IMC!$F$1:$R$5,5,$V890+1))</f>
        <v>#VALUE!</v>
      </c>
      <c r="X890" s="293">
        <f t="shared" si="106"/>
        <v>0</v>
      </c>
      <c r="Y890" s="293">
        <f t="shared" si="107"/>
        <v>0</v>
      </c>
      <c r="Z890" s="294"/>
      <c r="AA890" s="294"/>
      <c r="AB890" s="294"/>
      <c r="AC890" s="294"/>
      <c r="AD890" s="294"/>
      <c r="AE890" s="294"/>
      <c r="AF890" s="294"/>
      <c r="AG890" s="294"/>
      <c r="AH890" s="294"/>
      <c r="AI890" s="294"/>
      <c r="AJ890" s="294"/>
      <c r="AK890" s="294"/>
      <c r="AL890" s="294"/>
      <c r="AM890" s="294"/>
    </row>
    <row r="891" spans="1:39" ht="12">
      <c r="A891" s="281"/>
      <c r="B891" s="281"/>
      <c r="C891" s="281"/>
      <c r="D891" s="283"/>
      <c r="E891" s="283"/>
      <c r="F891" s="284" t="e">
        <f t="shared" ca="1" si="108"/>
        <v>#NAME?</v>
      </c>
      <c r="G891" s="285" t="e">
        <f t="shared" ca="1" si="109"/>
        <v>#NAME?</v>
      </c>
      <c r="H891" s="281"/>
      <c r="I891" s="281"/>
      <c r="J891" s="281"/>
      <c r="K891" s="281"/>
      <c r="L891" s="281"/>
      <c r="M891" s="287" t="str">
        <f t="shared" si="104"/>
        <v/>
      </c>
      <c r="N891" s="288" t="e">
        <f ca="1">MATCH(F891,[3]IMC!B:B,0)</f>
        <v>#NAME?</v>
      </c>
      <c r="O891" s="288" t="e">
        <f t="shared" ca="1" si="110"/>
        <v>#NAME?</v>
      </c>
      <c r="P891" s="287" t="e">
        <f ca="1">CONCATENATE(INDEX([3]IMC!$F$1:$R$5,5,$O891) &amp; " e " &amp; INDEX([3]IMC!$F$1:$R$5,5,$O891+1))</f>
        <v>#NAME?</v>
      </c>
      <c r="Q891" s="281"/>
      <c r="R891" s="288" t="e">
        <f ca="1">MATCH(F891,[3]PC!A:A,0)</f>
        <v>#NAME?</v>
      </c>
      <c r="S891" s="288" t="e">
        <f t="shared" ca="1" si="105"/>
        <v>#NAME?</v>
      </c>
      <c r="T891" s="296" t="e">
        <f ca="1">CONCATENATE(INDEX([3]PC!$E$1:$M$2,1,$S891) &amp; " e " &amp; INDEX([3]PC!$E$1:$M$2,1,$S891+1))</f>
        <v>#NAME?</v>
      </c>
      <c r="U891" s="292"/>
      <c r="W891" s="292" t="e">
        <f>CONCATENATE(INDEX([3]IMC!$F$1:$R$5,5,$V891) &amp; " e " &amp; INDEX([3]IMC!$F$1:$R$5,5,$V891+1))</f>
        <v>#VALUE!</v>
      </c>
      <c r="X891" s="293">
        <f t="shared" si="106"/>
        <v>0</v>
      </c>
      <c r="Y891" s="293">
        <f t="shared" si="107"/>
        <v>0</v>
      </c>
      <c r="Z891" s="294"/>
      <c r="AA891" s="294"/>
      <c r="AB891" s="294"/>
      <c r="AC891" s="294"/>
      <c r="AD891" s="294"/>
      <c r="AE891" s="294"/>
      <c r="AF891" s="294"/>
      <c r="AG891" s="294"/>
      <c r="AH891" s="294"/>
      <c r="AI891" s="294"/>
      <c r="AJ891" s="294"/>
      <c r="AK891" s="294"/>
      <c r="AL891" s="294"/>
      <c r="AM891" s="294"/>
    </row>
    <row r="892" spans="1:39" ht="12">
      <c r="A892" s="281"/>
      <c r="B892" s="281"/>
      <c r="C892" s="281"/>
      <c r="D892" s="283"/>
      <c r="E892" s="283"/>
      <c r="F892" s="284" t="e">
        <f t="shared" ca="1" si="108"/>
        <v>#NAME?</v>
      </c>
      <c r="G892" s="285" t="e">
        <f t="shared" ca="1" si="109"/>
        <v>#NAME?</v>
      </c>
      <c r="H892" s="281"/>
      <c r="I892" s="281"/>
      <c r="J892" s="281"/>
      <c r="K892" s="281"/>
      <c r="L892" s="281"/>
      <c r="M892" s="287" t="str">
        <f t="shared" si="104"/>
        <v/>
      </c>
      <c r="N892" s="288" t="e">
        <f ca="1">MATCH(F892,[3]IMC!B:B,0)</f>
        <v>#NAME?</v>
      </c>
      <c r="O892" s="288" t="e">
        <f t="shared" ca="1" si="110"/>
        <v>#NAME?</v>
      </c>
      <c r="P892" s="287" t="e">
        <f ca="1">CONCATENATE(INDEX([3]IMC!$F$1:$R$5,5,$O892) &amp; " e " &amp; INDEX([3]IMC!$F$1:$R$5,5,$O892+1))</f>
        <v>#NAME?</v>
      </c>
      <c r="Q892" s="281"/>
      <c r="R892" s="288" t="e">
        <f ca="1">MATCH(F892,[3]PC!A:A,0)</f>
        <v>#NAME?</v>
      </c>
      <c r="S892" s="288" t="e">
        <f t="shared" ca="1" si="105"/>
        <v>#NAME?</v>
      </c>
      <c r="T892" s="296" t="e">
        <f ca="1">CONCATENATE(INDEX([3]PC!$E$1:$M$2,1,$S892) &amp; " e " &amp; INDEX([3]PC!$E$1:$M$2,1,$S892+1))</f>
        <v>#NAME?</v>
      </c>
      <c r="U892" s="292"/>
      <c r="W892" s="292" t="e">
        <f>CONCATENATE(INDEX([3]IMC!$F$1:$R$5,5,$V892) &amp; " e " &amp; INDEX([3]IMC!$F$1:$R$5,5,$V892+1))</f>
        <v>#VALUE!</v>
      </c>
      <c r="X892" s="293">
        <f t="shared" si="106"/>
        <v>0</v>
      </c>
      <c r="Y892" s="293">
        <f t="shared" si="107"/>
        <v>0</v>
      </c>
      <c r="Z892" s="294"/>
      <c r="AA892" s="294"/>
      <c r="AB892" s="294"/>
      <c r="AC892" s="294"/>
      <c r="AD892" s="294"/>
      <c r="AE892" s="294"/>
      <c r="AF892" s="294"/>
      <c r="AG892" s="294"/>
      <c r="AH892" s="294"/>
      <c r="AI892" s="294"/>
      <c r="AJ892" s="294"/>
      <c r="AK892" s="294"/>
      <c r="AL892" s="294"/>
      <c r="AM892" s="294"/>
    </row>
    <row r="893" spans="1:39" ht="12">
      <c r="A893" s="281"/>
      <c r="B893" s="281"/>
      <c r="C893" s="281"/>
      <c r="D893" s="283"/>
      <c r="E893" s="283"/>
      <c r="F893" s="284" t="e">
        <f t="shared" ca="1" si="108"/>
        <v>#NAME?</v>
      </c>
      <c r="G893" s="285" t="e">
        <f t="shared" ca="1" si="109"/>
        <v>#NAME?</v>
      </c>
      <c r="H893" s="281"/>
      <c r="I893" s="281"/>
      <c r="J893" s="281"/>
      <c r="K893" s="281"/>
      <c r="L893" s="281"/>
      <c r="M893" s="287" t="str">
        <f t="shared" si="104"/>
        <v/>
      </c>
      <c r="N893" s="288" t="e">
        <f ca="1">MATCH(F893,[3]IMC!B:B,0)</f>
        <v>#NAME?</v>
      </c>
      <c r="O893" s="288" t="e">
        <f t="shared" ca="1" si="110"/>
        <v>#NAME?</v>
      </c>
      <c r="P893" s="287" t="e">
        <f ca="1">CONCATENATE(INDEX([3]IMC!$F$1:$R$5,5,$O893) &amp; " e " &amp; INDEX([3]IMC!$F$1:$R$5,5,$O893+1))</f>
        <v>#NAME?</v>
      </c>
      <c r="Q893" s="281"/>
      <c r="R893" s="288" t="e">
        <f ca="1">MATCH(F893,[3]PC!A:A,0)</f>
        <v>#NAME?</v>
      </c>
      <c r="S893" s="288" t="e">
        <f t="shared" ca="1" si="105"/>
        <v>#NAME?</v>
      </c>
      <c r="T893" s="296" t="e">
        <f ca="1">CONCATENATE(INDEX([3]PC!$E$1:$M$2,1,$S893) &amp; " e " &amp; INDEX([3]PC!$E$1:$M$2,1,$S893+1))</f>
        <v>#NAME?</v>
      </c>
      <c r="U893" s="292"/>
      <c r="W893" s="292" t="e">
        <f>CONCATENATE(INDEX([3]IMC!$F$1:$R$5,5,$V893) &amp; " e " &amp; INDEX([3]IMC!$F$1:$R$5,5,$V893+1))</f>
        <v>#VALUE!</v>
      </c>
      <c r="X893" s="293">
        <f t="shared" si="106"/>
        <v>0</v>
      </c>
      <c r="Y893" s="293">
        <f t="shared" si="107"/>
        <v>0</v>
      </c>
      <c r="Z893" s="294"/>
      <c r="AA893" s="294"/>
      <c r="AB893" s="294"/>
      <c r="AC893" s="294"/>
      <c r="AD893" s="294"/>
      <c r="AE893" s="294"/>
      <c r="AF893" s="294"/>
      <c r="AG893" s="294"/>
      <c r="AH893" s="294"/>
      <c r="AI893" s="294"/>
      <c r="AJ893" s="294"/>
      <c r="AK893" s="294"/>
      <c r="AL893" s="294"/>
      <c r="AM893" s="294"/>
    </row>
    <row r="894" spans="1:39" ht="12">
      <c r="A894" s="281"/>
      <c r="B894" s="281"/>
      <c r="C894" s="281"/>
      <c r="D894" s="283"/>
      <c r="E894" s="283"/>
      <c r="F894" s="284" t="e">
        <f t="shared" ca="1" si="108"/>
        <v>#NAME?</v>
      </c>
      <c r="G894" s="285" t="e">
        <f t="shared" ca="1" si="109"/>
        <v>#NAME?</v>
      </c>
      <c r="H894" s="281"/>
      <c r="I894" s="281"/>
      <c r="J894" s="281"/>
      <c r="K894" s="281"/>
      <c r="L894" s="281"/>
      <c r="M894" s="287" t="str">
        <f t="shared" si="104"/>
        <v/>
      </c>
      <c r="N894" s="288" t="e">
        <f ca="1">MATCH(F894,[3]IMC!B:B,0)</f>
        <v>#NAME?</v>
      </c>
      <c r="O894" s="288" t="e">
        <f t="shared" ca="1" si="110"/>
        <v>#NAME?</v>
      </c>
      <c r="P894" s="287" t="e">
        <f ca="1">CONCATENATE(INDEX([3]IMC!$F$1:$R$5,5,$O894) &amp; " e " &amp; INDEX([3]IMC!$F$1:$R$5,5,$O894+1))</f>
        <v>#NAME?</v>
      </c>
      <c r="Q894" s="281"/>
      <c r="R894" s="288" t="e">
        <f ca="1">MATCH(F894,[3]PC!A:A,0)</f>
        <v>#NAME?</v>
      </c>
      <c r="S894" s="288" t="e">
        <f t="shared" ca="1" si="105"/>
        <v>#NAME?</v>
      </c>
      <c r="T894" s="296" t="e">
        <f ca="1">CONCATENATE(INDEX([3]PC!$E$1:$M$2,1,$S894) &amp; " e " &amp; INDEX([3]PC!$E$1:$M$2,1,$S894+1))</f>
        <v>#NAME?</v>
      </c>
      <c r="U894" s="292"/>
      <c r="W894" s="292" t="e">
        <f>CONCATENATE(INDEX([3]IMC!$F$1:$R$5,5,$V894) &amp; " e " &amp; INDEX([3]IMC!$F$1:$R$5,5,$V894+1))</f>
        <v>#VALUE!</v>
      </c>
      <c r="X894" s="293">
        <f t="shared" si="106"/>
        <v>0</v>
      </c>
      <c r="Y894" s="293">
        <f t="shared" si="107"/>
        <v>0</v>
      </c>
      <c r="Z894" s="294"/>
      <c r="AA894" s="294"/>
      <c r="AB894" s="294"/>
      <c r="AC894" s="294"/>
      <c r="AD894" s="294"/>
      <c r="AE894" s="294"/>
      <c r="AF894" s="294"/>
      <c r="AG894" s="294"/>
      <c r="AH894" s="294"/>
      <c r="AI894" s="294"/>
      <c r="AJ894" s="294"/>
      <c r="AK894" s="294"/>
      <c r="AL894" s="294"/>
      <c r="AM894" s="294"/>
    </row>
    <row r="895" spans="1:39" ht="12">
      <c r="A895" s="281"/>
      <c r="B895" s="281"/>
      <c r="C895" s="281"/>
      <c r="D895" s="283"/>
      <c r="E895" s="283"/>
      <c r="F895" s="284" t="e">
        <f t="shared" ca="1" si="108"/>
        <v>#NAME?</v>
      </c>
      <c r="G895" s="285" t="e">
        <f t="shared" ca="1" si="109"/>
        <v>#NAME?</v>
      </c>
      <c r="H895" s="281"/>
      <c r="I895" s="281"/>
      <c r="J895" s="281"/>
      <c r="K895" s="281"/>
      <c r="L895" s="281"/>
      <c r="M895" s="287" t="str">
        <f t="shared" si="104"/>
        <v/>
      </c>
      <c r="N895" s="288" t="e">
        <f ca="1">MATCH(F895,[3]IMC!B:B,0)</f>
        <v>#NAME?</v>
      </c>
      <c r="O895" s="288" t="e">
        <f t="shared" ca="1" si="110"/>
        <v>#NAME?</v>
      </c>
      <c r="P895" s="287" t="e">
        <f ca="1">CONCATENATE(INDEX([3]IMC!$F$1:$R$5,5,$O895) &amp; " e " &amp; INDEX([3]IMC!$F$1:$R$5,5,$O895+1))</f>
        <v>#NAME?</v>
      </c>
      <c r="Q895" s="281"/>
      <c r="R895" s="288" t="e">
        <f ca="1">MATCH(F895,[3]PC!A:A,0)</f>
        <v>#NAME?</v>
      </c>
      <c r="S895" s="288" t="e">
        <f t="shared" ca="1" si="105"/>
        <v>#NAME?</v>
      </c>
      <c r="T895" s="296" t="e">
        <f ca="1">CONCATENATE(INDEX([3]PC!$E$1:$M$2,1,$S895) &amp; " e " &amp; INDEX([3]PC!$E$1:$M$2,1,$S895+1))</f>
        <v>#NAME?</v>
      </c>
      <c r="U895" s="292"/>
      <c r="W895" s="292" t="e">
        <f>CONCATENATE(INDEX([3]IMC!$F$1:$R$5,5,$V895) &amp; " e " &amp; INDEX([3]IMC!$F$1:$R$5,5,$V895+1))</f>
        <v>#VALUE!</v>
      </c>
      <c r="X895" s="293">
        <f t="shared" si="106"/>
        <v>0</v>
      </c>
      <c r="Y895" s="293">
        <f t="shared" si="107"/>
        <v>0</v>
      </c>
      <c r="Z895" s="294"/>
      <c r="AA895" s="294"/>
      <c r="AB895" s="294"/>
      <c r="AC895" s="294"/>
      <c r="AD895" s="294"/>
      <c r="AE895" s="294"/>
      <c r="AF895" s="294"/>
      <c r="AG895" s="294"/>
      <c r="AH895" s="294"/>
      <c r="AI895" s="294"/>
      <c r="AJ895" s="294"/>
      <c r="AK895" s="294"/>
      <c r="AL895" s="294"/>
      <c r="AM895" s="294"/>
    </row>
    <row r="896" spans="1:39" ht="12">
      <c r="A896" s="281"/>
      <c r="B896" s="281"/>
      <c r="C896" s="281"/>
      <c r="D896" s="283"/>
      <c r="E896" s="283"/>
      <c r="F896" s="284" t="e">
        <f t="shared" ca="1" si="108"/>
        <v>#NAME?</v>
      </c>
      <c r="G896" s="285" t="e">
        <f t="shared" ca="1" si="109"/>
        <v>#NAME?</v>
      </c>
      <c r="H896" s="281"/>
      <c r="I896" s="281"/>
      <c r="J896" s="281"/>
      <c r="K896" s="281"/>
      <c r="L896" s="281"/>
      <c r="M896" s="287" t="str">
        <f t="shared" si="104"/>
        <v/>
      </c>
      <c r="N896" s="288" t="e">
        <f ca="1">MATCH(F896,[3]IMC!B:B,0)</f>
        <v>#NAME?</v>
      </c>
      <c r="O896" s="288" t="e">
        <f t="shared" ca="1" si="110"/>
        <v>#NAME?</v>
      </c>
      <c r="P896" s="287" t="e">
        <f ca="1">CONCATENATE(INDEX([3]IMC!$F$1:$R$5,5,$O896) &amp; " e " &amp; INDEX([3]IMC!$F$1:$R$5,5,$O896+1))</f>
        <v>#NAME?</v>
      </c>
      <c r="Q896" s="281"/>
      <c r="R896" s="288" t="e">
        <f ca="1">MATCH(F896,[3]PC!A:A,0)</f>
        <v>#NAME?</v>
      </c>
      <c r="S896" s="288" t="e">
        <f t="shared" ca="1" si="105"/>
        <v>#NAME?</v>
      </c>
      <c r="T896" s="296" t="e">
        <f ca="1">CONCATENATE(INDEX([3]PC!$E$1:$M$2,1,$S896) &amp; " e " &amp; INDEX([3]PC!$E$1:$M$2,1,$S896+1))</f>
        <v>#NAME?</v>
      </c>
      <c r="U896" s="292"/>
      <c r="W896" s="292" t="e">
        <f>CONCATENATE(INDEX([3]IMC!$F$1:$R$5,5,$V896) &amp; " e " &amp; INDEX([3]IMC!$F$1:$R$5,5,$V896+1))</f>
        <v>#VALUE!</v>
      </c>
      <c r="X896" s="293">
        <f t="shared" si="106"/>
        <v>0</v>
      </c>
      <c r="Y896" s="293">
        <f t="shared" si="107"/>
        <v>0</v>
      </c>
      <c r="Z896" s="294"/>
      <c r="AA896" s="294"/>
      <c r="AB896" s="294"/>
      <c r="AC896" s="294"/>
      <c r="AD896" s="294"/>
      <c r="AE896" s="294"/>
      <c r="AF896" s="294"/>
      <c r="AG896" s="294"/>
      <c r="AH896" s="294"/>
      <c r="AI896" s="294"/>
      <c r="AJ896" s="294"/>
      <c r="AK896" s="294"/>
      <c r="AL896" s="294"/>
      <c r="AM896" s="294"/>
    </row>
    <row r="897" spans="1:39" ht="12">
      <c r="A897" s="281"/>
      <c r="B897" s="281"/>
      <c r="C897" s="281"/>
      <c r="D897" s="283"/>
      <c r="E897" s="283"/>
      <c r="F897" s="284" t="e">
        <f t="shared" ca="1" si="108"/>
        <v>#NAME?</v>
      </c>
      <c r="G897" s="285" t="e">
        <f t="shared" ca="1" si="109"/>
        <v>#NAME?</v>
      </c>
      <c r="H897" s="281"/>
      <c r="I897" s="281"/>
      <c r="J897" s="281"/>
      <c r="K897" s="281"/>
      <c r="L897" s="281"/>
      <c r="M897" s="287" t="str">
        <f t="shared" si="104"/>
        <v/>
      </c>
      <c r="N897" s="288" t="e">
        <f ca="1">MATCH(F897,[3]IMC!B:B,0)</f>
        <v>#NAME?</v>
      </c>
      <c r="O897" s="288" t="e">
        <f t="shared" ca="1" si="110"/>
        <v>#NAME?</v>
      </c>
      <c r="P897" s="287" t="e">
        <f ca="1">CONCATENATE(INDEX([3]IMC!$F$1:$R$5,5,$O897) &amp; " e " &amp; INDEX([3]IMC!$F$1:$R$5,5,$O897+1))</f>
        <v>#NAME?</v>
      </c>
      <c r="Q897" s="281"/>
      <c r="R897" s="288" t="e">
        <f ca="1">MATCH(F897,[3]PC!A:A,0)</f>
        <v>#NAME?</v>
      </c>
      <c r="S897" s="288" t="e">
        <f t="shared" ca="1" si="105"/>
        <v>#NAME?</v>
      </c>
      <c r="T897" s="296" t="e">
        <f ca="1">CONCATENATE(INDEX([3]PC!$E$1:$M$2,1,$S897) &amp; " e " &amp; INDEX([3]PC!$E$1:$M$2,1,$S897+1))</f>
        <v>#NAME?</v>
      </c>
      <c r="U897" s="292"/>
      <c r="W897" s="292" t="e">
        <f>CONCATENATE(INDEX([3]IMC!$F$1:$R$5,5,$V897) &amp; " e " &amp; INDEX([3]IMC!$F$1:$R$5,5,$V897+1))</f>
        <v>#VALUE!</v>
      </c>
      <c r="X897" s="293">
        <f t="shared" si="106"/>
        <v>0</v>
      </c>
      <c r="Y897" s="293">
        <f t="shared" si="107"/>
        <v>0</v>
      </c>
      <c r="Z897" s="294"/>
      <c r="AA897" s="294"/>
      <c r="AB897" s="294"/>
      <c r="AC897" s="294"/>
      <c r="AD897" s="294"/>
      <c r="AE897" s="294"/>
      <c r="AF897" s="294"/>
      <c r="AG897" s="294"/>
      <c r="AH897" s="294"/>
      <c r="AI897" s="294"/>
      <c r="AJ897" s="294"/>
      <c r="AK897" s="294"/>
      <c r="AL897" s="294"/>
      <c r="AM897" s="294"/>
    </row>
    <row r="898" spans="1:39" ht="12">
      <c r="A898" s="281"/>
      <c r="B898" s="281"/>
      <c r="C898" s="281"/>
      <c r="D898" s="283"/>
      <c r="E898" s="283"/>
      <c r="F898" s="284" t="e">
        <f t="shared" ca="1" si="108"/>
        <v>#NAME?</v>
      </c>
      <c r="G898" s="285" t="e">
        <f t="shared" ca="1" si="109"/>
        <v>#NAME?</v>
      </c>
      <c r="H898" s="281"/>
      <c r="I898" s="281"/>
      <c r="J898" s="281"/>
      <c r="K898" s="281"/>
      <c r="L898" s="281"/>
      <c r="M898" s="287" t="str">
        <f t="shared" ref="M898:M912" si="111">IF(H898&gt;0,IF(I898&gt;0,H898/I898^2,""),"")</f>
        <v/>
      </c>
      <c r="N898" s="288" t="e">
        <f ca="1">MATCH(F898,[3]IMC!B:B,0)</f>
        <v>#NAME?</v>
      </c>
      <c r="O898" s="288" t="e">
        <f t="shared" ca="1" si="110"/>
        <v>#NAME?</v>
      </c>
      <c r="P898" s="287" t="e">
        <f ca="1">CONCATENATE(INDEX([3]IMC!$F$1:$R$5,5,$O898) &amp; " e " &amp; INDEX([3]IMC!$F$1:$R$5,5,$O898+1))</f>
        <v>#NAME?</v>
      </c>
      <c r="Q898" s="281"/>
      <c r="R898" s="288" t="e">
        <f ca="1">MATCH(F898,[3]PC!A:A,0)</f>
        <v>#NAME?</v>
      </c>
      <c r="S898" s="288" t="e">
        <f t="shared" ref="S898:S912" ca="1" si="112">MATCH(K898,INDIRECT("PC!E" &amp; R898 &amp; ":L" &amp;R898),1)</f>
        <v>#NAME?</v>
      </c>
      <c r="T898" s="296" t="e">
        <f ca="1">CONCATENATE(INDEX([3]PC!$E$1:$M$2,1,$S898) &amp; " e " &amp; INDEX([3]PC!$E$1:$M$2,1,$S898+1))</f>
        <v>#NAME?</v>
      </c>
      <c r="U898" s="292"/>
      <c r="W898" s="292" t="e">
        <f>CONCATENATE(INDEX([3]IMC!$F$1:$R$5,5,$V898) &amp; " e " &amp; INDEX([3]IMC!$F$1:$R$5,5,$V898+1))</f>
        <v>#VALUE!</v>
      </c>
      <c r="X898" s="293">
        <f t="shared" ref="X898:X904" si="113">U898*(I898*I898)</f>
        <v>0</v>
      </c>
      <c r="Y898" s="293">
        <f t="shared" ref="Y898:Y904" si="114">H898-X898</f>
        <v>0</v>
      </c>
      <c r="Z898" s="294"/>
      <c r="AA898" s="294"/>
      <c r="AB898" s="294"/>
      <c r="AC898" s="294"/>
      <c r="AD898" s="294"/>
      <c r="AE898" s="294"/>
      <c r="AF898" s="294"/>
      <c r="AG898" s="294"/>
      <c r="AH898" s="294"/>
      <c r="AI898" s="294"/>
      <c r="AJ898" s="294"/>
      <c r="AK898" s="294"/>
      <c r="AL898" s="294"/>
      <c r="AM898" s="294"/>
    </row>
    <row r="899" spans="1:39" ht="12">
      <c r="A899" s="281"/>
      <c r="B899" s="281"/>
      <c r="C899" s="281"/>
      <c r="D899" s="283"/>
      <c r="E899" s="283"/>
      <c r="F899" s="284" t="e">
        <f t="shared" ca="1" si="108"/>
        <v>#NAME?</v>
      </c>
      <c r="G899" s="285" t="e">
        <f t="shared" ca="1" si="109"/>
        <v>#NAME?</v>
      </c>
      <c r="H899" s="281"/>
      <c r="I899" s="281"/>
      <c r="J899" s="281"/>
      <c r="K899" s="281"/>
      <c r="L899" s="281"/>
      <c r="M899" s="287" t="str">
        <f t="shared" si="111"/>
        <v/>
      </c>
      <c r="N899" s="288" t="e">
        <f ca="1">MATCH(F899,[3]IMC!B:B,0)</f>
        <v>#NAME?</v>
      </c>
      <c r="O899" s="288" t="e">
        <f t="shared" ca="1" si="110"/>
        <v>#NAME?</v>
      </c>
      <c r="P899" s="287" t="e">
        <f ca="1">CONCATENATE(INDEX([3]IMC!$F$1:$R$5,5,$O899) &amp; " e " &amp; INDEX([3]IMC!$F$1:$R$5,5,$O899+1))</f>
        <v>#NAME?</v>
      </c>
      <c r="Q899" s="281"/>
      <c r="R899" s="288" t="e">
        <f ca="1">MATCH(F899,[3]PC!A:A,0)</f>
        <v>#NAME?</v>
      </c>
      <c r="S899" s="288" t="e">
        <f t="shared" ca="1" si="112"/>
        <v>#NAME?</v>
      </c>
      <c r="T899" s="296" t="e">
        <f ca="1">CONCATENATE(INDEX([3]PC!$E$1:$M$2,1,$S899) &amp; " e " &amp; INDEX([3]PC!$E$1:$M$2,1,$S899+1))</f>
        <v>#NAME?</v>
      </c>
      <c r="U899" s="292"/>
      <c r="W899" s="292" t="e">
        <f>CONCATENATE(INDEX([3]IMC!$F$1:$R$5,5,$V899) &amp; " e " &amp; INDEX([3]IMC!$F$1:$R$5,5,$V899+1))</f>
        <v>#VALUE!</v>
      </c>
      <c r="X899" s="293">
        <f t="shared" si="113"/>
        <v>0</v>
      </c>
      <c r="Y899" s="293">
        <f t="shared" si="114"/>
        <v>0</v>
      </c>
      <c r="Z899" s="294"/>
      <c r="AA899" s="294"/>
      <c r="AB899" s="294"/>
      <c r="AC899" s="294"/>
      <c r="AD899" s="294"/>
      <c r="AE899" s="294"/>
      <c r="AF899" s="294"/>
      <c r="AG899" s="294"/>
      <c r="AH899" s="294"/>
      <c r="AI899" s="294"/>
      <c r="AJ899" s="294"/>
      <c r="AK899" s="294"/>
      <c r="AL899" s="294"/>
      <c r="AM899" s="294"/>
    </row>
    <row r="900" spans="1:39" ht="12">
      <c r="A900" s="281"/>
      <c r="B900" s="281"/>
      <c r="C900" s="281"/>
      <c r="D900" s="283"/>
      <c r="E900" s="283"/>
      <c r="F900" s="284" t="e">
        <f t="shared" ca="1" si="108"/>
        <v>#NAME?</v>
      </c>
      <c r="G900" s="285" t="e">
        <f t="shared" ca="1" si="109"/>
        <v>#NAME?</v>
      </c>
      <c r="H900" s="281"/>
      <c r="I900" s="281"/>
      <c r="J900" s="281"/>
      <c r="K900" s="281"/>
      <c r="L900" s="281"/>
      <c r="M900" s="287" t="str">
        <f t="shared" si="111"/>
        <v/>
      </c>
      <c r="N900" s="288" t="e">
        <f ca="1">MATCH(F900,[3]IMC!B:B,0)</f>
        <v>#NAME?</v>
      </c>
      <c r="O900" s="288" t="e">
        <f t="shared" ca="1" si="110"/>
        <v>#NAME?</v>
      </c>
      <c r="P900" s="287" t="e">
        <f ca="1">CONCATENATE(INDEX([3]IMC!$F$1:$R$5,5,$O900) &amp; " e " &amp; INDEX([3]IMC!$F$1:$R$5,5,$O900+1))</f>
        <v>#NAME?</v>
      </c>
      <c r="Q900" s="281"/>
      <c r="R900" s="288" t="e">
        <f ca="1">MATCH(F900,[3]PC!A:A,0)</f>
        <v>#NAME?</v>
      </c>
      <c r="S900" s="288" t="e">
        <f t="shared" ca="1" si="112"/>
        <v>#NAME?</v>
      </c>
      <c r="T900" s="296" t="e">
        <f ca="1">CONCATENATE(INDEX([3]PC!$E$1:$M$2,1,$S900) &amp; " e " &amp; INDEX([3]PC!$E$1:$M$2,1,$S900+1))</f>
        <v>#NAME?</v>
      </c>
      <c r="U900" s="292"/>
      <c r="W900" s="292" t="e">
        <f>CONCATENATE(INDEX([3]IMC!$F$1:$R$5,5,$V900) &amp; " e " &amp; INDEX([3]IMC!$F$1:$R$5,5,$V900+1))</f>
        <v>#VALUE!</v>
      </c>
      <c r="X900" s="293">
        <f t="shared" si="113"/>
        <v>0</v>
      </c>
      <c r="Y900" s="293">
        <f t="shared" si="114"/>
        <v>0</v>
      </c>
      <c r="Z900" s="294"/>
      <c r="AA900" s="294"/>
      <c r="AB900" s="294"/>
      <c r="AC900" s="294"/>
      <c r="AD900" s="294"/>
      <c r="AE900" s="294"/>
      <c r="AF900" s="294"/>
      <c r="AG900" s="294"/>
      <c r="AH900" s="294"/>
      <c r="AI900" s="294"/>
      <c r="AJ900" s="294"/>
      <c r="AK900" s="294"/>
      <c r="AL900" s="294"/>
      <c r="AM900" s="294"/>
    </row>
    <row r="901" spans="1:39" ht="12">
      <c r="A901" s="281"/>
      <c r="B901" s="281"/>
      <c r="C901" s="281"/>
      <c r="D901" s="283"/>
      <c r="E901" s="283"/>
      <c r="F901" s="284" t="e">
        <f t="shared" ca="1" si="108"/>
        <v>#NAME?</v>
      </c>
      <c r="G901" s="285" t="e">
        <f t="shared" ca="1" si="109"/>
        <v>#NAME?</v>
      </c>
      <c r="H901" s="281"/>
      <c r="I901" s="281"/>
      <c r="J901" s="281"/>
      <c r="K901" s="281"/>
      <c r="L901" s="281"/>
      <c r="M901" s="287" t="str">
        <f t="shared" si="111"/>
        <v/>
      </c>
      <c r="N901" s="288" t="e">
        <f ca="1">MATCH(F901,[3]IMC!B:B,0)</f>
        <v>#NAME?</v>
      </c>
      <c r="O901" s="288" t="e">
        <f t="shared" ca="1" si="110"/>
        <v>#NAME?</v>
      </c>
      <c r="P901" s="287" t="e">
        <f ca="1">CONCATENATE(INDEX([3]IMC!$F$1:$R$5,5,$O901) &amp; " e " &amp; INDEX([3]IMC!$F$1:$R$5,5,$O901+1))</f>
        <v>#NAME?</v>
      </c>
      <c r="Q901" s="281"/>
      <c r="R901" s="288" t="e">
        <f ca="1">MATCH(F901,[3]PC!A:A,0)</f>
        <v>#NAME?</v>
      </c>
      <c r="S901" s="288" t="e">
        <f t="shared" ca="1" si="112"/>
        <v>#NAME?</v>
      </c>
      <c r="T901" s="296" t="e">
        <f ca="1">CONCATENATE(INDEX([3]PC!$E$1:$M$2,1,$S901) &amp; " e " &amp; INDEX([3]PC!$E$1:$M$2,1,$S901+1))</f>
        <v>#NAME?</v>
      </c>
      <c r="U901" s="292"/>
      <c r="W901" s="292" t="e">
        <f>CONCATENATE(INDEX([3]IMC!$F$1:$R$5,5,$V901) &amp; " e " &amp; INDEX([3]IMC!$F$1:$R$5,5,$V901+1))</f>
        <v>#VALUE!</v>
      </c>
      <c r="X901" s="293">
        <f t="shared" si="113"/>
        <v>0</v>
      </c>
      <c r="Y901" s="293">
        <f t="shared" si="114"/>
        <v>0</v>
      </c>
      <c r="Z901" s="294"/>
      <c r="AA901" s="294"/>
      <c r="AB901" s="294"/>
      <c r="AC901" s="294"/>
      <c r="AD901" s="294"/>
      <c r="AE901" s="294"/>
      <c r="AF901" s="294"/>
      <c r="AG901" s="294"/>
      <c r="AH901" s="294"/>
      <c r="AI901" s="294"/>
      <c r="AJ901" s="294"/>
      <c r="AK901" s="294"/>
      <c r="AL901" s="294"/>
      <c r="AM901" s="294"/>
    </row>
    <row r="902" spans="1:39" ht="12">
      <c r="A902" s="281"/>
      <c r="B902" s="281"/>
      <c r="C902" s="281"/>
      <c r="D902" s="283"/>
      <c r="E902" s="283"/>
      <c r="F902" s="284" t="e">
        <f t="shared" ca="1" si="108"/>
        <v>#NAME?</v>
      </c>
      <c r="G902" s="285" t="e">
        <f t="shared" ca="1" si="109"/>
        <v>#NAME?</v>
      </c>
      <c r="H902" s="281"/>
      <c r="I902" s="281"/>
      <c r="J902" s="281"/>
      <c r="K902" s="281"/>
      <c r="L902" s="281"/>
      <c r="M902" s="287" t="str">
        <f t="shared" si="111"/>
        <v/>
      </c>
      <c r="N902" s="288" t="e">
        <f ca="1">MATCH(F902,[3]IMC!B:B,0)</f>
        <v>#NAME?</v>
      </c>
      <c r="O902" s="288" t="e">
        <f t="shared" ca="1" si="110"/>
        <v>#NAME?</v>
      </c>
      <c r="P902" s="287" t="e">
        <f ca="1">CONCATENATE(INDEX([3]IMC!$F$1:$R$5,5,$O902) &amp; " e " &amp; INDEX([3]IMC!$F$1:$R$5,5,$O902+1))</f>
        <v>#NAME?</v>
      </c>
      <c r="Q902" s="281"/>
      <c r="R902" s="288" t="e">
        <f ca="1">MATCH(F902,[3]PC!A:A,0)</f>
        <v>#NAME?</v>
      </c>
      <c r="S902" s="288" t="e">
        <f t="shared" ca="1" si="112"/>
        <v>#NAME?</v>
      </c>
      <c r="T902" s="296" t="e">
        <f ca="1">CONCATENATE(INDEX([3]PC!$E$1:$M$2,1,$S902) &amp; " e " &amp; INDEX([3]PC!$E$1:$M$2,1,$S902+1))</f>
        <v>#NAME?</v>
      </c>
      <c r="U902" s="292"/>
      <c r="W902" s="292" t="e">
        <f>CONCATENATE(INDEX([3]IMC!$F$1:$R$5,5,$V902) &amp; " e " &amp; INDEX([3]IMC!$F$1:$R$5,5,$V902+1))</f>
        <v>#VALUE!</v>
      </c>
      <c r="X902" s="293">
        <f t="shared" si="113"/>
        <v>0</v>
      </c>
      <c r="Y902" s="293">
        <f t="shared" si="114"/>
        <v>0</v>
      </c>
      <c r="Z902" s="294"/>
      <c r="AA902" s="294"/>
      <c r="AB902" s="294"/>
      <c r="AC902" s="294"/>
      <c r="AD902" s="294"/>
      <c r="AE902" s="294"/>
      <c r="AF902" s="294"/>
      <c r="AG902" s="294"/>
      <c r="AH902" s="294"/>
      <c r="AI902" s="294"/>
      <c r="AJ902" s="294"/>
      <c r="AK902" s="294"/>
      <c r="AL902" s="294"/>
      <c r="AM902" s="294"/>
    </row>
    <row r="903" spans="1:39" ht="12">
      <c r="A903" s="281"/>
      <c r="B903" s="281"/>
      <c r="C903" s="281"/>
      <c r="D903" s="283"/>
      <c r="E903" s="283"/>
      <c r="F903" s="284" t="e">
        <f t="shared" ca="1" si="108"/>
        <v>#NAME?</v>
      </c>
      <c r="G903" s="285" t="e">
        <f t="shared" ca="1" si="109"/>
        <v>#NAME?</v>
      </c>
      <c r="H903" s="281"/>
      <c r="I903" s="281"/>
      <c r="J903" s="281"/>
      <c r="K903" s="281"/>
      <c r="L903" s="281"/>
      <c r="M903" s="287" t="str">
        <f t="shared" si="111"/>
        <v/>
      </c>
      <c r="N903" s="288" t="e">
        <f ca="1">MATCH(F903,[3]IMC!B:B,0)</f>
        <v>#NAME?</v>
      </c>
      <c r="O903" s="288" t="e">
        <f t="shared" ca="1" si="110"/>
        <v>#NAME?</v>
      </c>
      <c r="P903" s="287" t="e">
        <f ca="1">CONCATENATE(INDEX([3]IMC!$F$1:$R$5,5,$O903) &amp; " e " &amp; INDEX([3]IMC!$F$1:$R$5,5,$O903+1))</f>
        <v>#NAME?</v>
      </c>
      <c r="Q903" s="281"/>
      <c r="R903" s="288" t="e">
        <f ca="1">MATCH(F903,[3]PC!A:A,0)</f>
        <v>#NAME?</v>
      </c>
      <c r="S903" s="288" t="e">
        <f t="shared" ca="1" si="112"/>
        <v>#NAME?</v>
      </c>
      <c r="T903" s="296" t="e">
        <f ca="1">CONCATENATE(INDEX([3]PC!$E$1:$M$2,1,$S903) &amp; " e " &amp; INDEX([3]PC!$E$1:$M$2,1,$S903+1))</f>
        <v>#NAME?</v>
      </c>
      <c r="U903" s="292"/>
      <c r="W903" s="292" t="e">
        <f>CONCATENATE(INDEX([3]IMC!$F$1:$R$5,5,$V903) &amp; " e " &amp; INDEX([3]IMC!$F$1:$R$5,5,$V903+1))</f>
        <v>#VALUE!</v>
      </c>
      <c r="X903" s="293">
        <f t="shared" si="113"/>
        <v>0</v>
      </c>
      <c r="Y903" s="293">
        <f t="shared" si="114"/>
        <v>0</v>
      </c>
      <c r="Z903" s="294"/>
      <c r="AA903" s="294"/>
      <c r="AB903" s="294"/>
      <c r="AC903" s="294"/>
      <c r="AD903" s="294"/>
      <c r="AE903" s="294"/>
      <c r="AF903" s="294"/>
      <c r="AG903" s="294"/>
      <c r="AH903" s="294"/>
      <c r="AI903" s="294"/>
      <c r="AJ903" s="294"/>
      <c r="AK903" s="294"/>
      <c r="AL903" s="294"/>
      <c r="AM903" s="294"/>
    </row>
    <row r="904" spans="1:39" ht="12">
      <c r="A904" s="281"/>
      <c r="B904" s="281"/>
      <c r="C904" s="281"/>
      <c r="D904" s="283"/>
      <c r="E904" s="283"/>
      <c r="F904" s="284" t="e">
        <f t="shared" ca="1" si="108"/>
        <v>#NAME?</v>
      </c>
      <c r="G904" s="285" t="e">
        <f t="shared" ca="1" si="109"/>
        <v>#NAME?</v>
      </c>
      <c r="H904" s="281"/>
      <c r="I904" s="281"/>
      <c r="J904" s="281"/>
      <c r="K904" s="281"/>
      <c r="L904" s="281"/>
      <c r="M904" s="287" t="str">
        <f t="shared" si="111"/>
        <v/>
      </c>
      <c r="N904" s="288" t="e">
        <f ca="1">MATCH(F904,[3]IMC!B:B,0)</f>
        <v>#NAME?</v>
      </c>
      <c r="O904" s="288" t="e">
        <f t="shared" ca="1" si="110"/>
        <v>#NAME?</v>
      </c>
      <c r="P904" s="287" t="e">
        <f ca="1">CONCATENATE(INDEX([3]IMC!$F$1:$R$5,5,$O904) &amp; " e " &amp; INDEX([3]IMC!$F$1:$R$5,5,$O904+1))</f>
        <v>#NAME?</v>
      </c>
      <c r="Q904" s="281"/>
      <c r="R904" s="288" t="e">
        <f ca="1">MATCH(F904,[3]PC!A:A,0)</f>
        <v>#NAME?</v>
      </c>
      <c r="S904" s="288" t="e">
        <f t="shared" ca="1" si="112"/>
        <v>#NAME?</v>
      </c>
      <c r="T904" s="296" t="e">
        <f ca="1">CONCATENATE(INDEX([3]PC!$E$1:$M$2,1,$S904) &amp; " e " &amp; INDEX([3]PC!$E$1:$M$2,1,$S904+1))</f>
        <v>#NAME?</v>
      </c>
      <c r="U904" s="292"/>
      <c r="W904" s="292" t="e">
        <f>CONCATENATE(INDEX([3]IMC!$F$1:$R$5,5,$V904) &amp; " e " &amp; INDEX([3]IMC!$F$1:$R$5,5,$V904+1))</f>
        <v>#VALUE!</v>
      </c>
      <c r="X904" s="293">
        <f t="shared" si="113"/>
        <v>0</v>
      </c>
      <c r="Y904" s="293">
        <f t="shared" si="114"/>
        <v>0</v>
      </c>
      <c r="Z904" s="294"/>
      <c r="AA904" s="294"/>
      <c r="AB904" s="294"/>
      <c r="AC904" s="294"/>
      <c r="AD904" s="294"/>
      <c r="AE904" s="294"/>
      <c r="AF904" s="294"/>
      <c r="AG904" s="294"/>
      <c r="AH904" s="294"/>
      <c r="AI904" s="294"/>
      <c r="AJ904" s="294"/>
      <c r="AK904" s="294"/>
      <c r="AL904" s="294"/>
      <c r="AM904" s="294"/>
    </row>
    <row r="905" spans="1:39" ht="12">
      <c r="A905" s="281"/>
      <c r="B905" s="281"/>
      <c r="C905" s="281"/>
      <c r="D905" s="283"/>
      <c r="E905" s="283"/>
      <c r="F905" s="284" t="e">
        <f t="shared" ca="1" si="108"/>
        <v>#NAME?</v>
      </c>
      <c r="G905" s="285" t="e">
        <f t="shared" ca="1" si="109"/>
        <v>#NAME?</v>
      </c>
      <c r="H905" s="281"/>
      <c r="I905" s="281"/>
      <c r="J905" s="281"/>
      <c r="K905" s="281"/>
      <c r="L905" s="281"/>
      <c r="M905" s="287" t="str">
        <f t="shared" si="111"/>
        <v/>
      </c>
      <c r="N905" s="288" t="e">
        <f ca="1">MATCH(F905,[3]IMC!B:B,0)</f>
        <v>#NAME?</v>
      </c>
      <c r="O905" s="288" t="e">
        <f t="shared" ca="1" si="110"/>
        <v>#NAME?</v>
      </c>
      <c r="P905" s="287" t="e">
        <f ca="1">CONCATENATE(INDEX([3]IMC!$F$1:$R$5,5,$O905) &amp; " e " &amp; INDEX([3]IMC!$F$1:$R$5,5,$O905+1))</f>
        <v>#NAME?</v>
      </c>
      <c r="Q905" s="281"/>
      <c r="R905" s="288" t="e">
        <f ca="1">MATCH(F905,[3]PC!A:A,0)</f>
        <v>#NAME?</v>
      </c>
      <c r="S905" s="288" t="e">
        <f t="shared" ca="1" si="112"/>
        <v>#NAME?</v>
      </c>
      <c r="T905" s="296" t="e">
        <f ca="1">CONCATENATE(INDEX([3]PC!$E$1:$M$2,1,$S905) &amp; " e " &amp; INDEX([3]PC!$E$1:$M$2,1,$S905+1))</f>
        <v>#NAME?</v>
      </c>
      <c r="Z905" s="294"/>
      <c r="AA905" s="294"/>
      <c r="AB905" s="294"/>
      <c r="AC905" s="294"/>
      <c r="AD905" s="294"/>
      <c r="AE905" s="294"/>
      <c r="AF905" s="294"/>
      <c r="AG905" s="294"/>
      <c r="AH905" s="294"/>
      <c r="AI905" s="294"/>
      <c r="AJ905" s="294"/>
      <c r="AK905" s="294"/>
      <c r="AL905" s="294"/>
      <c r="AM905" s="294"/>
    </row>
    <row r="906" spans="1:39" ht="12">
      <c r="A906" s="281"/>
      <c r="B906" s="281"/>
      <c r="C906" s="281"/>
      <c r="D906" s="283"/>
      <c r="E906" s="283"/>
      <c r="F906" s="284" t="e">
        <f t="shared" ca="1" si="108"/>
        <v>#NAME?</v>
      </c>
      <c r="G906" s="285" t="e">
        <f t="shared" ca="1" si="109"/>
        <v>#NAME?</v>
      </c>
      <c r="H906" s="281"/>
      <c r="I906" s="281"/>
      <c r="J906" s="281"/>
      <c r="K906" s="281"/>
      <c r="L906" s="281"/>
      <c r="M906" s="287" t="str">
        <f t="shared" si="111"/>
        <v/>
      </c>
      <c r="N906" s="288" t="e">
        <f ca="1">MATCH(F906,[3]IMC!B:B,0)</f>
        <v>#NAME?</v>
      </c>
      <c r="O906" s="288" t="e">
        <f t="shared" ca="1" si="110"/>
        <v>#NAME?</v>
      </c>
      <c r="P906" s="287" t="e">
        <f ca="1">CONCATENATE(INDEX([3]IMC!$F$1:$R$5,5,$O906) &amp; " e " &amp; INDEX([3]IMC!$F$1:$R$5,5,$O906+1))</f>
        <v>#NAME?</v>
      </c>
      <c r="Q906" s="281"/>
      <c r="R906" s="288" t="e">
        <f ca="1">MATCH(F906,[3]PC!A:A,0)</f>
        <v>#NAME?</v>
      </c>
      <c r="S906" s="288" t="e">
        <f t="shared" ca="1" si="112"/>
        <v>#NAME?</v>
      </c>
      <c r="T906" s="296" t="e">
        <f ca="1">CONCATENATE(INDEX([3]PC!$E$1:$M$2,1,$S906) &amp; " e " &amp; INDEX([3]PC!$E$1:$M$2,1,$S906+1))</f>
        <v>#NAME?</v>
      </c>
      <c r="Z906" s="294"/>
      <c r="AA906" s="294"/>
      <c r="AB906" s="294"/>
      <c r="AC906" s="294"/>
      <c r="AD906" s="294"/>
      <c r="AE906" s="294"/>
      <c r="AF906" s="294"/>
      <c r="AG906" s="294"/>
      <c r="AH906" s="294"/>
      <c r="AI906" s="294"/>
      <c r="AJ906" s="294"/>
      <c r="AK906" s="294"/>
      <c r="AL906" s="294"/>
      <c r="AM906" s="294"/>
    </row>
    <row r="907" spans="1:39" ht="12">
      <c r="A907" s="281"/>
      <c r="B907" s="281"/>
      <c r="C907" s="281"/>
      <c r="D907" s="283"/>
      <c r="E907" s="283"/>
      <c r="F907" s="284" t="e">
        <f t="shared" ca="1" si="108"/>
        <v>#NAME?</v>
      </c>
      <c r="G907" s="285" t="e">
        <f t="shared" ca="1" si="109"/>
        <v>#NAME?</v>
      </c>
      <c r="H907" s="281"/>
      <c r="I907" s="281"/>
      <c r="J907" s="281"/>
      <c r="K907" s="281"/>
      <c r="L907" s="281"/>
      <c r="M907" s="287" t="str">
        <f t="shared" si="111"/>
        <v/>
      </c>
      <c r="N907" s="288" t="e">
        <f ca="1">MATCH(F907,[3]IMC!B:B,0)</f>
        <v>#NAME?</v>
      </c>
      <c r="O907" s="288" t="e">
        <f t="shared" ca="1" si="110"/>
        <v>#NAME?</v>
      </c>
      <c r="P907" s="287" t="e">
        <f ca="1">CONCATENATE(INDEX([3]IMC!$F$1:$R$5,5,$O907) &amp; " e " &amp; INDEX([3]IMC!$F$1:$R$5,5,$O907+1))</f>
        <v>#NAME?</v>
      </c>
      <c r="Q907" s="281"/>
      <c r="R907" s="288" t="e">
        <f ca="1">MATCH(F907,[3]PC!A:A,0)</f>
        <v>#NAME?</v>
      </c>
      <c r="S907" s="288" t="e">
        <f t="shared" ca="1" si="112"/>
        <v>#NAME?</v>
      </c>
      <c r="T907" s="296" t="e">
        <f ca="1">CONCATENATE(INDEX([3]PC!$E$1:$M$2,1,$S907) &amp; " e " &amp; INDEX([3]PC!$E$1:$M$2,1,$S907+1))</f>
        <v>#NAME?</v>
      </c>
      <c r="Z907" s="294"/>
      <c r="AA907" s="294"/>
      <c r="AB907" s="294"/>
      <c r="AC907" s="294"/>
      <c r="AD907" s="294"/>
      <c r="AE907" s="294"/>
      <c r="AF907" s="294"/>
      <c r="AG907" s="294"/>
      <c r="AH907" s="294"/>
      <c r="AI907" s="294"/>
      <c r="AJ907" s="294"/>
      <c r="AK907" s="294"/>
      <c r="AL907" s="294"/>
      <c r="AM907" s="294"/>
    </row>
    <row r="908" spans="1:39" ht="12">
      <c r="A908" s="281"/>
      <c r="B908" s="281"/>
      <c r="C908" s="281"/>
      <c r="D908" s="283"/>
      <c r="E908" s="283"/>
      <c r="F908" s="284" t="e">
        <f t="shared" ca="1" si="108"/>
        <v>#NAME?</v>
      </c>
      <c r="G908" s="285" t="e">
        <f t="shared" ca="1" si="109"/>
        <v>#NAME?</v>
      </c>
      <c r="H908" s="281"/>
      <c r="I908" s="281"/>
      <c r="J908" s="281"/>
      <c r="K908" s="281"/>
      <c r="L908" s="281"/>
      <c r="M908" s="287" t="str">
        <f t="shared" si="111"/>
        <v/>
      </c>
      <c r="N908" s="288" t="e">
        <f ca="1">MATCH(F908,[3]IMC!B:B,0)</f>
        <v>#NAME?</v>
      </c>
      <c r="O908" s="288" t="e">
        <f t="shared" ca="1" si="110"/>
        <v>#NAME?</v>
      </c>
      <c r="P908" s="287" t="e">
        <f ca="1">CONCATENATE(INDEX([3]IMC!$F$1:$R$5,5,$O908) &amp; " e " &amp; INDEX([3]IMC!$F$1:$R$5,5,$O908+1))</f>
        <v>#NAME?</v>
      </c>
      <c r="Q908" s="281"/>
      <c r="R908" s="288" t="e">
        <f ca="1">MATCH(F908,[3]PC!A:A,0)</f>
        <v>#NAME?</v>
      </c>
      <c r="S908" s="288" t="e">
        <f t="shared" ca="1" si="112"/>
        <v>#NAME?</v>
      </c>
      <c r="T908" s="296" t="e">
        <f ca="1">CONCATENATE(INDEX([3]PC!$E$1:$M$2,1,$S908) &amp; " e " &amp; INDEX([3]PC!$E$1:$M$2,1,$S908+1))</f>
        <v>#NAME?</v>
      </c>
      <c r="Z908" s="294"/>
      <c r="AA908" s="294"/>
      <c r="AB908" s="294"/>
      <c r="AC908" s="294"/>
      <c r="AD908" s="294"/>
      <c r="AE908" s="294"/>
      <c r="AF908" s="294"/>
      <c r="AG908" s="294"/>
      <c r="AH908" s="294"/>
      <c r="AI908" s="294"/>
      <c r="AJ908" s="294"/>
      <c r="AK908" s="294"/>
      <c r="AL908" s="294"/>
      <c r="AM908" s="294"/>
    </row>
    <row r="909" spans="1:39" ht="12">
      <c r="A909" s="281"/>
      <c r="B909" s="281"/>
      <c r="C909" s="281"/>
      <c r="D909" s="283"/>
      <c r="E909" s="283"/>
      <c r="F909" s="284" t="e">
        <f t="shared" ca="1" si="108"/>
        <v>#NAME?</v>
      </c>
      <c r="G909" s="285" t="e">
        <f t="shared" ca="1" si="109"/>
        <v>#NAME?</v>
      </c>
      <c r="H909" s="281"/>
      <c r="I909" s="281"/>
      <c r="J909" s="281"/>
      <c r="K909" s="281"/>
      <c r="L909" s="281"/>
      <c r="M909" s="287" t="str">
        <f t="shared" si="111"/>
        <v/>
      </c>
      <c r="N909" s="288" t="e">
        <f ca="1">MATCH(F909,[3]IMC!B:B,0)</f>
        <v>#NAME?</v>
      </c>
      <c r="O909" s="288" t="e">
        <f t="shared" ca="1" si="110"/>
        <v>#NAME?</v>
      </c>
      <c r="P909" s="287" t="e">
        <f ca="1">CONCATENATE(INDEX([3]IMC!$F$1:$R$5,5,$O909) &amp; " e " &amp; INDEX([3]IMC!$F$1:$R$5,5,$O909+1))</f>
        <v>#NAME?</v>
      </c>
      <c r="Q909" s="281"/>
      <c r="R909" s="288" t="e">
        <f ca="1">MATCH(F909,[3]PC!A:A,0)</f>
        <v>#NAME?</v>
      </c>
      <c r="S909" s="288" t="e">
        <f t="shared" ca="1" si="112"/>
        <v>#NAME?</v>
      </c>
      <c r="T909" s="296" t="e">
        <f ca="1">CONCATENATE(INDEX([3]PC!$E$1:$M$2,1,$S909) &amp; " e " &amp; INDEX([3]PC!$E$1:$M$2,1,$S909+1))</f>
        <v>#NAME?</v>
      </c>
      <c r="Z909" s="294"/>
      <c r="AA909" s="294"/>
      <c r="AB909" s="294"/>
      <c r="AC909" s="294"/>
      <c r="AD909" s="294"/>
      <c r="AE909" s="294"/>
      <c r="AF909" s="294"/>
      <c r="AG909" s="294"/>
      <c r="AH909" s="294"/>
      <c r="AI909" s="294"/>
      <c r="AJ909" s="294"/>
      <c r="AK909" s="294"/>
      <c r="AL909" s="294"/>
      <c r="AM909" s="294"/>
    </row>
    <row r="910" spans="1:39" ht="12">
      <c r="A910" s="281"/>
      <c r="B910" s="281"/>
      <c r="C910" s="281"/>
      <c r="D910" s="283"/>
      <c r="E910" s="283"/>
      <c r="F910" s="284" t="e">
        <f t="shared" ca="1" si="108"/>
        <v>#NAME?</v>
      </c>
      <c r="G910" s="285" t="e">
        <f t="shared" ca="1" si="109"/>
        <v>#NAME?</v>
      </c>
      <c r="H910" s="281"/>
      <c r="I910" s="281"/>
      <c r="J910" s="281"/>
      <c r="K910" s="281"/>
      <c r="L910" s="281"/>
      <c r="M910" s="287" t="str">
        <f t="shared" si="111"/>
        <v/>
      </c>
      <c r="N910" s="288" t="e">
        <f ca="1">MATCH(F910,[3]IMC!B:B,0)</f>
        <v>#NAME?</v>
      </c>
      <c r="O910" s="288" t="e">
        <f t="shared" ca="1" si="110"/>
        <v>#NAME?</v>
      </c>
      <c r="P910" s="287" t="e">
        <f ca="1">CONCATENATE(INDEX([3]IMC!$F$1:$R$5,5,$O910) &amp; " e " &amp; INDEX([3]IMC!$F$1:$R$5,5,$O910+1))</f>
        <v>#NAME?</v>
      </c>
      <c r="Q910" s="281"/>
      <c r="R910" s="288" t="e">
        <f ca="1">MATCH(F910,[3]PC!A:A,0)</f>
        <v>#NAME?</v>
      </c>
      <c r="S910" s="288" t="e">
        <f t="shared" ca="1" si="112"/>
        <v>#NAME?</v>
      </c>
      <c r="T910" s="296" t="e">
        <f ca="1">CONCATENATE(INDEX([3]PC!$E$1:$M$2,1,$S910) &amp; " e " &amp; INDEX([3]PC!$E$1:$M$2,1,$S910+1))</f>
        <v>#NAME?</v>
      </c>
      <c r="Z910" s="294"/>
      <c r="AA910" s="294"/>
      <c r="AB910" s="294"/>
      <c r="AC910" s="294"/>
      <c r="AD910" s="294"/>
      <c r="AE910" s="294"/>
      <c r="AF910" s="294"/>
      <c r="AG910" s="294"/>
      <c r="AH910" s="294"/>
      <c r="AI910" s="294"/>
      <c r="AJ910" s="294"/>
      <c r="AK910" s="294"/>
      <c r="AL910" s="294"/>
      <c r="AM910" s="294"/>
    </row>
    <row r="911" spans="1:39" ht="12">
      <c r="A911" s="281"/>
      <c r="B911" s="281"/>
      <c r="C911" s="281"/>
      <c r="D911" s="283"/>
      <c r="E911" s="283"/>
      <c r="F911" s="284" t="e">
        <f t="shared" ca="1" si="108"/>
        <v>#NAME?</v>
      </c>
      <c r="G911" s="285" t="e">
        <f t="shared" ca="1" si="109"/>
        <v>#NAME?</v>
      </c>
      <c r="H911" s="281"/>
      <c r="I911" s="281"/>
      <c r="J911" s="281"/>
      <c r="K911" s="281"/>
      <c r="L911" s="281"/>
      <c r="M911" s="287" t="str">
        <f t="shared" si="111"/>
        <v/>
      </c>
      <c r="N911" s="288" t="e">
        <f ca="1">MATCH(F911,[3]IMC!B:B,0)</f>
        <v>#NAME?</v>
      </c>
      <c r="O911" s="288" t="e">
        <f t="shared" ca="1" si="110"/>
        <v>#NAME?</v>
      </c>
      <c r="P911" s="287" t="e">
        <f ca="1">CONCATENATE(INDEX([3]IMC!$F$1:$R$5,5,$O911) &amp; " e " &amp; INDEX([3]IMC!$F$1:$R$5,5,$O911+1))</f>
        <v>#NAME?</v>
      </c>
      <c r="Q911" s="281"/>
      <c r="R911" s="288" t="e">
        <f ca="1">MATCH(F911,[3]PC!A:A,0)</f>
        <v>#NAME?</v>
      </c>
      <c r="S911" s="288" t="e">
        <f t="shared" ca="1" si="112"/>
        <v>#NAME?</v>
      </c>
      <c r="T911" s="296" t="e">
        <f ca="1">CONCATENATE(INDEX([3]PC!$E$1:$M$2,1,$S911) &amp; " e " &amp; INDEX([3]PC!$E$1:$M$2,1,$S911+1))</f>
        <v>#NAME?</v>
      </c>
      <c r="Z911" s="294"/>
      <c r="AA911" s="294"/>
      <c r="AB911" s="294"/>
      <c r="AC911" s="294"/>
      <c r="AD911" s="294"/>
      <c r="AE911" s="294"/>
      <c r="AF911" s="294"/>
      <c r="AG911" s="294"/>
      <c r="AH911" s="294"/>
      <c r="AI911" s="294"/>
      <c r="AJ911" s="294"/>
      <c r="AK911" s="294"/>
      <c r="AL911" s="294"/>
      <c r="AM911" s="294"/>
    </row>
    <row r="912" spans="1:39" ht="12">
      <c r="A912" s="281"/>
      <c r="B912" s="281"/>
      <c r="C912" s="281"/>
      <c r="D912" s="283"/>
      <c r="E912" s="283"/>
      <c r="F912" s="284" t="e">
        <f t="shared" ca="1" si="108"/>
        <v>#NAME?</v>
      </c>
      <c r="G912" s="285" t="e">
        <f t="shared" ca="1" si="109"/>
        <v>#NAME?</v>
      </c>
      <c r="H912" s="281"/>
      <c r="I912" s="281"/>
      <c r="J912" s="281"/>
      <c r="K912" s="281"/>
      <c r="L912" s="281"/>
      <c r="M912" s="287" t="str">
        <f t="shared" si="111"/>
        <v/>
      </c>
      <c r="N912" s="288" t="e">
        <f ca="1">MATCH(F912,[3]IMC!B:B,0)</f>
        <v>#NAME?</v>
      </c>
      <c r="O912" s="288" t="e">
        <f t="shared" ca="1" si="110"/>
        <v>#NAME?</v>
      </c>
      <c r="P912" s="287" t="e">
        <f ca="1">CONCATENATE(INDEX([3]IMC!$F$1:$R$5,5,$O912) &amp; " e " &amp; INDEX([3]IMC!$F$1:$R$5,5,$O912+1))</f>
        <v>#NAME?</v>
      </c>
      <c r="Q912" s="281"/>
      <c r="R912" s="288" t="e">
        <f ca="1">MATCH(F912,[3]PC!A:A,0)</f>
        <v>#NAME?</v>
      </c>
      <c r="S912" s="288" t="e">
        <f t="shared" ca="1" si="112"/>
        <v>#NAME?</v>
      </c>
      <c r="T912" s="296" t="e">
        <f ca="1">CONCATENATE(INDEX([3]PC!$E$1:$M$2,1,$S912) &amp; " e " &amp; INDEX([3]PC!$E$1:$M$2,1,$S912+1))</f>
        <v>#NAME?</v>
      </c>
      <c r="Z912" s="294"/>
      <c r="AA912" s="294"/>
      <c r="AB912" s="294"/>
      <c r="AC912" s="294"/>
      <c r="AD912" s="294"/>
      <c r="AE912" s="294"/>
      <c r="AF912" s="294"/>
      <c r="AG912" s="294"/>
      <c r="AH912" s="294"/>
      <c r="AI912" s="294"/>
      <c r="AJ912" s="294"/>
      <c r="AK912" s="294"/>
      <c r="AL912" s="294"/>
      <c r="AM912" s="294"/>
    </row>
  </sheetData>
  <pageMargins left="0.31496062992125984" right="0.31496062992125984" top="0.74803149606299213" bottom="0.74803149606299213" header="0.31496062992125984" footer="0.31496062992125984"/>
  <pageSetup paperSize="9" orientation="landscape" r:id="rId1"/>
  <headerFooter>
    <oddHeader>&amp;CAvaliação antropométrica - &amp;A</oddHeader>
    <oddFooter xml:space="preserve">&amp;CDF.062.03&amp;RPágina &amp;P de &amp;N  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B7BA-0ADA-47B2-B43C-E12D738DC064}">
  <sheetPr codeName="Folha41">
    <tabColor theme="4" tint="0.59999389629810485"/>
  </sheetPr>
  <dimension ref="A1:S210"/>
  <sheetViews>
    <sheetView workbookViewId="0">
      <pane ySplit="5" topLeftCell="A54" activePane="bottomLeft" state="frozen"/>
      <selection activeCell="D57" sqref="D57"/>
      <selection pane="bottomLeft" activeCell="D57" sqref="D57"/>
    </sheetView>
  </sheetViews>
  <sheetFormatPr baseColWidth="10" defaultColWidth="9.1640625" defaultRowHeight="15"/>
  <cols>
    <col min="1" max="1" width="22.83203125" bestFit="1" customWidth="1"/>
    <col min="2" max="2" width="5.83203125" bestFit="1" customWidth="1"/>
    <col min="3" max="3" width="6.6640625" bestFit="1" customWidth="1"/>
    <col min="4" max="5" width="7" bestFit="1" customWidth="1"/>
    <col min="6" max="6" width="7" customWidth="1"/>
    <col min="7" max="17" width="4.5" bestFit="1" customWidth="1"/>
    <col min="18" max="18" width="9.1640625" style="344"/>
  </cols>
  <sheetData>
    <row r="1" spans="1:18" ht="19">
      <c r="A1" s="343" t="s">
        <v>1024</v>
      </c>
    </row>
    <row r="2" spans="1:18">
      <c r="A2" s="332" t="s">
        <v>1025</v>
      </c>
    </row>
    <row r="4" spans="1:18">
      <c r="A4" s="332" t="s">
        <v>813</v>
      </c>
    </row>
    <row r="5" spans="1:18">
      <c r="A5" s="332" t="s">
        <v>814</v>
      </c>
      <c r="B5" s="332" t="s">
        <v>815</v>
      </c>
      <c r="C5" s="332" t="s">
        <v>816</v>
      </c>
      <c r="D5" s="332" t="s">
        <v>817</v>
      </c>
      <c r="E5" s="332" t="s">
        <v>818</v>
      </c>
      <c r="F5" s="332" t="s">
        <v>798</v>
      </c>
      <c r="G5" s="332" t="s">
        <v>799</v>
      </c>
      <c r="H5" s="332" t="s">
        <v>800</v>
      </c>
      <c r="I5" s="332" t="s">
        <v>801</v>
      </c>
      <c r="J5" s="332" t="s">
        <v>802</v>
      </c>
      <c r="K5" s="332" t="s">
        <v>803</v>
      </c>
      <c r="L5" s="332" t="s">
        <v>804</v>
      </c>
      <c r="M5" s="332" t="s">
        <v>805</v>
      </c>
      <c r="N5" s="332" t="s">
        <v>806</v>
      </c>
      <c r="O5" s="332" t="s">
        <v>807</v>
      </c>
      <c r="P5" s="332" t="s">
        <v>808</v>
      </c>
      <c r="Q5" s="332" t="s">
        <v>809</v>
      </c>
      <c r="R5" s="333" t="s">
        <v>810</v>
      </c>
    </row>
    <row r="6" spans="1:18">
      <c r="A6" s="345" t="s">
        <v>819</v>
      </c>
      <c r="B6" s="346">
        <v>24</v>
      </c>
      <c r="C6" s="345">
        <v>-0.61870000000000003</v>
      </c>
      <c r="D6" s="345">
        <v>16.018899999999999</v>
      </c>
      <c r="E6" s="345">
        <v>7.7850000000000003E-2</v>
      </c>
      <c r="F6" s="347">
        <v>-1</v>
      </c>
      <c r="G6" s="345">
        <v>13.5</v>
      </c>
      <c r="H6" s="345">
        <v>13.9</v>
      </c>
      <c r="I6" s="345">
        <v>14.2</v>
      </c>
      <c r="J6" s="345">
        <v>14.8</v>
      </c>
      <c r="K6" s="345">
        <v>15.2</v>
      </c>
      <c r="L6" s="345">
        <v>16</v>
      </c>
      <c r="M6" s="345">
        <v>16.899999999999999</v>
      </c>
      <c r="N6" s="345">
        <v>17.399999999999999</v>
      </c>
      <c r="O6" s="345">
        <v>18.3</v>
      </c>
      <c r="P6" s="345">
        <v>18.7</v>
      </c>
      <c r="Q6" s="345">
        <v>19.399999999999999</v>
      </c>
      <c r="R6" s="347">
        <v>9999</v>
      </c>
    </row>
    <row r="7" spans="1:18">
      <c r="A7" s="345" t="s">
        <v>820</v>
      </c>
      <c r="B7" s="346">
        <v>25</v>
      </c>
      <c r="C7" s="345">
        <v>-0.58399999999999996</v>
      </c>
      <c r="D7" s="345">
        <v>15.98</v>
      </c>
      <c r="E7" s="345">
        <v>7.7920000000000003E-2</v>
      </c>
      <c r="F7" s="347">
        <v>-1</v>
      </c>
      <c r="G7" s="345">
        <v>13.5</v>
      </c>
      <c r="H7" s="345">
        <v>13.9</v>
      </c>
      <c r="I7" s="345">
        <v>14.1</v>
      </c>
      <c r="J7" s="345">
        <v>14.8</v>
      </c>
      <c r="K7" s="345">
        <v>15.2</v>
      </c>
      <c r="L7" s="345">
        <v>16</v>
      </c>
      <c r="M7" s="345">
        <v>16.899999999999999</v>
      </c>
      <c r="N7" s="345">
        <v>17.399999999999999</v>
      </c>
      <c r="O7" s="345">
        <v>18.3</v>
      </c>
      <c r="P7" s="345">
        <v>18.600000000000001</v>
      </c>
      <c r="Q7" s="345">
        <v>19.399999999999999</v>
      </c>
      <c r="R7" s="347">
        <v>9999</v>
      </c>
    </row>
    <row r="8" spans="1:18">
      <c r="A8" s="345" t="s">
        <v>821</v>
      </c>
      <c r="B8" s="346">
        <v>26</v>
      </c>
      <c r="C8" s="348">
        <v>-0.54969999999999997</v>
      </c>
      <c r="D8" s="348">
        <v>15.9414</v>
      </c>
      <c r="E8" s="348">
        <v>7.8E-2</v>
      </c>
      <c r="F8" s="347">
        <v>-1</v>
      </c>
      <c r="G8" s="348">
        <v>13.4</v>
      </c>
      <c r="H8" s="348">
        <v>13.8</v>
      </c>
      <c r="I8" s="348">
        <v>14.1</v>
      </c>
      <c r="J8" s="349">
        <v>14.7</v>
      </c>
      <c r="K8" s="348">
        <v>15.1</v>
      </c>
      <c r="L8" s="348">
        <v>15.9</v>
      </c>
      <c r="M8" s="348">
        <v>16.8</v>
      </c>
      <c r="N8" s="348">
        <v>17.3</v>
      </c>
      <c r="O8" s="348">
        <v>18.2</v>
      </c>
      <c r="P8" s="348">
        <v>18.600000000000001</v>
      </c>
      <c r="Q8" s="348">
        <v>19.3</v>
      </c>
      <c r="R8" s="347">
        <v>9999</v>
      </c>
    </row>
    <row r="9" spans="1:18">
      <c r="A9" s="345" t="s">
        <v>822</v>
      </c>
      <c r="B9" s="346">
        <v>27</v>
      </c>
      <c r="C9" s="348">
        <v>-0.51659999999999995</v>
      </c>
      <c r="D9" s="348">
        <v>15.903600000000001</v>
      </c>
      <c r="E9" s="348">
        <v>7.8079999999999997E-2</v>
      </c>
      <c r="F9" s="347">
        <v>-1</v>
      </c>
      <c r="G9" s="348">
        <v>13.4</v>
      </c>
      <c r="H9" s="348">
        <v>13.8</v>
      </c>
      <c r="I9" s="348">
        <v>14</v>
      </c>
      <c r="J9" s="349">
        <v>14.7</v>
      </c>
      <c r="K9" s="348">
        <v>15.1</v>
      </c>
      <c r="L9" s="348">
        <v>15.9</v>
      </c>
      <c r="M9" s="348">
        <v>16.8</v>
      </c>
      <c r="N9" s="348">
        <v>17.3</v>
      </c>
      <c r="O9" s="348">
        <v>18.2</v>
      </c>
      <c r="P9" s="348">
        <v>18.5</v>
      </c>
      <c r="Q9" s="348">
        <v>19.2</v>
      </c>
      <c r="R9" s="347">
        <v>9999</v>
      </c>
    </row>
    <row r="10" spans="1:18">
      <c r="A10" s="345" t="s">
        <v>823</v>
      </c>
      <c r="B10" s="346">
        <v>28</v>
      </c>
      <c r="C10" s="348">
        <v>-0.48499999999999999</v>
      </c>
      <c r="D10" s="348">
        <v>15.8667</v>
      </c>
      <c r="E10" s="348">
        <v>7.8179999999999999E-2</v>
      </c>
      <c r="F10" s="347">
        <v>-1</v>
      </c>
      <c r="G10" s="348">
        <v>13.3</v>
      </c>
      <c r="H10" s="348">
        <v>13.8</v>
      </c>
      <c r="I10" s="348">
        <v>14</v>
      </c>
      <c r="J10" s="349">
        <v>14.7</v>
      </c>
      <c r="K10" s="348">
        <v>15.1</v>
      </c>
      <c r="L10" s="348">
        <v>15.9</v>
      </c>
      <c r="M10" s="348">
        <v>16.7</v>
      </c>
      <c r="N10" s="348">
        <v>17.2</v>
      </c>
      <c r="O10" s="348">
        <v>18.100000000000001</v>
      </c>
      <c r="P10" s="348">
        <v>18.5</v>
      </c>
      <c r="Q10" s="348">
        <v>19.2</v>
      </c>
      <c r="R10" s="347">
        <v>9999</v>
      </c>
    </row>
    <row r="11" spans="1:18">
      <c r="A11" s="345" t="s">
        <v>824</v>
      </c>
      <c r="B11" s="346">
        <v>29</v>
      </c>
      <c r="C11" s="348">
        <v>-0.45519999999999999</v>
      </c>
      <c r="D11" s="348">
        <v>15.8306</v>
      </c>
      <c r="E11" s="348">
        <v>7.8289999999999998E-2</v>
      </c>
      <c r="F11" s="347">
        <v>-1</v>
      </c>
      <c r="G11" s="348">
        <v>13.3</v>
      </c>
      <c r="H11" s="348">
        <v>13.7</v>
      </c>
      <c r="I11" s="348">
        <v>14</v>
      </c>
      <c r="J11" s="349">
        <v>14.6</v>
      </c>
      <c r="K11" s="348">
        <v>15</v>
      </c>
      <c r="L11" s="348">
        <v>15.8</v>
      </c>
      <c r="M11" s="348">
        <v>16.7</v>
      </c>
      <c r="N11" s="348">
        <v>17.2</v>
      </c>
      <c r="O11" s="348">
        <v>18.100000000000001</v>
      </c>
      <c r="P11" s="348">
        <v>18.399999999999999</v>
      </c>
      <c r="Q11" s="348">
        <v>19.100000000000001</v>
      </c>
      <c r="R11" s="347">
        <v>9999</v>
      </c>
    </row>
    <row r="12" spans="1:18">
      <c r="A12" s="345" t="s">
        <v>825</v>
      </c>
      <c r="B12" s="346">
        <v>30</v>
      </c>
      <c r="C12" s="348">
        <v>-0.4274</v>
      </c>
      <c r="D12" s="348">
        <v>15.795299999999999</v>
      </c>
      <c r="E12" s="348">
        <v>7.8409999999999994E-2</v>
      </c>
      <c r="F12" s="347">
        <v>-1</v>
      </c>
      <c r="G12" s="348">
        <v>13.3</v>
      </c>
      <c r="H12" s="348">
        <v>13.7</v>
      </c>
      <c r="I12" s="348">
        <v>13.9</v>
      </c>
      <c r="J12" s="349">
        <v>14.6</v>
      </c>
      <c r="K12" s="348">
        <v>15</v>
      </c>
      <c r="L12" s="348">
        <v>15.8</v>
      </c>
      <c r="M12" s="348">
        <v>16.7</v>
      </c>
      <c r="N12" s="348">
        <v>17.2</v>
      </c>
      <c r="O12" s="348">
        <v>18</v>
      </c>
      <c r="P12" s="348">
        <v>18.399999999999999</v>
      </c>
      <c r="Q12" s="348">
        <v>19.100000000000001</v>
      </c>
      <c r="R12" s="347">
        <v>9999</v>
      </c>
    </row>
    <row r="13" spans="1:18">
      <c r="A13" s="345" t="s">
        <v>826</v>
      </c>
      <c r="B13" s="346">
        <v>31</v>
      </c>
      <c r="C13" s="348">
        <v>-0.40160000000000001</v>
      </c>
      <c r="D13" s="348">
        <v>15.7606</v>
      </c>
      <c r="E13" s="348">
        <v>7.8539999999999999E-2</v>
      </c>
      <c r="F13" s="347">
        <v>-1</v>
      </c>
      <c r="G13" s="348">
        <v>13.2</v>
      </c>
      <c r="H13" s="348">
        <v>13.7</v>
      </c>
      <c r="I13" s="348">
        <v>13.9</v>
      </c>
      <c r="J13" s="349">
        <v>14.5</v>
      </c>
      <c r="K13" s="348">
        <v>15</v>
      </c>
      <c r="L13" s="348">
        <v>15.8</v>
      </c>
      <c r="M13" s="348">
        <v>16.600000000000001</v>
      </c>
      <c r="N13" s="348">
        <v>17.100000000000001</v>
      </c>
      <c r="O13" s="348">
        <v>18</v>
      </c>
      <c r="P13" s="348">
        <v>18.399999999999999</v>
      </c>
      <c r="Q13" s="348">
        <v>19.100000000000001</v>
      </c>
      <c r="R13" s="347">
        <v>9999</v>
      </c>
    </row>
    <row r="14" spans="1:18">
      <c r="A14" s="345" t="s">
        <v>827</v>
      </c>
      <c r="B14" s="346">
        <v>32</v>
      </c>
      <c r="C14" s="348">
        <v>-0.37819999999999998</v>
      </c>
      <c r="D14" s="348">
        <v>15.726699999999999</v>
      </c>
      <c r="E14" s="348">
        <v>7.8670000000000004E-2</v>
      </c>
      <c r="F14" s="347">
        <v>-1</v>
      </c>
      <c r="G14" s="348">
        <v>13.2</v>
      </c>
      <c r="H14" s="348">
        <v>13.6</v>
      </c>
      <c r="I14" s="348">
        <v>13.9</v>
      </c>
      <c r="J14" s="349">
        <v>14.5</v>
      </c>
      <c r="K14" s="348">
        <v>14.9</v>
      </c>
      <c r="L14" s="348">
        <v>15.7</v>
      </c>
      <c r="M14" s="348">
        <v>16.600000000000001</v>
      </c>
      <c r="N14" s="348">
        <v>17.100000000000001</v>
      </c>
      <c r="O14" s="348">
        <v>18</v>
      </c>
      <c r="P14" s="348">
        <v>18.3</v>
      </c>
      <c r="Q14" s="348">
        <v>19</v>
      </c>
      <c r="R14" s="347">
        <v>9999</v>
      </c>
    </row>
    <row r="15" spans="1:18">
      <c r="A15" s="345" t="s">
        <v>828</v>
      </c>
      <c r="B15" s="346">
        <v>33</v>
      </c>
      <c r="C15" s="348">
        <v>-0.35720000000000002</v>
      </c>
      <c r="D15" s="348">
        <v>15.6934</v>
      </c>
      <c r="E15" s="348">
        <v>7.8820000000000001E-2</v>
      </c>
      <c r="F15" s="347">
        <v>-1</v>
      </c>
      <c r="G15" s="348">
        <v>13.1</v>
      </c>
      <c r="H15" s="348">
        <v>13.6</v>
      </c>
      <c r="I15" s="348">
        <v>13.8</v>
      </c>
      <c r="J15" s="349">
        <v>14.5</v>
      </c>
      <c r="K15" s="348">
        <v>14.9</v>
      </c>
      <c r="L15" s="348">
        <v>15.7</v>
      </c>
      <c r="M15" s="348">
        <v>16.600000000000001</v>
      </c>
      <c r="N15" s="348">
        <v>17</v>
      </c>
      <c r="O15" s="348">
        <v>17.899999999999999</v>
      </c>
      <c r="P15" s="348">
        <v>18.3</v>
      </c>
      <c r="Q15" s="348">
        <v>19</v>
      </c>
      <c r="R15" s="347">
        <v>9999</v>
      </c>
    </row>
    <row r="16" spans="1:18">
      <c r="A16" s="345" t="s">
        <v>829</v>
      </c>
      <c r="B16" s="346">
        <v>34</v>
      </c>
      <c r="C16" s="348">
        <v>-0.33879999999999999</v>
      </c>
      <c r="D16" s="348">
        <v>15.661</v>
      </c>
      <c r="E16" s="348">
        <v>7.8969999999999999E-2</v>
      </c>
      <c r="F16" s="347">
        <v>-1</v>
      </c>
      <c r="G16" s="348">
        <v>13.1</v>
      </c>
      <c r="H16" s="348">
        <v>13.5</v>
      </c>
      <c r="I16" s="348">
        <v>13.8</v>
      </c>
      <c r="J16" s="349">
        <v>14.4</v>
      </c>
      <c r="K16" s="348">
        <v>14.9</v>
      </c>
      <c r="L16" s="348">
        <v>15.7</v>
      </c>
      <c r="M16" s="348">
        <v>16.5</v>
      </c>
      <c r="N16" s="348">
        <v>17</v>
      </c>
      <c r="O16" s="348">
        <v>17.899999999999999</v>
      </c>
      <c r="P16" s="348">
        <v>18.2</v>
      </c>
      <c r="Q16" s="348">
        <v>18.899999999999999</v>
      </c>
      <c r="R16" s="347">
        <v>9999</v>
      </c>
    </row>
    <row r="17" spans="1:18">
      <c r="A17" s="345" t="s">
        <v>830</v>
      </c>
      <c r="B17" s="346">
        <v>35</v>
      </c>
      <c r="C17" s="348">
        <v>-0.3231</v>
      </c>
      <c r="D17" s="348">
        <v>15.6294</v>
      </c>
      <c r="E17" s="348">
        <v>7.9140000000000002E-2</v>
      </c>
      <c r="F17" s="347">
        <v>-1</v>
      </c>
      <c r="G17" s="348">
        <v>13.1</v>
      </c>
      <c r="H17" s="348">
        <v>13.5</v>
      </c>
      <c r="I17" s="348">
        <v>13.8</v>
      </c>
      <c r="J17" s="349">
        <v>14.4</v>
      </c>
      <c r="K17" s="348">
        <v>14.8</v>
      </c>
      <c r="L17" s="348">
        <v>15.6</v>
      </c>
      <c r="M17" s="348">
        <v>16.5</v>
      </c>
      <c r="N17" s="348">
        <v>17</v>
      </c>
      <c r="O17" s="348">
        <v>17.899999999999999</v>
      </c>
      <c r="P17" s="348">
        <v>18.2</v>
      </c>
      <c r="Q17" s="348">
        <v>18.899999999999999</v>
      </c>
      <c r="R17" s="347">
        <v>9999</v>
      </c>
    </row>
    <row r="18" spans="1:18">
      <c r="A18" s="345" t="s">
        <v>831</v>
      </c>
      <c r="B18" s="346">
        <v>36</v>
      </c>
      <c r="C18" s="348">
        <v>-0.31009999999999999</v>
      </c>
      <c r="D18" s="348">
        <v>15.598800000000001</v>
      </c>
      <c r="E18" s="348">
        <v>7.9310000000000005E-2</v>
      </c>
      <c r="F18" s="347">
        <v>-1</v>
      </c>
      <c r="G18" s="348">
        <v>13</v>
      </c>
      <c r="H18" s="348">
        <v>13.5</v>
      </c>
      <c r="I18" s="348">
        <v>13.7</v>
      </c>
      <c r="J18" s="349">
        <v>14.4</v>
      </c>
      <c r="K18" s="348">
        <v>14.8</v>
      </c>
      <c r="L18" s="348">
        <v>15.6</v>
      </c>
      <c r="M18" s="348">
        <v>16.5</v>
      </c>
      <c r="N18" s="348">
        <v>17</v>
      </c>
      <c r="O18" s="348">
        <v>17.8</v>
      </c>
      <c r="P18" s="348">
        <v>18.2</v>
      </c>
      <c r="Q18" s="348">
        <v>18.899999999999999</v>
      </c>
      <c r="R18" s="347">
        <v>9999</v>
      </c>
    </row>
    <row r="19" spans="1:18">
      <c r="A19" s="345" t="s">
        <v>832</v>
      </c>
      <c r="B19" s="346">
        <v>37</v>
      </c>
      <c r="C19" s="348">
        <v>-0.3</v>
      </c>
      <c r="D19" s="348">
        <v>15.5693</v>
      </c>
      <c r="E19" s="348">
        <v>7.9500000000000001E-2</v>
      </c>
      <c r="F19" s="347">
        <v>-1</v>
      </c>
      <c r="G19" s="348">
        <v>13</v>
      </c>
      <c r="H19" s="348">
        <v>13.5</v>
      </c>
      <c r="I19" s="348">
        <v>13.7</v>
      </c>
      <c r="J19" s="349">
        <v>14.4</v>
      </c>
      <c r="K19" s="348">
        <v>14.8</v>
      </c>
      <c r="L19" s="348">
        <v>15.6</v>
      </c>
      <c r="M19" s="348">
        <v>16.399999999999999</v>
      </c>
      <c r="N19" s="348">
        <v>16.899999999999999</v>
      </c>
      <c r="O19" s="348">
        <v>17.8</v>
      </c>
      <c r="P19" s="348">
        <v>18.100000000000001</v>
      </c>
      <c r="Q19" s="348">
        <v>18.8</v>
      </c>
      <c r="R19" s="347">
        <v>9999</v>
      </c>
    </row>
    <row r="20" spans="1:18">
      <c r="A20" s="345" t="s">
        <v>833</v>
      </c>
      <c r="B20" s="346">
        <v>38</v>
      </c>
      <c r="C20" s="348">
        <v>-0.29270000000000002</v>
      </c>
      <c r="D20" s="348">
        <v>15.541</v>
      </c>
      <c r="E20" s="348">
        <v>7.9689999999999997E-2</v>
      </c>
      <c r="F20" s="347">
        <v>-1</v>
      </c>
      <c r="G20" s="348">
        <v>13</v>
      </c>
      <c r="H20" s="348">
        <v>13.4</v>
      </c>
      <c r="I20" s="348">
        <v>13.7</v>
      </c>
      <c r="J20" s="349">
        <v>14.3</v>
      </c>
      <c r="K20" s="348">
        <v>14.7</v>
      </c>
      <c r="L20" s="348">
        <v>15.5</v>
      </c>
      <c r="M20" s="348">
        <v>16.399999999999999</v>
      </c>
      <c r="N20" s="348">
        <v>16.899999999999999</v>
      </c>
      <c r="O20" s="348">
        <v>17.8</v>
      </c>
      <c r="P20" s="348">
        <v>18.100000000000001</v>
      </c>
      <c r="Q20" s="348">
        <v>18.8</v>
      </c>
      <c r="R20" s="347">
        <v>9999</v>
      </c>
    </row>
    <row r="21" spans="1:18">
      <c r="A21" s="345" t="s">
        <v>834</v>
      </c>
      <c r="B21" s="346">
        <v>39</v>
      </c>
      <c r="C21" s="348">
        <v>-0.28839999999999999</v>
      </c>
      <c r="D21" s="348">
        <v>15.513999999999999</v>
      </c>
      <c r="E21" s="348">
        <v>7.9899999999999999E-2</v>
      </c>
      <c r="F21" s="347">
        <v>-1</v>
      </c>
      <c r="G21" s="348">
        <v>12.9</v>
      </c>
      <c r="H21" s="348">
        <v>13.4</v>
      </c>
      <c r="I21" s="348">
        <v>13.6</v>
      </c>
      <c r="J21" s="349">
        <v>14.3</v>
      </c>
      <c r="K21" s="348">
        <v>14.7</v>
      </c>
      <c r="L21" s="348">
        <v>15.5</v>
      </c>
      <c r="M21" s="348">
        <v>16.399999999999999</v>
      </c>
      <c r="N21" s="348">
        <v>16.899999999999999</v>
      </c>
      <c r="O21" s="348">
        <v>17.7</v>
      </c>
      <c r="P21" s="348">
        <v>18.100000000000001</v>
      </c>
      <c r="Q21" s="348">
        <v>18.8</v>
      </c>
      <c r="R21" s="347">
        <v>9999</v>
      </c>
    </row>
    <row r="22" spans="1:18">
      <c r="A22" s="345" t="s">
        <v>835</v>
      </c>
      <c r="B22" s="346">
        <v>40</v>
      </c>
      <c r="C22" s="348">
        <v>-0.28689999999999999</v>
      </c>
      <c r="D22" s="348">
        <v>15.4885</v>
      </c>
      <c r="E22" s="348">
        <v>8.0119999999999997E-2</v>
      </c>
      <c r="F22" s="347">
        <v>-1</v>
      </c>
      <c r="G22" s="348">
        <v>12.9</v>
      </c>
      <c r="H22" s="348">
        <v>13.4</v>
      </c>
      <c r="I22" s="348">
        <v>13.6</v>
      </c>
      <c r="J22" s="349">
        <v>14.3</v>
      </c>
      <c r="K22" s="348">
        <v>14.7</v>
      </c>
      <c r="L22" s="348">
        <v>15.5</v>
      </c>
      <c r="M22" s="348">
        <v>16.399999999999999</v>
      </c>
      <c r="N22" s="348">
        <v>16.8</v>
      </c>
      <c r="O22" s="348">
        <v>17.7</v>
      </c>
      <c r="P22" s="348">
        <v>18.100000000000001</v>
      </c>
      <c r="Q22" s="348">
        <v>18.8</v>
      </c>
      <c r="R22" s="347">
        <v>9999</v>
      </c>
    </row>
    <row r="23" spans="1:18">
      <c r="A23" s="345" t="s">
        <v>836</v>
      </c>
      <c r="B23" s="346">
        <v>41</v>
      </c>
      <c r="C23" s="348">
        <v>-0.28810000000000002</v>
      </c>
      <c r="D23" s="348">
        <v>15.464499999999999</v>
      </c>
      <c r="E23" s="348">
        <v>8.0360000000000001E-2</v>
      </c>
      <c r="F23" s="347">
        <v>-1</v>
      </c>
      <c r="G23" s="348">
        <v>12.9</v>
      </c>
      <c r="H23" s="348">
        <v>13.3</v>
      </c>
      <c r="I23" s="348">
        <v>13.6</v>
      </c>
      <c r="J23" s="349">
        <v>14.2</v>
      </c>
      <c r="K23" s="348">
        <v>14.7</v>
      </c>
      <c r="L23" s="348">
        <v>15.5</v>
      </c>
      <c r="M23" s="348">
        <v>16.3</v>
      </c>
      <c r="N23" s="348">
        <v>16.8</v>
      </c>
      <c r="O23" s="348">
        <v>17.7</v>
      </c>
      <c r="P23" s="348">
        <v>18</v>
      </c>
      <c r="Q23" s="348">
        <v>18.7</v>
      </c>
      <c r="R23" s="347">
        <v>9999</v>
      </c>
    </row>
    <row r="24" spans="1:18">
      <c r="A24" s="345" t="s">
        <v>837</v>
      </c>
      <c r="B24" s="346">
        <v>42</v>
      </c>
      <c r="C24" s="348">
        <v>-0.29189999999999999</v>
      </c>
      <c r="D24" s="348">
        <v>15.442</v>
      </c>
      <c r="E24" s="348">
        <v>8.0610000000000001E-2</v>
      </c>
      <c r="F24" s="347">
        <v>-1</v>
      </c>
      <c r="G24" s="348">
        <v>12.9</v>
      </c>
      <c r="H24" s="348">
        <v>13.3</v>
      </c>
      <c r="I24" s="348">
        <v>13.6</v>
      </c>
      <c r="J24" s="349">
        <v>14.2</v>
      </c>
      <c r="K24" s="348">
        <v>14.6</v>
      </c>
      <c r="L24" s="348">
        <v>15.4</v>
      </c>
      <c r="M24" s="348">
        <v>16.3</v>
      </c>
      <c r="N24" s="348">
        <v>16.8</v>
      </c>
      <c r="O24" s="348">
        <v>17.7</v>
      </c>
      <c r="P24" s="348">
        <v>18</v>
      </c>
      <c r="Q24" s="348">
        <v>18.7</v>
      </c>
      <c r="R24" s="347">
        <v>9999</v>
      </c>
    </row>
    <row r="25" spans="1:18">
      <c r="A25" s="345" t="s">
        <v>838</v>
      </c>
      <c r="B25" s="346">
        <v>43</v>
      </c>
      <c r="C25" s="348">
        <v>-0.29809999999999998</v>
      </c>
      <c r="D25" s="348">
        <v>15.420999999999999</v>
      </c>
      <c r="E25" s="348">
        <v>8.0869999999999997E-2</v>
      </c>
      <c r="F25" s="347">
        <v>-1</v>
      </c>
      <c r="G25" s="348">
        <v>12.8</v>
      </c>
      <c r="H25" s="348">
        <v>13.3</v>
      </c>
      <c r="I25" s="348">
        <v>13.5</v>
      </c>
      <c r="J25" s="349">
        <v>14.2</v>
      </c>
      <c r="K25" s="348">
        <v>14.6</v>
      </c>
      <c r="L25" s="348">
        <v>15.4</v>
      </c>
      <c r="M25" s="348">
        <v>16.3</v>
      </c>
      <c r="N25" s="348">
        <v>16.8</v>
      </c>
      <c r="O25" s="348">
        <v>17.7</v>
      </c>
      <c r="P25" s="348">
        <v>18</v>
      </c>
      <c r="Q25" s="348">
        <v>18.7</v>
      </c>
      <c r="R25" s="347">
        <v>9999</v>
      </c>
    </row>
    <row r="26" spans="1:18">
      <c r="A26" s="345" t="s">
        <v>839</v>
      </c>
      <c r="B26" s="346">
        <v>44</v>
      </c>
      <c r="C26" s="348">
        <v>-0.30669999999999997</v>
      </c>
      <c r="D26" s="348">
        <v>15.401300000000001</v>
      </c>
      <c r="E26" s="348">
        <v>8.115E-2</v>
      </c>
      <c r="F26" s="347">
        <v>-1</v>
      </c>
      <c r="G26" s="348">
        <v>12.8</v>
      </c>
      <c r="H26" s="348">
        <v>13.3</v>
      </c>
      <c r="I26" s="348">
        <v>13.5</v>
      </c>
      <c r="J26" s="349">
        <v>14.2</v>
      </c>
      <c r="K26" s="348">
        <v>14.6</v>
      </c>
      <c r="L26" s="348">
        <v>15.4</v>
      </c>
      <c r="M26" s="348">
        <v>16.3</v>
      </c>
      <c r="N26" s="348">
        <v>16.8</v>
      </c>
      <c r="O26" s="348">
        <v>17.7</v>
      </c>
      <c r="P26" s="348">
        <v>18</v>
      </c>
      <c r="Q26" s="348">
        <v>18.7</v>
      </c>
      <c r="R26" s="347">
        <v>9999</v>
      </c>
    </row>
    <row r="27" spans="1:18">
      <c r="A27" s="345" t="s">
        <v>840</v>
      </c>
      <c r="B27" s="346">
        <v>45</v>
      </c>
      <c r="C27" s="348">
        <v>-0.31740000000000002</v>
      </c>
      <c r="D27" s="348">
        <v>15.3827</v>
      </c>
      <c r="E27" s="348">
        <v>8.1439999999999999E-2</v>
      </c>
      <c r="F27" s="347">
        <v>-1</v>
      </c>
      <c r="G27" s="348">
        <v>12.8</v>
      </c>
      <c r="H27" s="348">
        <v>13.2</v>
      </c>
      <c r="I27" s="348">
        <v>13.5</v>
      </c>
      <c r="J27" s="349">
        <v>14.2</v>
      </c>
      <c r="K27" s="348">
        <v>14.6</v>
      </c>
      <c r="L27" s="348">
        <v>15.4</v>
      </c>
      <c r="M27" s="348">
        <v>16.3</v>
      </c>
      <c r="N27" s="348">
        <v>16.8</v>
      </c>
      <c r="O27" s="348">
        <v>17.600000000000001</v>
      </c>
      <c r="P27" s="348">
        <v>18</v>
      </c>
      <c r="Q27" s="348">
        <v>18.7</v>
      </c>
      <c r="R27" s="347">
        <v>9999</v>
      </c>
    </row>
    <row r="28" spans="1:18">
      <c r="A28" s="345" t="s">
        <v>841</v>
      </c>
      <c r="B28" s="346">
        <v>46</v>
      </c>
      <c r="C28" s="348">
        <v>-0.33029999999999998</v>
      </c>
      <c r="D28" s="348">
        <v>15.3652</v>
      </c>
      <c r="E28" s="348">
        <v>8.1739999999999993E-2</v>
      </c>
      <c r="F28" s="347">
        <v>-1</v>
      </c>
      <c r="G28" s="348">
        <v>12.8</v>
      </c>
      <c r="H28" s="348">
        <v>13.2</v>
      </c>
      <c r="I28" s="348">
        <v>13.5</v>
      </c>
      <c r="J28" s="349">
        <v>14.1</v>
      </c>
      <c r="K28" s="348">
        <v>14.5</v>
      </c>
      <c r="L28" s="348">
        <v>15.4</v>
      </c>
      <c r="M28" s="348">
        <v>16.2</v>
      </c>
      <c r="N28" s="348">
        <v>16.7</v>
      </c>
      <c r="O28" s="348">
        <v>17.600000000000001</v>
      </c>
      <c r="P28" s="348">
        <v>18</v>
      </c>
      <c r="Q28" s="348">
        <v>18.7</v>
      </c>
      <c r="R28" s="347">
        <v>9999</v>
      </c>
    </row>
    <row r="29" spans="1:18">
      <c r="A29" s="345" t="s">
        <v>842</v>
      </c>
      <c r="B29" s="346">
        <v>47</v>
      </c>
      <c r="C29" s="348">
        <v>-0.34520000000000001</v>
      </c>
      <c r="D29" s="348">
        <v>15.3485</v>
      </c>
      <c r="E29" s="348">
        <v>8.2049999999999998E-2</v>
      </c>
      <c r="F29" s="347">
        <v>-1</v>
      </c>
      <c r="G29" s="348">
        <v>12.8</v>
      </c>
      <c r="H29" s="348">
        <v>13.2</v>
      </c>
      <c r="I29" s="348">
        <v>13.5</v>
      </c>
      <c r="J29" s="349">
        <v>14.1</v>
      </c>
      <c r="K29" s="348">
        <v>14.5</v>
      </c>
      <c r="L29" s="348">
        <v>15.3</v>
      </c>
      <c r="M29" s="348">
        <v>16.2</v>
      </c>
      <c r="N29" s="348">
        <v>16.7</v>
      </c>
      <c r="O29" s="348">
        <v>17.600000000000001</v>
      </c>
      <c r="P29" s="348">
        <v>18</v>
      </c>
      <c r="Q29" s="348">
        <v>18.7</v>
      </c>
      <c r="R29" s="347">
        <v>9999</v>
      </c>
    </row>
    <row r="30" spans="1:18">
      <c r="A30" s="345" t="s">
        <v>843</v>
      </c>
      <c r="B30" s="346">
        <v>48</v>
      </c>
      <c r="C30" s="348">
        <v>-0.36220000000000002</v>
      </c>
      <c r="D30" s="348">
        <v>15.332599999999999</v>
      </c>
      <c r="E30" s="348">
        <v>8.2379999999999995E-2</v>
      </c>
      <c r="F30" s="347">
        <v>-1</v>
      </c>
      <c r="G30" s="348">
        <v>12.7</v>
      </c>
      <c r="H30" s="348">
        <v>13.2</v>
      </c>
      <c r="I30" s="348">
        <v>13.4</v>
      </c>
      <c r="J30" s="349">
        <v>14.1</v>
      </c>
      <c r="K30" s="348">
        <v>14.5</v>
      </c>
      <c r="L30" s="348">
        <v>15.3</v>
      </c>
      <c r="M30" s="348">
        <v>16.2</v>
      </c>
      <c r="N30" s="348">
        <v>16.7</v>
      </c>
      <c r="O30" s="348">
        <v>17.600000000000001</v>
      </c>
      <c r="P30" s="348">
        <v>18</v>
      </c>
      <c r="Q30" s="348">
        <v>18.7</v>
      </c>
      <c r="R30" s="347">
        <v>9999</v>
      </c>
    </row>
    <row r="31" spans="1:18">
      <c r="A31" s="345" t="s">
        <v>844</v>
      </c>
      <c r="B31" s="346">
        <v>49</v>
      </c>
      <c r="C31" s="348">
        <v>-0.38109999999999999</v>
      </c>
      <c r="D31" s="348">
        <v>15.317399999999999</v>
      </c>
      <c r="E31" s="348">
        <v>8.2720000000000002E-2</v>
      </c>
      <c r="F31" s="347">
        <v>-1</v>
      </c>
      <c r="G31" s="348">
        <v>12.7</v>
      </c>
      <c r="H31" s="348">
        <v>13.2</v>
      </c>
      <c r="I31" s="348">
        <v>13.4</v>
      </c>
      <c r="J31" s="349">
        <v>14.1</v>
      </c>
      <c r="K31" s="348">
        <v>14.5</v>
      </c>
      <c r="L31" s="348">
        <v>15.3</v>
      </c>
      <c r="M31" s="348">
        <v>16.2</v>
      </c>
      <c r="N31" s="348">
        <v>16.7</v>
      </c>
      <c r="O31" s="348">
        <v>17.600000000000001</v>
      </c>
      <c r="P31" s="348">
        <v>18</v>
      </c>
      <c r="Q31" s="348">
        <v>18.7</v>
      </c>
      <c r="R31" s="347">
        <v>9999</v>
      </c>
    </row>
    <row r="32" spans="1:18">
      <c r="A32" s="345" t="s">
        <v>845</v>
      </c>
      <c r="B32" s="346">
        <v>50</v>
      </c>
      <c r="C32" s="348">
        <v>-0.40189999999999998</v>
      </c>
      <c r="D32" s="348">
        <v>15.302899999999999</v>
      </c>
      <c r="E32" s="348">
        <v>8.3070000000000005E-2</v>
      </c>
      <c r="F32" s="347">
        <v>-1</v>
      </c>
      <c r="G32" s="348">
        <v>12.7</v>
      </c>
      <c r="H32" s="348">
        <v>13.2</v>
      </c>
      <c r="I32" s="348">
        <v>13.4</v>
      </c>
      <c r="J32" s="349">
        <v>14.1</v>
      </c>
      <c r="K32" s="348">
        <v>14.5</v>
      </c>
      <c r="L32" s="348">
        <v>15.3</v>
      </c>
      <c r="M32" s="348">
        <v>16.2</v>
      </c>
      <c r="N32" s="348">
        <v>16.7</v>
      </c>
      <c r="O32" s="348">
        <v>17.600000000000001</v>
      </c>
      <c r="P32" s="348">
        <v>18</v>
      </c>
      <c r="Q32" s="348">
        <v>18.7</v>
      </c>
      <c r="R32" s="347">
        <v>9999</v>
      </c>
    </row>
    <row r="33" spans="1:18">
      <c r="A33" s="345" t="s">
        <v>846</v>
      </c>
      <c r="B33" s="346">
        <v>51</v>
      </c>
      <c r="C33" s="348">
        <v>-0.42449999999999999</v>
      </c>
      <c r="D33" s="348">
        <v>15.289099999999999</v>
      </c>
      <c r="E33" s="348">
        <v>8.3430000000000004E-2</v>
      </c>
      <c r="F33" s="347">
        <v>-1</v>
      </c>
      <c r="G33" s="348">
        <v>12.7</v>
      </c>
      <c r="H33" s="348">
        <v>13.1</v>
      </c>
      <c r="I33" s="348">
        <v>13.4</v>
      </c>
      <c r="J33" s="349">
        <v>14</v>
      </c>
      <c r="K33" s="348">
        <v>14.5</v>
      </c>
      <c r="L33" s="348">
        <v>15.3</v>
      </c>
      <c r="M33" s="348">
        <v>16.2</v>
      </c>
      <c r="N33" s="348">
        <v>16.7</v>
      </c>
      <c r="O33" s="348">
        <v>17.600000000000001</v>
      </c>
      <c r="P33" s="348">
        <v>18</v>
      </c>
      <c r="Q33" s="348">
        <v>18.7</v>
      </c>
      <c r="R33" s="347">
        <v>9999</v>
      </c>
    </row>
    <row r="34" spans="1:18">
      <c r="A34" s="345" t="s">
        <v>847</v>
      </c>
      <c r="B34" s="346">
        <v>52</v>
      </c>
      <c r="C34" s="348">
        <v>-0.44879999999999998</v>
      </c>
      <c r="D34" s="348">
        <v>15.2759</v>
      </c>
      <c r="E34" s="348">
        <v>8.3799999999999999E-2</v>
      </c>
      <c r="F34" s="347">
        <v>-1</v>
      </c>
      <c r="G34" s="348">
        <v>12.7</v>
      </c>
      <c r="H34" s="348">
        <v>13.1</v>
      </c>
      <c r="I34" s="348">
        <v>13.4</v>
      </c>
      <c r="J34" s="349">
        <v>14</v>
      </c>
      <c r="K34" s="348">
        <v>14.4</v>
      </c>
      <c r="L34" s="348">
        <v>15.3</v>
      </c>
      <c r="M34" s="348">
        <v>16.2</v>
      </c>
      <c r="N34" s="348">
        <v>16.7</v>
      </c>
      <c r="O34" s="348">
        <v>17.600000000000001</v>
      </c>
      <c r="P34" s="348">
        <v>18</v>
      </c>
      <c r="Q34" s="348">
        <v>18.7</v>
      </c>
      <c r="R34" s="347">
        <v>9999</v>
      </c>
    </row>
    <row r="35" spans="1:18">
      <c r="A35" s="345" t="s">
        <v>848</v>
      </c>
      <c r="B35" s="346">
        <v>53</v>
      </c>
      <c r="C35" s="348">
        <v>-0.47470000000000001</v>
      </c>
      <c r="D35" s="348">
        <v>15.263299999999999</v>
      </c>
      <c r="E35" s="348">
        <v>8.4180000000000005E-2</v>
      </c>
      <c r="F35" s="347">
        <v>-1</v>
      </c>
      <c r="G35" s="348">
        <v>12.7</v>
      </c>
      <c r="H35" s="348">
        <v>13.1</v>
      </c>
      <c r="I35" s="348">
        <v>13.3</v>
      </c>
      <c r="J35" s="349">
        <v>14</v>
      </c>
      <c r="K35" s="348">
        <v>14.4</v>
      </c>
      <c r="L35" s="348">
        <v>15.3</v>
      </c>
      <c r="M35" s="348">
        <v>16.2</v>
      </c>
      <c r="N35" s="348">
        <v>16.7</v>
      </c>
      <c r="O35" s="348">
        <v>17.600000000000001</v>
      </c>
      <c r="P35" s="348">
        <v>18</v>
      </c>
      <c r="Q35" s="348">
        <v>18.7</v>
      </c>
      <c r="R35" s="347">
        <v>9999</v>
      </c>
    </row>
    <row r="36" spans="1:18">
      <c r="A36" s="345" t="s">
        <v>849</v>
      </c>
      <c r="B36" s="346">
        <v>54</v>
      </c>
      <c r="C36" s="348">
        <v>-0.50190000000000001</v>
      </c>
      <c r="D36" s="348">
        <v>15.2514</v>
      </c>
      <c r="E36" s="348">
        <v>8.4570000000000006E-2</v>
      </c>
      <c r="F36" s="347">
        <v>-1</v>
      </c>
      <c r="G36" s="348">
        <v>12.6</v>
      </c>
      <c r="H36" s="348">
        <v>13.1</v>
      </c>
      <c r="I36" s="348">
        <v>13.3</v>
      </c>
      <c r="J36" s="349">
        <v>14</v>
      </c>
      <c r="K36" s="348">
        <v>14.4</v>
      </c>
      <c r="L36" s="348">
        <v>15.3</v>
      </c>
      <c r="M36" s="348">
        <v>16.2</v>
      </c>
      <c r="N36" s="348">
        <v>16.7</v>
      </c>
      <c r="O36" s="348">
        <v>17.600000000000001</v>
      </c>
      <c r="P36" s="348">
        <v>18</v>
      </c>
      <c r="Q36" s="348">
        <v>18.8</v>
      </c>
      <c r="R36" s="347">
        <v>9999</v>
      </c>
    </row>
    <row r="37" spans="1:18">
      <c r="A37" s="345" t="s">
        <v>850</v>
      </c>
      <c r="B37" s="346">
        <v>55</v>
      </c>
      <c r="C37" s="348">
        <v>-0.53029999999999999</v>
      </c>
      <c r="D37" s="348">
        <v>15.24</v>
      </c>
      <c r="E37" s="348">
        <v>8.4959999999999994E-2</v>
      </c>
      <c r="F37" s="347">
        <v>-1</v>
      </c>
      <c r="G37" s="348">
        <v>12.6</v>
      </c>
      <c r="H37" s="348">
        <v>13.1</v>
      </c>
      <c r="I37" s="348">
        <v>13.3</v>
      </c>
      <c r="J37" s="349">
        <v>14</v>
      </c>
      <c r="K37" s="348">
        <v>14.4</v>
      </c>
      <c r="L37" s="348">
        <v>15.2</v>
      </c>
      <c r="M37" s="348">
        <v>16.2</v>
      </c>
      <c r="N37" s="348">
        <v>16.7</v>
      </c>
      <c r="O37" s="348">
        <v>17.600000000000001</v>
      </c>
      <c r="P37" s="348">
        <v>18</v>
      </c>
      <c r="Q37" s="348">
        <v>18.8</v>
      </c>
      <c r="R37" s="347">
        <v>9999</v>
      </c>
    </row>
    <row r="38" spans="1:18">
      <c r="A38" s="345" t="s">
        <v>851</v>
      </c>
      <c r="B38" s="346">
        <v>56</v>
      </c>
      <c r="C38" s="348">
        <v>-0.55989999999999995</v>
      </c>
      <c r="D38" s="348">
        <v>15.229100000000001</v>
      </c>
      <c r="E38" s="348">
        <v>8.5360000000000005E-2</v>
      </c>
      <c r="F38" s="347">
        <v>-1</v>
      </c>
      <c r="G38" s="348">
        <v>12.6</v>
      </c>
      <c r="H38" s="348">
        <v>13.1</v>
      </c>
      <c r="I38" s="348">
        <v>13.3</v>
      </c>
      <c r="J38" s="349">
        <v>14</v>
      </c>
      <c r="K38" s="348">
        <v>14.4</v>
      </c>
      <c r="L38" s="348">
        <v>15.2</v>
      </c>
      <c r="M38" s="348">
        <v>16.100000000000001</v>
      </c>
      <c r="N38" s="348">
        <v>16.7</v>
      </c>
      <c r="O38" s="348">
        <v>17.600000000000001</v>
      </c>
      <c r="P38" s="348">
        <v>18</v>
      </c>
      <c r="Q38" s="348">
        <v>18.8</v>
      </c>
      <c r="R38" s="347">
        <v>9999</v>
      </c>
    </row>
    <row r="39" spans="1:18">
      <c r="A39" s="345" t="s">
        <v>852</v>
      </c>
      <c r="B39" s="346">
        <v>57</v>
      </c>
      <c r="C39" s="348">
        <v>-0.59050000000000002</v>
      </c>
      <c r="D39" s="348">
        <v>15.2188</v>
      </c>
      <c r="E39" s="348">
        <v>8.5769999999999999E-2</v>
      </c>
      <c r="F39" s="347">
        <v>-1</v>
      </c>
      <c r="G39" s="348">
        <v>12.6</v>
      </c>
      <c r="H39" s="348">
        <v>13</v>
      </c>
      <c r="I39" s="348">
        <v>13.3</v>
      </c>
      <c r="J39" s="349">
        <v>14</v>
      </c>
      <c r="K39" s="348">
        <v>14.4</v>
      </c>
      <c r="L39" s="348">
        <v>15.2</v>
      </c>
      <c r="M39" s="348">
        <v>16.100000000000001</v>
      </c>
      <c r="N39" s="348">
        <v>16.7</v>
      </c>
      <c r="O39" s="348">
        <v>17.600000000000001</v>
      </c>
      <c r="P39" s="348">
        <v>18</v>
      </c>
      <c r="Q39" s="348">
        <v>18.8</v>
      </c>
      <c r="R39" s="347">
        <v>9999</v>
      </c>
    </row>
    <row r="40" spans="1:18">
      <c r="A40" s="345" t="s">
        <v>853</v>
      </c>
      <c r="B40" s="346">
        <v>58</v>
      </c>
      <c r="C40" s="348">
        <v>-0.62229999999999996</v>
      </c>
      <c r="D40" s="348">
        <v>15.209099999999999</v>
      </c>
      <c r="E40" s="348">
        <v>8.6169999999999997E-2</v>
      </c>
      <c r="F40" s="347">
        <v>-1</v>
      </c>
      <c r="G40" s="348">
        <v>12.6</v>
      </c>
      <c r="H40" s="348">
        <v>13</v>
      </c>
      <c r="I40" s="348">
        <v>13.3</v>
      </c>
      <c r="J40" s="349">
        <v>13.9</v>
      </c>
      <c r="K40" s="348">
        <v>14.4</v>
      </c>
      <c r="L40" s="348">
        <v>15.2</v>
      </c>
      <c r="M40" s="348">
        <v>16.100000000000001</v>
      </c>
      <c r="N40" s="348">
        <v>16.7</v>
      </c>
      <c r="O40" s="348">
        <v>17.600000000000001</v>
      </c>
      <c r="P40" s="348">
        <v>18</v>
      </c>
      <c r="Q40" s="348">
        <v>18.8</v>
      </c>
      <c r="R40" s="347">
        <v>9999</v>
      </c>
    </row>
    <row r="41" spans="1:18">
      <c r="A41" s="345" t="s">
        <v>854</v>
      </c>
      <c r="B41" s="346">
        <v>59</v>
      </c>
      <c r="C41" s="348">
        <v>-0.6552</v>
      </c>
      <c r="D41" s="348">
        <v>15.2</v>
      </c>
      <c r="E41" s="348">
        <v>8.659E-2</v>
      </c>
      <c r="F41" s="347">
        <v>-1</v>
      </c>
      <c r="G41" s="348">
        <v>12.6</v>
      </c>
      <c r="H41" s="348">
        <v>13</v>
      </c>
      <c r="I41" s="348">
        <v>13.3</v>
      </c>
      <c r="J41" s="349">
        <v>13.9</v>
      </c>
      <c r="K41" s="348">
        <v>14.4</v>
      </c>
      <c r="L41" s="348">
        <v>15.2</v>
      </c>
      <c r="M41" s="348">
        <v>16.100000000000001</v>
      </c>
      <c r="N41" s="348">
        <v>16.7</v>
      </c>
      <c r="O41" s="348">
        <v>17.7</v>
      </c>
      <c r="P41" s="348">
        <v>18.100000000000001</v>
      </c>
      <c r="Q41" s="348">
        <v>18.899999999999999</v>
      </c>
      <c r="R41" s="347">
        <v>9999</v>
      </c>
    </row>
    <row r="42" spans="1:18">
      <c r="A42" s="345" t="s">
        <v>855</v>
      </c>
      <c r="B42" s="346">
        <v>60</v>
      </c>
      <c r="C42" s="348">
        <v>-0.68920000000000003</v>
      </c>
      <c r="D42" s="348">
        <v>15.191599999999999</v>
      </c>
      <c r="E42" s="348">
        <v>8.6999999999999994E-2</v>
      </c>
      <c r="F42" s="347">
        <v>-1</v>
      </c>
      <c r="G42" s="348">
        <v>12.6</v>
      </c>
      <c r="H42" s="348">
        <v>13</v>
      </c>
      <c r="I42" s="348">
        <v>13.3</v>
      </c>
      <c r="J42" s="349">
        <v>13.9</v>
      </c>
      <c r="K42" s="348">
        <v>14.3</v>
      </c>
      <c r="L42" s="348">
        <v>15.2</v>
      </c>
      <c r="M42" s="348">
        <v>16.100000000000001</v>
      </c>
      <c r="N42" s="348">
        <v>16.7</v>
      </c>
      <c r="O42" s="348">
        <v>17.7</v>
      </c>
      <c r="P42" s="348">
        <v>18.100000000000001</v>
      </c>
      <c r="Q42" s="348">
        <v>18.899999999999999</v>
      </c>
      <c r="R42" s="347">
        <v>9999</v>
      </c>
    </row>
    <row r="43" spans="1:18">
      <c r="A43" s="345" t="s">
        <v>856</v>
      </c>
      <c r="B43" s="346">
        <v>61</v>
      </c>
      <c r="C43" s="348">
        <v>-0.73870000000000002</v>
      </c>
      <c r="D43" s="348">
        <v>15.264099999999999</v>
      </c>
      <c r="E43" s="348">
        <v>8.3900000000000002E-2</v>
      </c>
      <c r="F43" s="347">
        <v>-1</v>
      </c>
      <c r="G43" s="348">
        <v>12.7</v>
      </c>
      <c r="H43" s="348">
        <v>13.1</v>
      </c>
      <c r="I43" s="348">
        <v>13.4</v>
      </c>
      <c r="J43" s="349">
        <v>14</v>
      </c>
      <c r="K43" s="348">
        <v>14.4</v>
      </c>
      <c r="L43" s="348">
        <v>15.3</v>
      </c>
      <c r="M43" s="348">
        <v>16.2</v>
      </c>
      <c r="N43" s="348">
        <v>16.7</v>
      </c>
      <c r="O43" s="348">
        <v>17.7</v>
      </c>
      <c r="P43" s="348">
        <v>18.100000000000001</v>
      </c>
      <c r="Q43" s="348">
        <v>18.8</v>
      </c>
      <c r="R43" s="347">
        <v>9999</v>
      </c>
    </row>
    <row r="44" spans="1:18">
      <c r="A44" s="345" t="s">
        <v>857</v>
      </c>
      <c r="B44" s="346">
        <v>62</v>
      </c>
      <c r="C44" s="348">
        <v>-0.7621</v>
      </c>
      <c r="D44" s="348">
        <v>15.2616</v>
      </c>
      <c r="E44" s="348">
        <v>8.4140000000000006E-2</v>
      </c>
      <c r="F44" s="347">
        <v>-1</v>
      </c>
      <c r="G44" s="348">
        <v>12.7</v>
      </c>
      <c r="H44" s="348">
        <v>13.1</v>
      </c>
      <c r="I44" s="348">
        <v>13.4</v>
      </c>
      <c r="J44" s="349">
        <v>14</v>
      </c>
      <c r="K44" s="348">
        <v>14.4</v>
      </c>
      <c r="L44" s="348">
        <v>15.3</v>
      </c>
      <c r="M44" s="348">
        <v>16.2</v>
      </c>
      <c r="N44" s="348">
        <v>16.7</v>
      </c>
      <c r="O44" s="348">
        <v>17.7</v>
      </c>
      <c r="P44" s="348">
        <v>18.100000000000001</v>
      </c>
      <c r="Q44" s="348">
        <v>18.899999999999999</v>
      </c>
      <c r="R44" s="347">
        <v>9999</v>
      </c>
    </row>
    <row r="45" spans="1:18">
      <c r="A45" s="345" t="s">
        <v>858</v>
      </c>
      <c r="B45" s="346">
        <v>63</v>
      </c>
      <c r="C45" s="348">
        <v>-0.78559999999999997</v>
      </c>
      <c r="D45" s="348">
        <v>15.260400000000001</v>
      </c>
      <c r="E45" s="348">
        <v>8.4390000000000007E-2</v>
      </c>
      <c r="F45" s="347">
        <v>-1</v>
      </c>
      <c r="G45" s="348">
        <v>12.7</v>
      </c>
      <c r="H45" s="348">
        <v>13.1</v>
      </c>
      <c r="I45" s="348">
        <v>13.4</v>
      </c>
      <c r="J45" s="349">
        <v>14</v>
      </c>
      <c r="K45" s="348">
        <v>14.4</v>
      </c>
      <c r="L45" s="348">
        <v>15.3</v>
      </c>
      <c r="M45" s="348">
        <v>16.2</v>
      </c>
      <c r="N45" s="348">
        <v>16.7</v>
      </c>
      <c r="O45" s="348">
        <v>17.7</v>
      </c>
      <c r="P45" s="348">
        <v>18.100000000000001</v>
      </c>
      <c r="Q45" s="348">
        <v>18.899999999999999</v>
      </c>
      <c r="R45" s="347">
        <v>9999</v>
      </c>
    </row>
    <row r="46" spans="1:18">
      <c r="A46" s="345" t="s">
        <v>859</v>
      </c>
      <c r="B46" s="346">
        <v>64</v>
      </c>
      <c r="C46" s="348">
        <v>-0.80889999999999995</v>
      </c>
      <c r="D46" s="348">
        <v>15.2605</v>
      </c>
      <c r="E46" s="348">
        <v>8.4640000000000007E-2</v>
      </c>
      <c r="F46" s="347">
        <v>-1</v>
      </c>
      <c r="G46" s="348">
        <v>12.7</v>
      </c>
      <c r="H46" s="348">
        <v>13.1</v>
      </c>
      <c r="I46" s="348">
        <v>13.4</v>
      </c>
      <c r="J46" s="349">
        <v>14</v>
      </c>
      <c r="K46" s="348">
        <v>14.4</v>
      </c>
      <c r="L46" s="348">
        <v>15.3</v>
      </c>
      <c r="M46" s="348">
        <v>16.2</v>
      </c>
      <c r="N46" s="348">
        <v>16.7</v>
      </c>
      <c r="O46" s="348">
        <v>17.7</v>
      </c>
      <c r="P46" s="348">
        <v>18.100000000000001</v>
      </c>
      <c r="Q46" s="348">
        <v>18.899999999999999</v>
      </c>
      <c r="R46" s="347">
        <v>9999</v>
      </c>
    </row>
    <row r="47" spans="1:18">
      <c r="A47" s="345" t="s">
        <v>860</v>
      </c>
      <c r="B47" s="346">
        <v>65</v>
      </c>
      <c r="C47" s="348">
        <v>-0.83220000000000005</v>
      </c>
      <c r="D47" s="348">
        <v>15.261900000000001</v>
      </c>
      <c r="E47" s="350">
        <v>8.4900000000000003E-2</v>
      </c>
      <c r="F47" s="347">
        <v>-1</v>
      </c>
      <c r="G47" s="348">
        <v>12.7</v>
      </c>
      <c r="H47" s="348">
        <v>13.1</v>
      </c>
      <c r="I47" s="348">
        <v>13.4</v>
      </c>
      <c r="J47" s="349">
        <v>14</v>
      </c>
      <c r="K47" s="348">
        <v>14.4</v>
      </c>
      <c r="L47" s="348">
        <v>15.3</v>
      </c>
      <c r="M47" s="348">
        <v>16.2</v>
      </c>
      <c r="N47" s="348">
        <v>16.7</v>
      </c>
      <c r="O47" s="348">
        <v>17.7</v>
      </c>
      <c r="P47" s="348">
        <v>18.100000000000001</v>
      </c>
      <c r="Q47" s="348">
        <v>18.899999999999999</v>
      </c>
      <c r="R47" s="347">
        <v>9999</v>
      </c>
    </row>
    <row r="48" spans="1:18">
      <c r="A48" s="345" t="s">
        <v>861</v>
      </c>
      <c r="B48" s="346">
        <v>66</v>
      </c>
      <c r="C48" s="348">
        <v>-0.85540000000000005</v>
      </c>
      <c r="D48" s="348">
        <v>15.2645</v>
      </c>
      <c r="E48" s="348">
        <v>8.516E-2</v>
      </c>
      <c r="F48" s="347">
        <v>-1</v>
      </c>
      <c r="G48" s="348">
        <v>12.7</v>
      </c>
      <c r="H48" s="348">
        <v>13.1</v>
      </c>
      <c r="I48" s="348">
        <v>13.4</v>
      </c>
      <c r="J48" s="349">
        <v>14</v>
      </c>
      <c r="K48" s="348">
        <v>14.4</v>
      </c>
      <c r="L48" s="348">
        <v>15.3</v>
      </c>
      <c r="M48" s="348">
        <v>16.2</v>
      </c>
      <c r="N48" s="348">
        <v>16.7</v>
      </c>
      <c r="O48" s="348">
        <v>17.7</v>
      </c>
      <c r="P48" s="348">
        <v>18.100000000000001</v>
      </c>
      <c r="Q48" s="349">
        <v>19</v>
      </c>
      <c r="R48" s="347">
        <v>9999</v>
      </c>
    </row>
    <row r="49" spans="1:18">
      <c r="A49" s="345" t="s">
        <v>862</v>
      </c>
      <c r="B49" s="346">
        <v>67</v>
      </c>
      <c r="C49" s="348">
        <v>-0.87849999999999995</v>
      </c>
      <c r="D49" s="348">
        <v>15.2684</v>
      </c>
      <c r="E49" s="348">
        <v>8.5430000000000006E-2</v>
      </c>
      <c r="F49" s="347">
        <v>-1</v>
      </c>
      <c r="G49" s="348">
        <v>12.7</v>
      </c>
      <c r="H49" s="348">
        <v>13.1</v>
      </c>
      <c r="I49" s="348">
        <v>13.4</v>
      </c>
      <c r="J49" s="349">
        <v>14</v>
      </c>
      <c r="K49" s="348">
        <v>14.4</v>
      </c>
      <c r="L49" s="348">
        <v>15.3</v>
      </c>
      <c r="M49" s="348">
        <v>16.2</v>
      </c>
      <c r="N49" s="348">
        <v>16.7</v>
      </c>
      <c r="O49" s="348">
        <v>17.7</v>
      </c>
      <c r="P49" s="348">
        <v>18.2</v>
      </c>
      <c r="Q49" s="349">
        <v>19</v>
      </c>
      <c r="R49" s="347">
        <v>9999</v>
      </c>
    </row>
    <row r="50" spans="1:18">
      <c r="A50" s="345" t="s">
        <v>863</v>
      </c>
      <c r="B50" s="346">
        <v>68</v>
      </c>
      <c r="C50" s="348">
        <v>-0.90149999999999997</v>
      </c>
      <c r="D50" s="348">
        <v>15.2737</v>
      </c>
      <c r="E50" s="350">
        <v>8.5699999999999998E-2</v>
      </c>
      <c r="F50" s="347">
        <v>-1</v>
      </c>
      <c r="G50" s="348">
        <v>12.7</v>
      </c>
      <c r="H50" s="348">
        <v>13.1</v>
      </c>
      <c r="I50" s="348">
        <v>13.4</v>
      </c>
      <c r="J50" s="349">
        <v>14</v>
      </c>
      <c r="K50" s="348">
        <v>14.4</v>
      </c>
      <c r="L50" s="348">
        <v>15.3</v>
      </c>
      <c r="M50" s="348">
        <v>16.2</v>
      </c>
      <c r="N50" s="348">
        <v>16.8</v>
      </c>
      <c r="O50" s="348">
        <v>17.8</v>
      </c>
      <c r="P50" s="348">
        <v>18.2</v>
      </c>
      <c r="Q50" s="349">
        <v>19</v>
      </c>
      <c r="R50" s="347">
        <v>9999</v>
      </c>
    </row>
    <row r="51" spans="1:18">
      <c r="A51" s="345" t="s">
        <v>864</v>
      </c>
      <c r="B51" s="346">
        <v>69</v>
      </c>
      <c r="C51" s="348">
        <v>-0.92430000000000001</v>
      </c>
      <c r="D51" s="348">
        <v>15.280099999999999</v>
      </c>
      <c r="E51" s="348">
        <v>8.5970000000000005E-2</v>
      </c>
      <c r="F51" s="347">
        <v>-1</v>
      </c>
      <c r="G51" s="348">
        <v>12.7</v>
      </c>
      <c r="H51" s="348">
        <v>13.1</v>
      </c>
      <c r="I51" s="348">
        <v>13.4</v>
      </c>
      <c r="J51" s="349">
        <v>14</v>
      </c>
      <c r="K51" s="348">
        <v>14.4</v>
      </c>
      <c r="L51" s="348">
        <v>15.3</v>
      </c>
      <c r="M51" s="348">
        <v>16.2</v>
      </c>
      <c r="N51" s="348">
        <v>16.8</v>
      </c>
      <c r="O51" s="348">
        <v>17.8</v>
      </c>
      <c r="P51" s="348">
        <v>18.2</v>
      </c>
      <c r="Q51" s="348">
        <v>19.100000000000001</v>
      </c>
      <c r="R51" s="347">
        <v>9999</v>
      </c>
    </row>
    <row r="52" spans="1:18">
      <c r="A52" s="345" t="s">
        <v>865</v>
      </c>
      <c r="B52" s="346">
        <v>70</v>
      </c>
      <c r="C52" s="348">
        <v>-0.94710000000000005</v>
      </c>
      <c r="D52" s="348">
        <v>15.287699999999999</v>
      </c>
      <c r="E52" s="348">
        <v>8.6249999999999993E-2</v>
      </c>
      <c r="F52" s="347">
        <v>-1</v>
      </c>
      <c r="G52" s="348">
        <v>12.7</v>
      </c>
      <c r="H52" s="348">
        <v>13.1</v>
      </c>
      <c r="I52" s="348">
        <v>13.4</v>
      </c>
      <c r="J52" s="349">
        <v>14</v>
      </c>
      <c r="K52" s="348">
        <v>14.4</v>
      </c>
      <c r="L52" s="348">
        <v>15.3</v>
      </c>
      <c r="M52" s="348">
        <v>16.2</v>
      </c>
      <c r="N52" s="348">
        <v>16.8</v>
      </c>
      <c r="O52" s="348">
        <v>17.8</v>
      </c>
      <c r="P52" s="348">
        <v>18.2</v>
      </c>
      <c r="Q52" s="348">
        <v>19.100000000000001</v>
      </c>
      <c r="R52" s="347">
        <v>9999</v>
      </c>
    </row>
    <row r="53" spans="1:18">
      <c r="A53" s="345" t="s">
        <v>866</v>
      </c>
      <c r="B53" s="346">
        <v>71</v>
      </c>
      <c r="C53" s="348">
        <v>-0.96970000000000001</v>
      </c>
      <c r="D53" s="348">
        <v>15.2965</v>
      </c>
      <c r="E53" s="348">
        <v>8.6529999999999996E-2</v>
      </c>
      <c r="F53" s="347">
        <v>-1</v>
      </c>
      <c r="G53" s="348">
        <v>12.7</v>
      </c>
      <c r="H53" s="348">
        <v>13.2</v>
      </c>
      <c r="I53" s="348">
        <v>13.4</v>
      </c>
      <c r="J53" s="349">
        <v>14</v>
      </c>
      <c r="K53" s="348">
        <v>14.5</v>
      </c>
      <c r="L53" s="348">
        <v>15.3</v>
      </c>
      <c r="M53" s="348">
        <v>16.2</v>
      </c>
      <c r="N53" s="348">
        <v>16.8</v>
      </c>
      <c r="O53" s="348">
        <v>17.8</v>
      </c>
      <c r="P53" s="348">
        <v>18.3</v>
      </c>
      <c r="Q53" s="348">
        <v>19.100000000000001</v>
      </c>
      <c r="R53" s="347">
        <v>9999</v>
      </c>
    </row>
    <row r="54" spans="1:18">
      <c r="A54" s="345" t="s">
        <v>867</v>
      </c>
      <c r="B54" s="346">
        <v>72</v>
      </c>
      <c r="C54" s="348">
        <v>-0.99209999999999998</v>
      </c>
      <c r="D54" s="348">
        <v>15.3062</v>
      </c>
      <c r="E54" s="348">
        <v>8.6819999999999994E-2</v>
      </c>
      <c r="F54" s="347">
        <v>-1</v>
      </c>
      <c r="G54" s="348">
        <v>12.7</v>
      </c>
      <c r="H54" s="348">
        <v>13.2</v>
      </c>
      <c r="I54" s="348">
        <v>13.4</v>
      </c>
      <c r="J54" s="349">
        <v>14</v>
      </c>
      <c r="K54" s="348">
        <v>14.5</v>
      </c>
      <c r="L54" s="348">
        <v>15.3</v>
      </c>
      <c r="M54" s="348">
        <v>16.3</v>
      </c>
      <c r="N54" s="348">
        <v>16.8</v>
      </c>
      <c r="O54" s="348">
        <v>17.899999999999999</v>
      </c>
      <c r="P54" s="348">
        <v>18.3</v>
      </c>
      <c r="Q54" s="348">
        <v>19.2</v>
      </c>
      <c r="R54" s="347">
        <v>9999</v>
      </c>
    </row>
    <row r="55" spans="1:18">
      <c r="A55" s="345" t="s">
        <v>868</v>
      </c>
      <c r="B55" s="346">
        <v>73</v>
      </c>
      <c r="C55" s="348">
        <v>-1.0144</v>
      </c>
      <c r="D55" s="348">
        <v>15.3169</v>
      </c>
      <c r="E55" s="348">
        <v>8.7110000000000007E-2</v>
      </c>
      <c r="F55" s="347">
        <v>-1</v>
      </c>
      <c r="G55" s="348">
        <v>12.7</v>
      </c>
      <c r="H55" s="348">
        <v>13.2</v>
      </c>
      <c r="I55" s="348">
        <v>13.4</v>
      </c>
      <c r="J55" s="349">
        <v>14</v>
      </c>
      <c r="K55" s="348">
        <v>14.5</v>
      </c>
      <c r="L55" s="348">
        <v>15.3</v>
      </c>
      <c r="M55" s="348">
        <v>16.3</v>
      </c>
      <c r="N55" s="348">
        <v>16.8</v>
      </c>
      <c r="O55" s="348">
        <v>17.899999999999999</v>
      </c>
      <c r="P55" s="348">
        <v>18.3</v>
      </c>
      <c r="Q55" s="348">
        <v>19.2</v>
      </c>
      <c r="R55" s="347">
        <v>9999</v>
      </c>
    </row>
    <row r="56" spans="1:18">
      <c r="A56" s="345" t="s">
        <v>869</v>
      </c>
      <c r="B56" s="346">
        <v>74</v>
      </c>
      <c r="C56" s="348">
        <v>-1.0365</v>
      </c>
      <c r="D56" s="348">
        <v>15.3285</v>
      </c>
      <c r="E56" s="348">
        <v>8.7410000000000002E-2</v>
      </c>
      <c r="F56" s="347">
        <v>-1</v>
      </c>
      <c r="G56" s="348">
        <v>12.7</v>
      </c>
      <c r="H56" s="348">
        <v>13.2</v>
      </c>
      <c r="I56" s="348">
        <v>13.4</v>
      </c>
      <c r="J56" s="348">
        <v>14.1</v>
      </c>
      <c r="K56" s="348">
        <v>14.5</v>
      </c>
      <c r="L56" s="348">
        <v>15.3</v>
      </c>
      <c r="M56" s="348">
        <v>16.3</v>
      </c>
      <c r="N56" s="348">
        <v>16.899999999999999</v>
      </c>
      <c r="O56" s="348">
        <v>17.899999999999999</v>
      </c>
      <c r="P56" s="348">
        <v>18.399999999999999</v>
      </c>
      <c r="Q56" s="348">
        <v>19.3</v>
      </c>
      <c r="R56" s="347">
        <v>9999</v>
      </c>
    </row>
    <row r="57" spans="1:18">
      <c r="A57" s="345" t="s">
        <v>870</v>
      </c>
      <c r="B57" s="346">
        <v>75</v>
      </c>
      <c r="C57" s="348">
        <v>-1.0584</v>
      </c>
      <c r="D57" s="348">
        <v>15.3408</v>
      </c>
      <c r="E57" s="348">
        <v>8.7709999999999996E-2</v>
      </c>
      <c r="F57" s="347">
        <v>-1</v>
      </c>
      <c r="G57" s="348">
        <v>12.8</v>
      </c>
      <c r="H57" s="348">
        <v>13.2</v>
      </c>
      <c r="I57" s="348">
        <v>13.4</v>
      </c>
      <c r="J57" s="348">
        <v>14.1</v>
      </c>
      <c r="K57" s="348">
        <v>14.5</v>
      </c>
      <c r="L57" s="348">
        <v>15.3</v>
      </c>
      <c r="M57" s="348">
        <v>16.3</v>
      </c>
      <c r="N57" s="348">
        <v>16.899999999999999</v>
      </c>
      <c r="O57" s="348">
        <v>17.899999999999999</v>
      </c>
      <c r="P57" s="348">
        <v>18.399999999999999</v>
      </c>
      <c r="Q57" s="348">
        <v>19.3</v>
      </c>
      <c r="R57" s="347">
        <v>9999</v>
      </c>
    </row>
    <row r="58" spans="1:18">
      <c r="A58" s="345" t="s">
        <v>871</v>
      </c>
      <c r="B58" s="346">
        <v>76</v>
      </c>
      <c r="C58" s="348">
        <v>-1.0801000000000001</v>
      </c>
      <c r="D58" s="351">
        <v>15.353999999999999</v>
      </c>
      <c r="E58" s="348">
        <v>8.8020000000000001E-2</v>
      </c>
      <c r="F58" s="347">
        <v>-1</v>
      </c>
      <c r="G58" s="348">
        <v>12.8</v>
      </c>
      <c r="H58" s="348">
        <v>13.2</v>
      </c>
      <c r="I58" s="348">
        <v>13.4</v>
      </c>
      <c r="J58" s="348">
        <v>14.1</v>
      </c>
      <c r="K58" s="348">
        <v>14.5</v>
      </c>
      <c r="L58" s="348">
        <v>15.4</v>
      </c>
      <c r="M58" s="348">
        <v>16.3</v>
      </c>
      <c r="N58" s="348">
        <v>16.899999999999999</v>
      </c>
      <c r="O58" s="349">
        <v>18</v>
      </c>
      <c r="P58" s="348">
        <v>18.399999999999999</v>
      </c>
      <c r="Q58" s="348">
        <v>19.399999999999999</v>
      </c>
      <c r="R58" s="347">
        <v>9999</v>
      </c>
    </row>
    <row r="59" spans="1:18">
      <c r="A59" s="345" t="s">
        <v>872</v>
      </c>
      <c r="B59" s="346">
        <v>77</v>
      </c>
      <c r="C59" s="348">
        <v>-1.1016999999999999</v>
      </c>
      <c r="D59" s="348">
        <v>15.367900000000001</v>
      </c>
      <c r="E59" s="348">
        <v>8.8330000000000006E-2</v>
      </c>
      <c r="F59" s="347">
        <v>-1</v>
      </c>
      <c r="G59" s="348">
        <v>12.8</v>
      </c>
      <c r="H59" s="348">
        <v>13.2</v>
      </c>
      <c r="I59" s="348">
        <v>13.4</v>
      </c>
      <c r="J59" s="348">
        <v>14.1</v>
      </c>
      <c r="K59" s="348">
        <v>14.5</v>
      </c>
      <c r="L59" s="348">
        <v>15.4</v>
      </c>
      <c r="M59" s="348">
        <v>16.3</v>
      </c>
      <c r="N59" s="348">
        <v>16.899999999999999</v>
      </c>
      <c r="O59" s="349">
        <v>18</v>
      </c>
      <c r="P59" s="348">
        <v>18.5</v>
      </c>
      <c r="Q59" s="348">
        <v>19.399999999999999</v>
      </c>
      <c r="R59" s="347">
        <v>9999</v>
      </c>
    </row>
    <row r="60" spans="1:18">
      <c r="A60" s="345" t="s">
        <v>873</v>
      </c>
      <c r="B60" s="346">
        <v>78</v>
      </c>
      <c r="C60" s="351">
        <v>-1.123</v>
      </c>
      <c r="D60" s="348">
        <v>15.3825</v>
      </c>
      <c r="E60" s="348">
        <v>8.8650000000000007E-2</v>
      </c>
      <c r="F60" s="347">
        <v>-1</v>
      </c>
      <c r="G60" s="348">
        <v>12.8</v>
      </c>
      <c r="H60" s="348">
        <v>13.2</v>
      </c>
      <c r="I60" s="348">
        <v>13.4</v>
      </c>
      <c r="J60" s="348">
        <v>14.1</v>
      </c>
      <c r="K60" s="348">
        <v>14.5</v>
      </c>
      <c r="L60" s="348">
        <v>15.4</v>
      </c>
      <c r="M60" s="348">
        <v>16.399999999999999</v>
      </c>
      <c r="N60" s="348">
        <v>16.899999999999999</v>
      </c>
      <c r="O60" s="349">
        <v>18</v>
      </c>
      <c r="P60" s="348">
        <v>18.5</v>
      </c>
      <c r="Q60" s="348">
        <v>19.399999999999999</v>
      </c>
      <c r="R60" s="347">
        <v>9999</v>
      </c>
    </row>
    <row r="61" spans="1:18">
      <c r="A61" s="345" t="s">
        <v>874</v>
      </c>
      <c r="B61" s="346">
        <v>79</v>
      </c>
      <c r="C61" s="348">
        <v>-1.1440999999999999</v>
      </c>
      <c r="D61" s="348">
        <v>15.3978</v>
      </c>
      <c r="E61" s="348">
        <v>8.8980000000000004E-2</v>
      </c>
      <c r="F61" s="347">
        <v>-1</v>
      </c>
      <c r="G61" s="348">
        <v>12.8</v>
      </c>
      <c r="H61" s="348">
        <v>13.2</v>
      </c>
      <c r="I61" s="348">
        <v>13.4</v>
      </c>
      <c r="J61" s="348">
        <v>14.1</v>
      </c>
      <c r="K61" s="348">
        <v>14.5</v>
      </c>
      <c r="L61" s="348">
        <v>15.4</v>
      </c>
      <c r="M61" s="348">
        <v>16.399999999999999</v>
      </c>
      <c r="N61" s="349">
        <v>17</v>
      </c>
      <c r="O61" s="348">
        <v>18.100000000000001</v>
      </c>
      <c r="P61" s="348">
        <v>18.5</v>
      </c>
      <c r="Q61" s="348">
        <v>19.5</v>
      </c>
      <c r="R61" s="347">
        <v>9999</v>
      </c>
    </row>
    <row r="62" spans="1:18">
      <c r="A62" s="345" t="s">
        <v>875</v>
      </c>
      <c r="B62" s="346">
        <v>80</v>
      </c>
      <c r="C62" s="348">
        <v>-1.1649</v>
      </c>
      <c r="D62" s="348">
        <v>15.4137</v>
      </c>
      <c r="E62" s="348">
        <v>8.931E-2</v>
      </c>
      <c r="F62" s="347">
        <v>-1</v>
      </c>
      <c r="G62" s="348">
        <v>12.8</v>
      </c>
      <c r="H62" s="348">
        <v>13.2</v>
      </c>
      <c r="I62" s="348">
        <v>13.5</v>
      </c>
      <c r="J62" s="348">
        <v>14.1</v>
      </c>
      <c r="K62" s="348">
        <v>14.5</v>
      </c>
      <c r="L62" s="348">
        <v>15.4</v>
      </c>
      <c r="M62" s="348">
        <v>16.399999999999999</v>
      </c>
      <c r="N62" s="349">
        <v>17</v>
      </c>
      <c r="O62" s="348">
        <v>18.100000000000001</v>
      </c>
      <c r="P62" s="348">
        <v>18.600000000000001</v>
      </c>
      <c r="Q62" s="348">
        <v>19.600000000000001</v>
      </c>
      <c r="R62" s="347">
        <v>9999</v>
      </c>
    </row>
    <row r="63" spans="1:18">
      <c r="A63" s="345" t="s">
        <v>876</v>
      </c>
      <c r="B63" s="346">
        <v>81</v>
      </c>
      <c r="C63" s="348">
        <v>-1.1856</v>
      </c>
      <c r="D63" s="348">
        <v>15.430199999999999</v>
      </c>
      <c r="E63" s="348">
        <v>8.9639999999999997E-2</v>
      </c>
      <c r="F63" s="347">
        <v>-1</v>
      </c>
      <c r="G63" s="348">
        <v>12.8</v>
      </c>
      <c r="H63" s="348">
        <v>13.2</v>
      </c>
      <c r="I63" s="348">
        <v>13.5</v>
      </c>
      <c r="J63" s="348">
        <v>14.1</v>
      </c>
      <c r="K63" s="348">
        <v>14.6</v>
      </c>
      <c r="L63" s="348">
        <v>15.4</v>
      </c>
      <c r="M63" s="348">
        <v>16.399999999999999</v>
      </c>
      <c r="N63" s="349">
        <v>17</v>
      </c>
      <c r="O63" s="348">
        <v>18.100000000000001</v>
      </c>
      <c r="P63" s="348">
        <v>18.600000000000001</v>
      </c>
      <c r="Q63" s="348">
        <v>19.600000000000001</v>
      </c>
      <c r="R63" s="347">
        <v>9999</v>
      </c>
    </row>
    <row r="64" spans="1:18">
      <c r="A64" s="345" t="s">
        <v>877</v>
      </c>
      <c r="B64" s="346">
        <v>82</v>
      </c>
      <c r="C64" s="351">
        <v>-1.206</v>
      </c>
      <c r="D64" s="348">
        <v>15.4473</v>
      </c>
      <c r="E64" s="348">
        <v>8.9980000000000004E-2</v>
      </c>
      <c r="F64" s="347">
        <v>-1</v>
      </c>
      <c r="G64" s="348">
        <v>12.8</v>
      </c>
      <c r="H64" s="348">
        <v>13.2</v>
      </c>
      <c r="I64" s="348">
        <v>13.5</v>
      </c>
      <c r="J64" s="348">
        <v>14.1</v>
      </c>
      <c r="K64" s="348">
        <v>14.6</v>
      </c>
      <c r="L64" s="348">
        <v>15.4</v>
      </c>
      <c r="M64" s="348">
        <v>16.5</v>
      </c>
      <c r="N64" s="348">
        <v>17.100000000000001</v>
      </c>
      <c r="O64" s="348">
        <v>18.2</v>
      </c>
      <c r="P64" s="348">
        <v>18.7</v>
      </c>
      <c r="Q64" s="348">
        <v>19.7</v>
      </c>
      <c r="R64" s="347">
        <v>9999</v>
      </c>
    </row>
    <row r="65" spans="1:18">
      <c r="A65" s="345" t="s">
        <v>878</v>
      </c>
      <c r="B65" s="346">
        <v>83</v>
      </c>
      <c r="C65" s="348">
        <v>-1.2261</v>
      </c>
      <c r="D65" s="351">
        <v>15.465</v>
      </c>
      <c r="E65" s="348">
        <v>9.0329999999999994E-2</v>
      </c>
      <c r="F65" s="347">
        <v>-1</v>
      </c>
      <c r="G65" s="348">
        <v>12.8</v>
      </c>
      <c r="H65" s="348">
        <v>13.3</v>
      </c>
      <c r="I65" s="348">
        <v>13.5</v>
      </c>
      <c r="J65" s="348">
        <v>14.2</v>
      </c>
      <c r="K65" s="348">
        <v>14.6</v>
      </c>
      <c r="L65" s="348">
        <v>15.5</v>
      </c>
      <c r="M65" s="348">
        <v>16.5</v>
      </c>
      <c r="N65" s="348">
        <v>17.100000000000001</v>
      </c>
      <c r="O65" s="348">
        <v>18.2</v>
      </c>
      <c r="P65" s="348">
        <v>18.7</v>
      </c>
      <c r="Q65" s="348">
        <v>19.7</v>
      </c>
      <c r="R65" s="347">
        <v>9999</v>
      </c>
    </row>
    <row r="66" spans="1:18">
      <c r="A66" s="345" t="s">
        <v>879</v>
      </c>
      <c r="B66" s="346">
        <v>84</v>
      </c>
      <c r="C66" s="351">
        <v>-1.246</v>
      </c>
      <c r="D66" s="348">
        <v>15.4832</v>
      </c>
      <c r="E66" s="348">
        <v>9.0679999999999997E-2</v>
      </c>
      <c r="F66" s="347">
        <v>-1</v>
      </c>
      <c r="G66" s="348">
        <v>12.8</v>
      </c>
      <c r="H66" s="348">
        <v>13.3</v>
      </c>
      <c r="I66" s="348">
        <v>13.5</v>
      </c>
      <c r="J66" s="348">
        <v>14.2</v>
      </c>
      <c r="K66" s="348">
        <v>14.6</v>
      </c>
      <c r="L66" s="348">
        <v>15.5</v>
      </c>
      <c r="M66" s="348">
        <v>16.5</v>
      </c>
      <c r="N66" s="348">
        <v>17.100000000000001</v>
      </c>
      <c r="O66" s="348">
        <v>18.3</v>
      </c>
      <c r="P66" s="348">
        <v>18.8</v>
      </c>
      <c r="Q66" s="348">
        <v>19.8</v>
      </c>
      <c r="R66" s="347">
        <v>9999</v>
      </c>
    </row>
    <row r="67" spans="1:18">
      <c r="A67" s="345" t="s">
        <v>880</v>
      </c>
      <c r="B67" s="346">
        <v>85</v>
      </c>
      <c r="C67" s="348">
        <v>-1.2656000000000001</v>
      </c>
      <c r="D67" s="348">
        <v>15.501899999999999</v>
      </c>
      <c r="E67" s="348">
        <v>9.103E-2</v>
      </c>
      <c r="F67" s="347">
        <v>-1</v>
      </c>
      <c r="G67" s="348">
        <v>12.9</v>
      </c>
      <c r="H67" s="348">
        <v>13.3</v>
      </c>
      <c r="I67" s="348">
        <v>13.5</v>
      </c>
      <c r="J67" s="348">
        <v>14.2</v>
      </c>
      <c r="K67" s="348">
        <v>14.6</v>
      </c>
      <c r="L67" s="348">
        <v>15.5</v>
      </c>
      <c r="M67" s="348">
        <v>16.5</v>
      </c>
      <c r="N67" s="348">
        <v>17.100000000000001</v>
      </c>
      <c r="O67" s="348">
        <v>18.3</v>
      </c>
      <c r="P67" s="348">
        <v>18.8</v>
      </c>
      <c r="Q67" s="348">
        <v>19.8</v>
      </c>
      <c r="R67" s="347">
        <v>9999</v>
      </c>
    </row>
    <row r="68" spans="1:18">
      <c r="A68" s="345" t="s">
        <v>881</v>
      </c>
      <c r="B68" s="346">
        <v>86</v>
      </c>
      <c r="C68" s="348">
        <v>-1.2848999999999999</v>
      </c>
      <c r="D68" s="351">
        <v>15.521000000000001</v>
      </c>
      <c r="E68" s="348">
        <v>9.1389999999999999E-2</v>
      </c>
      <c r="F68" s="347">
        <v>-1</v>
      </c>
      <c r="G68" s="348">
        <v>12.9</v>
      </c>
      <c r="H68" s="348">
        <v>13.3</v>
      </c>
      <c r="I68" s="348">
        <v>13.5</v>
      </c>
      <c r="J68" s="348">
        <v>14.2</v>
      </c>
      <c r="K68" s="348">
        <v>14.6</v>
      </c>
      <c r="L68" s="348">
        <v>15.5</v>
      </c>
      <c r="M68" s="348">
        <v>16.600000000000001</v>
      </c>
      <c r="N68" s="348">
        <v>17.2</v>
      </c>
      <c r="O68" s="348">
        <v>18.3</v>
      </c>
      <c r="P68" s="348">
        <v>18.8</v>
      </c>
      <c r="Q68" s="348">
        <v>19.899999999999999</v>
      </c>
      <c r="R68" s="347">
        <v>9999</v>
      </c>
    </row>
    <row r="69" spans="1:18">
      <c r="A69" s="345" t="s">
        <v>882</v>
      </c>
      <c r="B69" s="346">
        <v>87</v>
      </c>
      <c r="C69" s="351">
        <v>-1.304</v>
      </c>
      <c r="D69" s="348">
        <v>15.540699999999999</v>
      </c>
      <c r="E69" s="348">
        <v>9.1759999999999994E-2</v>
      </c>
      <c r="F69" s="347">
        <v>-1</v>
      </c>
      <c r="G69" s="348">
        <v>12.9</v>
      </c>
      <c r="H69" s="348">
        <v>13.3</v>
      </c>
      <c r="I69" s="348">
        <v>13.5</v>
      </c>
      <c r="J69" s="348">
        <v>14.2</v>
      </c>
      <c r="K69" s="348">
        <v>14.6</v>
      </c>
      <c r="L69" s="348">
        <v>15.5</v>
      </c>
      <c r="M69" s="348">
        <v>16.600000000000001</v>
      </c>
      <c r="N69" s="348">
        <v>17.2</v>
      </c>
      <c r="O69" s="348">
        <v>18.399999999999999</v>
      </c>
      <c r="P69" s="348">
        <v>18.899999999999999</v>
      </c>
      <c r="Q69" s="349">
        <v>20</v>
      </c>
      <c r="R69" s="347">
        <v>9999</v>
      </c>
    </row>
    <row r="70" spans="1:18">
      <c r="A70" s="345" t="s">
        <v>883</v>
      </c>
      <c r="B70" s="346">
        <v>88</v>
      </c>
      <c r="C70" s="348">
        <v>-1.3228</v>
      </c>
      <c r="D70" s="348">
        <v>15.5608</v>
      </c>
      <c r="E70" s="348">
        <v>9.2130000000000004E-2</v>
      </c>
      <c r="F70" s="347">
        <v>-1</v>
      </c>
      <c r="G70" s="348">
        <v>12.9</v>
      </c>
      <c r="H70" s="348">
        <v>13.3</v>
      </c>
      <c r="I70" s="348">
        <v>13.6</v>
      </c>
      <c r="J70" s="348">
        <v>14.2</v>
      </c>
      <c r="K70" s="348">
        <v>14.7</v>
      </c>
      <c r="L70" s="348">
        <v>15.6</v>
      </c>
      <c r="M70" s="348">
        <v>16.600000000000001</v>
      </c>
      <c r="N70" s="348">
        <v>17.2</v>
      </c>
      <c r="O70" s="348">
        <v>18.399999999999999</v>
      </c>
      <c r="P70" s="348">
        <v>18.899999999999999</v>
      </c>
      <c r="Q70" s="349">
        <v>20</v>
      </c>
      <c r="R70" s="347">
        <v>9999</v>
      </c>
    </row>
    <row r="71" spans="1:18">
      <c r="A71" s="345" t="s">
        <v>884</v>
      </c>
      <c r="B71" s="346">
        <v>89</v>
      </c>
      <c r="C71" s="348">
        <v>-1.3413999999999999</v>
      </c>
      <c r="D71" s="348">
        <v>15.5814</v>
      </c>
      <c r="E71" s="348">
        <v>9.2509999999999995E-2</v>
      </c>
      <c r="F71" s="347">
        <v>-1</v>
      </c>
      <c r="G71" s="348">
        <v>12.9</v>
      </c>
      <c r="H71" s="348">
        <v>13.3</v>
      </c>
      <c r="I71" s="348">
        <v>13.6</v>
      </c>
      <c r="J71" s="348">
        <v>14.2</v>
      </c>
      <c r="K71" s="348">
        <v>14.7</v>
      </c>
      <c r="L71" s="348">
        <v>15.6</v>
      </c>
      <c r="M71" s="348">
        <v>16.600000000000001</v>
      </c>
      <c r="N71" s="348">
        <v>17.3</v>
      </c>
      <c r="O71" s="348">
        <v>18.5</v>
      </c>
      <c r="P71" s="349">
        <v>19</v>
      </c>
      <c r="Q71" s="348">
        <v>20.100000000000001</v>
      </c>
      <c r="R71" s="347">
        <v>9999</v>
      </c>
    </row>
    <row r="72" spans="1:18">
      <c r="A72" s="345" t="s">
        <v>885</v>
      </c>
      <c r="B72" s="346">
        <v>90</v>
      </c>
      <c r="C72" s="348">
        <v>-1.3595999999999999</v>
      </c>
      <c r="D72" s="348">
        <v>15.6023</v>
      </c>
      <c r="E72" s="348">
        <v>9.289E-2</v>
      </c>
      <c r="F72" s="347">
        <v>-1</v>
      </c>
      <c r="G72" s="348">
        <v>12.9</v>
      </c>
      <c r="H72" s="348">
        <v>13.3</v>
      </c>
      <c r="I72" s="348">
        <v>13.6</v>
      </c>
      <c r="J72" s="348">
        <v>14.3</v>
      </c>
      <c r="K72" s="348">
        <v>14.7</v>
      </c>
      <c r="L72" s="348">
        <v>15.6</v>
      </c>
      <c r="M72" s="348">
        <v>16.7</v>
      </c>
      <c r="N72" s="348">
        <v>17.3</v>
      </c>
      <c r="O72" s="348">
        <v>18.5</v>
      </c>
      <c r="P72" s="349">
        <v>19</v>
      </c>
      <c r="Q72" s="348">
        <v>20.2</v>
      </c>
      <c r="R72" s="347">
        <v>9999</v>
      </c>
    </row>
    <row r="73" spans="1:18">
      <c r="A73" s="345" t="s">
        <v>886</v>
      </c>
      <c r="B73" s="346">
        <v>91</v>
      </c>
      <c r="C73" s="348">
        <v>-1.3775999999999999</v>
      </c>
      <c r="D73" s="348">
        <v>15.623699999999999</v>
      </c>
      <c r="E73" s="348">
        <v>9.3270000000000006E-2</v>
      </c>
      <c r="F73" s="347">
        <v>-1</v>
      </c>
      <c r="G73" s="348">
        <v>12.9</v>
      </c>
      <c r="H73" s="348">
        <v>13.4</v>
      </c>
      <c r="I73" s="348">
        <v>13.6</v>
      </c>
      <c r="J73" s="348">
        <v>14.3</v>
      </c>
      <c r="K73" s="348">
        <v>14.7</v>
      </c>
      <c r="L73" s="348">
        <v>15.6</v>
      </c>
      <c r="M73" s="348">
        <v>16.7</v>
      </c>
      <c r="N73" s="348">
        <v>17.3</v>
      </c>
      <c r="O73" s="348">
        <v>18.600000000000001</v>
      </c>
      <c r="P73" s="348">
        <v>19.100000000000001</v>
      </c>
      <c r="Q73" s="348">
        <v>20.2</v>
      </c>
      <c r="R73" s="347">
        <v>9999</v>
      </c>
    </row>
    <row r="74" spans="1:18">
      <c r="A74" s="345" t="s">
        <v>887</v>
      </c>
      <c r="B74" s="346">
        <v>92</v>
      </c>
      <c r="C74" s="348">
        <v>-1.3953</v>
      </c>
      <c r="D74" s="348">
        <v>15.6455</v>
      </c>
      <c r="E74" s="348">
        <v>9.3659999999999993E-2</v>
      </c>
      <c r="F74" s="347">
        <v>-1</v>
      </c>
      <c r="G74" s="348">
        <v>12.9</v>
      </c>
      <c r="H74" s="348">
        <v>13.4</v>
      </c>
      <c r="I74" s="348">
        <v>13.6</v>
      </c>
      <c r="J74" s="348">
        <v>14.3</v>
      </c>
      <c r="K74" s="348">
        <v>14.7</v>
      </c>
      <c r="L74" s="348">
        <v>15.6</v>
      </c>
      <c r="M74" s="348">
        <v>16.7</v>
      </c>
      <c r="N74" s="348">
        <v>17.399999999999999</v>
      </c>
      <c r="O74" s="348">
        <v>18.600000000000001</v>
      </c>
      <c r="P74" s="348">
        <v>19.2</v>
      </c>
      <c r="Q74" s="348">
        <v>20.3</v>
      </c>
      <c r="R74" s="347">
        <v>9999</v>
      </c>
    </row>
    <row r="75" spans="1:18">
      <c r="A75" s="345" t="s">
        <v>888</v>
      </c>
      <c r="B75" s="346">
        <v>93</v>
      </c>
      <c r="C75" s="348">
        <v>-1.4126000000000001</v>
      </c>
      <c r="D75" s="348">
        <v>15.6677</v>
      </c>
      <c r="E75" s="348">
        <v>9.4060000000000005E-2</v>
      </c>
      <c r="F75" s="347">
        <v>-1</v>
      </c>
      <c r="G75" s="348">
        <v>12.9</v>
      </c>
      <c r="H75" s="348">
        <v>13.4</v>
      </c>
      <c r="I75" s="348">
        <v>13.6</v>
      </c>
      <c r="J75" s="348">
        <v>14.3</v>
      </c>
      <c r="K75" s="348">
        <v>14.7</v>
      </c>
      <c r="L75" s="348">
        <v>15.7</v>
      </c>
      <c r="M75" s="348">
        <v>16.7</v>
      </c>
      <c r="N75" s="348">
        <v>17.399999999999999</v>
      </c>
      <c r="O75" s="348">
        <v>18.7</v>
      </c>
      <c r="P75" s="348">
        <v>19.2</v>
      </c>
      <c r="Q75" s="348">
        <v>20.399999999999999</v>
      </c>
      <c r="R75" s="347">
        <v>9999</v>
      </c>
    </row>
    <row r="76" spans="1:18">
      <c r="A76" s="345" t="s">
        <v>889</v>
      </c>
      <c r="B76" s="346">
        <v>94</v>
      </c>
      <c r="C76" s="348">
        <v>-1.4297</v>
      </c>
      <c r="D76" s="348">
        <v>15.690300000000001</v>
      </c>
      <c r="E76" s="348">
        <v>9.4450000000000006E-2</v>
      </c>
      <c r="F76" s="347">
        <v>-1</v>
      </c>
      <c r="G76" s="349">
        <v>13</v>
      </c>
      <c r="H76" s="348">
        <v>13.4</v>
      </c>
      <c r="I76" s="348">
        <v>13.6</v>
      </c>
      <c r="J76" s="348">
        <v>14.3</v>
      </c>
      <c r="K76" s="348">
        <v>14.8</v>
      </c>
      <c r="L76" s="348">
        <v>15.7</v>
      </c>
      <c r="M76" s="348">
        <v>16.8</v>
      </c>
      <c r="N76" s="348">
        <v>17.399999999999999</v>
      </c>
      <c r="O76" s="348">
        <v>18.7</v>
      </c>
      <c r="P76" s="348">
        <v>19.3</v>
      </c>
      <c r="Q76" s="348">
        <v>20.399999999999999</v>
      </c>
      <c r="R76" s="347">
        <v>9999</v>
      </c>
    </row>
    <row r="77" spans="1:18">
      <c r="A77" s="345" t="s">
        <v>890</v>
      </c>
      <c r="B77" s="346">
        <v>95</v>
      </c>
      <c r="C77" s="348">
        <v>-1.4463999999999999</v>
      </c>
      <c r="D77" s="348">
        <v>15.7133</v>
      </c>
      <c r="E77" s="348">
        <v>9.486E-2</v>
      </c>
      <c r="F77" s="347">
        <v>-1</v>
      </c>
      <c r="G77" s="349">
        <v>13</v>
      </c>
      <c r="H77" s="348">
        <v>13.4</v>
      </c>
      <c r="I77" s="348">
        <v>13.7</v>
      </c>
      <c r="J77" s="348">
        <v>14.3</v>
      </c>
      <c r="K77" s="348">
        <v>14.8</v>
      </c>
      <c r="L77" s="348">
        <v>15.7</v>
      </c>
      <c r="M77" s="348">
        <v>16.8</v>
      </c>
      <c r="N77" s="348">
        <v>17.5</v>
      </c>
      <c r="O77" s="348">
        <v>18.8</v>
      </c>
      <c r="P77" s="348">
        <v>19.3</v>
      </c>
      <c r="Q77" s="348">
        <v>20.5</v>
      </c>
      <c r="R77" s="347">
        <v>9999</v>
      </c>
    </row>
    <row r="78" spans="1:18">
      <c r="A78" s="345" t="s">
        <v>891</v>
      </c>
      <c r="B78" s="346">
        <v>96</v>
      </c>
      <c r="C78" s="348">
        <v>-1.4629000000000001</v>
      </c>
      <c r="D78" s="348">
        <v>15.736800000000001</v>
      </c>
      <c r="E78" s="348">
        <v>9.5259999999999997E-2</v>
      </c>
      <c r="F78" s="347">
        <v>-1</v>
      </c>
      <c r="G78" s="349">
        <v>13</v>
      </c>
      <c r="H78" s="348">
        <v>13.4</v>
      </c>
      <c r="I78" s="348">
        <v>13.7</v>
      </c>
      <c r="J78" s="348">
        <v>14.4</v>
      </c>
      <c r="K78" s="348">
        <v>14.8</v>
      </c>
      <c r="L78" s="348">
        <v>15.7</v>
      </c>
      <c r="M78" s="348">
        <v>16.8</v>
      </c>
      <c r="N78" s="348">
        <v>17.5</v>
      </c>
      <c r="O78" s="348">
        <v>18.8</v>
      </c>
      <c r="P78" s="348">
        <v>19.399999999999999</v>
      </c>
      <c r="Q78" s="348">
        <v>20.6</v>
      </c>
      <c r="R78" s="347">
        <v>9999</v>
      </c>
    </row>
    <row r="79" spans="1:18">
      <c r="A79" s="345" t="s">
        <v>892</v>
      </c>
      <c r="B79" s="346">
        <v>97</v>
      </c>
      <c r="C79" s="351">
        <v>-1.4790000000000001</v>
      </c>
      <c r="D79" s="348">
        <v>15.7606</v>
      </c>
      <c r="E79" s="348">
        <v>9.5670000000000005E-2</v>
      </c>
      <c r="F79" s="347">
        <v>-1</v>
      </c>
      <c r="G79" s="349">
        <v>13</v>
      </c>
      <c r="H79" s="348">
        <v>13.4</v>
      </c>
      <c r="I79" s="348">
        <v>13.7</v>
      </c>
      <c r="J79" s="348">
        <v>14.4</v>
      </c>
      <c r="K79" s="348">
        <v>14.8</v>
      </c>
      <c r="L79" s="348">
        <v>15.8</v>
      </c>
      <c r="M79" s="348">
        <v>16.899999999999999</v>
      </c>
      <c r="N79" s="348">
        <v>17.5</v>
      </c>
      <c r="O79" s="348">
        <v>18.899999999999999</v>
      </c>
      <c r="P79" s="348">
        <v>19.399999999999999</v>
      </c>
      <c r="Q79" s="348">
        <v>20.6</v>
      </c>
      <c r="R79" s="347">
        <v>9999</v>
      </c>
    </row>
    <row r="80" spans="1:18">
      <c r="A80" s="345" t="s">
        <v>893</v>
      </c>
      <c r="B80" s="346">
        <v>98</v>
      </c>
      <c r="C80" s="348">
        <v>-1.4946999999999999</v>
      </c>
      <c r="D80" s="348">
        <v>15.784800000000001</v>
      </c>
      <c r="E80" s="348">
        <v>9.6089999999999995E-2</v>
      </c>
      <c r="F80" s="347">
        <v>-1</v>
      </c>
      <c r="G80" s="349">
        <v>13</v>
      </c>
      <c r="H80" s="348">
        <v>13.5</v>
      </c>
      <c r="I80" s="348">
        <v>13.7</v>
      </c>
      <c r="J80" s="348">
        <v>14.4</v>
      </c>
      <c r="K80" s="348">
        <v>14.8</v>
      </c>
      <c r="L80" s="348">
        <v>15.8</v>
      </c>
      <c r="M80" s="348">
        <v>16.899999999999999</v>
      </c>
      <c r="N80" s="348">
        <v>17.600000000000001</v>
      </c>
      <c r="O80" s="348">
        <v>18.899999999999999</v>
      </c>
      <c r="P80" s="348">
        <v>19.5</v>
      </c>
      <c r="Q80" s="348">
        <v>20.7</v>
      </c>
      <c r="R80" s="347">
        <v>9999</v>
      </c>
    </row>
    <row r="81" spans="1:19">
      <c r="A81" s="345" t="s">
        <v>894</v>
      </c>
      <c r="B81" s="346">
        <v>99</v>
      </c>
      <c r="C81" s="348">
        <v>-1.5101</v>
      </c>
      <c r="D81" s="348">
        <v>15.8094</v>
      </c>
      <c r="E81" s="348">
        <v>9.6509999999999999E-2</v>
      </c>
      <c r="F81" s="347">
        <v>-1</v>
      </c>
      <c r="G81" s="349">
        <v>13</v>
      </c>
      <c r="H81" s="348">
        <v>13.5</v>
      </c>
      <c r="I81" s="348">
        <v>13.7</v>
      </c>
      <c r="J81" s="348">
        <v>14.4</v>
      </c>
      <c r="K81" s="348">
        <v>14.9</v>
      </c>
      <c r="L81" s="348">
        <v>15.8</v>
      </c>
      <c r="M81" s="348">
        <v>16.899999999999999</v>
      </c>
      <c r="N81" s="348">
        <v>17.600000000000001</v>
      </c>
      <c r="O81" s="349">
        <v>19</v>
      </c>
      <c r="P81" s="348">
        <v>19.5</v>
      </c>
      <c r="Q81" s="348">
        <v>20.8</v>
      </c>
      <c r="R81" s="347">
        <v>9999</v>
      </c>
      <c r="S81" s="348"/>
    </row>
    <row r="82" spans="1:19">
      <c r="A82" s="345" t="s">
        <v>895</v>
      </c>
      <c r="B82" s="346">
        <v>100</v>
      </c>
      <c r="C82" s="348">
        <v>-1.5251999999999999</v>
      </c>
      <c r="D82" s="348">
        <v>15.8344</v>
      </c>
      <c r="E82" s="348">
        <v>9.6930000000000002E-2</v>
      </c>
      <c r="F82" s="347">
        <v>-1</v>
      </c>
      <c r="G82" s="349">
        <v>13</v>
      </c>
      <c r="H82" s="348">
        <v>13.5</v>
      </c>
      <c r="I82" s="348">
        <v>13.7</v>
      </c>
      <c r="J82" s="348">
        <v>14.4</v>
      </c>
      <c r="K82" s="348">
        <v>14.9</v>
      </c>
      <c r="L82" s="348">
        <v>15.8</v>
      </c>
      <c r="M82" s="349">
        <v>17</v>
      </c>
      <c r="N82" s="348">
        <v>17.7</v>
      </c>
      <c r="O82" s="349">
        <v>19</v>
      </c>
      <c r="P82" s="348">
        <v>19.600000000000001</v>
      </c>
      <c r="Q82" s="348">
        <v>20.9</v>
      </c>
      <c r="R82" s="347">
        <v>9999</v>
      </c>
    </row>
    <row r="83" spans="1:19">
      <c r="A83" s="345" t="s">
        <v>896</v>
      </c>
      <c r="B83" s="346">
        <v>101</v>
      </c>
      <c r="C83" s="348">
        <v>-1.5399</v>
      </c>
      <c r="D83" s="348">
        <v>15.8597</v>
      </c>
      <c r="E83" s="348">
        <v>9.7350000000000006E-2</v>
      </c>
      <c r="F83" s="347">
        <v>-1</v>
      </c>
      <c r="G83" s="348">
        <v>13.1</v>
      </c>
      <c r="H83" s="348">
        <v>13.5</v>
      </c>
      <c r="I83" s="348">
        <v>13.7</v>
      </c>
      <c r="J83" s="348">
        <v>14.4</v>
      </c>
      <c r="K83" s="348">
        <v>14.9</v>
      </c>
      <c r="L83" s="348">
        <v>15.9</v>
      </c>
      <c r="M83" s="349">
        <v>17</v>
      </c>
      <c r="N83" s="348">
        <v>17.7</v>
      </c>
      <c r="O83" s="348">
        <v>19.100000000000001</v>
      </c>
      <c r="P83" s="348">
        <v>19.7</v>
      </c>
      <c r="Q83" s="349">
        <v>21</v>
      </c>
      <c r="R83" s="347">
        <v>9999</v>
      </c>
    </row>
    <row r="84" spans="1:19">
      <c r="A84" s="345" t="s">
        <v>897</v>
      </c>
      <c r="B84" s="346">
        <v>102</v>
      </c>
      <c r="C84" s="348">
        <v>-1.5542</v>
      </c>
      <c r="D84" s="348">
        <v>15.8855</v>
      </c>
      <c r="E84" s="348">
        <v>9.7780000000000006E-2</v>
      </c>
      <c r="F84" s="347">
        <v>-1</v>
      </c>
      <c r="G84" s="348">
        <v>13.1</v>
      </c>
      <c r="H84" s="348">
        <v>13.5</v>
      </c>
      <c r="I84" s="348">
        <v>13.8</v>
      </c>
      <c r="J84" s="348">
        <v>14.5</v>
      </c>
      <c r="K84" s="348">
        <v>14.9</v>
      </c>
      <c r="L84" s="348">
        <v>15.9</v>
      </c>
      <c r="M84" s="349">
        <v>17</v>
      </c>
      <c r="N84" s="348">
        <v>17.7</v>
      </c>
      <c r="O84" s="348">
        <v>19.100000000000001</v>
      </c>
      <c r="P84" s="348">
        <v>19.7</v>
      </c>
      <c r="Q84" s="349">
        <v>21</v>
      </c>
      <c r="R84" s="347">
        <v>9999</v>
      </c>
    </row>
    <row r="85" spans="1:19">
      <c r="A85" s="345" t="s">
        <v>898</v>
      </c>
      <c r="B85" s="346">
        <v>103</v>
      </c>
      <c r="C85" s="348">
        <v>-1.5681</v>
      </c>
      <c r="D85" s="348">
        <v>15.9116</v>
      </c>
      <c r="E85" s="348">
        <v>9.8210000000000006E-2</v>
      </c>
      <c r="F85" s="347">
        <v>-1</v>
      </c>
      <c r="G85" s="348">
        <v>13.1</v>
      </c>
      <c r="H85" s="348">
        <v>13.5</v>
      </c>
      <c r="I85" s="348">
        <v>13.8</v>
      </c>
      <c r="J85" s="348">
        <v>14.5</v>
      </c>
      <c r="K85" s="348">
        <v>14.9</v>
      </c>
      <c r="L85" s="348">
        <v>15.9</v>
      </c>
      <c r="M85" s="348">
        <v>17.100000000000001</v>
      </c>
      <c r="N85" s="348">
        <v>17.8</v>
      </c>
      <c r="O85" s="348">
        <v>19.2</v>
      </c>
      <c r="P85" s="348">
        <v>19.8</v>
      </c>
      <c r="Q85" s="348">
        <v>21.1</v>
      </c>
      <c r="R85" s="347">
        <v>9999</v>
      </c>
    </row>
    <row r="86" spans="1:19">
      <c r="A86" s="345" t="s">
        <v>899</v>
      </c>
      <c r="B86" s="346">
        <v>104</v>
      </c>
      <c r="C86" s="348">
        <v>-1.5817000000000001</v>
      </c>
      <c r="D86" s="348">
        <v>15.9381</v>
      </c>
      <c r="E86" s="348">
        <v>9.8640000000000005E-2</v>
      </c>
      <c r="F86" s="347">
        <v>-1</v>
      </c>
      <c r="G86" s="348">
        <v>13.1</v>
      </c>
      <c r="H86" s="348">
        <v>13.5</v>
      </c>
      <c r="I86" s="348">
        <v>13.8</v>
      </c>
      <c r="J86" s="348">
        <v>14.5</v>
      </c>
      <c r="K86" s="349">
        <v>15</v>
      </c>
      <c r="L86" s="348">
        <v>15.9</v>
      </c>
      <c r="M86" s="348">
        <v>17.100000000000001</v>
      </c>
      <c r="N86" s="348">
        <v>17.8</v>
      </c>
      <c r="O86" s="348">
        <v>19.2</v>
      </c>
      <c r="P86" s="348">
        <v>19.899999999999999</v>
      </c>
      <c r="Q86" s="348">
        <v>21.2</v>
      </c>
      <c r="R86" s="347">
        <v>9999</v>
      </c>
    </row>
    <row r="87" spans="1:19">
      <c r="A87" s="345" t="s">
        <v>900</v>
      </c>
      <c r="B87" s="346">
        <v>105</v>
      </c>
      <c r="C87" s="348">
        <v>-1.5948</v>
      </c>
      <c r="D87" s="348">
        <v>15.9651</v>
      </c>
      <c r="E87" s="348">
        <v>9.9070000000000005E-2</v>
      </c>
      <c r="F87" s="347">
        <v>-1</v>
      </c>
      <c r="G87" s="348">
        <v>13.1</v>
      </c>
      <c r="H87" s="348">
        <v>13.6</v>
      </c>
      <c r="I87" s="348">
        <v>13.8</v>
      </c>
      <c r="J87" s="348">
        <v>14.5</v>
      </c>
      <c r="K87" s="349">
        <v>15</v>
      </c>
      <c r="L87" s="349">
        <v>16</v>
      </c>
      <c r="M87" s="348">
        <v>17.100000000000001</v>
      </c>
      <c r="N87" s="348">
        <v>17.899999999999999</v>
      </c>
      <c r="O87" s="348">
        <v>19.3</v>
      </c>
      <c r="P87" s="348">
        <v>19.899999999999999</v>
      </c>
      <c r="Q87" s="348">
        <v>21.3</v>
      </c>
      <c r="R87" s="347">
        <v>9999</v>
      </c>
    </row>
    <row r="88" spans="1:19">
      <c r="A88" s="345" t="s">
        <v>901</v>
      </c>
      <c r="B88" s="346">
        <v>106</v>
      </c>
      <c r="C88" s="348">
        <v>-1.6075999999999999</v>
      </c>
      <c r="D88" s="348">
        <v>15.9925</v>
      </c>
      <c r="E88" s="348">
        <v>9.9510000000000001E-2</v>
      </c>
      <c r="F88" s="347">
        <v>-1</v>
      </c>
      <c r="G88" s="348">
        <v>13.1</v>
      </c>
      <c r="H88" s="348">
        <v>13.6</v>
      </c>
      <c r="I88" s="348">
        <v>13.8</v>
      </c>
      <c r="J88" s="348">
        <v>14.5</v>
      </c>
      <c r="K88" s="349">
        <v>15</v>
      </c>
      <c r="L88" s="349">
        <v>16</v>
      </c>
      <c r="M88" s="348">
        <v>17.2</v>
      </c>
      <c r="N88" s="348">
        <v>17.899999999999999</v>
      </c>
      <c r="O88" s="348">
        <v>19.3</v>
      </c>
      <c r="P88" s="349">
        <v>20</v>
      </c>
      <c r="Q88" s="348">
        <v>21.4</v>
      </c>
      <c r="R88" s="347">
        <v>9999</v>
      </c>
    </row>
    <row r="89" spans="1:19">
      <c r="A89" s="345" t="s">
        <v>902</v>
      </c>
      <c r="B89" s="346">
        <v>107</v>
      </c>
      <c r="C89" s="348">
        <v>-1.6198999999999999</v>
      </c>
      <c r="D89" s="348">
        <v>16.020499999999998</v>
      </c>
      <c r="E89" s="348">
        <v>9.9940000000000001E-2</v>
      </c>
      <c r="F89" s="347">
        <v>-1</v>
      </c>
      <c r="G89" s="348">
        <v>13.2</v>
      </c>
      <c r="H89" s="348">
        <v>13.6</v>
      </c>
      <c r="I89" s="348">
        <v>13.8</v>
      </c>
      <c r="J89" s="348">
        <v>14.6</v>
      </c>
      <c r="K89" s="349">
        <v>15</v>
      </c>
      <c r="L89" s="349">
        <v>16</v>
      </c>
      <c r="M89" s="348">
        <v>17.2</v>
      </c>
      <c r="N89" s="348">
        <v>17.899999999999999</v>
      </c>
      <c r="O89" s="348">
        <v>19.399999999999999</v>
      </c>
      <c r="P89" s="349">
        <v>20</v>
      </c>
      <c r="Q89" s="348">
        <v>21.4</v>
      </c>
      <c r="R89" s="347">
        <v>9999</v>
      </c>
    </row>
    <row r="90" spans="1:19">
      <c r="A90" s="345" t="s">
        <v>903</v>
      </c>
      <c r="B90" s="346">
        <v>108</v>
      </c>
      <c r="C90" s="348">
        <v>-1.6317999999999999</v>
      </c>
      <c r="D90" s="351">
        <v>16.048999999999999</v>
      </c>
      <c r="E90" s="348">
        <v>0.10038</v>
      </c>
      <c r="F90" s="347">
        <v>-1</v>
      </c>
      <c r="G90" s="348">
        <v>13.2</v>
      </c>
      <c r="H90" s="348">
        <v>13.6</v>
      </c>
      <c r="I90" s="348">
        <v>13.9</v>
      </c>
      <c r="J90" s="348">
        <v>14.6</v>
      </c>
      <c r="K90" s="348">
        <v>15.1</v>
      </c>
      <c r="L90" s="349">
        <v>16</v>
      </c>
      <c r="M90" s="348">
        <v>17.2</v>
      </c>
      <c r="N90" s="349">
        <v>18</v>
      </c>
      <c r="O90" s="348">
        <v>19.5</v>
      </c>
      <c r="P90" s="348">
        <v>20.100000000000001</v>
      </c>
      <c r="Q90" s="348">
        <v>21.5</v>
      </c>
      <c r="R90" s="347">
        <v>9999</v>
      </c>
    </row>
    <row r="91" spans="1:19">
      <c r="A91" s="345" t="s">
        <v>904</v>
      </c>
      <c r="B91" s="346">
        <v>109</v>
      </c>
      <c r="C91" s="348">
        <v>-1.6433</v>
      </c>
      <c r="D91" s="348">
        <v>16.078099999999999</v>
      </c>
      <c r="E91" s="348">
        <v>0.10082000000000001</v>
      </c>
      <c r="F91" s="347">
        <v>-1</v>
      </c>
      <c r="G91" s="348">
        <v>13.2</v>
      </c>
      <c r="H91" s="348">
        <v>13.6</v>
      </c>
      <c r="I91" s="348">
        <v>13.9</v>
      </c>
      <c r="J91" s="348">
        <v>14.6</v>
      </c>
      <c r="K91" s="348">
        <v>15.1</v>
      </c>
      <c r="L91" s="348">
        <v>16.100000000000001</v>
      </c>
      <c r="M91" s="348">
        <v>17.3</v>
      </c>
      <c r="N91" s="349">
        <v>18</v>
      </c>
      <c r="O91" s="348">
        <v>19.5</v>
      </c>
      <c r="P91" s="348">
        <v>20.2</v>
      </c>
      <c r="Q91" s="348">
        <v>21.6</v>
      </c>
      <c r="R91" s="347">
        <v>9999</v>
      </c>
    </row>
    <row r="92" spans="1:19">
      <c r="A92" s="345" t="s">
        <v>905</v>
      </c>
      <c r="B92" s="346">
        <v>110</v>
      </c>
      <c r="C92" s="348">
        <v>-1.6544000000000001</v>
      </c>
      <c r="D92" s="348">
        <v>16.107800000000001</v>
      </c>
      <c r="E92" s="348">
        <v>0.10126</v>
      </c>
      <c r="F92" s="347">
        <v>-1</v>
      </c>
      <c r="G92" s="348">
        <v>13.2</v>
      </c>
      <c r="H92" s="348">
        <v>13.7</v>
      </c>
      <c r="I92" s="348">
        <v>13.9</v>
      </c>
      <c r="J92" s="348">
        <v>14.6</v>
      </c>
      <c r="K92" s="348">
        <v>15.1</v>
      </c>
      <c r="L92" s="348">
        <v>16.100000000000001</v>
      </c>
      <c r="M92" s="348">
        <v>17.3</v>
      </c>
      <c r="N92" s="348">
        <v>18.100000000000001</v>
      </c>
      <c r="O92" s="348">
        <v>19.600000000000001</v>
      </c>
      <c r="P92" s="348">
        <v>20.2</v>
      </c>
      <c r="Q92" s="348">
        <v>21.7</v>
      </c>
      <c r="R92" s="347">
        <v>9999</v>
      </c>
    </row>
    <row r="93" spans="1:19">
      <c r="A93" s="345" t="s">
        <v>906</v>
      </c>
      <c r="B93" s="346">
        <v>111</v>
      </c>
      <c r="C93" s="348">
        <v>-1.6651</v>
      </c>
      <c r="D93" s="348">
        <v>16.138100000000001</v>
      </c>
      <c r="E93" s="350">
        <v>0.1017</v>
      </c>
      <c r="F93" s="347">
        <v>-1</v>
      </c>
      <c r="G93" s="348">
        <v>13.2</v>
      </c>
      <c r="H93" s="348">
        <v>13.7</v>
      </c>
      <c r="I93" s="348">
        <v>13.9</v>
      </c>
      <c r="J93" s="348">
        <v>14.6</v>
      </c>
      <c r="K93" s="348">
        <v>15.1</v>
      </c>
      <c r="L93" s="348">
        <v>16.100000000000001</v>
      </c>
      <c r="M93" s="348">
        <v>17.399999999999999</v>
      </c>
      <c r="N93" s="348">
        <v>18.100000000000001</v>
      </c>
      <c r="O93" s="348">
        <v>19.600000000000001</v>
      </c>
      <c r="P93" s="348">
        <v>20.3</v>
      </c>
      <c r="Q93" s="348">
        <v>21.8</v>
      </c>
      <c r="R93" s="347">
        <v>9999</v>
      </c>
    </row>
    <row r="94" spans="1:19">
      <c r="A94" s="345" t="s">
        <v>907</v>
      </c>
      <c r="B94" s="346">
        <v>112</v>
      </c>
      <c r="C94" s="348">
        <v>-1.6753</v>
      </c>
      <c r="D94" s="348">
        <v>16.1692</v>
      </c>
      <c r="E94" s="348">
        <v>0.10213999999999999</v>
      </c>
      <c r="F94" s="347">
        <v>-1</v>
      </c>
      <c r="G94" s="348">
        <v>13.2</v>
      </c>
      <c r="H94" s="348">
        <v>13.7</v>
      </c>
      <c r="I94" s="348">
        <v>13.9</v>
      </c>
      <c r="J94" s="348">
        <v>14.7</v>
      </c>
      <c r="K94" s="348">
        <v>15.1</v>
      </c>
      <c r="L94" s="348">
        <v>16.2</v>
      </c>
      <c r="M94" s="348">
        <v>17.399999999999999</v>
      </c>
      <c r="N94" s="348">
        <v>18.2</v>
      </c>
      <c r="O94" s="348">
        <v>19.7</v>
      </c>
      <c r="P94" s="348">
        <v>20.399999999999999</v>
      </c>
      <c r="Q94" s="348">
        <v>21.9</v>
      </c>
      <c r="R94" s="347">
        <v>9999</v>
      </c>
    </row>
    <row r="95" spans="1:19">
      <c r="A95" s="345" t="s">
        <v>908</v>
      </c>
      <c r="B95" s="346">
        <v>113</v>
      </c>
      <c r="C95" s="348">
        <v>-1.6851</v>
      </c>
      <c r="D95" s="348">
        <v>16.200900000000001</v>
      </c>
      <c r="E95" s="348">
        <v>0.10259</v>
      </c>
      <c r="F95" s="347">
        <v>-1</v>
      </c>
      <c r="G95" s="348">
        <v>13.3</v>
      </c>
      <c r="H95" s="348">
        <v>13.7</v>
      </c>
      <c r="I95" s="349">
        <v>14</v>
      </c>
      <c r="J95" s="348">
        <v>14.7</v>
      </c>
      <c r="K95" s="348">
        <v>15.2</v>
      </c>
      <c r="L95" s="348">
        <v>16.2</v>
      </c>
      <c r="M95" s="348">
        <v>17.399999999999999</v>
      </c>
      <c r="N95" s="348">
        <v>18.2</v>
      </c>
      <c r="O95" s="348">
        <v>19.8</v>
      </c>
      <c r="P95" s="348">
        <v>20.5</v>
      </c>
      <c r="Q95" s="349">
        <v>22</v>
      </c>
      <c r="R95" s="347">
        <v>9999</v>
      </c>
    </row>
    <row r="96" spans="1:19">
      <c r="A96" s="345" t="s">
        <v>909</v>
      </c>
      <c r="B96" s="346">
        <v>114</v>
      </c>
      <c r="C96" s="348">
        <v>-1.6943999999999999</v>
      </c>
      <c r="D96" s="348">
        <v>16.2333</v>
      </c>
      <c r="E96" s="348">
        <v>0.10303</v>
      </c>
      <c r="F96" s="347">
        <v>-1</v>
      </c>
      <c r="G96" s="348">
        <v>13.3</v>
      </c>
      <c r="H96" s="348">
        <v>13.7</v>
      </c>
      <c r="I96" s="349">
        <v>14</v>
      </c>
      <c r="J96" s="348">
        <v>14.7</v>
      </c>
      <c r="K96" s="348">
        <v>15.2</v>
      </c>
      <c r="L96" s="348">
        <v>16.2</v>
      </c>
      <c r="M96" s="348">
        <v>17.5</v>
      </c>
      <c r="N96" s="348">
        <v>18.3</v>
      </c>
      <c r="O96" s="348">
        <v>19.8</v>
      </c>
      <c r="P96" s="348">
        <v>20.5</v>
      </c>
      <c r="Q96" s="348">
        <v>22.1</v>
      </c>
      <c r="R96" s="347">
        <v>9999</v>
      </c>
    </row>
    <row r="97" spans="1:18">
      <c r="A97" s="345" t="s">
        <v>910</v>
      </c>
      <c r="B97" s="346">
        <v>115</v>
      </c>
      <c r="C97" s="348">
        <v>-1.7032</v>
      </c>
      <c r="D97" s="348">
        <v>16.266500000000001</v>
      </c>
      <c r="E97" s="348">
        <v>0.10347000000000001</v>
      </c>
      <c r="F97" s="347">
        <v>-1</v>
      </c>
      <c r="G97" s="348">
        <v>13.3</v>
      </c>
      <c r="H97" s="348">
        <v>13.8</v>
      </c>
      <c r="I97" s="349">
        <v>14</v>
      </c>
      <c r="J97" s="348">
        <v>14.7</v>
      </c>
      <c r="K97" s="348">
        <v>15.2</v>
      </c>
      <c r="L97" s="348">
        <v>16.3</v>
      </c>
      <c r="M97" s="348">
        <v>17.5</v>
      </c>
      <c r="N97" s="348">
        <v>18.3</v>
      </c>
      <c r="O97" s="348">
        <v>19.899999999999999</v>
      </c>
      <c r="P97" s="348">
        <v>20.6</v>
      </c>
      <c r="Q97" s="348">
        <v>22.2</v>
      </c>
      <c r="R97" s="347">
        <v>9999</v>
      </c>
    </row>
    <row r="98" spans="1:18">
      <c r="A98" s="345" t="s">
        <v>911</v>
      </c>
      <c r="B98" s="346">
        <v>116</v>
      </c>
      <c r="C98" s="348">
        <v>-1.7116</v>
      </c>
      <c r="D98" s="348">
        <v>16.3004</v>
      </c>
      <c r="E98" s="348">
        <v>0.10391</v>
      </c>
      <c r="F98" s="347">
        <v>-1</v>
      </c>
      <c r="G98" s="348">
        <v>13.3</v>
      </c>
      <c r="H98" s="348">
        <v>13.8</v>
      </c>
      <c r="I98" s="349">
        <v>14</v>
      </c>
      <c r="J98" s="348">
        <v>14.8</v>
      </c>
      <c r="K98" s="348">
        <v>15.3</v>
      </c>
      <c r="L98" s="348">
        <v>16.3</v>
      </c>
      <c r="M98" s="348">
        <v>17.600000000000001</v>
      </c>
      <c r="N98" s="348">
        <v>18.399999999999999</v>
      </c>
      <c r="O98" s="349">
        <v>20</v>
      </c>
      <c r="P98" s="348">
        <v>20.7</v>
      </c>
      <c r="Q98" s="348">
        <v>22.3</v>
      </c>
      <c r="R98" s="347">
        <v>9999</v>
      </c>
    </row>
    <row r="99" spans="1:18">
      <c r="A99" s="345" t="s">
        <v>912</v>
      </c>
      <c r="B99" s="346">
        <v>117</v>
      </c>
      <c r="C99" s="348">
        <v>-1.7196</v>
      </c>
      <c r="D99" s="348">
        <v>16.335100000000001</v>
      </c>
      <c r="E99" s="348">
        <v>0.10435</v>
      </c>
      <c r="F99" s="347">
        <v>-1</v>
      </c>
      <c r="G99" s="348">
        <v>13.3</v>
      </c>
      <c r="H99" s="348">
        <v>13.8</v>
      </c>
      <c r="I99" s="348">
        <v>14.1</v>
      </c>
      <c r="J99" s="348">
        <v>14.8</v>
      </c>
      <c r="K99" s="348">
        <v>15.3</v>
      </c>
      <c r="L99" s="348">
        <v>16.3</v>
      </c>
      <c r="M99" s="348">
        <v>17.600000000000001</v>
      </c>
      <c r="N99" s="348">
        <v>18.399999999999999</v>
      </c>
      <c r="O99" s="349">
        <v>20</v>
      </c>
      <c r="P99" s="348">
        <v>20.8</v>
      </c>
      <c r="Q99" s="348">
        <v>22.4</v>
      </c>
      <c r="R99" s="347">
        <v>9999</v>
      </c>
    </row>
    <row r="100" spans="1:18">
      <c r="A100" s="345" t="s">
        <v>913</v>
      </c>
      <c r="B100" s="346">
        <v>118</v>
      </c>
      <c r="C100" s="348">
        <v>-1.7271000000000001</v>
      </c>
      <c r="D100" s="348">
        <v>16.3704</v>
      </c>
      <c r="E100" s="348">
        <v>0.10478</v>
      </c>
      <c r="F100" s="347">
        <v>-1</v>
      </c>
      <c r="G100" s="348">
        <v>13.4</v>
      </c>
      <c r="H100" s="348">
        <v>13.8</v>
      </c>
      <c r="I100" s="348">
        <v>14.1</v>
      </c>
      <c r="J100" s="348">
        <v>14.8</v>
      </c>
      <c r="K100" s="348">
        <v>15.3</v>
      </c>
      <c r="L100" s="348">
        <v>16.399999999999999</v>
      </c>
      <c r="M100" s="348">
        <v>17.7</v>
      </c>
      <c r="N100" s="348">
        <v>18.5</v>
      </c>
      <c r="O100" s="348">
        <v>20.100000000000001</v>
      </c>
      <c r="P100" s="348">
        <v>20.8</v>
      </c>
      <c r="Q100" s="348">
        <v>22.5</v>
      </c>
      <c r="R100" s="347">
        <v>9999</v>
      </c>
    </row>
    <row r="101" spans="1:18">
      <c r="A101" s="345" t="s">
        <v>914</v>
      </c>
      <c r="B101" s="346">
        <v>119</v>
      </c>
      <c r="C101" s="348">
        <v>-1.7341</v>
      </c>
      <c r="D101" s="348">
        <v>16.406500000000001</v>
      </c>
      <c r="E101" s="348">
        <v>0.10521999999999999</v>
      </c>
      <c r="F101" s="347">
        <v>-1</v>
      </c>
      <c r="G101" s="348">
        <v>13.4</v>
      </c>
      <c r="H101" s="348">
        <v>13.8</v>
      </c>
      <c r="I101" s="348">
        <v>14.1</v>
      </c>
      <c r="J101" s="348">
        <v>14.8</v>
      </c>
      <c r="K101" s="348">
        <v>15.3</v>
      </c>
      <c r="L101" s="348">
        <v>16.399999999999999</v>
      </c>
      <c r="M101" s="348">
        <v>17.7</v>
      </c>
      <c r="N101" s="348">
        <v>18.5</v>
      </c>
      <c r="O101" s="348">
        <v>20.2</v>
      </c>
      <c r="P101" s="348">
        <v>20.9</v>
      </c>
      <c r="Q101" s="348">
        <v>22.6</v>
      </c>
      <c r="R101" s="347">
        <v>9999</v>
      </c>
    </row>
    <row r="102" spans="1:18">
      <c r="A102" s="345" t="s">
        <v>915</v>
      </c>
      <c r="B102" s="346">
        <v>120</v>
      </c>
      <c r="C102" s="348">
        <v>-1.7406999999999999</v>
      </c>
      <c r="D102" s="348">
        <v>16.443300000000001</v>
      </c>
      <c r="E102" s="348">
        <v>0.10566</v>
      </c>
      <c r="F102" s="347">
        <v>-1</v>
      </c>
      <c r="G102" s="348">
        <v>13.4</v>
      </c>
      <c r="H102" s="348">
        <v>13.9</v>
      </c>
      <c r="I102" s="348">
        <v>14.1</v>
      </c>
      <c r="J102" s="348">
        <v>14.9</v>
      </c>
      <c r="K102" s="348">
        <v>15.4</v>
      </c>
      <c r="L102" s="348">
        <v>16.399999999999999</v>
      </c>
      <c r="M102" s="348">
        <v>17.7</v>
      </c>
      <c r="N102" s="348">
        <v>18.600000000000001</v>
      </c>
      <c r="O102" s="348">
        <v>20.2</v>
      </c>
      <c r="P102" s="349">
        <v>21</v>
      </c>
      <c r="Q102" s="348">
        <v>22.7</v>
      </c>
      <c r="R102" s="347">
        <v>9999</v>
      </c>
    </row>
    <row r="103" spans="1:18">
      <c r="A103" s="345" t="s">
        <v>916</v>
      </c>
      <c r="B103" s="346">
        <v>121</v>
      </c>
      <c r="C103" s="348">
        <v>-1.7467999999999999</v>
      </c>
      <c r="D103" s="348">
        <v>16.480699999999999</v>
      </c>
      <c r="E103" s="348">
        <v>0.10609</v>
      </c>
      <c r="F103" s="347">
        <v>-1</v>
      </c>
      <c r="G103" s="348">
        <v>13.4</v>
      </c>
      <c r="H103" s="348">
        <v>13.9</v>
      </c>
      <c r="I103" s="348">
        <v>14.2</v>
      </c>
      <c r="J103" s="348">
        <v>14.9</v>
      </c>
      <c r="K103" s="348">
        <v>15.4</v>
      </c>
      <c r="L103" s="348">
        <v>16.5</v>
      </c>
      <c r="M103" s="348">
        <v>17.8</v>
      </c>
      <c r="N103" s="348">
        <v>18.600000000000001</v>
      </c>
      <c r="O103" s="348">
        <v>20.3</v>
      </c>
      <c r="P103" s="348">
        <v>21.1</v>
      </c>
      <c r="Q103" s="348">
        <v>22.8</v>
      </c>
      <c r="R103" s="347">
        <v>9999</v>
      </c>
    </row>
    <row r="104" spans="1:18">
      <c r="A104" s="345" t="s">
        <v>917</v>
      </c>
      <c r="B104" s="346">
        <v>122</v>
      </c>
      <c r="C104" s="348">
        <v>-1.7524999999999999</v>
      </c>
      <c r="D104" s="348">
        <v>16.518899999999999</v>
      </c>
      <c r="E104" s="348">
        <v>0.10652</v>
      </c>
      <c r="F104" s="347">
        <v>-1</v>
      </c>
      <c r="G104" s="348">
        <v>13.4</v>
      </c>
      <c r="H104" s="348">
        <v>13.9</v>
      </c>
      <c r="I104" s="348">
        <v>14.2</v>
      </c>
      <c r="J104" s="348">
        <v>14.9</v>
      </c>
      <c r="K104" s="348">
        <v>15.4</v>
      </c>
      <c r="L104" s="348">
        <v>16.5</v>
      </c>
      <c r="M104" s="348">
        <v>17.8</v>
      </c>
      <c r="N104" s="348">
        <v>18.7</v>
      </c>
      <c r="O104" s="348">
        <v>20.399999999999999</v>
      </c>
      <c r="P104" s="348">
        <v>21.1</v>
      </c>
      <c r="Q104" s="348">
        <v>22.9</v>
      </c>
      <c r="R104" s="347">
        <v>9999</v>
      </c>
    </row>
    <row r="105" spans="1:18">
      <c r="A105" s="345" t="s">
        <v>918</v>
      </c>
      <c r="B105" s="346">
        <v>123</v>
      </c>
      <c r="C105" s="348">
        <v>-1.7578</v>
      </c>
      <c r="D105" s="348">
        <v>16.5578</v>
      </c>
      <c r="E105" s="348">
        <v>0.10695</v>
      </c>
      <c r="F105" s="347">
        <v>-1</v>
      </c>
      <c r="G105" s="348">
        <v>13.5</v>
      </c>
      <c r="H105" s="348">
        <v>13.9</v>
      </c>
      <c r="I105" s="348">
        <v>14.2</v>
      </c>
      <c r="J105" s="349">
        <v>15</v>
      </c>
      <c r="K105" s="348">
        <v>15.5</v>
      </c>
      <c r="L105" s="348">
        <v>16.600000000000001</v>
      </c>
      <c r="M105" s="348">
        <v>17.899999999999999</v>
      </c>
      <c r="N105" s="348">
        <v>18.7</v>
      </c>
      <c r="O105" s="348">
        <v>20.399999999999999</v>
      </c>
      <c r="P105" s="348">
        <v>21.2</v>
      </c>
      <c r="Q105" s="349">
        <v>23</v>
      </c>
      <c r="R105" s="347">
        <v>9999</v>
      </c>
    </row>
    <row r="106" spans="1:18">
      <c r="A106" s="345" t="s">
        <v>919</v>
      </c>
      <c r="B106" s="346">
        <v>124</v>
      </c>
      <c r="C106" s="348">
        <v>-1.7625999999999999</v>
      </c>
      <c r="D106" s="348">
        <v>16.5974</v>
      </c>
      <c r="E106" s="348">
        <v>0.10738</v>
      </c>
      <c r="F106" s="347">
        <v>-1</v>
      </c>
      <c r="G106" s="348">
        <v>13.5</v>
      </c>
      <c r="H106" s="349">
        <v>14</v>
      </c>
      <c r="I106" s="348">
        <v>14.2</v>
      </c>
      <c r="J106" s="349">
        <v>15</v>
      </c>
      <c r="K106" s="348">
        <v>15.5</v>
      </c>
      <c r="L106" s="348">
        <v>16.600000000000001</v>
      </c>
      <c r="M106" s="348">
        <v>17.899999999999999</v>
      </c>
      <c r="N106" s="348">
        <v>18.8</v>
      </c>
      <c r="O106" s="348">
        <v>20.5</v>
      </c>
      <c r="P106" s="348">
        <v>21.3</v>
      </c>
      <c r="Q106" s="348">
        <v>23.1</v>
      </c>
      <c r="R106" s="347">
        <v>9999</v>
      </c>
    </row>
    <row r="107" spans="1:18">
      <c r="A107" s="345" t="s">
        <v>920</v>
      </c>
      <c r="B107" s="346">
        <v>125</v>
      </c>
      <c r="C107" s="351">
        <v>-1.7669999999999999</v>
      </c>
      <c r="D107" s="348">
        <v>16.637599999999999</v>
      </c>
      <c r="E107" s="350">
        <v>0.10780000000000001</v>
      </c>
      <c r="F107" s="347">
        <v>-1</v>
      </c>
      <c r="G107" s="348">
        <v>13.5</v>
      </c>
      <c r="H107" s="349">
        <v>14</v>
      </c>
      <c r="I107" s="348">
        <v>14.3</v>
      </c>
      <c r="J107" s="349">
        <v>15</v>
      </c>
      <c r="K107" s="348">
        <v>15.5</v>
      </c>
      <c r="L107" s="348">
        <v>16.600000000000001</v>
      </c>
      <c r="M107" s="349">
        <v>18</v>
      </c>
      <c r="N107" s="348">
        <v>18.8</v>
      </c>
      <c r="O107" s="348">
        <v>20.6</v>
      </c>
      <c r="P107" s="348">
        <v>21.4</v>
      </c>
      <c r="Q107" s="348">
        <v>23.2</v>
      </c>
      <c r="R107" s="347">
        <v>9999</v>
      </c>
    </row>
    <row r="108" spans="1:18">
      <c r="A108" s="345" t="s">
        <v>921</v>
      </c>
      <c r="B108" s="346">
        <v>126</v>
      </c>
      <c r="C108" s="351">
        <v>-1.7709999999999999</v>
      </c>
      <c r="D108" s="348">
        <v>16.678599999999999</v>
      </c>
      <c r="E108" s="348">
        <v>0.10823000000000001</v>
      </c>
      <c r="F108" s="347">
        <v>-1</v>
      </c>
      <c r="G108" s="348">
        <v>13.5</v>
      </c>
      <c r="H108" s="349">
        <v>14</v>
      </c>
      <c r="I108" s="348">
        <v>14.3</v>
      </c>
      <c r="J108" s="348">
        <v>15.1</v>
      </c>
      <c r="K108" s="348">
        <v>15.6</v>
      </c>
      <c r="L108" s="348">
        <v>16.7</v>
      </c>
      <c r="M108" s="349">
        <v>18</v>
      </c>
      <c r="N108" s="348">
        <v>18.899999999999999</v>
      </c>
      <c r="O108" s="348">
        <v>20.7</v>
      </c>
      <c r="P108" s="348">
        <v>21.5</v>
      </c>
      <c r="Q108" s="348">
        <v>23.3</v>
      </c>
      <c r="R108" s="347">
        <v>9999</v>
      </c>
    </row>
    <row r="109" spans="1:18">
      <c r="A109" s="345" t="s">
        <v>922</v>
      </c>
      <c r="B109" s="346">
        <v>127</v>
      </c>
      <c r="C109" s="348">
        <v>-1.7745</v>
      </c>
      <c r="D109" s="348">
        <v>16.720300000000002</v>
      </c>
      <c r="E109" s="348">
        <v>0.10865</v>
      </c>
      <c r="F109" s="347">
        <v>-1</v>
      </c>
      <c r="G109" s="348">
        <v>13.6</v>
      </c>
      <c r="H109" s="349">
        <v>14</v>
      </c>
      <c r="I109" s="348">
        <v>14.3</v>
      </c>
      <c r="J109" s="348">
        <v>15.1</v>
      </c>
      <c r="K109" s="348">
        <v>15.6</v>
      </c>
      <c r="L109" s="348">
        <v>16.7</v>
      </c>
      <c r="M109" s="348">
        <v>18.100000000000001</v>
      </c>
      <c r="N109" s="349">
        <v>19</v>
      </c>
      <c r="O109" s="348">
        <v>20.7</v>
      </c>
      <c r="P109" s="348">
        <v>21.6</v>
      </c>
      <c r="Q109" s="348">
        <v>23.4</v>
      </c>
      <c r="R109" s="347">
        <v>9999</v>
      </c>
    </row>
    <row r="110" spans="1:18">
      <c r="A110" s="345" t="s">
        <v>923</v>
      </c>
      <c r="B110" s="346">
        <v>128</v>
      </c>
      <c r="C110" s="348">
        <v>-1.7777000000000001</v>
      </c>
      <c r="D110" s="348">
        <v>16.762799999999999</v>
      </c>
      <c r="E110" s="348">
        <v>0.10906</v>
      </c>
      <c r="F110" s="347">
        <v>-1</v>
      </c>
      <c r="G110" s="348">
        <v>13.6</v>
      </c>
      <c r="H110" s="348">
        <v>14.1</v>
      </c>
      <c r="I110" s="348">
        <v>14.3</v>
      </c>
      <c r="J110" s="348">
        <v>15.1</v>
      </c>
      <c r="K110" s="348">
        <v>15.6</v>
      </c>
      <c r="L110" s="348">
        <v>16.8</v>
      </c>
      <c r="M110" s="348">
        <v>18.100000000000001</v>
      </c>
      <c r="N110" s="349">
        <v>19</v>
      </c>
      <c r="O110" s="348">
        <v>20.8</v>
      </c>
      <c r="P110" s="348">
        <v>21.6</v>
      </c>
      <c r="Q110" s="348">
        <v>23.5</v>
      </c>
      <c r="R110" s="347">
        <v>9999</v>
      </c>
    </row>
    <row r="111" spans="1:18">
      <c r="A111" s="345" t="s">
        <v>924</v>
      </c>
      <c r="B111" s="346">
        <v>129</v>
      </c>
      <c r="C111" s="348">
        <v>-1.7804</v>
      </c>
      <c r="D111" s="348">
        <v>16.805900000000001</v>
      </c>
      <c r="E111" s="348">
        <v>0.10947999999999999</v>
      </c>
      <c r="F111" s="347">
        <v>-1</v>
      </c>
      <c r="G111" s="348">
        <v>13.6</v>
      </c>
      <c r="H111" s="348">
        <v>14.1</v>
      </c>
      <c r="I111" s="348">
        <v>14.4</v>
      </c>
      <c r="J111" s="348">
        <v>15.2</v>
      </c>
      <c r="K111" s="348">
        <v>15.7</v>
      </c>
      <c r="L111" s="348">
        <v>16.8</v>
      </c>
      <c r="M111" s="348">
        <v>18.2</v>
      </c>
      <c r="N111" s="348">
        <v>19.100000000000001</v>
      </c>
      <c r="O111" s="348">
        <v>20.9</v>
      </c>
      <c r="P111" s="348">
        <v>21.7</v>
      </c>
      <c r="Q111" s="348">
        <v>23.6</v>
      </c>
      <c r="R111" s="347">
        <v>9999</v>
      </c>
    </row>
    <row r="112" spans="1:18">
      <c r="A112" s="345" t="s">
        <v>925</v>
      </c>
      <c r="B112" s="346">
        <v>130</v>
      </c>
      <c r="C112" s="348">
        <v>-1.7827999999999999</v>
      </c>
      <c r="D112" s="348">
        <v>16.849699999999999</v>
      </c>
      <c r="E112" s="348">
        <v>0.10989</v>
      </c>
      <c r="F112" s="347">
        <v>-1</v>
      </c>
      <c r="G112" s="348">
        <v>13.6</v>
      </c>
      <c r="H112" s="348">
        <v>14.1</v>
      </c>
      <c r="I112" s="348">
        <v>14.4</v>
      </c>
      <c r="J112" s="348">
        <v>15.2</v>
      </c>
      <c r="K112" s="348">
        <v>15.7</v>
      </c>
      <c r="L112" s="348">
        <v>16.899999999999999</v>
      </c>
      <c r="M112" s="348">
        <v>18.2</v>
      </c>
      <c r="N112" s="348">
        <v>19.100000000000001</v>
      </c>
      <c r="O112" s="349">
        <v>21</v>
      </c>
      <c r="P112" s="348">
        <v>21.8</v>
      </c>
      <c r="Q112" s="348">
        <v>23.7</v>
      </c>
      <c r="R112" s="347">
        <v>9999</v>
      </c>
    </row>
    <row r="113" spans="1:18">
      <c r="A113" s="345" t="s">
        <v>926</v>
      </c>
      <c r="B113" s="346">
        <v>131</v>
      </c>
      <c r="C113" s="348">
        <v>-1.7847</v>
      </c>
      <c r="D113" s="348">
        <v>16.894100000000002</v>
      </c>
      <c r="E113" s="350">
        <v>0.1103</v>
      </c>
      <c r="F113" s="347">
        <v>-1</v>
      </c>
      <c r="G113" s="348">
        <v>13.7</v>
      </c>
      <c r="H113" s="348">
        <v>14.2</v>
      </c>
      <c r="I113" s="348">
        <v>14.4</v>
      </c>
      <c r="J113" s="348">
        <v>15.2</v>
      </c>
      <c r="K113" s="348">
        <v>15.8</v>
      </c>
      <c r="L113" s="348">
        <v>16.899999999999999</v>
      </c>
      <c r="M113" s="348">
        <v>18.3</v>
      </c>
      <c r="N113" s="348">
        <v>19.2</v>
      </c>
      <c r="O113" s="349">
        <v>21</v>
      </c>
      <c r="P113" s="348">
        <v>21.9</v>
      </c>
      <c r="Q113" s="348">
        <v>23.8</v>
      </c>
      <c r="R113" s="347">
        <v>9999</v>
      </c>
    </row>
    <row r="114" spans="1:18">
      <c r="A114" s="345" t="s">
        <v>927</v>
      </c>
      <c r="B114" s="346">
        <v>132</v>
      </c>
      <c r="C114" s="348">
        <v>-1.7862</v>
      </c>
      <c r="D114" s="348">
        <v>16.9392</v>
      </c>
      <c r="E114" s="350">
        <v>0.11070000000000001</v>
      </c>
      <c r="F114" s="347">
        <v>-1</v>
      </c>
      <c r="G114" s="348">
        <v>13.7</v>
      </c>
      <c r="H114" s="348">
        <v>14.2</v>
      </c>
      <c r="I114" s="348">
        <v>14.5</v>
      </c>
      <c r="J114" s="348">
        <v>15.3</v>
      </c>
      <c r="K114" s="348">
        <v>15.8</v>
      </c>
      <c r="L114" s="348">
        <v>16.899999999999999</v>
      </c>
      <c r="M114" s="348">
        <v>18.399999999999999</v>
      </c>
      <c r="N114" s="348">
        <v>19.3</v>
      </c>
      <c r="O114" s="348">
        <v>21.1</v>
      </c>
      <c r="P114" s="349">
        <v>22</v>
      </c>
      <c r="Q114" s="348">
        <v>23.9</v>
      </c>
      <c r="R114" s="347">
        <v>9999</v>
      </c>
    </row>
    <row r="115" spans="1:18">
      <c r="A115" s="345" t="s">
        <v>928</v>
      </c>
      <c r="B115" s="346">
        <v>133</v>
      </c>
      <c r="C115" s="348">
        <v>-1.7873000000000001</v>
      </c>
      <c r="D115" s="351">
        <v>16.984999999999999</v>
      </c>
      <c r="E115" s="350">
        <v>0.1111</v>
      </c>
      <c r="F115" s="347">
        <v>-1</v>
      </c>
      <c r="G115" s="348">
        <v>13.7</v>
      </c>
      <c r="H115" s="348">
        <v>14.2</v>
      </c>
      <c r="I115" s="348">
        <v>14.5</v>
      </c>
      <c r="J115" s="348">
        <v>15.3</v>
      </c>
      <c r="K115" s="348">
        <v>15.8</v>
      </c>
      <c r="L115" s="349">
        <v>17</v>
      </c>
      <c r="M115" s="348">
        <v>18.399999999999999</v>
      </c>
      <c r="N115" s="348">
        <v>19.3</v>
      </c>
      <c r="O115" s="348">
        <v>21.2</v>
      </c>
      <c r="P115" s="348">
        <v>22.1</v>
      </c>
      <c r="Q115" s="349">
        <v>24</v>
      </c>
      <c r="R115" s="347">
        <v>9999</v>
      </c>
    </row>
    <row r="116" spans="1:18">
      <c r="A116" s="345" t="s">
        <v>929</v>
      </c>
      <c r="B116" s="346">
        <v>134</v>
      </c>
      <c r="C116" s="348">
        <v>-1.7881</v>
      </c>
      <c r="D116" s="348">
        <v>17.031400000000001</v>
      </c>
      <c r="E116" s="350">
        <v>0.1115</v>
      </c>
      <c r="F116" s="347">
        <v>-1</v>
      </c>
      <c r="G116" s="348">
        <v>13.8</v>
      </c>
      <c r="H116" s="348">
        <v>14.3</v>
      </c>
      <c r="I116" s="348">
        <v>14.5</v>
      </c>
      <c r="J116" s="348">
        <v>15.3</v>
      </c>
      <c r="K116" s="348">
        <v>15.9</v>
      </c>
      <c r="L116" s="349">
        <v>17</v>
      </c>
      <c r="M116" s="348">
        <v>18.5</v>
      </c>
      <c r="N116" s="348">
        <v>19.399999999999999</v>
      </c>
      <c r="O116" s="348">
        <v>21.3</v>
      </c>
      <c r="P116" s="348">
        <v>22.2</v>
      </c>
      <c r="Q116" s="348">
        <v>24.1</v>
      </c>
      <c r="R116" s="347">
        <v>9999</v>
      </c>
    </row>
    <row r="117" spans="1:18">
      <c r="A117" s="345" t="s">
        <v>930</v>
      </c>
      <c r="B117" s="346">
        <v>135</v>
      </c>
      <c r="C117" s="348">
        <v>-1.7884</v>
      </c>
      <c r="D117" s="348">
        <v>17.078399999999998</v>
      </c>
      <c r="E117" s="348">
        <v>0.11189</v>
      </c>
      <c r="F117" s="347">
        <v>-1</v>
      </c>
      <c r="G117" s="348">
        <v>13.8</v>
      </c>
      <c r="H117" s="348">
        <v>14.3</v>
      </c>
      <c r="I117" s="348">
        <v>14.6</v>
      </c>
      <c r="J117" s="348">
        <v>15.4</v>
      </c>
      <c r="K117" s="348">
        <v>15.9</v>
      </c>
      <c r="L117" s="348">
        <v>17.100000000000001</v>
      </c>
      <c r="M117" s="348">
        <v>18.5</v>
      </c>
      <c r="N117" s="348">
        <v>19.399999999999999</v>
      </c>
      <c r="O117" s="348">
        <v>21.4</v>
      </c>
      <c r="P117" s="348">
        <v>22.2</v>
      </c>
      <c r="Q117" s="348">
        <v>24.2</v>
      </c>
      <c r="R117" s="347">
        <v>9999</v>
      </c>
    </row>
    <row r="118" spans="1:18">
      <c r="A118" s="345" t="s">
        <v>931</v>
      </c>
      <c r="B118" s="346">
        <v>136</v>
      </c>
      <c r="C118" s="348">
        <v>-1.7884</v>
      </c>
      <c r="D118" s="348">
        <v>17.126200000000001</v>
      </c>
      <c r="E118" s="348">
        <v>0.11228</v>
      </c>
      <c r="F118" s="347">
        <v>-1</v>
      </c>
      <c r="G118" s="348">
        <v>13.8</v>
      </c>
      <c r="H118" s="348">
        <v>14.3</v>
      </c>
      <c r="I118" s="348">
        <v>14.6</v>
      </c>
      <c r="J118" s="348">
        <v>15.4</v>
      </c>
      <c r="K118" s="349">
        <v>16</v>
      </c>
      <c r="L118" s="348">
        <v>17.100000000000001</v>
      </c>
      <c r="M118" s="348">
        <v>18.600000000000001</v>
      </c>
      <c r="N118" s="348">
        <v>19.5</v>
      </c>
      <c r="O118" s="348">
        <v>21.4</v>
      </c>
      <c r="P118" s="348">
        <v>22.3</v>
      </c>
      <c r="Q118" s="348">
        <v>24.4</v>
      </c>
      <c r="R118" s="347">
        <v>9999</v>
      </c>
    </row>
    <row r="119" spans="1:18">
      <c r="A119" s="345" t="s">
        <v>932</v>
      </c>
      <c r="B119" s="346">
        <v>137</v>
      </c>
      <c r="C119" s="351">
        <v>-1.788</v>
      </c>
      <c r="D119" s="348">
        <v>17.174600000000002</v>
      </c>
      <c r="E119" s="348">
        <v>0.11266</v>
      </c>
      <c r="F119" s="347">
        <v>-1</v>
      </c>
      <c r="G119" s="348">
        <v>13.9</v>
      </c>
      <c r="H119" s="348">
        <v>14.4</v>
      </c>
      <c r="I119" s="348">
        <v>14.6</v>
      </c>
      <c r="J119" s="348">
        <v>15.4</v>
      </c>
      <c r="K119" s="349">
        <v>16</v>
      </c>
      <c r="L119" s="348">
        <v>17.2</v>
      </c>
      <c r="M119" s="348">
        <v>18.600000000000001</v>
      </c>
      <c r="N119" s="348">
        <v>19.600000000000001</v>
      </c>
      <c r="O119" s="348">
        <v>21.5</v>
      </c>
      <c r="P119" s="348">
        <v>22.4</v>
      </c>
      <c r="Q119" s="348">
        <v>24.5</v>
      </c>
      <c r="R119" s="347">
        <v>9999</v>
      </c>
    </row>
    <row r="120" spans="1:18">
      <c r="A120" s="345" t="s">
        <v>933</v>
      </c>
      <c r="B120" s="346">
        <v>138</v>
      </c>
      <c r="C120" s="348">
        <v>-1.7873000000000001</v>
      </c>
      <c r="D120" s="348">
        <v>17.223600000000001</v>
      </c>
      <c r="E120" s="348">
        <v>0.11304</v>
      </c>
      <c r="F120" s="347">
        <v>-1</v>
      </c>
      <c r="G120" s="348">
        <v>13.9</v>
      </c>
      <c r="H120" s="348">
        <v>14.4</v>
      </c>
      <c r="I120" s="348">
        <v>14.7</v>
      </c>
      <c r="J120" s="348">
        <v>15.5</v>
      </c>
      <c r="K120" s="349">
        <v>16</v>
      </c>
      <c r="L120" s="348">
        <v>17.2</v>
      </c>
      <c r="M120" s="348">
        <v>18.7</v>
      </c>
      <c r="N120" s="348">
        <v>19.600000000000001</v>
      </c>
      <c r="O120" s="348">
        <v>21.6</v>
      </c>
      <c r="P120" s="348">
        <v>22.5</v>
      </c>
      <c r="Q120" s="348">
        <v>24.6</v>
      </c>
      <c r="R120" s="347">
        <v>9999</v>
      </c>
    </row>
    <row r="121" spans="1:18">
      <c r="A121" s="345" t="s">
        <v>934</v>
      </c>
      <c r="B121" s="346">
        <v>139</v>
      </c>
      <c r="C121" s="348">
        <v>-1.7861</v>
      </c>
      <c r="D121" s="348">
        <v>17.273399999999999</v>
      </c>
      <c r="E121" s="348">
        <v>0.11342000000000001</v>
      </c>
      <c r="F121" s="347">
        <v>-1</v>
      </c>
      <c r="G121" s="348">
        <v>13.9</v>
      </c>
      <c r="H121" s="348">
        <v>14.4</v>
      </c>
      <c r="I121" s="348">
        <v>14.7</v>
      </c>
      <c r="J121" s="348">
        <v>15.5</v>
      </c>
      <c r="K121" s="348">
        <v>16.100000000000001</v>
      </c>
      <c r="L121" s="348">
        <v>17.3</v>
      </c>
      <c r="M121" s="348">
        <v>18.8</v>
      </c>
      <c r="N121" s="348">
        <v>19.7</v>
      </c>
      <c r="O121" s="348">
        <v>21.7</v>
      </c>
      <c r="P121" s="348">
        <v>22.6</v>
      </c>
      <c r="Q121" s="348">
        <v>24.7</v>
      </c>
      <c r="R121" s="347">
        <v>9999</v>
      </c>
    </row>
    <row r="122" spans="1:18">
      <c r="A122" s="345" t="s">
        <v>935</v>
      </c>
      <c r="B122" s="346">
        <v>140</v>
      </c>
      <c r="C122" s="348">
        <v>-1.7846</v>
      </c>
      <c r="D122" s="351">
        <v>17.324000000000002</v>
      </c>
      <c r="E122" s="348">
        <v>0.11379</v>
      </c>
      <c r="F122" s="347">
        <v>-1</v>
      </c>
      <c r="G122" s="348">
        <v>13.9</v>
      </c>
      <c r="H122" s="348">
        <v>14.5</v>
      </c>
      <c r="I122" s="348">
        <v>14.7</v>
      </c>
      <c r="J122" s="348">
        <v>15.6</v>
      </c>
      <c r="K122" s="348">
        <v>16.100000000000001</v>
      </c>
      <c r="L122" s="348">
        <v>17.3</v>
      </c>
      <c r="M122" s="348">
        <v>18.8</v>
      </c>
      <c r="N122" s="348">
        <v>19.8</v>
      </c>
      <c r="O122" s="348">
        <v>21.8</v>
      </c>
      <c r="P122" s="348">
        <v>22.7</v>
      </c>
      <c r="Q122" s="348">
        <v>24.8</v>
      </c>
      <c r="R122" s="347">
        <v>9999</v>
      </c>
    </row>
    <row r="123" spans="1:18">
      <c r="A123" s="345" t="s">
        <v>936</v>
      </c>
      <c r="B123" s="346">
        <v>141</v>
      </c>
      <c r="C123" s="348">
        <v>-1.7827999999999999</v>
      </c>
      <c r="D123" s="348">
        <v>17.3752</v>
      </c>
      <c r="E123" s="348">
        <v>0.11415</v>
      </c>
      <c r="F123" s="347">
        <v>-1</v>
      </c>
      <c r="G123" s="349">
        <v>14</v>
      </c>
      <c r="H123" s="348">
        <v>14.5</v>
      </c>
      <c r="I123" s="348">
        <v>14.8</v>
      </c>
      <c r="J123" s="348">
        <v>15.6</v>
      </c>
      <c r="K123" s="348">
        <v>16.2</v>
      </c>
      <c r="L123" s="348">
        <v>17.399999999999999</v>
      </c>
      <c r="M123" s="348">
        <v>18.899999999999999</v>
      </c>
      <c r="N123" s="348">
        <v>19.8</v>
      </c>
      <c r="O123" s="348">
        <v>21.8</v>
      </c>
      <c r="P123" s="348">
        <v>22.8</v>
      </c>
      <c r="Q123" s="348">
        <v>24.9</v>
      </c>
      <c r="R123" s="347">
        <v>9999</v>
      </c>
    </row>
    <row r="124" spans="1:18">
      <c r="A124" s="345" t="s">
        <v>937</v>
      </c>
      <c r="B124" s="346">
        <v>142</v>
      </c>
      <c r="C124" s="348">
        <v>-1.7806</v>
      </c>
      <c r="D124" s="348">
        <v>17.427199999999999</v>
      </c>
      <c r="E124" s="348">
        <v>0.11451</v>
      </c>
      <c r="F124" s="347">
        <v>-1</v>
      </c>
      <c r="G124" s="349">
        <v>14</v>
      </c>
      <c r="H124" s="348">
        <v>14.5</v>
      </c>
      <c r="I124" s="348">
        <v>14.8</v>
      </c>
      <c r="J124" s="348">
        <v>15.6</v>
      </c>
      <c r="K124" s="348">
        <v>16.2</v>
      </c>
      <c r="L124" s="348">
        <v>17.399999999999999</v>
      </c>
      <c r="M124" s="348">
        <v>18.899999999999999</v>
      </c>
      <c r="N124" s="348">
        <v>19.899999999999999</v>
      </c>
      <c r="O124" s="348">
        <v>21.9</v>
      </c>
      <c r="P124" s="348">
        <v>22.9</v>
      </c>
      <c r="Q124" s="349">
        <v>25</v>
      </c>
      <c r="R124" s="347">
        <v>9999</v>
      </c>
    </row>
    <row r="125" spans="1:18">
      <c r="A125" s="345" t="s">
        <v>938</v>
      </c>
      <c r="B125" s="346">
        <v>143</v>
      </c>
      <c r="C125" s="351">
        <v>-1.778</v>
      </c>
      <c r="D125" s="348">
        <v>17.479900000000001</v>
      </c>
      <c r="E125" s="348">
        <v>0.11487</v>
      </c>
      <c r="F125" s="347">
        <v>-1</v>
      </c>
      <c r="G125" s="349">
        <v>14</v>
      </c>
      <c r="H125" s="348">
        <v>14.6</v>
      </c>
      <c r="I125" s="348">
        <v>14.9</v>
      </c>
      <c r="J125" s="348">
        <v>15.7</v>
      </c>
      <c r="K125" s="348">
        <v>16.3</v>
      </c>
      <c r="L125" s="348">
        <v>17.5</v>
      </c>
      <c r="M125" s="349">
        <v>19</v>
      </c>
      <c r="N125" s="349">
        <v>20</v>
      </c>
      <c r="O125" s="349">
        <v>22</v>
      </c>
      <c r="P125" s="349">
        <v>23</v>
      </c>
      <c r="Q125" s="348">
        <v>25.1</v>
      </c>
      <c r="R125" s="347">
        <v>9999</v>
      </c>
    </row>
    <row r="126" spans="1:18">
      <c r="A126" s="345" t="s">
        <v>939</v>
      </c>
      <c r="B126" s="346">
        <v>144</v>
      </c>
      <c r="C126" s="348">
        <v>-1.7750999999999999</v>
      </c>
      <c r="D126" s="348">
        <v>17.5334</v>
      </c>
      <c r="E126" s="348">
        <v>0.11522</v>
      </c>
      <c r="F126" s="347">
        <v>-1</v>
      </c>
      <c r="G126" s="348">
        <v>14.1</v>
      </c>
      <c r="H126" s="348">
        <v>14.6</v>
      </c>
      <c r="I126" s="348">
        <v>14.9</v>
      </c>
      <c r="J126" s="348">
        <v>15.7</v>
      </c>
      <c r="K126" s="348">
        <v>16.3</v>
      </c>
      <c r="L126" s="348">
        <v>17.5</v>
      </c>
      <c r="M126" s="348">
        <v>19.100000000000001</v>
      </c>
      <c r="N126" s="348">
        <v>20.100000000000001</v>
      </c>
      <c r="O126" s="348">
        <v>22.1</v>
      </c>
      <c r="P126" s="348">
        <v>23.1</v>
      </c>
      <c r="Q126" s="348">
        <v>25.2</v>
      </c>
      <c r="R126" s="347">
        <v>9999</v>
      </c>
    </row>
    <row r="127" spans="1:18">
      <c r="A127" s="345" t="s">
        <v>940</v>
      </c>
      <c r="B127" s="346">
        <v>145</v>
      </c>
      <c r="C127" s="348">
        <v>-1.7719</v>
      </c>
      <c r="D127" s="348">
        <v>17.587700000000002</v>
      </c>
      <c r="E127" s="348">
        <v>0.11556</v>
      </c>
      <c r="F127" s="347">
        <v>-1</v>
      </c>
      <c r="G127" s="348">
        <v>14.1</v>
      </c>
      <c r="H127" s="348">
        <v>14.6</v>
      </c>
      <c r="I127" s="348">
        <v>14.9</v>
      </c>
      <c r="J127" s="348">
        <v>15.8</v>
      </c>
      <c r="K127" s="348">
        <v>16.3</v>
      </c>
      <c r="L127" s="348">
        <v>17.600000000000001</v>
      </c>
      <c r="M127" s="348">
        <v>19.100000000000001</v>
      </c>
      <c r="N127" s="348">
        <v>20.100000000000001</v>
      </c>
      <c r="O127" s="348">
        <v>22.2</v>
      </c>
      <c r="P127" s="348">
        <v>23.1</v>
      </c>
      <c r="Q127" s="348">
        <v>25.3</v>
      </c>
      <c r="R127" s="347">
        <v>9999</v>
      </c>
    </row>
    <row r="128" spans="1:18">
      <c r="A128" s="345" t="s">
        <v>941</v>
      </c>
      <c r="B128" s="346">
        <v>146</v>
      </c>
      <c r="C128" s="348">
        <v>-1.7684</v>
      </c>
      <c r="D128" s="348">
        <v>17.642700000000001</v>
      </c>
      <c r="E128" s="350">
        <v>0.1159</v>
      </c>
      <c r="F128" s="347">
        <v>-1</v>
      </c>
      <c r="G128" s="348">
        <v>14.2</v>
      </c>
      <c r="H128" s="348">
        <v>14.7</v>
      </c>
      <c r="I128" s="349">
        <v>15</v>
      </c>
      <c r="J128" s="348">
        <v>15.8</v>
      </c>
      <c r="K128" s="348">
        <v>16.399999999999999</v>
      </c>
      <c r="L128" s="348">
        <v>17.600000000000001</v>
      </c>
      <c r="M128" s="348">
        <v>19.2</v>
      </c>
      <c r="N128" s="348">
        <v>20.2</v>
      </c>
      <c r="O128" s="348">
        <v>22.3</v>
      </c>
      <c r="P128" s="348">
        <v>23.2</v>
      </c>
      <c r="Q128" s="348">
        <v>25.4</v>
      </c>
      <c r="R128" s="347">
        <v>9999</v>
      </c>
    </row>
    <row r="129" spans="1:18">
      <c r="A129" s="345" t="s">
        <v>942</v>
      </c>
      <c r="B129" s="346">
        <v>147</v>
      </c>
      <c r="C129" s="348">
        <v>-1.7645</v>
      </c>
      <c r="D129" s="348">
        <v>17.698499999999999</v>
      </c>
      <c r="E129" s="348">
        <v>0.11623</v>
      </c>
      <c r="F129" s="347">
        <v>-1</v>
      </c>
      <c r="G129" s="348">
        <v>14.2</v>
      </c>
      <c r="H129" s="348">
        <v>14.7</v>
      </c>
      <c r="I129" s="349">
        <v>15</v>
      </c>
      <c r="J129" s="348">
        <v>15.9</v>
      </c>
      <c r="K129" s="348">
        <v>16.399999999999999</v>
      </c>
      <c r="L129" s="348">
        <v>17.7</v>
      </c>
      <c r="M129" s="348">
        <v>19.3</v>
      </c>
      <c r="N129" s="348">
        <v>20.3</v>
      </c>
      <c r="O129" s="348">
        <v>22.3</v>
      </c>
      <c r="P129" s="348">
        <v>23.3</v>
      </c>
      <c r="Q129" s="348">
        <v>25.6</v>
      </c>
      <c r="R129" s="347">
        <v>9999</v>
      </c>
    </row>
    <row r="130" spans="1:18">
      <c r="A130" s="345" t="s">
        <v>943</v>
      </c>
      <c r="B130" s="346">
        <v>148</v>
      </c>
      <c r="C130" s="348">
        <v>-1.7604</v>
      </c>
      <c r="D130" s="348">
        <v>17.755099999999999</v>
      </c>
      <c r="E130" s="348">
        <v>0.11656</v>
      </c>
      <c r="F130" s="347">
        <v>-1</v>
      </c>
      <c r="G130" s="348">
        <v>14.2</v>
      </c>
      <c r="H130" s="348">
        <v>14.8</v>
      </c>
      <c r="I130" s="348">
        <v>15.1</v>
      </c>
      <c r="J130" s="348">
        <v>15.9</v>
      </c>
      <c r="K130" s="348">
        <v>16.5</v>
      </c>
      <c r="L130" s="348">
        <v>17.8</v>
      </c>
      <c r="M130" s="348">
        <v>19.3</v>
      </c>
      <c r="N130" s="348">
        <v>20.3</v>
      </c>
      <c r="O130" s="348">
        <v>22.4</v>
      </c>
      <c r="P130" s="348">
        <v>23.4</v>
      </c>
      <c r="Q130" s="348">
        <v>25.7</v>
      </c>
      <c r="R130" s="347">
        <v>9999</v>
      </c>
    </row>
    <row r="131" spans="1:18">
      <c r="A131" s="345" t="s">
        <v>944</v>
      </c>
      <c r="B131" s="346">
        <v>149</v>
      </c>
      <c r="C131" s="348">
        <v>-1.7559</v>
      </c>
      <c r="D131" s="348">
        <v>17.8124</v>
      </c>
      <c r="E131" s="348">
        <v>0.11688</v>
      </c>
      <c r="F131" s="347">
        <v>-1</v>
      </c>
      <c r="G131" s="348">
        <v>14.3</v>
      </c>
      <c r="H131" s="348">
        <v>14.8</v>
      </c>
      <c r="I131" s="348">
        <v>15.1</v>
      </c>
      <c r="J131" s="349">
        <v>16</v>
      </c>
      <c r="K131" s="348">
        <v>16.5</v>
      </c>
      <c r="L131" s="348">
        <v>17.8</v>
      </c>
      <c r="M131" s="348">
        <v>19.399999999999999</v>
      </c>
      <c r="N131" s="348">
        <v>20.399999999999999</v>
      </c>
      <c r="O131" s="348">
        <v>22.5</v>
      </c>
      <c r="P131" s="348">
        <v>23.5</v>
      </c>
      <c r="Q131" s="348">
        <v>25.8</v>
      </c>
      <c r="R131" s="347">
        <v>9999</v>
      </c>
    </row>
    <row r="132" spans="1:18">
      <c r="A132" s="345" t="s">
        <v>945</v>
      </c>
      <c r="B132" s="346">
        <v>150</v>
      </c>
      <c r="C132" s="348">
        <v>-1.7511000000000001</v>
      </c>
      <c r="D132" s="348">
        <v>17.8704</v>
      </c>
      <c r="E132" s="350">
        <v>0.1172</v>
      </c>
      <c r="F132" s="347">
        <v>-1</v>
      </c>
      <c r="G132" s="348">
        <v>14.3</v>
      </c>
      <c r="H132" s="348">
        <v>14.8</v>
      </c>
      <c r="I132" s="348">
        <v>15.1</v>
      </c>
      <c r="J132" s="349">
        <v>16</v>
      </c>
      <c r="K132" s="348">
        <v>16.600000000000001</v>
      </c>
      <c r="L132" s="348">
        <v>17.899999999999999</v>
      </c>
      <c r="M132" s="348">
        <v>19.5</v>
      </c>
      <c r="N132" s="348">
        <v>20.5</v>
      </c>
      <c r="O132" s="348">
        <v>22.6</v>
      </c>
      <c r="P132" s="348">
        <v>23.6</v>
      </c>
      <c r="Q132" s="348">
        <v>25.9</v>
      </c>
      <c r="R132" s="347">
        <v>9999</v>
      </c>
    </row>
    <row r="133" spans="1:18">
      <c r="A133" s="345" t="s">
        <v>946</v>
      </c>
      <c r="B133" s="346">
        <v>151</v>
      </c>
      <c r="C133" s="348">
        <v>-1.7461</v>
      </c>
      <c r="D133" s="348">
        <v>17.929200000000002</v>
      </c>
      <c r="E133" s="348">
        <v>0.11751</v>
      </c>
      <c r="F133" s="347">
        <v>-1</v>
      </c>
      <c r="G133" s="348">
        <v>14.3</v>
      </c>
      <c r="H133" s="348">
        <v>14.9</v>
      </c>
      <c r="I133" s="348">
        <v>15.2</v>
      </c>
      <c r="J133" s="348">
        <v>16.100000000000001</v>
      </c>
      <c r="K133" s="348">
        <v>16.600000000000001</v>
      </c>
      <c r="L133" s="348">
        <v>17.899999999999999</v>
      </c>
      <c r="M133" s="348">
        <v>19.5</v>
      </c>
      <c r="N133" s="348">
        <v>20.6</v>
      </c>
      <c r="O133" s="348">
        <v>22.7</v>
      </c>
      <c r="P133" s="348">
        <v>23.7</v>
      </c>
      <c r="Q133" s="349">
        <v>26</v>
      </c>
      <c r="R133" s="347">
        <v>9999</v>
      </c>
    </row>
    <row r="134" spans="1:18">
      <c r="A134" s="345" t="s">
        <v>947</v>
      </c>
      <c r="B134" s="346">
        <v>152</v>
      </c>
      <c r="C134" s="348">
        <v>-1.7407999999999999</v>
      </c>
      <c r="D134" s="348">
        <v>17.988700000000001</v>
      </c>
      <c r="E134" s="348">
        <v>0.11781</v>
      </c>
      <c r="F134" s="347">
        <v>-1</v>
      </c>
      <c r="G134" s="348">
        <v>14.4</v>
      </c>
      <c r="H134" s="348">
        <v>14.9</v>
      </c>
      <c r="I134" s="348">
        <v>15.2</v>
      </c>
      <c r="J134" s="348">
        <v>16.100000000000001</v>
      </c>
      <c r="K134" s="348">
        <v>16.7</v>
      </c>
      <c r="L134" s="349">
        <v>18</v>
      </c>
      <c r="M134" s="348">
        <v>19.600000000000001</v>
      </c>
      <c r="N134" s="348">
        <v>20.6</v>
      </c>
      <c r="O134" s="348">
        <v>22.8</v>
      </c>
      <c r="P134" s="348">
        <v>23.8</v>
      </c>
      <c r="Q134" s="348">
        <v>26.1</v>
      </c>
      <c r="R134" s="347">
        <v>9999</v>
      </c>
    </row>
    <row r="135" spans="1:18">
      <c r="A135" s="345" t="s">
        <v>948</v>
      </c>
      <c r="B135" s="346">
        <v>153</v>
      </c>
      <c r="C135" s="348">
        <v>-1.7352000000000001</v>
      </c>
      <c r="D135" s="348">
        <v>18.0488</v>
      </c>
      <c r="E135" s="348">
        <v>0.11811000000000001</v>
      </c>
      <c r="F135" s="347">
        <v>-1</v>
      </c>
      <c r="G135" s="348">
        <v>14.4</v>
      </c>
      <c r="H135" s="349">
        <v>15</v>
      </c>
      <c r="I135" s="348">
        <v>15.3</v>
      </c>
      <c r="J135" s="348">
        <v>16.2</v>
      </c>
      <c r="K135" s="348">
        <v>16.8</v>
      </c>
      <c r="L135" s="349">
        <v>18</v>
      </c>
      <c r="M135" s="348">
        <v>19.7</v>
      </c>
      <c r="N135" s="348">
        <v>20.7</v>
      </c>
      <c r="O135" s="348">
        <v>22.9</v>
      </c>
      <c r="P135" s="348">
        <v>23.9</v>
      </c>
      <c r="Q135" s="348">
        <v>26.2</v>
      </c>
      <c r="R135" s="347">
        <v>9999</v>
      </c>
    </row>
    <row r="136" spans="1:18">
      <c r="A136" s="345" t="s">
        <v>949</v>
      </c>
      <c r="B136" s="346">
        <v>154</v>
      </c>
      <c r="C136" s="348">
        <v>-1.7293000000000001</v>
      </c>
      <c r="D136" s="348">
        <v>18.1096</v>
      </c>
      <c r="E136" s="348">
        <v>0.11841</v>
      </c>
      <c r="F136" s="347">
        <v>-1</v>
      </c>
      <c r="G136" s="348">
        <v>14.5</v>
      </c>
      <c r="H136" s="349">
        <v>15</v>
      </c>
      <c r="I136" s="348">
        <v>15.3</v>
      </c>
      <c r="J136" s="348">
        <v>16.2</v>
      </c>
      <c r="K136" s="348">
        <v>16.8</v>
      </c>
      <c r="L136" s="348">
        <v>18.100000000000001</v>
      </c>
      <c r="M136" s="348">
        <v>19.7</v>
      </c>
      <c r="N136" s="348">
        <v>20.8</v>
      </c>
      <c r="O136" s="349">
        <v>23</v>
      </c>
      <c r="P136" s="349">
        <v>24</v>
      </c>
      <c r="Q136" s="348">
        <v>26.3</v>
      </c>
      <c r="R136" s="347">
        <v>9999</v>
      </c>
    </row>
    <row r="137" spans="1:18">
      <c r="A137" s="345" t="s">
        <v>950</v>
      </c>
      <c r="B137" s="346">
        <v>155</v>
      </c>
      <c r="C137" s="348">
        <v>-1.7232000000000001</v>
      </c>
      <c r="D137" s="351">
        <v>18.170999999999999</v>
      </c>
      <c r="E137" s="348">
        <v>0.11869</v>
      </c>
      <c r="F137" s="347">
        <v>-1</v>
      </c>
      <c r="G137" s="348">
        <v>14.5</v>
      </c>
      <c r="H137" s="349">
        <v>15</v>
      </c>
      <c r="I137" s="348">
        <v>15.4</v>
      </c>
      <c r="J137" s="348">
        <v>16.3</v>
      </c>
      <c r="K137" s="348">
        <v>16.899999999999999</v>
      </c>
      <c r="L137" s="348">
        <v>18.2</v>
      </c>
      <c r="M137" s="348">
        <v>19.8</v>
      </c>
      <c r="N137" s="348">
        <v>20.9</v>
      </c>
      <c r="O137" s="348">
        <v>23.1</v>
      </c>
      <c r="P137" s="348">
        <v>24.1</v>
      </c>
      <c r="Q137" s="348">
        <v>26.4</v>
      </c>
      <c r="R137" s="347">
        <v>9999</v>
      </c>
    </row>
    <row r="138" spans="1:18">
      <c r="A138" s="345" t="s">
        <v>951</v>
      </c>
      <c r="B138" s="346">
        <v>156</v>
      </c>
      <c r="C138" s="348">
        <v>-1.7168000000000001</v>
      </c>
      <c r="D138" s="351">
        <v>18.233000000000001</v>
      </c>
      <c r="E138" s="348">
        <v>0.11898</v>
      </c>
      <c r="F138" s="347">
        <v>-1</v>
      </c>
      <c r="G138" s="348">
        <v>14.5</v>
      </c>
      <c r="H138" s="348">
        <v>15.1</v>
      </c>
      <c r="I138" s="348">
        <v>15.4</v>
      </c>
      <c r="J138" s="348">
        <v>16.3</v>
      </c>
      <c r="K138" s="348">
        <v>16.899999999999999</v>
      </c>
      <c r="L138" s="348">
        <v>18.2</v>
      </c>
      <c r="M138" s="348">
        <v>19.899999999999999</v>
      </c>
      <c r="N138" s="348">
        <v>20.9</v>
      </c>
      <c r="O138" s="348">
        <v>23.1</v>
      </c>
      <c r="P138" s="348">
        <v>24.2</v>
      </c>
      <c r="Q138" s="348">
        <v>26.5</v>
      </c>
      <c r="R138" s="347">
        <v>9999</v>
      </c>
    </row>
    <row r="139" spans="1:18">
      <c r="A139" s="345" t="s">
        <v>952</v>
      </c>
      <c r="B139" s="346">
        <v>157</v>
      </c>
      <c r="C139" s="348">
        <v>-1.7101999999999999</v>
      </c>
      <c r="D139" s="348">
        <v>18.295500000000001</v>
      </c>
      <c r="E139" s="348">
        <v>0.11924999999999999</v>
      </c>
      <c r="F139" s="347">
        <v>-1</v>
      </c>
      <c r="G139" s="348">
        <v>14.6</v>
      </c>
      <c r="H139" s="348">
        <v>15.1</v>
      </c>
      <c r="I139" s="348">
        <v>15.4</v>
      </c>
      <c r="J139" s="348">
        <v>16.399999999999999</v>
      </c>
      <c r="K139" s="349">
        <v>17</v>
      </c>
      <c r="L139" s="348">
        <v>18.3</v>
      </c>
      <c r="M139" s="348">
        <v>19.899999999999999</v>
      </c>
      <c r="N139" s="349">
        <v>21</v>
      </c>
      <c r="O139" s="348">
        <v>23.2</v>
      </c>
      <c r="P139" s="348">
        <v>24.3</v>
      </c>
      <c r="Q139" s="348">
        <v>26.7</v>
      </c>
      <c r="R139" s="347">
        <v>9999</v>
      </c>
    </row>
    <row r="140" spans="1:18">
      <c r="A140" s="345" t="s">
        <v>953</v>
      </c>
      <c r="B140" s="346">
        <v>158</v>
      </c>
      <c r="C140" s="348">
        <v>-1.7033</v>
      </c>
      <c r="D140" s="348">
        <v>18.358599999999999</v>
      </c>
      <c r="E140" s="348">
        <v>0.11952</v>
      </c>
      <c r="F140" s="347">
        <v>-1</v>
      </c>
      <c r="G140" s="348">
        <v>14.6</v>
      </c>
      <c r="H140" s="348">
        <v>15.2</v>
      </c>
      <c r="I140" s="348">
        <v>15.5</v>
      </c>
      <c r="J140" s="348">
        <v>16.399999999999999</v>
      </c>
      <c r="K140" s="349">
        <v>17</v>
      </c>
      <c r="L140" s="348">
        <v>18.399999999999999</v>
      </c>
      <c r="M140" s="349">
        <v>20</v>
      </c>
      <c r="N140" s="348">
        <v>21.1</v>
      </c>
      <c r="O140" s="348">
        <v>23.3</v>
      </c>
      <c r="P140" s="348">
        <v>24.4</v>
      </c>
      <c r="Q140" s="348">
        <v>26.8</v>
      </c>
      <c r="R140" s="347">
        <v>9999</v>
      </c>
    </row>
    <row r="141" spans="1:18">
      <c r="A141" s="345" t="s">
        <v>954</v>
      </c>
      <c r="B141" s="346">
        <v>159</v>
      </c>
      <c r="C141" s="348">
        <v>-1.6961999999999999</v>
      </c>
      <c r="D141" s="348">
        <v>18.4221</v>
      </c>
      <c r="E141" s="348">
        <v>0.11978999999999999</v>
      </c>
      <c r="F141" s="347">
        <v>-1</v>
      </c>
      <c r="G141" s="348">
        <v>14.7</v>
      </c>
      <c r="H141" s="348">
        <v>15.2</v>
      </c>
      <c r="I141" s="348">
        <v>15.5</v>
      </c>
      <c r="J141" s="348">
        <v>16.5</v>
      </c>
      <c r="K141" s="348">
        <v>17.100000000000001</v>
      </c>
      <c r="L141" s="348">
        <v>18.399999999999999</v>
      </c>
      <c r="M141" s="348">
        <v>20.100000000000001</v>
      </c>
      <c r="N141" s="348">
        <v>21.2</v>
      </c>
      <c r="O141" s="348">
        <v>23.4</v>
      </c>
      <c r="P141" s="348">
        <v>24.5</v>
      </c>
      <c r="Q141" s="348">
        <v>26.9</v>
      </c>
      <c r="R141" s="347">
        <v>9999</v>
      </c>
    </row>
    <row r="142" spans="1:18">
      <c r="A142" s="345" t="s">
        <v>955</v>
      </c>
      <c r="B142" s="346">
        <v>160</v>
      </c>
      <c r="C142" s="348">
        <v>-1.6888000000000001</v>
      </c>
      <c r="D142" s="351">
        <v>18.486000000000001</v>
      </c>
      <c r="E142" s="348">
        <v>0.12005</v>
      </c>
      <c r="F142" s="347">
        <v>-1</v>
      </c>
      <c r="G142" s="348">
        <v>14.7</v>
      </c>
      <c r="H142" s="348">
        <v>15.3</v>
      </c>
      <c r="I142" s="348">
        <v>15.6</v>
      </c>
      <c r="J142" s="348">
        <v>16.5</v>
      </c>
      <c r="K142" s="348">
        <v>17.100000000000001</v>
      </c>
      <c r="L142" s="348">
        <v>18.5</v>
      </c>
      <c r="M142" s="348">
        <v>20.2</v>
      </c>
      <c r="N142" s="348">
        <v>21.3</v>
      </c>
      <c r="O142" s="348">
        <v>23.5</v>
      </c>
      <c r="P142" s="348">
        <v>24.6</v>
      </c>
      <c r="Q142" s="349">
        <v>27</v>
      </c>
      <c r="R142" s="347">
        <v>9999</v>
      </c>
    </row>
    <row r="143" spans="1:18">
      <c r="A143" s="345" t="s">
        <v>956</v>
      </c>
      <c r="B143" s="346">
        <v>161</v>
      </c>
      <c r="C143" s="348">
        <v>-1.6811</v>
      </c>
      <c r="D143" s="348">
        <v>18.5502</v>
      </c>
      <c r="E143" s="350">
        <v>0.1203</v>
      </c>
      <c r="F143" s="347">
        <v>-1</v>
      </c>
      <c r="G143" s="348">
        <v>14.7</v>
      </c>
      <c r="H143" s="348">
        <v>15.3</v>
      </c>
      <c r="I143" s="348">
        <v>15.6</v>
      </c>
      <c r="J143" s="348">
        <v>16.600000000000001</v>
      </c>
      <c r="K143" s="348">
        <v>17.2</v>
      </c>
      <c r="L143" s="348">
        <v>18.600000000000001</v>
      </c>
      <c r="M143" s="348">
        <v>20.2</v>
      </c>
      <c r="N143" s="348">
        <v>21.3</v>
      </c>
      <c r="O143" s="348">
        <v>23.6</v>
      </c>
      <c r="P143" s="348">
        <v>24.7</v>
      </c>
      <c r="Q143" s="348">
        <v>27.1</v>
      </c>
      <c r="R143" s="347">
        <v>9999</v>
      </c>
    </row>
    <row r="144" spans="1:18">
      <c r="A144" s="345" t="s">
        <v>957</v>
      </c>
      <c r="B144" s="346">
        <v>162</v>
      </c>
      <c r="C144" s="348">
        <v>-1.6732</v>
      </c>
      <c r="D144" s="348">
        <v>18.614799999999999</v>
      </c>
      <c r="E144" s="348">
        <v>0.12055</v>
      </c>
      <c r="F144" s="347">
        <v>-1</v>
      </c>
      <c r="G144" s="348">
        <v>14.8</v>
      </c>
      <c r="H144" s="348">
        <v>15.4</v>
      </c>
      <c r="I144" s="348">
        <v>15.7</v>
      </c>
      <c r="J144" s="348">
        <v>16.600000000000001</v>
      </c>
      <c r="K144" s="348">
        <v>17.2</v>
      </c>
      <c r="L144" s="348">
        <v>18.600000000000001</v>
      </c>
      <c r="M144" s="348">
        <v>20.3</v>
      </c>
      <c r="N144" s="348">
        <v>21.4</v>
      </c>
      <c r="O144" s="348">
        <v>23.7</v>
      </c>
      <c r="P144" s="348">
        <v>24.8</v>
      </c>
      <c r="Q144" s="348">
        <v>27.2</v>
      </c>
      <c r="R144" s="347">
        <v>9999</v>
      </c>
    </row>
    <row r="145" spans="1:18">
      <c r="A145" s="345" t="s">
        <v>958</v>
      </c>
      <c r="B145" s="346">
        <v>163</v>
      </c>
      <c r="C145" s="348">
        <v>-1.6651</v>
      </c>
      <c r="D145" s="348">
        <v>18.679500000000001</v>
      </c>
      <c r="E145" s="348">
        <v>0.12078999999999999</v>
      </c>
      <c r="F145" s="347">
        <v>-1</v>
      </c>
      <c r="G145" s="348">
        <v>14.8</v>
      </c>
      <c r="H145" s="348">
        <v>15.4</v>
      </c>
      <c r="I145" s="348">
        <v>15.7</v>
      </c>
      <c r="J145" s="348">
        <v>16.7</v>
      </c>
      <c r="K145" s="348">
        <v>17.3</v>
      </c>
      <c r="L145" s="348">
        <v>18.7</v>
      </c>
      <c r="M145" s="348">
        <v>20.399999999999999</v>
      </c>
      <c r="N145" s="348">
        <v>21.5</v>
      </c>
      <c r="O145" s="348">
        <v>23.8</v>
      </c>
      <c r="P145" s="348">
        <v>24.9</v>
      </c>
      <c r="Q145" s="348">
        <v>27.3</v>
      </c>
      <c r="R145" s="347">
        <v>9999</v>
      </c>
    </row>
    <row r="146" spans="1:18">
      <c r="A146" s="345" t="s">
        <v>959</v>
      </c>
      <c r="B146" s="346">
        <v>164</v>
      </c>
      <c r="C146" s="348">
        <v>-1.6568000000000001</v>
      </c>
      <c r="D146" s="348">
        <v>18.744499999999999</v>
      </c>
      <c r="E146" s="348">
        <v>0.12102</v>
      </c>
      <c r="F146" s="347">
        <v>-1</v>
      </c>
      <c r="G146" s="348">
        <v>14.9</v>
      </c>
      <c r="H146" s="348">
        <v>15.5</v>
      </c>
      <c r="I146" s="348">
        <v>15.8</v>
      </c>
      <c r="J146" s="348">
        <v>16.7</v>
      </c>
      <c r="K146" s="348">
        <v>17.399999999999999</v>
      </c>
      <c r="L146" s="348">
        <v>18.7</v>
      </c>
      <c r="M146" s="348">
        <v>20.5</v>
      </c>
      <c r="N146" s="348">
        <v>21.6</v>
      </c>
      <c r="O146" s="348">
        <v>23.9</v>
      </c>
      <c r="P146" s="348">
        <v>24.9</v>
      </c>
      <c r="Q146" s="348">
        <v>27.4</v>
      </c>
      <c r="R146" s="347">
        <v>9999</v>
      </c>
    </row>
    <row r="147" spans="1:18">
      <c r="A147" s="345" t="s">
        <v>960</v>
      </c>
      <c r="B147" s="346">
        <v>165</v>
      </c>
      <c r="C147" s="348">
        <v>-1.6482000000000001</v>
      </c>
      <c r="D147" s="348">
        <v>18.8095</v>
      </c>
      <c r="E147" s="348">
        <v>0.12125</v>
      </c>
      <c r="F147" s="347">
        <v>-1</v>
      </c>
      <c r="G147" s="348">
        <v>14.9</v>
      </c>
      <c r="H147" s="348">
        <v>15.5</v>
      </c>
      <c r="I147" s="348">
        <v>15.8</v>
      </c>
      <c r="J147" s="348">
        <v>16.8</v>
      </c>
      <c r="K147" s="348">
        <v>17.399999999999999</v>
      </c>
      <c r="L147" s="348">
        <v>18.8</v>
      </c>
      <c r="M147" s="348">
        <v>20.5</v>
      </c>
      <c r="N147" s="348">
        <v>21.7</v>
      </c>
      <c r="O147" s="349">
        <v>24</v>
      </c>
      <c r="P147" s="349">
        <v>25</v>
      </c>
      <c r="Q147" s="348">
        <v>27.5</v>
      </c>
      <c r="R147" s="347">
        <v>9999</v>
      </c>
    </row>
    <row r="148" spans="1:18">
      <c r="A148" s="345" t="s">
        <v>961</v>
      </c>
      <c r="B148" s="346">
        <v>166</v>
      </c>
      <c r="C148" s="348">
        <v>-1.6394</v>
      </c>
      <c r="D148" s="348">
        <v>18.874600000000001</v>
      </c>
      <c r="E148" s="348">
        <v>0.12148</v>
      </c>
      <c r="F148" s="347">
        <v>-1</v>
      </c>
      <c r="G148" s="349">
        <v>15</v>
      </c>
      <c r="H148" s="348">
        <v>15.5</v>
      </c>
      <c r="I148" s="348">
        <v>15.9</v>
      </c>
      <c r="J148" s="348">
        <v>16.8</v>
      </c>
      <c r="K148" s="348">
        <v>17.5</v>
      </c>
      <c r="L148" s="348">
        <v>18.899999999999999</v>
      </c>
      <c r="M148" s="348">
        <v>20.6</v>
      </c>
      <c r="N148" s="348">
        <v>21.7</v>
      </c>
      <c r="O148" s="349">
        <v>24</v>
      </c>
      <c r="P148" s="348">
        <v>25.1</v>
      </c>
      <c r="Q148" s="348">
        <v>27.6</v>
      </c>
      <c r="R148" s="347">
        <v>9999</v>
      </c>
    </row>
    <row r="149" spans="1:18">
      <c r="A149" s="345" t="s">
        <v>962</v>
      </c>
      <c r="B149" s="346">
        <v>167</v>
      </c>
      <c r="C149" s="348">
        <v>-1.6304000000000001</v>
      </c>
      <c r="D149" s="348">
        <v>18.939800000000002</v>
      </c>
      <c r="E149" s="350">
        <v>0.1217</v>
      </c>
      <c r="F149" s="347">
        <v>-1</v>
      </c>
      <c r="G149" s="349">
        <v>15</v>
      </c>
      <c r="H149" s="348">
        <v>15.6</v>
      </c>
      <c r="I149" s="348">
        <v>15.9</v>
      </c>
      <c r="J149" s="348">
        <v>16.899999999999999</v>
      </c>
      <c r="K149" s="348">
        <v>17.5</v>
      </c>
      <c r="L149" s="348">
        <v>18.899999999999999</v>
      </c>
      <c r="M149" s="348">
        <v>20.7</v>
      </c>
      <c r="N149" s="348">
        <v>21.8</v>
      </c>
      <c r="O149" s="348">
        <v>24.1</v>
      </c>
      <c r="P149" s="348">
        <v>25.2</v>
      </c>
      <c r="Q149" s="348">
        <v>27.7</v>
      </c>
      <c r="R149" s="347">
        <v>9999</v>
      </c>
    </row>
    <row r="150" spans="1:18">
      <c r="A150" s="345" t="s">
        <v>963</v>
      </c>
      <c r="B150" s="346">
        <v>168</v>
      </c>
      <c r="C150" s="348">
        <v>-1.6211</v>
      </c>
      <c r="D150" s="351">
        <v>19.004999999999999</v>
      </c>
      <c r="E150" s="348">
        <v>0.12191</v>
      </c>
      <c r="F150" s="347">
        <v>-1</v>
      </c>
      <c r="G150" s="348">
        <v>15.1</v>
      </c>
      <c r="H150" s="348">
        <v>15.6</v>
      </c>
      <c r="I150" s="349">
        <v>16</v>
      </c>
      <c r="J150" s="348">
        <v>16.899999999999999</v>
      </c>
      <c r="K150" s="348">
        <v>17.600000000000001</v>
      </c>
      <c r="L150" s="349">
        <v>19</v>
      </c>
      <c r="M150" s="348">
        <v>20.8</v>
      </c>
      <c r="N150" s="348">
        <v>21.9</v>
      </c>
      <c r="O150" s="348">
        <v>24.2</v>
      </c>
      <c r="P150" s="348">
        <v>25.3</v>
      </c>
      <c r="Q150" s="348">
        <v>27.8</v>
      </c>
      <c r="R150" s="347">
        <v>9999</v>
      </c>
    </row>
    <row r="151" spans="1:18">
      <c r="A151" s="345" t="s">
        <v>964</v>
      </c>
      <c r="B151" s="346">
        <v>169</v>
      </c>
      <c r="C151" s="348">
        <v>-1.6115999999999999</v>
      </c>
      <c r="D151" s="348">
        <v>19.0701</v>
      </c>
      <c r="E151" s="348">
        <v>0.12212000000000001</v>
      </c>
      <c r="F151" s="347">
        <v>-1</v>
      </c>
      <c r="G151" s="348">
        <v>15.1</v>
      </c>
      <c r="H151" s="348">
        <v>15.7</v>
      </c>
      <c r="I151" s="349">
        <v>16</v>
      </c>
      <c r="J151" s="349">
        <v>17</v>
      </c>
      <c r="K151" s="348">
        <v>17.7</v>
      </c>
      <c r="L151" s="348">
        <v>19.100000000000001</v>
      </c>
      <c r="M151" s="348">
        <v>20.8</v>
      </c>
      <c r="N151" s="349">
        <v>22</v>
      </c>
      <c r="O151" s="348">
        <v>24.3</v>
      </c>
      <c r="P151" s="348">
        <v>25.4</v>
      </c>
      <c r="Q151" s="348">
        <v>27.9</v>
      </c>
      <c r="R151" s="347">
        <v>9999</v>
      </c>
    </row>
    <row r="152" spans="1:18">
      <c r="A152" s="345" t="s">
        <v>965</v>
      </c>
      <c r="B152" s="346">
        <v>170</v>
      </c>
      <c r="C152" s="351">
        <v>-1.6020000000000001</v>
      </c>
      <c r="D152" s="348">
        <v>19.135100000000001</v>
      </c>
      <c r="E152" s="348">
        <v>0.12232999999999999</v>
      </c>
      <c r="F152" s="347">
        <v>-1</v>
      </c>
      <c r="G152" s="348">
        <v>15.1</v>
      </c>
      <c r="H152" s="348">
        <v>15.7</v>
      </c>
      <c r="I152" s="348">
        <v>16.100000000000001</v>
      </c>
      <c r="J152" s="349">
        <v>17</v>
      </c>
      <c r="K152" s="348">
        <v>17.7</v>
      </c>
      <c r="L152" s="348">
        <v>19.100000000000001</v>
      </c>
      <c r="M152" s="348">
        <v>20.9</v>
      </c>
      <c r="N152" s="349">
        <v>22</v>
      </c>
      <c r="O152" s="348">
        <v>24.4</v>
      </c>
      <c r="P152" s="348">
        <v>25.5</v>
      </c>
      <c r="Q152" s="349">
        <v>28</v>
      </c>
      <c r="R152" s="347">
        <v>9999</v>
      </c>
    </row>
    <row r="153" spans="1:18">
      <c r="A153" s="345" t="s">
        <v>966</v>
      </c>
      <c r="B153" s="346">
        <v>171</v>
      </c>
      <c r="C153" s="348">
        <v>-1.5921000000000001</v>
      </c>
      <c r="D153" s="351">
        <v>19.2</v>
      </c>
      <c r="E153" s="348">
        <v>0.12253</v>
      </c>
      <c r="F153" s="347">
        <v>-1</v>
      </c>
      <c r="G153" s="348">
        <v>15.2</v>
      </c>
      <c r="H153" s="348">
        <v>15.8</v>
      </c>
      <c r="I153" s="348">
        <v>16.100000000000001</v>
      </c>
      <c r="J153" s="348">
        <v>17.100000000000001</v>
      </c>
      <c r="K153" s="348">
        <v>17.8</v>
      </c>
      <c r="L153" s="348">
        <v>19.2</v>
      </c>
      <c r="M153" s="349">
        <v>21</v>
      </c>
      <c r="N153" s="348">
        <v>22.1</v>
      </c>
      <c r="O153" s="348">
        <v>24.5</v>
      </c>
      <c r="P153" s="348">
        <v>25.6</v>
      </c>
      <c r="Q153" s="348">
        <v>28.1</v>
      </c>
      <c r="R153" s="347">
        <v>9999</v>
      </c>
    </row>
    <row r="154" spans="1:18">
      <c r="A154" s="345" t="s">
        <v>967</v>
      </c>
      <c r="B154" s="346">
        <v>172</v>
      </c>
      <c r="C154" s="348">
        <v>-1.5821000000000001</v>
      </c>
      <c r="D154" s="348">
        <v>19.264800000000001</v>
      </c>
      <c r="E154" s="348">
        <v>0.12272</v>
      </c>
      <c r="F154" s="347">
        <v>-1</v>
      </c>
      <c r="G154" s="348">
        <v>15.2</v>
      </c>
      <c r="H154" s="348">
        <v>15.8</v>
      </c>
      <c r="I154" s="348">
        <v>16.2</v>
      </c>
      <c r="J154" s="348">
        <v>17.2</v>
      </c>
      <c r="K154" s="348">
        <v>17.8</v>
      </c>
      <c r="L154" s="348">
        <v>19.3</v>
      </c>
      <c r="M154" s="348">
        <v>21.1</v>
      </c>
      <c r="N154" s="348">
        <v>22.2</v>
      </c>
      <c r="O154" s="348">
        <v>24.6</v>
      </c>
      <c r="P154" s="348">
        <v>25.7</v>
      </c>
      <c r="Q154" s="348">
        <v>28.2</v>
      </c>
      <c r="R154" s="347">
        <v>9999</v>
      </c>
    </row>
    <row r="155" spans="1:18">
      <c r="A155" s="345" t="s">
        <v>968</v>
      </c>
      <c r="B155" s="346">
        <v>173</v>
      </c>
      <c r="C155" s="348">
        <v>-1.5719000000000001</v>
      </c>
      <c r="D155" s="348">
        <v>19.3294</v>
      </c>
      <c r="E155" s="348">
        <v>0.12291000000000001</v>
      </c>
      <c r="F155" s="347">
        <v>-1</v>
      </c>
      <c r="G155" s="348">
        <v>15.3</v>
      </c>
      <c r="H155" s="348">
        <v>15.9</v>
      </c>
      <c r="I155" s="348">
        <v>16.2</v>
      </c>
      <c r="J155" s="348">
        <v>17.2</v>
      </c>
      <c r="K155" s="348">
        <v>17.899999999999999</v>
      </c>
      <c r="L155" s="348">
        <v>19.3</v>
      </c>
      <c r="M155" s="348">
        <v>21.1</v>
      </c>
      <c r="N155" s="348">
        <v>22.3</v>
      </c>
      <c r="O155" s="348">
        <v>24.7</v>
      </c>
      <c r="P155" s="348">
        <v>25.8</v>
      </c>
      <c r="Q155" s="348">
        <v>28.3</v>
      </c>
      <c r="R155" s="347">
        <v>9999</v>
      </c>
    </row>
    <row r="156" spans="1:18">
      <c r="A156" s="345" t="s">
        <v>969</v>
      </c>
      <c r="B156" s="346">
        <v>174</v>
      </c>
      <c r="C156" s="348">
        <v>-1.5615000000000001</v>
      </c>
      <c r="D156" s="348">
        <v>19.393699999999999</v>
      </c>
      <c r="E156" s="350">
        <v>0.1231</v>
      </c>
      <c r="F156" s="347">
        <v>-1</v>
      </c>
      <c r="G156" s="348">
        <v>15.3</v>
      </c>
      <c r="H156" s="348">
        <v>15.9</v>
      </c>
      <c r="I156" s="348">
        <v>16.3</v>
      </c>
      <c r="J156" s="348">
        <v>17.3</v>
      </c>
      <c r="K156" s="348">
        <v>17.899999999999999</v>
      </c>
      <c r="L156" s="348">
        <v>19.399999999999999</v>
      </c>
      <c r="M156" s="348">
        <v>21.2</v>
      </c>
      <c r="N156" s="348">
        <v>22.4</v>
      </c>
      <c r="O156" s="348">
        <v>24.7</v>
      </c>
      <c r="P156" s="348">
        <v>25.8</v>
      </c>
      <c r="Q156" s="348">
        <v>28.3</v>
      </c>
      <c r="R156" s="347">
        <v>9999</v>
      </c>
    </row>
    <row r="157" spans="1:18">
      <c r="A157" s="345" t="s">
        <v>970</v>
      </c>
      <c r="B157" s="346">
        <v>175</v>
      </c>
      <c r="C157" s="351">
        <v>-1.5509999999999999</v>
      </c>
      <c r="D157" s="348">
        <v>19.457799999999999</v>
      </c>
      <c r="E157" s="348">
        <v>0.12328</v>
      </c>
      <c r="F157" s="347">
        <v>-1</v>
      </c>
      <c r="G157" s="348">
        <v>15.3</v>
      </c>
      <c r="H157" s="349">
        <v>16</v>
      </c>
      <c r="I157" s="348">
        <v>16.3</v>
      </c>
      <c r="J157" s="348">
        <v>17.3</v>
      </c>
      <c r="K157" s="349">
        <v>18</v>
      </c>
      <c r="L157" s="348">
        <v>19.5</v>
      </c>
      <c r="M157" s="348">
        <v>21.3</v>
      </c>
      <c r="N157" s="348">
        <v>22.4</v>
      </c>
      <c r="O157" s="348">
        <v>24.8</v>
      </c>
      <c r="P157" s="348">
        <v>25.9</v>
      </c>
      <c r="Q157" s="348">
        <v>28.4</v>
      </c>
      <c r="R157" s="347">
        <v>9999</v>
      </c>
    </row>
    <row r="158" spans="1:18">
      <c r="A158" s="345" t="s">
        <v>971</v>
      </c>
      <c r="B158" s="346">
        <v>176</v>
      </c>
      <c r="C158" s="348">
        <v>-1.5403</v>
      </c>
      <c r="D158" s="348">
        <v>19.521699999999999</v>
      </c>
      <c r="E158" s="348">
        <v>0.12346</v>
      </c>
      <c r="F158" s="347">
        <v>-1</v>
      </c>
      <c r="G158" s="348">
        <v>15.4</v>
      </c>
      <c r="H158" s="349">
        <v>16</v>
      </c>
      <c r="I158" s="348">
        <v>16.399999999999999</v>
      </c>
      <c r="J158" s="348">
        <v>17.399999999999999</v>
      </c>
      <c r="K158" s="348">
        <v>18.100000000000001</v>
      </c>
      <c r="L158" s="348">
        <v>19.5</v>
      </c>
      <c r="M158" s="348">
        <v>21.3</v>
      </c>
      <c r="N158" s="348">
        <v>22.5</v>
      </c>
      <c r="O158" s="348">
        <v>24.9</v>
      </c>
      <c r="P158" s="349">
        <v>26</v>
      </c>
      <c r="Q158" s="348">
        <v>28.5</v>
      </c>
      <c r="R158" s="347">
        <v>9999</v>
      </c>
    </row>
    <row r="159" spans="1:18">
      <c r="A159" s="345" t="s">
        <v>972</v>
      </c>
      <c r="B159" s="346">
        <v>177</v>
      </c>
      <c r="C159" s="348">
        <v>-1.5294000000000001</v>
      </c>
      <c r="D159" s="348">
        <v>19.5853</v>
      </c>
      <c r="E159" s="348">
        <v>0.12363</v>
      </c>
      <c r="F159" s="347">
        <v>-1</v>
      </c>
      <c r="G159" s="348">
        <v>15.4</v>
      </c>
      <c r="H159" s="348">
        <v>16.100000000000001</v>
      </c>
      <c r="I159" s="348">
        <v>16.399999999999999</v>
      </c>
      <c r="J159" s="348">
        <v>17.399999999999999</v>
      </c>
      <c r="K159" s="348">
        <v>18.100000000000001</v>
      </c>
      <c r="L159" s="348">
        <v>19.600000000000001</v>
      </c>
      <c r="M159" s="348">
        <v>21.4</v>
      </c>
      <c r="N159" s="348">
        <v>22.6</v>
      </c>
      <c r="O159" s="349">
        <v>25</v>
      </c>
      <c r="P159" s="348">
        <v>26.1</v>
      </c>
      <c r="Q159" s="348">
        <v>28.6</v>
      </c>
      <c r="R159" s="347">
        <v>9999</v>
      </c>
    </row>
    <row r="160" spans="1:18">
      <c r="A160" s="345" t="s">
        <v>973</v>
      </c>
      <c r="B160" s="346">
        <v>178</v>
      </c>
      <c r="C160" s="348">
        <v>-1.5185</v>
      </c>
      <c r="D160" s="348">
        <v>19.648599999999998</v>
      </c>
      <c r="E160" s="350">
        <v>0.12379999999999999</v>
      </c>
      <c r="F160" s="347">
        <v>-1</v>
      </c>
      <c r="G160" s="348">
        <v>15.5</v>
      </c>
      <c r="H160" s="348">
        <v>16.100000000000001</v>
      </c>
      <c r="I160" s="348">
        <v>16.5</v>
      </c>
      <c r="J160" s="348">
        <v>17.5</v>
      </c>
      <c r="K160" s="348">
        <v>18.2</v>
      </c>
      <c r="L160" s="348">
        <v>19.600000000000001</v>
      </c>
      <c r="M160" s="348">
        <v>21.5</v>
      </c>
      <c r="N160" s="348">
        <v>22.7</v>
      </c>
      <c r="O160" s="348">
        <v>25.1</v>
      </c>
      <c r="P160" s="348">
        <v>26.2</v>
      </c>
      <c r="Q160" s="348">
        <v>28.7</v>
      </c>
      <c r="R160" s="347">
        <v>9999</v>
      </c>
    </row>
    <row r="161" spans="1:18">
      <c r="A161" s="345" t="s">
        <v>974</v>
      </c>
      <c r="B161" s="346">
        <v>179</v>
      </c>
      <c r="C161" s="348">
        <v>-1.5074000000000001</v>
      </c>
      <c r="D161" s="348">
        <v>19.7117</v>
      </c>
      <c r="E161" s="348">
        <v>0.12396</v>
      </c>
      <c r="F161" s="347">
        <v>-1</v>
      </c>
      <c r="G161" s="348">
        <v>15.5</v>
      </c>
      <c r="H161" s="348">
        <v>16.100000000000001</v>
      </c>
      <c r="I161" s="348">
        <v>16.5</v>
      </c>
      <c r="J161" s="348">
        <v>17.5</v>
      </c>
      <c r="K161" s="348">
        <v>18.2</v>
      </c>
      <c r="L161" s="348">
        <v>19.7</v>
      </c>
      <c r="M161" s="348">
        <v>21.6</v>
      </c>
      <c r="N161" s="348">
        <v>22.7</v>
      </c>
      <c r="O161" s="348">
        <v>25.1</v>
      </c>
      <c r="P161" s="348">
        <v>26.3</v>
      </c>
      <c r="Q161" s="348">
        <v>28.8</v>
      </c>
      <c r="R161" s="347">
        <v>9999</v>
      </c>
    </row>
    <row r="162" spans="1:18">
      <c r="A162" s="345" t="s">
        <v>975</v>
      </c>
      <c r="B162" s="346">
        <v>180</v>
      </c>
      <c r="C162" s="348">
        <v>-1.4961</v>
      </c>
      <c r="D162" s="348">
        <v>19.7744</v>
      </c>
      <c r="E162" s="348">
        <v>0.12411999999999999</v>
      </c>
      <c r="F162" s="347">
        <v>-1</v>
      </c>
      <c r="G162" s="348">
        <v>15.6</v>
      </c>
      <c r="H162" s="348">
        <v>16.2</v>
      </c>
      <c r="I162" s="348">
        <v>16.5</v>
      </c>
      <c r="J162" s="348">
        <v>17.600000000000001</v>
      </c>
      <c r="K162" s="348">
        <v>18.3</v>
      </c>
      <c r="L162" s="348">
        <v>19.8</v>
      </c>
      <c r="M162" s="348">
        <v>21.6</v>
      </c>
      <c r="N162" s="348">
        <v>22.8</v>
      </c>
      <c r="O162" s="348">
        <v>25.2</v>
      </c>
      <c r="P162" s="348">
        <v>26.4</v>
      </c>
      <c r="Q162" s="348">
        <v>28.9</v>
      </c>
      <c r="R162" s="347">
        <v>9999</v>
      </c>
    </row>
    <row r="163" spans="1:18">
      <c r="A163" s="345" t="s">
        <v>976</v>
      </c>
      <c r="B163" s="346">
        <v>181</v>
      </c>
      <c r="C163" s="348">
        <v>-1.4847999999999999</v>
      </c>
      <c r="D163" s="348">
        <v>19.8367</v>
      </c>
      <c r="E163" s="348">
        <v>0.12428</v>
      </c>
      <c r="F163" s="347">
        <v>-1</v>
      </c>
      <c r="G163" s="348">
        <v>15.6</v>
      </c>
      <c r="H163" s="348">
        <v>16.2</v>
      </c>
      <c r="I163" s="348">
        <v>16.600000000000001</v>
      </c>
      <c r="J163" s="348">
        <v>17.600000000000001</v>
      </c>
      <c r="K163" s="348">
        <v>18.3</v>
      </c>
      <c r="L163" s="348">
        <v>19.8</v>
      </c>
      <c r="M163" s="348">
        <v>21.7</v>
      </c>
      <c r="N163" s="348">
        <v>22.9</v>
      </c>
      <c r="O163" s="348">
        <v>25.3</v>
      </c>
      <c r="P163" s="348">
        <v>26.4</v>
      </c>
      <c r="Q163" s="348">
        <v>28.9</v>
      </c>
      <c r="R163" s="347">
        <v>9999</v>
      </c>
    </row>
    <row r="164" spans="1:18">
      <c r="A164" s="345" t="s">
        <v>977</v>
      </c>
      <c r="B164" s="346">
        <v>182</v>
      </c>
      <c r="C164" s="348">
        <v>-1.4733000000000001</v>
      </c>
      <c r="D164" s="348">
        <v>19.898700000000002</v>
      </c>
      <c r="E164" s="348">
        <v>0.12443</v>
      </c>
      <c r="F164" s="347">
        <v>-1</v>
      </c>
      <c r="G164" s="348">
        <v>15.6</v>
      </c>
      <c r="H164" s="348">
        <v>16.3</v>
      </c>
      <c r="I164" s="348">
        <v>16.600000000000001</v>
      </c>
      <c r="J164" s="348">
        <v>17.7</v>
      </c>
      <c r="K164" s="348">
        <v>18.399999999999999</v>
      </c>
      <c r="L164" s="348">
        <v>19.899999999999999</v>
      </c>
      <c r="M164" s="348">
        <v>21.8</v>
      </c>
      <c r="N164" s="349">
        <v>23</v>
      </c>
      <c r="O164" s="348">
        <v>25.4</v>
      </c>
      <c r="P164" s="348">
        <v>26.5</v>
      </c>
      <c r="Q164" s="349">
        <v>29</v>
      </c>
      <c r="R164" s="347">
        <v>9999</v>
      </c>
    </row>
    <row r="165" spans="1:18">
      <c r="A165" s="345" t="s">
        <v>978</v>
      </c>
      <c r="B165" s="346">
        <v>183</v>
      </c>
      <c r="C165" s="348">
        <v>-1.4617</v>
      </c>
      <c r="D165" s="348">
        <v>19.9603</v>
      </c>
      <c r="E165" s="348">
        <v>0.12458</v>
      </c>
      <c r="F165" s="347">
        <v>-1</v>
      </c>
      <c r="G165" s="348">
        <v>15.7</v>
      </c>
      <c r="H165" s="348">
        <v>16.3</v>
      </c>
      <c r="I165" s="348">
        <v>16.7</v>
      </c>
      <c r="J165" s="348">
        <v>17.7</v>
      </c>
      <c r="K165" s="348">
        <v>18.399999999999999</v>
      </c>
      <c r="L165" s="349">
        <v>20</v>
      </c>
      <c r="M165" s="348">
        <v>21.8</v>
      </c>
      <c r="N165" s="349">
        <v>23</v>
      </c>
      <c r="O165" s="348">
        <v>25.5</v>
      </c>
      <c r="P165" s="348">
        <v>26.6</v>
      </c>
      <c r="Q165" s="348">
        <v>29.1</v>
      </c>
      <c r="R165" s="347">
        <v>9999</v>
      </c>
    </row>
    <row r="166" spans="1:18">
      <c r="A166" s="345" t="s">
        <v>979</v>
      </c>
      <c r="B166" s="346">
        <v>184</v>
      </c>
      <c r="C166" s="351">
        <v>-1.45</v>
      </c>
      <c r="D166" s="348">
        <v>20.0215</v>
      </c>
      <c r="E166" s="348">
        <v>0.12472999999999999</v>
      </c>
      <c r="F166" s="347">
        <v>-1</v>
      </c>
      <c r="G166" s="348">
        <v>15.7</v>
      </c>
      <c r="H166" s="348">
        <v>16.399999999999999</v>
      </c>
      <c r="I166" s="348">
        <v>16.7</v>
      </c>
      <c r="J166" s="348">
        <v>17.8</v>
      </c>
      <c r="K166" s="348">
        <v>18.5</v>
      </c>
      <c r="L166" s="349">
        <v>20</v>
      </c>
      <c r="M166" s="348">
        <v>21.9</v>
      </c>
      <c r="N166" s="348">
        <v>23.1</v>
      </c>
      <c r="O166" s="348">
        <v>25.5</v>
      </c>
      <c r="P166" s="348">
        <v>26.7</v>
      </c>
      <c r="Q166" s="348">
        <v>29.2</v>
      </c>
      <c r="R166" s="347">
        <v>9999</v>
      </c>
    </row>
    <row r="167" spans="1:18">
      <c r="A167" s="345" t="s">
        <v>980</v>
      </c>
      <c r="B167" s="346">
        <v>185</v>
      </c>
      <c r="C167" s="348">
        <v>-1.4381999999999999</v>
      </c>
      <c r="D167" s="348">
        <v>20.0823</v>
      </c>
      <c r="E167" s="348">
        <v>0.12486999999999999</v>
      </c>
      <c r="F167" s="347">
        <v>-1</v>
      </c>
      <c r="G167" s="348">
        <v>15.8</v>
      </c>
      <c r="H167" s="348">
        <v>16.399999999999999</v>
      </c>
      <c r="I167" s="348">
        <v>16.8</v>
      </c>
      <c r="J167" s="348">
        <v>17.8</v>
      </c>
      <c r="K167" s="348">
        <v>18.5</v>
      </c>
      <c r="L167" s="348">
        <v>20.100000000000001</v>
      </c>
      <c r="M167" s="349">
        <v>22</v>
      </c>
      <c r="N167" s="348">
        <v>23.2</v>
      </c>
      <c r="O167" s="348">
        <v>25.6</v>
      </c>
      <c r="P167" s="348">
        <v>26.7</v>
      </c>
      <c r="Q167" s="348">
        <v>29.3</v>
      </c>
      <c r="R167" s="347">
        <v>9999</v>
      </c>
    </row>
    <row r="168" spans="1:18">
      <c r="A168" s="345" t="s">
        <v>981</v>
      </c>
      <c r="B168" s="346">
        <v>186</v>
      </c>
      <c r="C168" s="348">
        <v>-1.4262999999999999</v>
      </c>
      <c r="D168" s="348">
        <v>20.142700000000001</v>
      </c>
      <c r="E168" s="348">
        <v>0.12501000000000001</v>
      </c>
      <c r="F168" s="347">
        <v>-1</v>
      </c>
      <c r="G168" s="348">
        <v>15.8</v>
      </c>
      <c r="H168" s="348">
        <v>16.399999999999999</v>
      </c>
      <c r="I168" s="348">
        <v>16.8</v>
      </c>
      <c r="J168" s="348">
        <v>17.899999999999999</v>
      </c>
      <c r="K168" s="348">
        <v>18.600000000000001</v>
      </c>
      <c r="L168" s="348">
        <v>20.100000000000001</v>
      </c>
      <c r="M168" s="349">
        <v>22</v>
      </c>
      <c r="N168" s="348">
        <v>23.2</v>
      </c>
      <c r="O168" s="348">
        <v>25.7</v>
      </c>
      <c r="P168" s="348">
        <v>26.8</v>
      </c>
      <c r="Q168" s="348">
        <v>29.3</v>
      </c>
      <c r="R168" s="347">
        <v>9999</v>
      </c>
    </row>
    <row r="169" spans="1:18">
      <c r="A169" s="345" t="s">
        <v>982</v>
      </c>
      <c r="B169" s="346">
        <v>187</v>
      </c>
      <c r="C169" s="348">
        <v>-1.4142999999999999</v>
      </c>
      <c r="D169" s="348">
        <v>20.2026</v>
      </c>
      <c r="E169" s="348">
        <v>0.12514</v>
      </c>
      <c r="F169" s="347">
        <v>-1</v>
      </c>
      <c r="G169" s="348">
        <v>15.8</v>
      </c>
      <c r="H169" s="348">
        <v>16.5</v>
      </c>
      <c r="I169" s="348">
        <v>16.899999999999999</v>
      </c>
      <c r="J169" s="348">
        <v>17.899999999999999</v>
      </c>
      <c r="K169" s="348">
        <v>18.7</v>
      </c>
      <c r="L169" s="348">
        <v>20.2</v>
      </c>
      <c r="M169" s="348">
        <v>22.1</v>
      </c>
      <c r="N169" s="348">
        <v>23.3</v>
      </c>
      <c r="O169" s="348">
        <v>25.8</v>
      </c>
      <c r="P169" s="348">
        <v>26.9</v>
      </c>
      <c r="Q169" s="348">
        <v>29.4</v>
      </c>
      <c r="R169" s="347">
        <v>9999</v>
      </c>
    </row>
    <row r="170" spans="1:18">
      <c r="A170" s="345" t="s">
        <v>983</v>
      </c>
      <c r="B170" s="346">
        <v>188</v>
      </c>
      <c r="C170" s="348">
        <v>-1.4021999999999999</v>
      </c>
      <c r="D170" s="348">
        <v>20.2621</v>
      </c>
      <c r="E170" s="348">
        <v>0.12528</v>
      </c>
      <c r="F170" s="347">
        <v>-1</v>
      </c>
      <c r="G170" s="348">
        <v>15.9</v>
      </c>
      <c r="H170" s="348">
        <v>16.5</v>
      </c>
      <c r="I170" s="348">
        <v>16.899999999999999</v>
      </c>
      <c r="J170" s="349">
        <v>18</v>
      </c>
      <c r="K170" s="348">
        <v>18.7</v>
      </c>
      <c r="L170" s="348">
        <v>20.3</v>
      </c>
      <c r="M170" s="348">
        <v>22.2</v>
      </c>
      <c r="N170" s="348">
        <v>23.4</v>
      </c>
      <c r="O170" s="348">
        <v>25.8</v>
      </c>
      <c r="P170" s="349">
        <v>27</v>
      </c>
      <c r="Q170" s="348">
        <v>29.5</v>
      </c>
      <c r="R170" s="347">
        <v>9999</v>
      </c>
    </row>
    <row r="171" spans="1:18">
      <c r="A171" s="345" t="s">
        <v>984</v>
      </c>
      <c r="B171" s="346">
        <v>189</v>
      </c>
      <c r="C171" s="351">
        <v>-1.39</v>
      </c>
      <c r="D171" s="348">
        <v>20.321100000000001</v>
      </c>
      <c r="E171" s="348">
        <v>0.12540999999999999</v>
      </c>
      <c r="F171" s="347">
        <v>-1</v>
      </c>
      <c r="G171" s="348">
        <v>15.9</v>
      </c>
      <c r="H171" s="348">
        <v>16.600000000000001</v>
      </c>
      <c r="I171" s="349">
        <v>17</v>
      </c>
      <c r="J171" s="349">
        <v>18</v>
      </c>
      <c r="K171" s="348">
        <v>18.8</v>
      </c>
      <c r="L171" s="348">
        <v>20.3</v>
      </c>
      <c r="M171" s="348">
        <v>22.2</v>
      </c>
      <c r="N171" s="348">
        <v>23.5</v>
      </c>
      <c r="O171" s="348">
        <v>25.9</v>
      </c>
      <c r="P171" s="349">
        <v>27</v>
      </c>
      <c r="Q171" s="348">
        <v>29.5</v>
      </c>
      <c r="R171" s="347">
        <v>9999</v>
      </c>
    </row>
    <row r="172" spans="1:18">
      <c r="A172" s="345" t="s">
        <v>985</v>
      </c>
      <c r="B172" s="346">
        <v>190</v>
      </c>
      <c r="C172" s="348">
        <v>-1.3776999999999999</v>
      </c>
      <c r="D172" s="348">
        <v>20.3796</v>
      </c>
      <c r="E172" s="348">
        <v>0.12554000000000001</v>
      </c>
      <c r="F172" s="347">
        <v>-1</v>
      </c>
      <c r="G172" s="348">
        <v>15.9</v>
      </c>
      <c r="H172" s="348">
        <v>16.600000000000001</v>
      </c>
      <c r="I172" s="349">
        <v>17</v>
      </c>
      <c r="J172" s="348">
        <v>18.100000000000001</v>
      </c>
      <c r="K172" s="348">
        <v>18.8</v>
      </c>
      <c r="L172" s="348">
        <v>20.399999999999999</v>
      </c>
      <c r="M172" s="348">
        <v>22.3</v>
      </c>
      <c r="N172" s="348">
        <v>23.5</v>
      </c>
      <c r="O172" s="349">
        <v>26</v>
      </c>
      <c r="P172" s="348">
        <v>27.1</v>
      </c>
      <c r="Q172" s="348">
        <v>29.6</v>
      </c>
      <c r="R172" s="347">
        <v>9999</v>
      </c>
    </row>
    <row r="173" spans="1:18">
      <c r="A173" s="345" t="s">
        <v>986</v>
      </c>
      <c r="B173" s="346">
        <v>191</v>
      </c>
      <c r="C173" s="348">
        <v>-1.3653</v>
      </c>
      <c r="D173" s="348">
        <v>20.4376</v>
      </c>
      <c r="E173" s="348">
        <v>0.12567</v>
      </c>
      <c r="F173" s="347">
        <v>-1</v>
      </c>
      <c r="G173" s="349">
        <v>16</v>
      </c>
      <c r="H173" s="348">
        <v>16.7</v>
      </c>
      <c r="I173" s="349">
        <v>17</v>
      </c>
      <c r="J173" s="348">
        <v>18.100000000000001</v>
      </c>
      <c r="K173" s="348">
        <v>18.899999999999999</v>
      </c>
      <c r="L173" s="348">
        <v>20.399999999999999</v>
      </c>
      <c r="M173" s="348">
        <v>22.4</v>
      </c>
      <c r="N173" s="348">
        <v>23.6</v>
      </c>
      <c r="O173" s="348">
        <v>26.1</v>
      </c>
      <c r="P173" s="348">
        <v>27.2</v>
      </c>
      <c r="Q173" s="348">
        <v>29.7</v>
      </c>
      <c r="R173" s="347">
        <v>9999</v>
      </c>
    </row>
    <row r="174" spans="1:18">
      <c r="A174" s="345" t="s">
        <v>987</v>
      </c>
      <c r="B174" s="346">
        <v>192</v>
      </c>
      <c r="C174" s="348">
        <v>-1.3529</v>
      </c>
      <c r="D174" s="348">
        <v>20.495100000000001</v>
      </c>
      <c r="E174" s="348">
        <v>0.12579000000000001</v>
      </c>
      <c r="F174" s="347">
        <v>-1</v>
      </c>
      <c r="G174" s="349">
        <v>16</v>
      </c>
      <c r="H174" s="348">
        <v>16.7</v>
      </c>
      <c r="I174" s="348">
        <v>17.100000000000001</v>
      </c>
      <c r="J174" s="348">
        <v>18.2</v>
      </c>
      <c r="K174" s="348">
        <v>18.899999999999999</v>
      </c>
      <c r="L174" s="348">
        <v>20.5</v>
      </c>
      <c r="M174" s="348">
        <v>22.4</v>
      </c>
      <c r="N174" s="348">
        <v>23.7</v>
      </c>
      <c r="O174" s="348">
        <v>26.1</v>
      </c>
      <c r="P174" s="348">
        <v>27.3</v>
      </c>
      <c r="Q174" s="348">
        <v>29.7</v>
      </c>
      <c r="R174" s="347">
        <v>9999</v>
      </c>
    </row>
    <row r="175" spans="1:18">
      <c r="A175" s="345" t="s">
        <v>988</v>
      </c>
      <c r="B175" s="346">
        <v>193</v>
      </c>
      <c r="C175" s="348">
        <v>-1.3403</v>
      </c>
      <c r="D175" s="348">
        <v>20.552099999999999</v>
      </c>
      <c r="E175" s="348">
        <v>0.12590999999999999</v>
      </c>
      <c r="F175" s="347">
        <v>-1</v>
      </c>
      <c r="G175" s="348">
        <v>16.100000000000001</v>
      </c>
      <c r="H175" s="348">
        <v>16.7</v>
      </c>
      <c r="I175" s="348">
        <v>17.100000000000001</v>
      </c>
      <c r="J175" s="348">
        <v>18.2</v>
      </c>
      <c r="K175" s="349">
        <v>19</v>
      </c>
      <c r="L175" s="348">
        <v>20.6</v>
      </c>
      <c r="M175" s="348">
        <v>22.5</v>
      </c>
      <c r="N175" s="348">
        <v>23.7</v>
      </c>
      <c r="O175" s="348">
        <v>26.2</v>
      </c>
      <c r="P175" s="348">
        <v>27.3</v>
      </c>
      <c r="Q175" s="348">
        <v>29.8</v>
      </c>
      <c r="R175" s="347">
        <v>9999</v>
      </c>
    </row>
    <row r="176" spans="1:18">
      <c r="A176" s="345" t="s">
        <v>989</v>
      </c>
      <c r="B176" s="346">
        <v>194</v>
      </c>
      <c r="C176" s="348">
        <v>-1.3277000000000001</v>
      </c>
      <c r="D176" s="348">
        <v>20.608499999999999</v>
      </c>
      <c r="E176" s="348">
        <v>0.12603</v>
      </c>
      <c r="F176" s="347">
        <v>-1</v>
      </c>
      <c r="G176" s="348">
        <v>16.100000000000001</v>
      </c>
      <c r="H176" s="348">
        <v>16.8</v>
      </c>
      <c r="I176" s="348">
        <v>17.2</v>
      </c>
      <c r="J176" s="348">
        <v>18.3</v>
      </c>
      <c r="K176" s="349">
        <v>19</v>
      </c>
      <c r="L176" s="348">
        <v>20.6</v>
      </c>
      <c r="M176" s="348">
        <v>22.6</v>
      </c>
      <c r="N176" s="348">
        <v>23.8</v>
      </c>
      <c r="O176" s="348">
        <v>26.3</v>
      </c>
      <c r="P176" s="348">
        <v>27.4</v>
      </c>
      <c r="Q176" s="348">
        <v>29.9</v>
      </c>
      <c r="R176" s="347">
        <v>9999</v>
      </c>
    </row>
    <row r="177" spans="1:18">
      <c r="A177" s="345" t="s">
        <v>990</v>
      </c>
      <c r="B177" s="346">
        <v>195</v>
      </c>
      <c r="C177" s="348">
        <v>-1.3149</v>
      </c>
      <c r="D177" s="348">
        <v>20.664400000000001</v>
      </c>
      <c r="E177" s="348">
        <v>0.12615000000000001</v>
      </c>
      <c r="F177" s="347">
        <v>-1</v>
      </c>
      <c r="G177" s="348">
        <v>16.100000000000001</v>
      </c>
      <c r="H177" s="348">
        <v>16.8</v>
      </c>
      <c r="I177" s="348">
        <v>17.2</v>
      </c>
      <c r="J177" s="348">
        <v>18.3</v>
      </c>
      <c r="K177" s="348">
        <v>19.100000000000001</v>
      </c>
      <c r="L177" s="348">
        <v>20.7</v>
      </c>
      <c r="M177" s="348">
        <v>22.6</v>
      </c>
      <c r="N177" s="348">
        <v>23.9</v>
      </c>
      <c r="O177" s="348">
        <v>26.3</v>
      </c>
      <c r="P177" s="348">
        <v>27.5</v>
      </c>
      <c r="Q177" s="348">
        <v>29.9</v>
      </c>
      <c r="R177" s="347">
        <v>9999</v>
      </c>
    </row>
    <row r="178" spans="1:18">
      <c r="A178" s="345" t="s">
        <v>991</v>
      </c>
      <c r="B178" s="346">
        <v>196</v>
      </c>
      <c r="C178" s="348">
        <v>-1.3021</v>
      </c>
      <c r="D178" s="348">
        <v>20.7197</v>
      </c>
      <c r="E178" s="348">
        <v>0.12626999999999999</v>
      </c>
      <c r="F178" s="347">
        <v>-1</v>
      </c>
      <c r="G178" s="348">
        <v>16.2</v>
      </c>
      <c r="H178" s="348">
        <v>16.8</v>
      </c>
      <c r="I178" s="348">
        <v>17.2</v>
      </c>
      <c r="J178" s="348">
        <v>18.399999999999999</v>
      </c>
      <c r="K178" s="348">
        <v>19.100000000000001</v>
      </c>
      <c r="L178" s="348">
        <v>20.7</v>
      </c>
      <c r="M178" s="348">
        <v>22.7</v>
      </c>
      <c r="N178" s="348">
        <v>23.9</v>
      </c>
      <c r="O178" s="348">
        <v>26.4</v>
      </c>
      <c r="P178" s="348">
        <v>27.5</v>
      </c>
      <c r="Q178" s="349">
        <v>30</v>
      </c>
      <c r="R178" s="347">
        <v>9999</v>
      </c>
    </row>
    <row r="179" spans="1:18">
      <c r="A179" s="345" t="s">
        <v>992</v>
      </c>
      <c r="B179" s="346">
        <v>197</v>
      </c>
      <c r="C179" s="348">
        <v>-1.2891999999999999</v>
      </c>
      <c r="D179" s="348">
        <v>20.7745</v>
      </c>
      <c r="E179" s="348">
        <v>0.12637999999999999</v>
      </c>
      <c r="F179" s="347">
        <v>-1</v>
      </c>
      <c r="G179" s="348">
        <v>16.2</v>
      </c>
      <c r="H179" s="348">
        <v>16.899999999999999</v>
      </c>
      <c r="I179" s="348">
        <v>17.3</v>
      </c>
      <c r="J179" s="348">
        <v>18.399999999999999</v>
      </c>
      <c r="K179" s="348">
        <v>19.2</v>
      </c>
      <c r="L179" s="348">
        <v>20.8</v>
      </c>
      <c r="M179" s="348">
        <v>22.7</v>
      </c>
      <c r="N179" s="349">
        <v>24</v>
      </c>
      <c r="O179" s="348">
        <v>26.5</v>
      </c>
      <c r="P179" s="348">
        <v>27.6</v>
      </c>
      <c r="Q179" s="348">
        <v>30.1</v>
      </c>
      <c r="R179" s="347">
        <v>9999</v>
      </c>
    </row>
    <row r="180" spans="1:18">
      <c r="A180" s="345" t="s">
        <v>993</v>
      </c>
      <c r="B180" s="346">
        <v>198</v>
      </c>
      <c r="C180" s="348">
        <v>-1.2762</v>
      </c>
      <c r="D180" s="348">
        <v>20.828700000000001</v>
      </c>
      <c r="E180" s="350">
        <v>0.1265</v>
      </c>
      <c r="F180" s="347">
        <v>-1</v>
      </c>
      <c r="G180" s="348">
        <v>16.2</v>
      </c>
      <c r="H180" s="348">
        <v>16.899999999999999</v>
      </c>
      <c r="I180" s="348">
        <v>17.3</v>
      </c>
      <c r="J180" s="348">
        <v>18.5</v>
      </c>
      <c r="K180" s="348">
        <v>19.2</v>
      </c>
      <c r="L180" s="348">
        <v>20.8</v>
      </c>
      <c r="M180" s="348">
        <v>22.8</v>
      </c>
      <c r="N180" s="349">
        <v>24</v>
      </c>
      <c r="O180" s="348">
        <v>26.5</v>
      </c>
      <c r="P180" s="348">
        <v>27.7</v>
      </c>
      <c r="Q180" s="348">
        <v>30.1</v>
      </c>
      <c r="R180" s="347">
        <v>9999</v>
      </c>
    </row>
    <row r="181" spans="1:18">
      <c r="A181" s="345" t="s">
        <v>994</v>
      </c>
      <c r="B181" s="346">
        <v>199</v>
      </c>
      <c r="C181" s="348">
        <v>-1.2630999999999999</v>
      </c>
      <c r="D181" s="348">
        <v>20.882400000000001</v>
      </c>
      <c r="E181" s="348">
        <v>0.12661</v>
      </c>
      <c r="F181" s="347">
        <v>-1</v>
      </c>
      <c r="G181" s="348">
        <v>16.3</v>
      </c>
      <c r="H181" s="349">
        <v>17</v>
      </c>
      <c r="I181" s="348">
        <v>17.399999999999999</v>
      </c>
      <c r="J181" s="348">
        <v>18.5</v>
      </c>
      <c r="K181" s="348">
        <v>19.3</v>
      </c>
      <c r="L181" s="348">
        <v>20.9</v>
      </c>
      <c r="M181" s="348">
        <v>22.9</v>
      </c>
      <c r="N181" s="348">
        <v>24.1</v>
      </c>
      <c r="O181" s="348">
        <v>26.6</v>
      </c>
      <c r="P181" s="348">
        <v>27.7</v>
      </c>
      <c r="Q181" s="348">
        <v>30.2</v>
      </c>
      <c r="R181" s="347">
        <v>9999</v>
      </c>
    </row>
    <row r="182" spans="1:18">
      <c r="A182" s="345" t="s">
        <v>995</v>
      </c>
      <c r="B182" s="346">
        <v>200</v>
      </c>
      <c r="C182" s="348">
        <v>-1.2499</v>
      </c>
      <c r="D182" s="348">
        <v>20.935500000000001</v>
      </c>
      <c r="E182" s="348">
        <v>0.12672</v>
      </c>
      <c r="F182" s="347">
        <v>-1</v>
      </c>
      <c r="G182" s="348">
        <v>16.3</v>
      </c>
      <c r="H182" s="349">
        <v>17</v>
      </c>
      <c r="I182" s="348">
        <v>17.399999999999999</v>
      </c>
      <c r="J182" s="348">
        <v>18.5</v>
      </c>
      <c r="K182" s="348">
        <v>19.3</v>
      </c>
      <c r="L182" s="348">
        <v>20.9</v>
      </c>
      <c r="M182" s="348">
        <v>22.9</v>
      </c>
      <c r="N182" s="348">
        <v>24.2</v>
      </c>
      <c r="O182" s="348">
        <v>26.7</v>
      </c>
      <c r="P182" s="348">
        <v>27.8</v>
      </c>
      <c r="Q182" s="348">
        <v>30.2</v>
      </c>
      <c r="R182" s="347">
        <v>9999</v>
      </c>
    </row>
    <row r="183" spans="1:18">
      <c r="A183" s="345" t="s">
        <v>996</v>
      </c>
      <c r="B183" s="346">
        <v>201</v>
      </c>
      <c r="C183" s="348">
        <v>-1.2365999999999999</v>
      </c>
      <c r="D183" s="348">
        <v>20.988099999999999</v>
      </c>
      <c r="E183" s="348">
        <v>0.12683</v>
      </c>
      <c r="F183" s="347">
        <v>-1</v>
      </c>
      <c r="G183" s="348">
        <v>16.3</v>
      </c>
      <c r="H183" s="349">
        <v>17</v>
      </c>
      <c r="I183" s="348">
        <v>17.399999999999999</v>
      </c>
      <c r="J183" s="348">
        <v>18.600000000000001</v>
      </c>
      <c r="K183" s="348">
        <v>19.3</v>
      </c>
      <c r="L183" s="349">
        <v>21</v>
      </c>
      <c r="M183" s="349">
        <v>23</v>
      </c>
      <c r="N183" s="348">
        <v>24.2</v>
      </c>
      <c r="O183" s="348">
        <v>26.7</v>
      </c>
      <c r="P183" s="348">
        <v>27.8</v>
      </c>
      <c r="Q183" s="348">
        <v>30.3</v>
      </c>
      <c r="R183" s="347">
        <v>9999</v>
      </c>
    </row>
    <row r="184" spans="1:18">
      <c r="A184" s="345" t="s">
        <v>997</v>
      </c>
      <c r="B184" s="346">
        <v>202</v>
      </c>
      <c r="C184" s="348">
        <v>-1.2233000000000001</v>
      </c>
      <c r="D184" s="351">
        <v>21.04</v>
      </c>
      <c r="E184" s="348">
        <v>0.12694</v>
      </c>
      <c r="F184" s="347">
        <v>-1</v>
      </c>
      <c r="G184" s="348">
        <v>16.399999999999999</v>
      </c>
      <c r="H184" s="348">
        <v>17.100000000000001</v>
      </c>
      <c r="I184" s="348">
        <v>17.5</v>
      </c>
      <c r="J184" s="348">
        <v>18.600000000000001</v>
      </c>
      <c r="K184" s="348">
        <v>19.399999999999999</v>
      </c>
      <c r="L184" s="349">
        <v>21</v>
      </c>
      <c r="M184" s="349">
        <v>23</v>
      </c>
      <c r="N184" s="348">
        <v>24.3</v>
      </c>
      <c r="O184" s="348">
        <v>26.8</v>
      </c>
      <c r="P184" s="348">
        <v>27.9</v>
      </c>
      <c r="Q184" s="348">
        <v>30.4</v>
      </c>
      <c r="R184" s="347">
        <v>9999</v>
      </c>
    </row>
    <row r="185" spans="1:18">
      <c r="A185" s="345" t="s">
        <v>998</v>
      </c>
      <c r="B185" s="346">
        <v>203</v>
      </c>
      <c r="C185" s="348">
        <v>-1.2098</v>
      </c>
      <c r="D185" s="348">
        <v>21.0914</v>
      </c>
      <c r="E185" s="348">
        <v>0.12703999999999999</v>
      </c>
      <c r="F185" s="347">
        <v>-1</v>
      </c>
      <c r="G185" s="348">
        <v>16.399999999999999</v>
      </c>
      <c r="H185" s="348">
        <v>17.100000000000001</v>
      </c>
      <c r="I185" s="348">
        <v>17.5</v>
      </c>
      <c r="J185" s="348">
        <v>18.7</v>
      </c>
      <c r="K185" s="348">
        <v>19.399999999999999</v>
      </c>
      <c r="L185" s="348">
        <v>21.1</v>
      </c>
      <c r="M185" s="348">
        <v>23.1</v>
      </c>
      <c r="N185" s="348">
        <v>24.3</v>
      </c>
      <c r="O185" s="348">
        <v>26.8</v>
      </c>
      <c r="P185" s="349">
        <v>28</v>
      </c>
      <c r="Q185" s="348">
        <v>30.4</v>
      </c>
      <c r="R185" s="347">
        <v>9999</v>
      </c>
    </row>
    <row r="186" spans="1:18">
      <c r="A186" s="345" t="s">
        <v>999</v>
      </c>
      <c r="B186" s="346">
        <v>204</v>
      </c>
      <c r="C186" s="348">
        <v>-1.1961999999999999</v>
      </c>
      <c r="D186" s="348">
        <v>21.142299999999999</v>
      </c>
      <c r="E186" s="348">
        <v>0.12715000000000001</v>
      </c>
      <c r="F186" s="347">
        <v>-1</v>
      </c>
      <c r="G186" s="348">
        <v>16.399999999999999</v>
      </c>
      <c r="H186" s="348">
        <v>17.100000000000001</v>
      </c>
      <c r="I186" s="348">
        <v>17.5</v>
      </c>
      <c r="J186" s="348">
        <v>18.7</v>
      </c>
      <c r="K186" s="348">
        <v>19.5</v>
      </c>
      <c r="L186" s="348">
        <v>21.1</v>
      </c>
      <c r="M186" s="348">
        <v>23.1</v>
      </c>
      <c r="N186" s="348">
        <v>24.4</v>
      </c>
      <c r="O186" s="348">
        <v>26.9</v>
      </c>
      <c r="P186" s="349">
        <v>28</v>
      </c>
      <c r="Q186" s="348">
        <v>30.5</v>
      </c>
      <c r="R186" s="347">
        <v>9999</v>
      </c>
    </row>
    <row r="187" spans="1:18">
      <c r="A187" s="345" t="s">
        <v>1000</v>
      </c>
      <c r="B187" s="346">
        <v>205</v>
      </c>
      <c r="C187" s="348">
        <v>-1.1826000000000001</v>
      </c>
      <c r="D187" s="348">
        <v>21.192499999999999</v>
      </c>
      <c r="E187" s="348">
        <v>0.12726000000000001</v>
      </c>
      <c r="F187" s="347">
        <v>-1</v>
      </c>
      <c r="G187" s="348">
        <v>16.399999999999999</v>
      </c>
      <c r="H187" s="348">
        <v>17.2</v>
      </c>
      <c r="I187" s="348">
        <v>17.600000000000001</v>
      </c>
      <c r="J187" s="348">
        <v>18.7</v>
      </c>
      <c r="K187" s="348">
        <v>19.5</v>
      </c>
      <c r="L187" s="348">
        <v>21.2</v>
      </c>
      <c r="M187" s="348">
        <v>23.2</v>
      </c>
      <c r="N187" s="348">
        <v>24.5</v>
      </c>
      <c r="O187" s="349">
        <v>27</v>
      </c>
      <c r="P187" s="348">
        <v>28.1</v>
      </c>
      <c r="Q187" s="348">
        <v>30.5</v>
      </c>
      <c r="R187" s="347">
        <v>9999</v>
      </c>
    </row>
    <row r="188" spans="1:18">
      <c r="A188" s="345" t="s">
        <v>1001</v>
      </c>
      <c r="B188" s="346">
        <v>206</v>
      </c>
      <c r="C188" s="348">
        <v>-1.1688000000000001</v>
      </c>
      <c r="D188" s="348">
        <v>21.2423</v>
      </c>
      <c r="E188" s="348">
        <v>0.12736</v>
      </c>
      <c r="F188" s="347">
        <v>-1</v>
      </c>
      <c r="G188" s="348">
        <v>16.5</v>
      </c>
      <c r="H188" s="348">
        <v>17.2</v>
      </c>
      <c r="I188" s="348">
        <v>17.600000000000001</v>
      </c>
      <c r="J188" s="348">
        <v>18.8</v>
      </c>
      <c r="K188" s="348">
        <v>19.600000000000001</v>
      </c>
      <c r="L188" s="348">
        <v>21.2</v>
      </c>
      <c r="M188" s="348">
        <v>23.3</v>
      </c>
      <c r="N188" s="348">
        <v>24.5</v>
      </c>
      <c r="O188" s="349">
        <v>27</v>
      </c>
      <c r="P188" s="348">
        <v>28.1</v>
      </c>
      <c r="Q188" s="348">
        <v>30.6</v>
      </c>
      <c r="R188" s="347">
        <v>9999</v>
      </c>
    </row>
    <row r="189" spans="1:18">
      <c r="A189" s="345" t="s">
        <v>1002</v>
      </c>
      <c r="B189" s="346">
        <v>207</v>
      </c>
      <c r="C189" s="351">
        <v>-1.155</v>
      </c>
      <c r="D189" s="348">
        <v>21.291399999999999</v>
      </c>
      <c r="E189" s="348">
        <v>0.12745999999999999</v>
      </c>
      <c r="F189" s="347">
        <v>-1</v>
      </c>
      <c r="G189" s="348">
        <v>16.5</v>
      </c>
      <c r="H189" s="348">
        <v>17.2</v>
      </c>
      <c r="I189" s="348">
        <v>17.600000000000001</v>
      </c>
      <c r="J189" s="348">
        <v>18.8</v>
      </c>
      <c r="K189" s="348">
        <v>19.600000000000001</v>
      </c>
      <c r="L189" s="348">
        <v>21.3</v>
      </c>
      <c r="M189" s="348">
        <v>23.3</v>
      </c>
      <c r="N189" s="348">
        <v>24.6</v>
      </c>
      <c r="O189" s="348">
        <v>27.1</v>
      </c>
      <c r="P189" s="348">
        <v>28.2</v>
      </c>
      <c r="Q189" s="348">
        <v>30.6</v>
      </c>
      <c r="R189" s="347">
        <v>9999</v>
      </c>
    </row>
    <row r="190" spans="1:18">
      <c r="A190" s="345" t="s">
        <v>1003</v>
      </c>
      <c r="B190" s="346">
        <v>208</v>
      </c>
      <c r="C190" s="351">
        <v>-1.141</v>
      </c>
      <c r="D190" s="351">
        <v>21.34</v>
      </c>
      <c r="E190" s="348">
        <v>0.12756000000000001</v>
      </c>
      <c r="F190" s="347">
        <v>-1</v>
      </c>
      <c r="G190" s="348">
        <v>16.5</v>
      </c>
      <c r="H190" s="348">
        <v>17.3</v>
      </c>
      <c r="I190" s="348">
        <v>17.7</v>
      </c>
      <c r="J190" s="348">
        <v>18.899999999999999</v>
      </c>
      <c r="K190" s="348">
        <v>19.7</v>
      </c>
      <c r="L190" s="348">
        <v>21.3</v>
      </c>
      <c r="M190" s="348">
        <v>23.4</v>
      </c>
      <c r="N190" s="348">
        <v>24.6</v>
      </c>
      <c r="O190" s="348">
        <v>27.1</v>
      </c>
      <c r="P190" s="348">
        <v>28.2</v>
      </c>
      <c r="Q190" s="348">
        <v>30.7</v>
      </c>
      <c r="R190" s="347">
        <v>9999</v>
      </c>
    </row>
    <row r="191" spans="1:18">
      <c r="A191" s="345" t="s">
        <v>1004</v>
      </c>
      <c r="B191" s="346">
        <v>209</v>
      </c>
      <c r="C191" s="351">
        <v>-1.127</v>
      </c>
      <c r="D191" s="351">
        <v>21.388000000000002</v>
      </c>
      <c r="E191" s="348">
        <v>0.12767000000000001</v>
      </c>
      <c r="F191" s="347">
        <v>-1</v>
      </c>
      <c r="G191" s="348">
        <v>16.600000000000001</v>
      </c>
      <c r="H191" s="348">
        <v>17.3</v>
      </c>
      <c r="I191" s="348">
        <v>17.7</v>
      </c>
      <c r="J191" s="348">
        <v>18.899999999999999</v>
      </c>
      <c r="K191" s="348">
        <v>19.7</v>
      </c>
      <c r="L191" s="348">
        <v>21.4</v>
      </c>
      <c r="M191" s="348">
        <v>23.4</v>
      </c>
      <c r="N191" s="348">
        <v>24.7</v>
      </c>
      <c r="O191" s="348">
        <v>27.2</v>
      </c>
      <c r="P191" s="348">
        <v>28.3</v>
      </c>
      <c r="Q191" s="348">
        <v>30.7</v>
      </c>
      <c r="R191" s="347">
        <v>9999</v>
      </c>
    </row>
    <row r="192" spans="1:18">
      <c r="A192" s="345" t="s">
        <v>1005</v>
      </c>
      <c r="B192" s="346">
        <v>210</v>
      </c>
      <c r="C192" s="348">
        <v>-1.1129</v>
      </c>
      <c r="D192" s="348">
        <v>21.435400000000001</v>
      </c>
      <c r="E192" s="348">
        <v>0.12776999999999999</v>
      </c>
      <c r="F192" s="347">
        <v>-1</v>
      </c>
      <c r="G192" s="348">
        <v>16.600000000000001</v>
      </c>
      <c r="H192" s="348">
        <v>17.3</v>
      </c>
      <c r="I192" s="348">
        <v>17.7</v>
      </c>
      <c r="J192" s="348">
        <v>18.899999999999999</v>
      </c>
      <c r="K192" s="348">
        <v>19.7</v>
      </c>
      <c r="L192" s="348">
        <v>21.4</v>
      </c>
      <c r="M192" s="348">
        <v>23.5</v>
      </c>
      <c r="N192" s="348">
        <v>24.7</v>
      </c>
      <c r="O192" s="348">
        <v>27.2</v>
      </c>
      <c r="P192" s="348">
        <v>28.4</v>
      </c>
      <c r="Q192" s="348">
        <v>30.8</v>
      </c>
      <c r="R192" s="347">
        <v>9999</v>
      </c>
    </row>
    <row r="193" spans="1:18">
      <c r="A193" s="345" t="s">
        <v>1006</v>
      </c>
      <c r="B193" s="346">
        <v>211</v>
      </c>
      <c r="C193" s="348">
        <v>-1.0986</v>
      </c>
      <c r="D193" s="348">
        <v>21.482199999999999</v>
      </c>
      <c r="E193" s="348">
        <v>0.12787000000000001</v>
      </c>
      <c r="F193" s="347">
        <v>-1</v>
      </c>
      <c r="G193" s="348">
        <v>16.600000000000001</v>
      </c>
      <c r="H193" s="348">
        <v>17.399999999999999</v>
      </c>
      <c r="I193" s="348">
        <v>17.8</v>
      </c>
      <c r="J193" s="349">
        <v>19</v>
      </c>
      <c r="K193" s="348">
        <v>19.8</v>
      </c>
      <c r="L193" s="348">
        <v>21.5</v>
      </c>
      <c r="M193" s="348">
        <v>23.5</v>
      </c>
      <c r="N193" s="348">
        <v>24.8</v>
      </c>
      <c r="O193" s="348">
        <v>27.3</v>
      </c>
      <c r="P193" s="348">
        <v>28.4</v>
      </c>
      <c r="Q193" s="348">
        <v>30.8</v>
      </c>
      <c r="R193" s="347">
        <v>9999</v>
      </c>
    </row>
    <row r="194" spans="1:18">
      <c r="A194" s="345" t="s">
        <v>1007</v>
      </c>
      <c r="B194" s="346">
        <v>212</v>
      </c>
      <c r="C194" s="348">
        <v>-1.0843</v>
      </c>
      <c r="D194" s="348">
        <v>21.528500000000001</v>
      </c>
      <c r="E194" s="348">
        <v>0.12797</v>
      </c>
      <c r="F194" s="347">
        <v>-1</v>
      </c>
      <c r="G194" s="348">
        <v>16.600000000000001</v>
      </c>
      <c r="H194" s="348">
        <v>17.399999999999999</v>
      </c>
      <c r="I194" s="348">
        <v>17.8</v>
      </c>
      <c r="J194" s="349">
        <v>19</v>
      </c>
      <c r="K194" s="348">
        <v>19.8</v>
      </c>
      <c r="L194" s="348">
        <v>21.5</v>
      </c>
      <c r="M194" s="348">
        <v>23.6</v>
      </c>
      <c r="N194" s="348">
        <v>24.8</v>
      </c>
      <c r="O194" s="348">
        <v>27.3</v>
      </c>
      <c r="P194" s="348">
        <v>28.5</v>
      </c>
      <c r="Q194" s="348">
        <v>30.8</v>
      </c>
      <c r="R194" s="347">
        <v>9999</v>
      </c>
    </row>
    <row r="195" spans="1:18">
      <c r="A195" s="345" t="s">
        <v>1008</v>
      </c>
      <c r="B195" s="346">
        <v>213</v>
      </c>
      <c r="C195" s="348">
        <v>-1.0699000000000001</v>
      </c>
      <c r="D195" s="348">
        <v>21.574200000000001</v>
      </c>
      <c r="E195" s="348">
        <v>0.12806999999999999</v>
      </c>
      <c r="F195" s="347">
        <v>-1</v>
      </c>
      <c r="G195" s="348">
        <v>16.7</v>
      </c>
      <c r="H195" s="348">
        <v>17.399999999999999</v>
      </c>
      <c r="I195" s="348">
        <v>17.8</v>
      </c>
      <c r="J195" s="348">
        <v>19.100000000000001</v>
      </c>
      <c r="K195" s="348">
        <v>19.899999999999999</v>
      </c>
      <c r="L195" s="348">
        <v>21.6</v>
      </c>
      <c r="M195" s="348">
        <v>23.6</v>
      </c>
      <c r="N195" s="348">
        <v>24.9</v>
      </c>
      <c r="O195" s="348">
        <v>27.4</v>
      </c>
      <c r="P195" s="348">
        <v>28.5</v>
      </c>
      <c r="Q195" s="348">
        <v>30.9</v>
      </c>
      <c r="R195" s="347">
        <v>9999</v>
      </c>
    </row>
    <row r="196" spans="1:18">
      <c r="A196" s="345" t="s">
        <v>1009</v>
      </c>
      <c r="B196" s="346">
        <v>214</v>
      </c>
      <c r="C196" s="348">
        <v>-1.0552999999999999</v>
      </c>
      <c r="D196" s="348">
        <v>21.619299999999999</v>
      </c>
      <c r="E196" s="348">
        <v>0.12816</v>
      </c>
      <c r="F196" s="347">
        <v>-1</v>
      </c>
      <c r="G196" s="348">
        <v>16.7</v>
      </c>
      <c r="H196" s="348">
        <v>17.399999999999999</v>
      </c>
      <c r="I196" s="348">
        <v>17.899999999999999</v>
      </c>
      <c r="J196" s="348">
        <v>19.100000000000001</v>
      </c>
      <c r="K196" s="348">
        <v>19.899999999999999</v>
      </c>
      <c r="L196" s="348">
        <v>21.6</v>
      </c>
      <c r="M196" s="348">
        <v>23.7</v>
      </c>
      <c r="N196" s="348">
        <v>24.9</v>
      </c>
      <c r="O196" s="348">
        <v>27.4</v>
      </c>
      <c r="P196" s="348">
        <v>28.6</v>
      </c>
      <c r="Q196" s="348">
        <v>30.9</v>
      </c>
      <c r="R196" s="347">
        <v>9999</v>
      </c>
    </row>
    <row r="197" spans="1:18">
      <c r="A197" s="345" t="s">
        <v>1010</v>
      </c>
      <c r="B197" s="346">
        <v>215</v>
      </c>
      <c r="C197" s="348">
        <v>-1.0407</v>
      </c>
      <c r="D197" s="348">
        <v>21.663799999999998</v>
      </c>
      <c r="E197" s="348">
        <v>0.12826000000000001</v>
      </c>
      <c r="F197" s="347">
        <v>-1</v>
      </c>
      <c r="G197" s="348">
        <v>16.7</v>
      </c>
      <c r="H197" s="348">
        <v>17.5</v>
      </c>
      <c r="I197" s="348">
        <v>17.899999999999999</v>
      </c>
      <c r="J197" s="348">
        <v>19.100000000000001</v>
      </c>
      <c r="K197" s="348">
        <v>19.899999999999999</v>
      </c>
      <c r="L197" s="348">
        <v>21.7</v>
      </c>
      <c r="M197" s="348">
        <v>23.7</v>
      </c>
      <c r="N197" s="349">
        <v>25</v>
      </c>
      <c r="O197" s="348">
        <v>27.5</v>
      </c>
      <c r="P197" s="348">
        <v>28.6</v>
      </c>
      <c r="Q197" s="349">
        <v>31</v>
      </c>
      <c r="R197" s="347">
        <v>9999</v>
      </c>
    </row>
    <row r="198" spans="1:18">
      <c r="A198" s="345" t="s">
        <v>1011</v>
      </c>
      <c r="B198" s="346">
        <v>216</v>
      </c>
      <c r="C198" s="351">
        <v>-1.026</v>
      </c>
      <c r="D198" s="348">
        <v>21.707699999999999</v>
      </c>
      <c r="E198" s="348">
        <v>0.12836</v>
      </c>
      <c r="F198" s="347">
        <v>-1</v>
      </c>
      <c r="G198" s="348">
        <v>16.7</v>
      </c>
      <c r="H198" s="348">
        <v>17.5</v>
      </c>
      <c r="I198" s="348">
        <v>17.899999999999999</v>
      </c>
      <c r="J198" s="348">
        <v>19.2</v>
      </c>
      <c r="K198" s="349">
        <v>20</v>
      </c>
      <c r="L198" s="348">
        <v>21.7</v>
      </c>
      <c r="M198" s="348">
        <v>23.8</v>
      </c>
      <c r="N198" s="349">
        <v>25</v>
      </c>
      <c r="O198" s="348">
        <v>27.5</v>
      </c>
      <c r="P198" s="348">
        <v>28.6</v>
      </c>
      <c r="Q198" s="349">
        <v>31</v>
      </c>
      <c r="R198" s="347">
        <v>9999</v>
      </c>
    </row>
    <row r="199" spans="1:18">
      <c r="A199" s="345" t="s">
        <v>1012</v>
      </c>
      <c r="B199" s="346">
        <v>217</v>
      </c>
      <c r="C199" s="348">
        <v>-1.0112000000000001</v>
      </c>
      <c r="D199" s="351">
        <v>21.751000000000001</v>
      </c>
      <c r="E199" s="348">
        <v>0.12845000000000001</v>
      </c>
      <c r="F199" s="347">
        <v>-1</v>
      </c>
      <c r="G199" s="348">
        <v>16.8</v>
      </c>
      <c r="H199" s="348">
        <v>17.5</v>
      </c>
      <c r="I199" s="349">
        <v>18</v>
      </c>
      <c r="J199" s="348">
        <v>19.2</v>
      </c>
      <c r="K199" s="349">
        <v>20</v>
      </c>
      <c r="L199" s="348">
        <v>21.8</v>
      </c>
      <c r="M199" s="348">
        <v>23.8</v>
      </c>
      <c r="N199" s="348">
        <v>25.1</v>
      </c>
      <c r="O199" s="348">
        <v>27.6</v>
      </c>
      <c r="P199" s="348">
        <v>28.7</v>
      </c>
      <c r="Q199" s="349">
        <v>31</v>
      </c>
      <c r="R199" s="347">
        <v>9999</v>
      </c>
    </row>
    <row r="200" spans="1:18">
      <c r="A200" s="345" t="s">
        <v>1013</v>
      </c>
      <c r="B200" s="346">
        <v>218</v>
      </c>
      <c r="C200" s="348">
        <v>-0.99619999999999997</v>
      </c>
      <c r="D200" s="348">
        <v>21.793700000000001</v>
      </c>
      <c r="E200" s="348">
        <v>0.12855</v>
      </c>
      <c r="F200" s="347">
        <v>-1</v>
      </c>
      <c r="G200" s="348">
        <v>16.8</v>
      </c>
      <c r="H200" s="348">
        <v>17.5</v>
      </c>
      <c r="I200" s="349">
        <v>18</v>
      </c>
      <c r="J200" s="348">
        <v>19.2</v>
      </c>
      <c r="K200" s="348">
        <v>20.100000000000001</v>
      </c>
      <c r="L200" s="348">
        <v>21.8</v>
      </c>
      <c r="M200" s="348">
        <v>23.9</v>
      </c>
      <c r="N200" s="348">
        <v>25.1</v>
      </c>
      <c r="O200" s="348">
        <v>27.6</v>
      </c>
      <c r="P200" s="348">
        <v>28.7</v>
      </c>
      <c r="Q200" s="348">
        <v>31.1</v>
      </c>
      <c r="R200" s="347">
        <v>9999</v>
      </c>
    </row>
    <row r="201" spans="1:18">
      <c r="A201" s="345" t="s">
        <v>1014</v>
      </c>
      <c r="B201" s="346">
        <v>219</v>
      </c>
      <c r="C201" s="348">
        <v>-0.98119999999999996</v>
      </c>
      <c r="D201" s="348">
        <v>21.835799999999999</v>
      </c>
      <c r="E201" s="348">
        <v>0.12864</v>
      </c>
      <c r="F201" s="347">
        <v>-1</v>
      </c>
      <c r="G201" s="348">
        <v>16.8</v>
      </c>
      <c r="H201" s="348">
        <v>17.600000000000001</v>
      </c>
      <c r="I201" s="349">
        <v>18</v>
      </c>
      <c r="J201" s="348">
        <v>19.3</v>
      </c>
      <c r="K201" s="348">
        <v>20.100000000000001</v>
      </c>
      <c r="L201" s="348">
        <v>21.8</v>
      </c>
      <c r="M201" s="348">
        <v>23.9</v>
      </c>
      <c r="N201" s="348">
        <v>25.2</v>
      </c>
      <c r="O201" s="348">
        <v>27.7</v>
      </c>
      <c r="P201" s="348">
        <v>28.8</v>
      </c>
      <c r="Q201" s="348">
        <v>31.1</v>
      </c>
      <c r="R201" s="347">
        <v>9999</v>
      </c>
    </row>
    <row r="202" spans="1:18">
      <c r="A202" s="345" t="s">
        <v>1015</v>
      </c>
      <c r="B202" s="346">
        <v>220</v>
      </c>
      <c r="C202" s="348">
        <v>-0.96609999999999996</v>
      </c>
      <c r="D202" s="348">
        <v>21.877300000000002</v>
      </c>
      <c r="E202" s="348">
        <v>0.12873999999999999</v>
      </c>
      <c r="F202" s="347">
        <v>-1</v>
      </c>
      <c r="G202" s="348">
        <v>16.8</v>
      </c>
      <c r="H202" s="348">
        <v>17.600000000000001</v>
      </c>
      <c r="I202" s="349">
        <v>18</v>
      </c>
      <c r="J202" s="348">
        <v>19.3</v>
      </c>
      <c r="K202" s="348">
        <v>20.100000000000001</v>
      </c>
      <c r="L202" s="348">
        <v>21.9</v>
      </c>
      <c r="M202" s="349">
        <v>24</v>
      </c>
      <c r="N202" s="348">
        <v>25.2</v>
      </c>
      <c r="O202" s="348">
        <v>27.7</v>
      </c>
      <c r="P202" s="348">
        <v>28.8</v>
      </c>
      <c r="Q202" s="348">
        <v>31.2</v>
      </c>
      <c r="R202" s="347">
        <v>9999</v>
      </c>
    </row>
    <row r="203" spans="1:18">
      <c r="A203" s="345" t="s">
        <v>1016</v>
      </c>
      <c r="B203" s="346">
        <v>221</v>
      </c>
      <c r="C203" s="348">
        <v>-0.95089999999999997</v>
      </c>
      <c r="D203" s="348">
        <v>21.918199999999999</v>
      </c>
      <c r="E203" s="348">
        <v>0.12883</v>
      </c>
      <c r="F203" s="347">
        <v>-1</v>
      </c>
      <c r="G203" s="348">
        <v>16.8</v>
      </c>
      <c r="H203" s="348">
        <v>17.600000000000001</v>
      </c>
      <c r="I203" s="348">
        <v>18.100000000000001</v>
      </c>
      <c r="J203" s="348">
        <v>19.3</v>
      </c>
      <c r="K203" s="348">
        <v>20.2</v>
      </c>
      <c r="L203" s="348">
        <v>21.9</v>
      </c>
      <c r="M203" s="349">
        <v>24</v>
      </c>
      <c r="N203" s="348">
        <v>25.3</v>
      </c>
      <c r="O203" s="348">
        <v>27.8</v>
      </c>
      <c r="P203" s="348">
        <v>28.9</v>
      </c>
      <c r="Q203" s="348">
        <v>31.2</v>
      </c>
      <c r="R203" s="347">
        <v>9999</v>
      </c>
    </row>
    <row r="204" spans="1:18">
      <c r="A204" s="345" t="s">
        <v>1017</v>
      </c>
      <c r="B204" s="346">
        <v>222</v>
      </c>
      <c r="C204" s="348">
        <v>-0.93559999999999999</v>
      </c>
      <c r="D204" s="348">
        <v>21.958500000000001</v>
      </c>
      <c r="E204" s="348">
        <v>0.12892999999999999</v>
      </c>
      <c r="F204" s="347">
        <v>-1</v>
      </c>
      <c r="G204" s="348">
        <v>16.899999999999999</v>
      </c>
      <c r="H204" s="348">
        <v>17.600000000000001</v>
      </c>
      <c r="I204" s="348">
        <v>18.100000000000001</v>
      </c>
      <c r="J204" s="348">
        <v>19.399999999999999</v>
      </c>
      <c r="K204" s="348">
        <v>20.2</v>
      </c>
      <c r="L204" s="349">
        <v>22</v>
      </c>
      <c r="M204" s="349">
        <v>24</v>
      </c>
      <c r="N204" s="348">
        <v>25.3</v>
      </c>
      <c r="O204" s="348">
        <v>27.8</v>
      </c>
      <c r="P204" s="348">
        <v>28.9</v>
      </c>
      <c r="Q204" s="348">
        <v>31.2</v>
      </c>
      <c r="R204" s="347">
        <v>9999</v>
      </c>
    </row>
    <row r="205" spans="1:18">
      <c r="A205" s="345" t="s">
        <v>1018</v>
      </c>
      <c r="B205" s="346">
        <v>223</v>
      </c>
      <c r="C205" s="348">
        <v>-0.92020000000000002</v>
      </c>
      <c r="D205" s="348">
        <v>21.998200000000001</v>
      </c>
      <c r="E205" s="348">
        <v>0.12902</v>
      </c>
      <c r="F205" s="347">
        <v>-1</v>
      </c>
      <c r="G205" s="348">
        <v>16.899999999999999</v>
      </c>
      <c r="H205" s="348">
        <v>17.7</v>
      </c>
      <c r="I205" s="348">
        <v>18.100000000000001</v>
      </c>
      <c r="J205" s="348">
        <v>19.399999999999999</v>
      </c>
      <c r="K205" s="348">
        <v>20.2</v>
      </c>
      <c r="L205" s="349">
        <v>22</v>
      </c>
      <c r="M205" s="348">
        <v>24.1</v>
      </c>
      <c r="N205" s="348">
        <v>25.4</v>
      </c>
      <c r="O205" s="348">
        <v>27.9</v>
      </c>
      <c r="P205" s="349">
        <v>29</v>
      </c>
      <c r="Q205" s="348">
        <v>31.3</v>
      </c>
      <c r="R205" s="347">
        <v>9999</v>
      </c>
    </row>
    <row r="206" spans="1:18">
      <c r="A206" s="345" t="s">
        <v>1019</v>
      </c>
      <c r="B206" s="346">
        <v>224</v>
      </c>
      <c r="C206" s="348">
        <v>-0.90480000000000005</v>
      </c>
      <c r="D206" s="348">
        <v>22.037400000000002</v>
      </c>
      <c r="E206" s="348">
        <v>0.12911</v>
      </c>
      <c r="F206" s="347">
        <v>-1</v>
      </c>
      <c r="G206" s="348">
        <v>16.899999999999999</v>
      </c>
      <c r="H206" s="348">
        <v>17.7</v>
      </c>
      <c r="I206" s="348">
        <v>18.100000000000001</v>
      </c>
      <c r="J206" s="348">
        <v>19.399999999999999</v>
      </c>
      <c r="K206" s="348">
        <v>20.3</v>
      </c>
      <c r="L206" s="349">
        <v>22</v>
      </c>
      <c r="M206" s="348">
        <v>24.1</v>
      </c>
      <c r="N206" s="348">
        <v>25.4</v>
      </c>
      <c r="O206" s="348">
        <v>27.9</v>
      </c>
      <c r="P206" s="349">
        <v>29</v>
      </c>
      <c r="Q206" s="348">
        <v>31.3</v>
      </c>
      <c r="R206" s="347">
        <v>9999</v>
      </c>
    </row>
    <row r="207" spans="1:18">
      <c r="A207" s="345" t="s">
        <v>1020</v>
      </c>
      <c r="B207" s="346">
        <v>225</v>
      </c>
      <c r="C207" s="348">
        <v>-0.88919999999999999</v>
      </c>
      <c r="D207" s="351">
        <v>22.076000000000001</v>
      </c>
      <c r="E207" s="350">
        <v>0.12920000000000001</v>
      </c>
      <c r="F207" s="347">
        <v>-1</v>
      </c>
      <c r="G207" s="348">
        <v>16.899999999999999</v>
      </c>
      <c r="H207" s="348">
        <v>17.7</v>
      </c>
      <c r="I207" s="348">
        <v>18.2</v>
      </c>
      <c r="J207" s="348">
        <v>19.5</v>
      </c>
      <c r="K207" s="348">
        <v>20.3</v>
      </c>
      <c r="L207" s="348">
        <v>22.1</v>
      </c>
      <c r="M207" s="348">
        <v>24.2</v>
      </c>
      <c r="N207" s="348">
        <v>25.5</v>
      </c>
      <c r="O207" s="348">
        <v>27.9</v>
      </c>
      <c r="P207" s="349">
        <v>29</v>
      </c>
      <c r="Q207" s="348">
        <v>31.3</v>
      </c>
      <c r="R207" s="347">
        <v>9999</v>
      </c>
    </row>
    <row r="208" spans="1:18">
      <c r="A208" s="345" t="s">
        <v>1021</v>
      </c>
      <c r="B208" s="346">
        <v>226</v>
      </c>
      <c r="C208" s="348">
        <v>-0.87350000000000005</v>
      </c>
      <c r="D208" s="351">
        <v>22.114000000000001</v>
      </c>
      <c r="E208" s="350">
        <v>0.1293</v>
      </c>
      <c r="F208" s="347">
        <v>-1</v>
      </c>
      <c r="G208" s="348">
        <v>16.899999999999999</v>
      </c>
      <c r="H208" s="348">
        <v>17.7</v>
      </c>
      <c r="I208" s="348">
        <v>18.2</v>
      </c>
      <c r="J208" s="348">
        <v>19.5</v>
      </c>
      <c r="K208" s="348">
        <v>20.3</v>
      </c>
      <c r="L208" s="348">
        <v>22.1</v>
      </c>
      <c r="M208" s="348">
        <v>24.2</v>
      </c>
      <c r="N208" s="348">
        <v>25.5</v>
      </c>
      <c r="O208" s="349">
        <v>28</v>
      </c>
      <c r="P208" s="348">
        <v>29.1</v>
      </c>
      <c r="Q208" s="348">
        <v>31.3</v>
      </c>
      <c r="R208" s="347">
        <v>9999</v>
      </c>
    </row>
    <row r="209" spans="1:18">
      <c r="A209" s="345" t="s">
        <v>1022</v>
      </c>
      <c r="B209" s="346">
        <v>227</v>
      </c>
      <c r="C209" s="348">
        <v>-0.85780000000000001</v>
      </c>
      <c r="D209" s="348">
        <v>22.151399999999999</v>
      </c>
      <c r="E209" s="348">
        <v>0.12939000000000001</v>
      </c>
      <c r="F209" s="347">
        <v>-1</v>
      </c>
      <c r="G209" s="348">
        <v>16.899999999999999</v>
      </c>
      <c r="H209" s="348">
        <v>17.8</v>
      </c>
      <c r="I209" s="348">
        <v>18.2</v>
      </c>
      <c r="J209" s="348">
        <v>19.5</v>
      </c>
      <c r="K209" s="348">
        <v>20.399999999999999</v>
      </c>
      <c r="L209" s="348">
        <v>22.2</v>
      </c>
      <c r="M209" s="348">
        <v>24.3</v>
      </c>
      <c r="N209" s="348">
        <v>25.5</v>
      </c>
      <c r="O209" s="349">
        <v>28</v>
      </c>
      <c r="P209" s="348">
        <v>29.1</v>
      </c>
      <c r="Q209" s="348">
        <v>31.4</v>
      </c>
      <c r="R209" s="347">
        <v>9999</v>
      </c>
    </row>
    <row r="210" spans="1:18">
      <c r="A210" s="345" t="s">
        <v>1023</v>
      </c>
      <c r="B210" s="346">
        <v>228</v>
      </c>
      <c r="C210" s="348">
        <v>-0.84189999999999998</v>
      </c>
      <c r="D210" s="348">
        <v>22.188300000000002</v>
      </c>
      <c r="E210" s="348">
        <v>0.12948000000000001</v>
      </c>
      <c r="F210" s="347">
        <v>-1</v>
      </c>
      <c r="G210" s="349">
        <v>17</v>
      </c>
      <c r="H210" s="348">
        <v>17.8</v>
      </c>
      <c r="I210" s="348">
        <v>18.2</v>
      </c>
      <c r="J210" s="348">
        <v>19.5</v>
      </c>
      <c r="K210" s="348">
        <v>20.399999999999999</v>
      </c>
      <c r="L210" s="348">
        <v>22.2</v>
      </c>
      <c r="M210" s="348">
        <v>24.3</v>
      </c>
      <c r="N210" s="348">
        <v>25.6</v>
      </c>
      <c r="O210" s="348">
        <v>28.1</v>
      </c>
      <c r="P210" s="348">
        <v>29.1</v>
      </c>
      <c r="Q210" s="348">
        <v>31.4</v>
      </c>
      <c r="R210" s="347">
        <v>9999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671B-82BB-4AFD-8215-A02F01FF5CAE}">
  <sheetPr codeName="Folha61">
    <tabColor theme="4" tint="0.59999389629810485"/>
  </sheetPr>
  <dimension ref="A1:AZ1401"/>
  <sheetViews>
    <sheetView showGridLines="0" topLeftCell="C1" zoomScaleNormal="100" workbookViewId="0">
      <pane ySplit="1" topLeftCell="A100" activePane="bottomLeft" state="frozen"/>
      <selection activeCell="D57" sqref="D57"/>
      <selection pane="bottomLeft" activeCell="D57" sqref="D57"/>
    </sheetView>
  </sheetViews>
  <sheetFormatPr baseColWidth="10" defaultColWidth="9.1640625" defaultRowHeight="11"/>
  <cols>
    <col min="1" max="1" width="11.6640625" style="308" hidden="1" customWidth="1"/>
    <col min="2" max="2" width="7.33203125" style="308" hidden="1" customWidth="1"/>
    <col min="3" max="3" width="28.6640625" style="308" customWidth="1"/>
    <col min="4" max="4" width="13.5" style="309" customWidth="1"/>
    <col min="5" max="5" width="13.5" style="308" customWidth="1"/>
    <col min="6" max="6" width="6.83203125" style="310" bestFit="1" customWidth="1"/>
    <col min="7" max="7" width="9" style="311" customWidth="1"/>
    <col min="8" max="9" width="7.6640625" style="308" customWidth="1"/>
    <col min="10" max="10" width="7.6640625" style="308" hidden="1" customWidth="1"/>
    <col min="11" max="12" width="7.33203125" style="308" customWidth="1"/>
    <col min="13" max="13" width="9" style="312" customWidth="1"/>
    <col min="14" max="14" width="9.1640625" style="313" hidden="1" customWidth="1"/>
    <col min="15" max="15" width="6" style="313" hidden="1" customWidth="1"/>
    <col min="16" max="16" width="12.83203125" style="312" bestFit="1" customWidth="1"/>
    <col min="17" max="17" width="15.6640625" style="308" customWidth="1"/>
    <col min="18" max="18" width="11.5" style="308" hidden="1" customWidth="1"/>
    <col min="19" max="19" width="12.6640625" style="308" hidden="1" customWidth="1"/>
    <col min="20" max="20" width="9.6640625" style="308" bestFit="1" customWidth="1"/>
    <col min="21" max="21" width="11.6640625" style="341" customWidth="1"/>
    <col min="22" max="22" width="13.5" style="341" hidden="1" customWidth="1"/>
    <col min="23" max="25" width="11.6640625" style="341" customWidth="1"/>
    <col min="26" max="26" width="3.33203125" style="342" customWidth="1"/>
    <col min="27" max="39" width="6.5" style="314" customWidth="1"/>
    <col min="40" max="16384" width="9.1640625" style="99"/>
  </cols>
  <sheetData>
    <row r="1" spans="1:52" s="280" customFormat="1" ht="24.75" customHeight="1" thickBot="1">
      <c r="A1" s="269" t="s">
        <v>779</v>
      </c>
      <c r="B1" s="270" t="s">
        <v>780</v>
      </c>
      <c r="C1" s="269" t="s">
        <v>781</v>
      </c>
      <c r="D1" s="271" t="s">
        <v>782</v>
      </c>
      <c r="E1" s="269" t="s">
        <v>783</v>
      </c>
      <c r="F1" s="272" t="s">
        <v>784</v>
      </c>
      <c r="G1" s="273" t="s">
        <v>785</v>
      </c>
      <c r="H1" s="269" t="s">
        <v>776</v>
      </c>
      <c r="I1" s="269" t="s">
        <v>777</v>
      </c>
      <c r="J1" s="269" t="s">
        <v>15</v>
      </c>
      <c r="K1" s="269" t="s">
        <v>786</v>
      </c>
      <c r="L1" s="269" t="s">
        <v>787</v>
      </c>
      <c r="M1" s="274" t="s">
        <v>144</v>
      </c>
      <c r="N1" s="275" t="s">
        <v>788</v>
      </c>
      <c r="O1" s="275" t="s">
        <v>789</v>
      </c>
      <c r="P1" s="269" t="s">
        <v>790</v>
      </c>
      <c r="Q1" s="269" t="s">
        <v>791</v>
      </c>
      <c r="R1" s="275" t="s">
        <v>788</v>
      </c>
      <c r="S1" s="275" t="s">
        <v>789</v>
      </c>
      <c r="T1" s="276" t="s">
        <v>792</v>
      </c>
      <c r="U1" s="276" t="s">
        <v>793</v>
      </c>
      <c r="V1" s="276" t="s">
        <v>794</v>
      </c>
      <c r="W1" s="276" t="s">
        <v>795</v>
      </c>
      <c r="X1" s="276" t="s">
        <v>796</v>
      </c>
      <c r="Y1" s="276" t="s">
        <v>797</v>
      </c>
      <c r="Z1" s="331"/>
      <c r="AA1" s="278" t="s">
        <v>798</v>
      </c>
      <c r="AB1" s="278" t="s">
        <v>799</v>
      </c>
      <c r="AC1" s="278" t="s">
        <v>800</v>
      </c>
      <c r="AD1" s="278" t="s">
        <v>801</v>
      </c>
      <c r="AE1" s="278" t="s">
        <v>802</v>
      </c>
      <c r="AF1" s="278" t="s">
        <v>803</v>
      </c>
      <c r="AG1" s="278" t="s">
        <v>804</v>
      </c>
      <c r="AH1" s="278" t="s">
        <v>805</v>
      </c>
      <c r="AI1" s="278" t="s">
        <v>806</v>
      </c>
      <c r="AJ1" s="278" t="s">
        <v>807</v>
      </c>
      <c r="AK1" s="278" t="s">
        <v>808</v>
      </c>
      <c r="AL1" s="278" t="s">
        <v>809</v>
      </c>
      <c r="AM1" s="279" t="s">
        <v>810</v>
      </c>
      <c r="AN1" s="332"/>
      <c r="AO1" s="332"/>
      <c r="AP1" s="332"/>
      <c r="AQ1" s="332"/>
      <c r="AR1" s="332"/>
      <c r="AS1" s="332"/>
      <c r="AT1" s="332"/>
      <c r="AU1" s="332"/>
      <c r="AV1" s="332"/>
      <c r="AW1" s="332"/>
      <c r="AX1" s="332"/>
      <c r="AY1" s="332"/>
      <c r="AZ1" s="333"/>
    </row>
    <row r="2" spans="1:52" s="295" customFormat="1" ht="12" customHeight="1">
      <c r="A2" s="289"/>
      <c r="B2" s="289"/>
      <c r="C2" s="298"/>
      <c r="D2" s="283">
        <v>44714</v>
      </c>
      <c r="E2" s="299">
        <v>40568</v>
      </c>
      <c r="F2" s="284">
        <f>DATEDIF(E2,D2,"M")</f>
        <v>136</v>
      </c>
      <c r="G2" s="285">
        <f>YEARFRAC(D2,E2)</f>
        <v>11.352777777777778</v>
      </c>
      <c r="H2" s="281">
        <v>35</v>
      </c>
      <c r="I2" s="281">
        <v>1.36</v>
      </c>
      <c r="J2" s="281"/>
      <c r="K2" s="281"/>
      <c r="L2" s="286" t="e">
        <f>K2/J2</f>
        <v>#DIV/0!</v>
      </c>
      <c r="M2" s="287">
        <f t="shared" ref="M2:M65" si="0">IF(H2&gt;0,IF(I2&gt;0,H2/I2^2,""),"")</f>
        <v>18.923010380622834</v>
      </c>
      <c r="N2" s="288">
        <f>MATCH(F2,[4]IMC!B:B,0)</f>
        <v>118</v>
      </c>
      <c r="O2" s="288">
        <f t="shared" ref="O2:O65" ca="1" si="1">MATCH(M2,INDIRECT("IMC!F" &amp; N2 &amp; ":R" &amp;N2),1)</f>
        <v>7</v>
      </c>
      <c r="P2" s="287" t="str">
        <f ca="1">CONCATENATE(INDEX([4]IMC!$F$1:$R$5,5,$O2) &amp; " e " &amp; INDEX([4]IMC!$F$1:$R$5,5,$O2+1))</f>
        <v>50th e 75th</v>
      </c>
      <c r="Q2" s="334"/>
      <c r="R2" s="288">
        <f>MATCH(F2,[4]PC!A:A,0)</f>
        <v>24</v>
      </c>
      <c r="S2" s="288" t="e">
        <f t="shared" ref="S2:S65" ca="1" si="2">MATCH(K2,INDIRECT("PC!E" &amp; R2 &amp; ":L" &amp;R2),1)</f>
        <v>#REF!</v>
      </c>
      <c r="T2" s="296" t="e">
        <f ca="1">CONCATENATE(INDEX([4]PC!$E$1:$M$2,1,$S2) &amp; " e " &amp; INDEX([4]PC!$E$1:$M$2,1,$S2+1))</f>
        <v>#REF!</v>
      </c>
      <c r="U2" s="335"/>
      <c r="V2" s="335">
        <f t="shared" ref="V2:V65" ca="1" si="3">MATCH(U2,INDIRECT("IMC!F" &amp; N2 &amp; ":R" &amp;N2),1)</f>
        <v>1</v>
      </c>
      <c r="W2" s="335" t="str">
        <f ca="1">CONCATENATE(INDEX([4]IMC!$F$1:$R$5,5,$V2) &amp; " e " &amp; INDEX([4]IMC!$F$1:$R$5,5,$V2+1))</f>
        <v>&lt;1st e 1st</v>
      </c>
      <c r="X2" s="336">
        <f t="shared" ref="X2:X65" si="4">U2*(I2*I2)</f>
        <v>0</v>
      </c>
      <c r="Y2" s="336">
        <f t="shared" ref="Y2:Y65" si="5">H2-X2</f>
        <v>35</v>
      </c>
      <c r="Z2" s="337"/>
      <c r="AA2" s="294">
        <f>VLOOKUP(F2,[4]IMC!$B$6:$R$210,5,FALSE)</f>
        <v>-1</v>
      </c>
      <c r="AB2" s="294">
        <f>VLOOKUP(F2,[4]IMC!$B$6:$R$210,6,FALSE)</f>
        <v>13.8</v>
      </c>
      <c r="AC2" s="294">
        <f>VLOOKUP(F2,[4]IMC!$B$6:$R$210,7,FALSE)</f>
        <v>14.3</v>
      </c>
      <c r="AD2" s="294">
        <f>VLOOKUP(F2,[4]IMC!$B$6:$R$210,8,FALSE)</f>
        <v>14.6</v>
      </c>
      <c r="AE2" s="294">
        <f>VLOOKUP(F2,[4]IMC!$B$6:$R$210,9,FALSE)</f>
        <v>15.4</v>
      </c>
      <c r="AF2" s="294">
        <f>VLOOKUP(F2,[4]IMC!$B$6:$R$210,10,FALSE)</f>
        <v>16</v>
      </c>
      <c r="AG2" s="294">
        <f>VLOOKUP(F2,[4]IMC!$B$6:$R$210,11,FALSE)</f>
        <v>17.100000000000001</v>
      </c>
      <c r="AH2" s="294">
        <f>VLOOKUP(F2,[4]IMC!$B$6:$R$210,12,FALSE)</f>
        <v>18.600000000000001</v>
      </c>
      <c r="AI2" s="294">
        <f>VLOOKUP(F2,[4]IMC!$B$6:$R$210,13,FALSE)</f>
        <v>19.5</v>
      </c>
      <c r="AJ2" s="294">
        <f>VLOOKUP(F2,[4]IMC!$B$6:$R$210,14,FALSE)</f>
        <v>21.4</v>
      </c>
      <c r="AK2" s="294">
        <f>VLOOKUP(F2,[4]IMC!$B$6:$R$210,15,FALSE)</f>
        <v>22.3</v>
      </c>
      <c r="AL2" s="294">
        <f>VLOOKUP(F2,[4]IMC!$B$6:$R$210,16,FALSE)</f>
        <v>24.4</v>
      </c>
      <c r="AM2" s="294">
        <f>VLOOKUP(F2,[4]IMC!$B$6:$R$210,17,FALSE)</f>
        <v>9999</v>
      </c>
    </row>
    <row r="3" spans="1:52" s="295" customFormat="1" ht="12" customHeight="1">
      <c r="A3" s="289"/>
      <c r="B3" s="289"/>
      <c r="C3" s="298"/>
      <c r="D3" s="299"/>
      <c r="E3" s="299"/>
      <c r="F3" s="284">
        <f t="shared" ref="F3:F66" si="6">DATEDIF(E3,D3,"M")</f>
        <v>0</v>
      </c>
      <c r="G3" s="285">
        <f t="shared" ref="G3:G66" si="7">YEARFRAC(D3,E3)</f>
        <v>0</v>
      </c>
      <c r="H3" s="281"/>
      <c r="I3" s="281"/>
      <c r="J3" s="281"/>
      <c r="K3" s="281"/>
      <c r="L3" s="286" t="e">
        <f t="shared" ref="L3:L66" si="8">K3/J3</f>
        <v>#DIV/0!</v>
      </c>
      <c r="M3" s="287" t="str">
        <f t="shared" si="0"/>
        <v/>
      </c>
      <c r="N3" s="288" t="e">
        <f>MATCH(F3,[4]IMC!B:B,0)</f>
        <v>#N/A</v>
      </c>
      <c r="O3" s="288" t="e">
        <f t="shared" ca="1" si="1"/>
        <v>#N/A</v>
      </c>
      <c r="P3" s="287" t="e">
        <f ca="1">CONCATENATE(INDEX([4]IMC!$F$1:$R$5,5,$O3) &amp; " e " &amp; INDEX([4]IMC!$F$1:$R$5,5,$O3+1))</f>
        <v>#N/A</v>
      </c>
      <c r="Q3" s="281"/>
      <c r="R3" s="288" t="e">
        <f>MATCH(F3,[4]PC!A:A,0)</f>
        <v>#N/A</v>
      </c>
      <c r="S3" s="288" t="e">
        <f t="shared" ca="1" si="2"/>
        <v>#N/A</v>
      </c>
      <c r="T3" s="296" t="e">
        <f ca="1">CONCATENATE(INDEX([4]PC!$E$1:$M$2,1,$S3) &amp; " e " &amp; INDEX([4]PC!$E$1:$M$2,1,$S3+1))</f>
        <v>#N/A</v>
      </c>
      <c r="U3" s="335"/>
      <c r="V3" s="335" t="e">
        <f t="shared" ca="1" si="3"/>
        <v>#N/A</v>
      </c>
      <c r="W3" s="335" t="e">
        <f ca="1">CONCATENATE(INDEX([4]IMC!$F$1:$R$5,5,$V3) &amp; " e " &amp; INDEX([4]IMC!$F$1:$R$5,5,$V3+1))</f>
        <v>#N/A</v>
      </c>
      <c r="X3" s="336">
        <f t="shared" si="4"/>
        <v>0</v>
      </c>
      <c r="Y3" s="336">
        <f t="shared" si="5"/>
        <v>0</v>
      </c>
      <c r="Z3" s="337"/>
      <c r="AA3" s="294" t="e">
        <f>VLOOKUP(F3,[4]IMC!$B$6:$R$210,5,FALSE)</f>
        <v>#N/A</v>
      </c>
      <c r="AB3" s="294" t="e">
        <f>VLOOKUP(F3,[4]IMC!$B$6:$R$210,6,FALSE)</f>
        <v>#N/A</v>
      </c>
      <c r="AC3" s="294" t="e">
        <f>VLOOKUP(F3,[4]IMC!$B$6:$R$210,7,FALSE)</f>
        <v>#N/A</v>
      </c>
      <c r="AD3" s="294" t="e">
        <f>VLOOKUP(F3,[4]IMC!$B$6:$R$210,8,FALSE)</f>
        <v>#N/A</v>
      </c>
      <c r="AE3" s="294" t="e">
        <f>VLOOKUP(F3,[4]IMC!$B$6:$R$210,9,FALSE)</f>
        <v>#N/A</v>
      </c>
      <c r="AF3" s="294" t="e">
        <f>VLOOKUP(F3,[4]IMC!$B$6:$R$210,10,FALSE)</f>
        <v>#N/A</v>
      </c>
      <c r="AG3" s="294" t="e">
        <f>VLOOKUP(F3,[4]IMC!$B$6:$R$210,11,FALSE)</f>
        <v>#N/A</v>
      </c>
      <c r="AH3" s="294" t="e">
        <f>VLOOKUP(F3,[4]IMC!$B$6:$R$210,12,FALSE)</f>
        <v>#N/A</v>
      </c>
      <c r="AI3" s="294" t="e">
        <f>VLOOKUP(F3,[4]IMC!$B$6:$R$210,13,FALSE)</f>
        <v>#N/A</v>
      </c>
      <c r="AJ3" s="294" t="e">
        <f>VLOOKUP(F3,[4]IMC!$B$6:$R$210,14,FALSE)</f>
        <v>#N/A</v>
      </c>
      <c r="AK3" s="294" t="e">
        <f>VLOOKUP(F3,[4]IMC!$B$6:$R$210,15,FALSE)</f>
        <v>#N/A</v>
      </c>
      <c r="AL3" s="294" t="e">
        <f>VLOOKUP(F3,[4]IMC!$B$6:$R$210,16,FALSE)</f>
        <v>#N/A</v>
      </c>
      <c r="AM3" s="294" t="e">
        <f>VLOOKUP(F3,[4]IMC!$B$6:$R$210,17,FALSE)</f>
        <v>#N/A</v>
      </c>
    </row>
    <row r="4" spans="1:52" s="295" customFormat="1" ht="12">
      <c r="A4" s="289"/>
      <c r="B4" s="289"/>
      <c r="C4" s="298"/>
      <c r="D4" s="283"/>
      <c r="E4" s="299"/>
      <c r="F4" s="284">
        <f t="shared" si="6"/>
        <v>0</v>
      </c>
      <c r="G4" s="285">
        <f t="shared" si="7"/>
        <v>0</v>
      </c>
      <c r="H4" s="281"/>
      <c r="I4" s="281"/>
      <c r="J4" s="281"/>
      <c r="K4" s="281"/>
      <c r="L4" s="286" t="e">
        <f t="shared" si="8"/>
        <v>#DIV/0!</v>
      </c>
      <c r="M4" s="287" t="str">
        <f t="shared" si="0"/>
        <v/>
      </c>
      <c r="N4" s="288" t="e">
        <f>MATCH(F4,[4]IMC!B:B,0)</f>
        <v>#N/A</v>
      </c>
      <c r="O4" s="288" t="e">
        <f t="shared" ca="1" si="1"/>
        <v>#N/A</v>
      </c>
      <c r="P4" s="287" t="e">
        <f ca="1">CONCATENATE(INDEX([4]IMC!$F$1:$R$5,5,$O4) &amp; " e " &amp; INDEX([4]IMC!$F$1:$R$5,5,$O4+1))</f>
        <v>#N/A</v>
      </c>
      <c r="Q4" s="281"/>
      <c r="R4" s="288" t="e">
        <f>MATCH(F4,[4]PC!A:A,0)</f>
        <v>#N/A</v>
      </c>
      <c r="S4" s="288" t="e">
        <f t="shared" ca="1" si="2"/>
        <v>#N/A</v>
      </c>
      <c r="T4" s="296" t="e">
        <f ca="1">CONCATENATE(INDEX([4]PC!$E$1:$M$2,1,$S4) &amp; " e " &amp; INDEX([4]PC!$E$1:$M$2,1,$S4+1))</f>
        <v>#N/A</v>
      </c>
      <c r="U4" s="335"/>
      <c r="V4" s="335" t="e">
        <f t="shared" ca="1" si="3"/>
        <v>#N/A</v>
      </c>
      <c r="W4" s="335" t="e">
        <f ca="1">CONCATENATE(INDEX([4]IMC!$F$1:$R$5,5,$V4) &amp; " e " &amp; INDEX([4]IMC!$F$1:$R$5,5,$V4+1))</f>
        <v>#N/A</v>
      </c>
      <c r="X4" s="336">
        <f t="shared" si="4"/>
        <v>0</v>
      </c>
      <c r="Y4" s="336">
        <f t="shared" si="5"/>
        <v>0</v>
      </c>
      <c r="Z4" s="337"/>
      <c r="AA4" s="294" t="e">
        <f>VLOOKUP(F4,[4]IMC!$B$6:$R$210,5,FALSE)</f>
        <v>#N/A</v>
      </c>
      <c r="AB4" s="294" t="e">
        <f>VLOOKUP(F4,[4]IMC!$B$6:$R$210,6,FALSE)</f>
        <v>#N/A</v>
      </c>
      <c r="AC4" s="294" t="e">
        <f>VLOOKUP(F4,[4]IMC!$B$6:$R$210,7,FALSE)</f>
        <v>#N/A</v>
      </c>
      <c r="AD4" s="294" t="e">
        <f>VLOOKUP(F4,[4]IMC!$B$6:$R$210,8,FALSE)</f>
        <v>#N/A</v>
      </c>
      <c r="AE4" s="294" t="e">
        <f>VLOOKUP(F4,[4]IMC!$B$6:$R$210,9,FALSE)</f>
        <v>#N/A</v>
      </c>
      <c r="AF4" s="294" t="e">
        <f>VLOOKUP(F4,[4]IMC!$B$6:$R$210,10,FALSE)</f>
        <v>#N/A</v>
      </c>
      <c r="AG4" s="294" t="e">
        <f>VLOOKUP(F4,[4]IMC!$B$6:$R$210,11,FALSE)</f>
        <v>#N/A</v>
      </c>
      <c r="AH4" s="294" t="e">
        <f>VLOOKUP(F4,[4]IMC!$B$6:$R$210,12,FALSE)</f>
        <v>#N/A</v>
      </c>
      <c r="AI4" s="294" t="e">
        <f>VLOOKUP(F4,[4]IMC!$B$6:$R$210,13,FALSE)</f>
        <v>#N/A</v>
      </c>
      <c r="AJ4" s="294" t="e">
        <f>VLOOKUP(F4,[4]IMC!$B$6:$R$210,14,FALSE)</f>
        <v>#N/A</v>
      </c>
      <c r="AK4" s="294" t="e">
        <f>VLOOKUP(F4,[4]IMC!$B$6:$R$210,15,FALSE)</f>
        <v>#N/A</v>
      </c>
      <c r="AL4" s="294" t="e">
        <f>VLOOKUP(F4,[4]IMC!$B$6:$R$210,16,FALSE)</f>
        <v>#N/A</v>
      </c>
      <c r="AM4" s="294" t="e">
        <f>VLOOKUP(F4,[4]IMC!$B$6:$R$210,17,FALSE)</f>
        <v>#N/A</v>
      </c>
    </row>
    <row r="5" spans="1:52" s="295" customFormat="1" ht="12">
      <c r="A5" s="289"/>
      <c r="B5" s="289"/>
      <c r="C5" s="298"/>
      <c r="D5" s="283"/>
      <c r="E5" s="299"/>
      <c r="F5" s="284">
        <f t="shared" si="6"/>
        <v>0</v>
      </c>
      <c r="G5" s="285">
        <f t="shared" si="7"/>
        <v>0</v>
      </c>
      <c r="H5" s="281"/>
      <c r="I5" s="281"/>
      <c r="J5" s="281"/>
      <c r="K5" s="281"/>
      <c r="L5" s="286" t="e">
        <f t="shared" si="8"/>
        <v>#DIV/0!</v>
      </c>
      <c r="M5" s="287" t="str">
        <f t="shared" si="0"/>
        <v/>
      </c>
      <c r="N5" s="288" t="e">
        <f>MATCH(F5,[4]IMC!B:B,0)</f>
        <v>#N/A</v>
      </c>
      <c r="O5" s="288" t="e">
        <f t="shared" ca="1" si="1"/>
        <v>#N/A</v>
      </c>
      <c r="P5" s="287" t="e">
        <f ca="1">CONCATENATE(INDEX([4]IMC!$F$1:$R$5,5,$O5) &amp; " e " &amp; INDEX([4]IMC!$F$1:$R$5,5,$O5+1))</f>
        <v>#N/A</v>
      </c>
      <c r="Q5" s="281"/>
      <c r="R5" s="288" t="e">
        <f>MATCH(F5,[4]PC!A:A,0)</f>
        <v>#N/A</v>
      </c>
      <c r="S5" s="288" t="e">
        <f t="shared" ca="1" si="2"/>
        <v>#N/A</v>
      </c>
      <c r="T5" s="296" t="e">
        <f ca="1">CONCATENATE(INDEX([4]PC!$E$1:$M$2,1,$S5) &amp; " e " &amp; INDEX([4]PC!$E$1:$M$2,1,$S5+1))</f>
        <v>#N/A</v>
      </c>
      <c r="U5" s="335"/>
      <c r="V5" s="335" t="e">
        <f t="shared" ca="1" si="3"/>
        <v>#N/A</v>
      </c>
      <c r="W5" s="335" t="e">
        <f ca="1">CONCATENATE(INDEX([4]IMC!$F$1:$R$5,5,$V5) &amp; " e " &amp; INDEX([4]IMC!$F$1:$R$5,5,$V5+1))</f>
        <v>#N/A</v>
      </c>
      <c r="X5" s="336">
        <f t="shared" si="4"/>
        <v>0</v>
      </c>
      <c r="Y5" s="336">
        <f t="shared" si="5"/>
        <v>0</v>
      </c>
      <c r="Z5" s="337"/>
      <c r="AA5" s="294" t="e">
        <f>VLOOKUP(F5,[4]IMC!$B$6:$R$210,5,FALSE)</f>
        <v>#N/A</v>
      </c>
      <c r="AB5" s="294" t="e">
        <f>VLOOKUP(F5,[4]IMC!$B$6:$R$210,6,FALSE)</f>
        <v>#N/A</v>
      </c>
      <c r="AC5" s="294" t="e">
        <f>VLOOKUP(F5,[4]IMC!$B$6:$R$210,7,FALSE)</f>
        <v>#N/A</v>
      </c>
      <c r="AD5" s="294" t="e">
        <f>VLOOKUP(F5,[4]IMC!$B$6:$R$210,8,FALSE)</f>
        <v>#N/A</v>
      </c>
      <c r="AE5" s="294" t="e">
        <f>VLOOKUP(F5,[4]IMC!$B$6:$R$210,9,FALSE)</f>
        <v>#N/A</v>
      </c>
      <c r="AF5" s="294" t="e">
        <f>VLOOKUP(F5,[4]IMC!$B$6:$R$210,10,FALSE)</f>
        <v>#N/A</v>
      </c>
      <c r="AG5" s="294" t="e">
        <f>VLOOKUP(F5,[4]IMC!$B$6:$R$210,11,FALSE)</f>
        <v>#N/A</v>
      </c>
      <c r="AH5" s="294" t="e">
        <f>VLOOKUP(F5,[4]IMC!$B$6:$R$210,12,FALSE)</f>
        <v>#N/A</v>
      </c>
      <c r="AI5" s="294" t="e">
        <f>VLOOKUP(F5,[4]IMC!$B$6:$R$210,13,FALSE)</f>
        <v>#N/A</v>
      </c>
      <c r="AJ5" s="294" t="e">
        <f>VLOOKUP(F5,[4]IMC!$B$6:$R$210,14,FALSE)</f>
        <v>#N/A</v>
      </c>
      <c r="AK5" s="294" t="e">
        <f>VLOOKUP(F5,[4]IMC!$B$6:$R$210,15,FALSE)</f>
        <v>#N/A</v>
      </c>
      <c r="AL5" s="294" t="e">
        <f>VLOOKUP(F5,[4]IMC!$B$6:$R$210,16,FALSE)</f>
        <v>#N/A</v>
      </c>
      <c r="AM5" s="294" t="e">
        <f>VLOOKUP(F5,[4]IMC!$B$6:$R$210,17,FALSE)</f>
        <v>#N/A</v>
      </c>
    </row>
    <row r="6" spans="1:52" s="295" customFormat="1" ht="12">
      <c r="A6" s="289"/>
      <c r="B6" s="289"/>
      <c r="C6" s="298"/>
      <c r="D6" s="283"/>
      <c r="E6" s="299"/>
      <c r="F6" s="284">
        <f t="shared" si="6"/>
        <v>0</v>
      </c>
      <c r="G6" s="285">
        <f t="shared" si="7"/>
        <v>0</v>
      </c>
      <c r="H6" s="281"/>
      <c r="I6" s="281"/>
      <c r="J6" s="281"/>
      <c r="K6" s="281"/>
      <c r="L6" s="286" t="e">
        <f t="shared" si="8"/>
        <v>#DIV/0!</v>
      </c>
      <c r="M6" s="287" t="str">
        <f t="shared" si="0"/>
        <v/>
      </c>
      <c r="N6" s="338" t="e">
        <f>MATCH(F6,[4]IMC!B:B,0)</f>
        <v>#N/A</v>
      </c>
      <c r="O6" s="338" t="e">
        <f t="shared" ca="1" si="1"/>
        <v>#N/A</v>
      </c>
      <c r="P6" s="287" t="e">
        <f ca="1">CONCATENATE(INDEX([4]IMC!$F$1:$R$5,5,$O6) &amp; " e " &amp; INDEX([4]IMC!$F$1:$R$5,5,$O6+1))</f>
        <v>#N/A</v>
      </c>
      <c r="Q6" s="281"/>
      <c r="R6" s="288" t="e">
        <f>MATCH(F6,[4]PC!A:A,0)</f>
        <v>#N/A</v>
      </c>
      <c r="S6" s="288" t="e">
        <f t="shared" ca="1" si="2"/>
        <v>#N/A</v>
      </c>
      <c r="T6" s="296" t="e">
        <f ca="1">CONCATENATE(INDEX([4]PC!$E$1:$M$2,1,$S6) &amp; " e " &amp; INDEX([4]PC!$E$1:$M$2,1,$S6+1))</f>
        <v>#N/A</v>
      </c>
      <c r="U6" s="335"/>
      <c r="V6" s="335" t="e">
        <f t="shared" ca="1" si="3"/>
        <v>#N/A</v>
      </c>
      <c r="W6" s="335" t="e">
        <f ca="1">CONCATENATE(INDEX([4]IMC!$F$1:$R$5,5,$V6) &amp; " e " &amp; INDEX([4]IMC!$F$1:$R$5,5,$V6+1))</f>
        <v>#N/A</v>
      </c>
      <c r="X6" s="336">
        <f t="shared" si="4"/>
        <v>0</v>
      </c>
      <c r="Y6" s="336">
        <f t="shared" si="5"/>
        <v>0</v>
      </c>
      <c r="Z6" s="337"/>
      <c r="AA6" s="294" t="e">
        <f>VLOOKUP(F6,[4]IMC!$B$6:$R$210,5,FALSE)</f>
        <v>#N/A</v>
      </c>
      <c r="AB6" s="294" t="e">
        <f>VLOOKUP(F6,[4]IMC!$B$6:$R$210,6,FALSE)</f>
        <v>#N/A</v>
      </c>
      <c r="AC6" s="294" t="e">
        <f>VLOOKUP(F6,[4]IMC!$B$6:$R$210,7,FALSE)</f>
        <v>#N/A</v>
      </c>
      <c r="AD6" s="294" t="e">
        <f>VLOOKUP(F6,[4]IMC!$B$6:$R$210,8,FALSE)</f>
        <v>#N/A</v>
      </c>
      <c r="AE6" s="294" t="e">
        <f>VLOOKUP(F6,[4]IMC!$B$6:$R$210,9,FALSE)</f>
        <v>#N/A</v>
      </c>
      <c r="AF6" s="294" t="e">
        <f>VLOOKUP(F6,[4]IMC!$B$6:$R$210,10,FALSE)</f>
        <v>#N/A</v>
      </c>
      <c r="AG6" s="294" t="e">
        <f>VLOOKUP(F6,[4]IMC!$B$6:$R$210,11,FALSE)</f>
        <v>#N/A</v>
      </c>
      <c r="AH6" s="294" t="e">
        <f>VLOOKUP(F6,[4]IMC!$B$6:$R$210,12,FALSE)</f>
        <v>#N/A</v>
      </c>
      <c r="AI6" s="294" t="e">
        <f>VLOOKUP(F6,[4]IMC!$B$6:$R$210,13,FALSE)</f>
        <v>#N/A</v>
      </c>
      <c r="AJ6" s="294" t="e">
        <f>VLOOKUP(F6,[4]IMC!$B$6:$R$210,14,FALSE)</f>
        <v>#N/A</v>
      </c>
      <c r="AK6" s="294" t="e">
        <f>VLOOKUP(F6,[4]IMC!$B$6:$R$210,15,FALSE)</f>
        <v>#N/A</v>
      </c>
      <c r="AL6" s="294" t="e">
        <f>VLOOKUP(F6,[4]IMC!$B$6:$R$210,16,FALSE)</f>
        <v>#N/A</v>
      </c>
      <c r="AM6" s="294" t="e">
        <f>VLOOKUP(F6,[4]IMC!$B$6:$R$210,17,FALSE)</f>
        <v>#N/A</v>
      </c>
    </row>
    <row r="7" spans="1:52" s="295" customFormat="1" ht="12">
      <c r="A7" s="289"/>
      <c r="B7" s="289"/>
      <c r="C7" s="298"/>
      <c r="D7" s="283"/>
      <c r="E7" s="299"/>
      <c r="F7" s="284">
        <f t="shared" si="6"/>
        <v>0</v>
      </c>
      <c r="G7" s="285">
        <f t="shared" si="7"/>
        <v>0</v>
      </c>
      <c r="H7" s="281"/>
      <c r="I7" s="281"/>
      <c r="J7" s="281"/>
      <c r="K7" s="281"/>
      <c r="L7" s="286" t="e">
        <f t="shared" si="8"/>
        <v>#DIV/0!</v>
      </c>
      <c r="M7" s="287" t="str">
        <f t="shared" si="0"/>
        <v/>
      </c>
      <c r="N7" s="288" t="e">
        <f>MATCH(F7,[4]IMC!B:B,0)</f>
        <v>#N/A</v>
      </c>
      <c r="O7" s="288" t="e">
        <f t="shared" ca="1" si="1"/>
        <v>#N/A</v>
      </c>
      <c r="P7" s="287" t="e">
        <f ca="1">CONCATENATE(INDEX([4]IMC!$F$1:$R$5,5,$O7) &amp; " e " &amp; INDEX([4]IMC!$F$1:$R$5,5,$O7+1))</f>
        <v>#N/A</v>
      </c>
      <c r="Q7" s="281"/>
      <c r="R7" s="288" t="e">
        <f>MATCH(F7,[4]PC!A:A,0)</f>
        <v>#N/A</v>
      </c>
      <c r="S7" s="288" t="e">
        <f t="shared" ca="1" si="2"/>
        <v>#N/A</v>
      </c>
      <c r="T7" s="296" t="e">
        <f ca="1">CONCATENATE(INDEX([4]PC!$E$1:$M$2,1,$S7) &amp; " e " &amp; INDEX([4]PC!$E$1:$M$2,1,$S7+1))</f>
        <v>#N/A</v>
      </c>
      <c r="U7" s="335"/>
      <c r="V7" s="335" t="e">
        <f t="shared" ca="1" si="3"/>
        <v>#N/A</v>
      </c>
      <c r="W7" s="335" t="e">
        <f ca="1">CONCATENATE(INDEX([4]IMC!$F$1:$R$5,5,$V7) &amp; " e " &amp; INDEX([4]IMC!$F$1:$R$5,5,$V7+1))</f>
        <v>#N/A</v>
      </c>
      <c r="X7" s="336">
        <f t="shared" si="4"/>
        <v>0</v>
      </c>
      <c r="Y7" s="336">
        <f t="shared" si="5"/>
        <v>0</v>
      </c>
      <c r="Z7" s="337"/>
      <c r="AA7" s="294" t="e">
        <f>VLOOKUP(F7,[4]IMC!$B$6:$R$210,5,FALSE)</f>
        <v>#N/A</v>
      </c>
      <c r="AB7" s="294" t="e">
        <f>VLOOKUP(F7,[4]IMC!$B$6:$R$210,6,FALSE)</f>
        <v>#N/A</v>
      </c>
      <c r="AC7" s="294" t="e">
        <f>VLOOKUP(F7,[4]IMC!$B$6:$R$210,7,FALSE)</f>
        <v>#N/A</v>
      </c>
      <c r="AD7" s="294" t="e">
        <f>VLOOKUP(F7,[4]IMC!$B$6:$R$210,8,FALSE)</f>
        <v>#N/A</v>
      </c>
      <c r="AE7" s="294" t="e">
        <f>VLOOKUP(F7,[4]IMC!$B$6:$R$210,9,FALSE)</f>
        <v>#N/A</v>
      </c>
      <c r="AF7" s="294" t="e">
        <f>VLOOKUP(F7,[4]IMC!$B$6:$R$210,10,FALSE)</f>
        <v>#N/A</v>
      </c>
      <c r="AG7" s="294" t="e">
        <f>VLOOKUP(F7,[4]IMC!$B$6:$R$210,11,FALSE)</f>
        <v>#N/A</v>
      </c>
      <c r="AH7" s="294" t="e">
        <f>VLOOKUP(F7,[4]IMC!$B$6:$R$210,12,FALSE)</f>
        <v>#N/A</v>
      </c>
      <c r="AI7" s="294" t="e">
        <f>VLOOKUP(F7,[4]IMC!$B$6:$R$210,13,FALSE)</f>
        <v>#N/A</v>
      </c>
      <c r="AJ7" s="294" t="e">
        <f>VLOOKUP(F7,[4]IMC!$B$6:$R$210,14,FALSE)</f>
        <v>#N/A</v>
      </c>
      <c r="AK7" s="294" t="e">
        <f>VLOOKUP(F7,[4]IMC!$B$6:$R$210,15,FALSE)</f>
        <v>#N/A</v>
      </c>
      <c r="AL7" s="294" t="e">
        <f>VLOOKUP(F7,[4]IMC!$B$6:$R$210,16,FALSE)</f>
        <v>#N/A</v>
      </c>
      <c r="AM7" s="294" t="e">
        <f>VLOOKUP(F7,[4]IMC!$B$6:$R$210,17,FALSE)</f>
        <v>#N/A</v>
      </c>
    </row>
    <row r="8" spans="1:52" s="295" customFormat="1" ht="12">
      <c r="A8" s="289"/>
      <c r="B8" s="281"/>
      <c r="C8" s="282"/>
      <c r="D8" s="283"/>
      <c r="E8" s="283"/>
      <c r="F8" s="284">
        <f t="shared" si="6"/>
        <v>0</v>
      </c>
      <c r="G8" s="285">
        <f t="shared" si="7"/>
        <v>0</v>
      </c>
      <c r="H8" s="281"/>
      <c r="I8" s="281"/>
      <c r="J8" s="281">
        <f t="shared" ref="J8:J66" si="9">I8*100</f>
        <v>0</v>
      </c>
      <c r="K8" s="281"/>
      <c r="L8" s="286" t="e">
        <f t="shared" si="8"/>
        <v>#DIV/0!</v>
      </c>
      <c r="M8" s="287" t="str">
        <f t="shared" si="0"/>
        <v/>
      </c>
      <c r="N8" s="288" t="e">
        <f>MATCH(F8,[4]IMC!B:B,0)</f>
        <v>#N/A</v>
      </c>
      <c r="O8" s="288" t="e">
        <f t="shared" ca="1" si="1"/>
        <v>#N/A</v>
      </c>
      <c r="P8" s="287" t="e">
        <f ca="1">CONCATENATE(INDEX([4]IMC!$F$1:$R$5,5,$O8) &amp; " e " &amp; INDEX([4]IMC!$F$1:$R$5,5,$O8+1))</f>
        <v>#N/A</v>
      </c>
      <c r="Q8" s="281"/>
      <c r="R8" s="288" t="e">
        <f>MATCH(F8,[4]PC!A:A,0)</f>
        <v>#N/A</v>
      </c>
      <c r="S8" s="288" t="e">
        <f t="shared" ca="1" si="2"/>
        <v>#N/A</v>
      </c>
      <c r="T8" s="296" t="e">
        <f ca="1">CONCATENATE(INDEX([4]PC!$E$1:$M$2,1,$S8) &amp; " e " &amp; INDEX([4]PC!$E$1:$M$2,1,$S8+1))</f>
        <v>#N/A</v>
      </c>
      <c r="U8" s="339"/>
      <c r="V8" s="335" t="e">
        <f t="shared" ca="1" si="3"/>
        <v>#N/A</v>
      </c>
      <c r="W8" s="335" t="e">
        <f ca="1">CONCATENATE(INDEX([4]IMC!$F$1:$R$5,5,$V8) &amp; " e " &amp; INDEX([4]IMC!$F$1:$R$5,5,$V8+1))</f>
        <v>#N/A</v>
      </c>
      <c r="X8" s="336">
        <f t="shared" si="4"/>
        <v>0</v>
      </c>
      <c r="Y8" s="336">
        <f t="shared" si="5"/>
        <v>0</v>
      </c>
      <c r="Z8" s="337"/>
      <c r="AA8" s="294" t="e">
        <f>VLOOKUP(F8,[4]IMC!$B$6:$R$210,5,FALSE)</f>
        <v>#N/A</v>
      </c>
      <c r="AB8" s="294" t="e">
        <f>VLOOKUP(F8,[4]IMC!$B$6:$R$210,6,FALSE)</f>
        <v>#N/A</v>
      </c>
      <c r="AC8" s="294" t="e">
        <f>VLOOKUP(F8,[4]IMC!$B$6:$R$210,7,FALSE)</f>
        <v>#N/A</v>
      </c>
      <c r="AD8" s="294" t="e">
        <f>VLOOKUP(F8,[4]IMC!$B$6:$R$210,8,FALSE)</f>
        <v>#N/A</v>
      </c>
      <c r="AE8" s="294" t="e">
        <f>VLOOKUP(F8,[4]IMC!$B$6:$R$210,9,FALSE)</f>
        <v>#N/A</v>
      </c>
      <c r="AF8" s="294" t="e">
        <f>VLOOKUP(F8,[4]IMC!$B$6:$R$210,10,FALSE)</f>
        <v>#N/A</v>
      </c>
      <c r="AG8" s="294" t="e">
        <f>VLOOKUP(F8,[4]IMC!$B$6:$R$210,11,FALSE)</f>
        <v>#N/A</v>
      </c>
      <c r="AH8" s="294" t="e">
        <f>VLOOKUP(F8,[4]IMC!$B$6:$R$210,12,FALSE)</f>
        <v>#N/A</v>
      </c>
      <c r="AI8" s="294" t="e">
        <f>VLOOKUP(F8,[4]IMC!$B$6:$R$210,13,FALSE)</f>
        <v>#N/A</v>
      </c>
      <c r="AJ8" s="294" t="e">
        <f>VLOOKUP(F8,[4]IMC!$B$6:$R$210,14,FALSE)</f>
        <v>#N/A</v>
      </c>
      <c r="AK8" s="294" t="e">
        <f>VLOOKUP(F8,[4]IMC!$B$6:$R$210,15,FALSE)</f>
        <v>#N/A</v>
      </c>
      <c r="AL8" s="294" t="e">
        <f>VLOOKUP(F8,[4]IMC!$B$6:$R$210,16,FALSE)</f>
        <v>#N/A</v>
      </c>
      <c r="AM8" s="294" t="e">
        <f>VLOOKUP(F8,[4]IMC!$B$6:$R$210,17,FALSE)</f>
        <v>#N/A</v>
      </c>
    </row>
    <row r="9" spans="1:52" s="295" customFormat="1" ht="12">
      <c r="A9" s="289"/>
      <c r="B9" s="281"/>
      <c r="C9" s="282"/>
      <c r="D9" s="283"/>
      <c r="E9" s="283"/>
      <c r="F9" s="284">
        <f t="shared" si="6"/>
        <v>0</v>
      </c>
      <c r="G9" s="285">
        <f t="shared" si="7"/>
        <v>0</v>
      </c>
      <c r="H9" s="281"/>
      <c r="I9" s="281"/>
      <c r="J9" s="281">
        <f t="shared" si="9"/>
        <v>0</v>
      </c>
      <c r="K9" s="281"/>
      <c r="L9" s="286" t="e">
        <f t="shared" si="8"/>
        <v>#DIV/0!</v>
      </c>
      <c r="M9" s="287" t="str">
        <f t="shared" si="0"/>
        <v/>
      </c>
      <c r="N9" s="288" t="e">
        <f>MATCH(F9,[4]IMC!B:B,0)</f>
        <v>#N/A</v>
      </c>
      <c r="O9" s="288" t="e">
        <f t="shared" ca="1" si="1"/>
        <v>#N/A</v>
      </c>
      <c r="P9" s="287" t="e">
        <f ca="1">CONCATENATE(INDEX([4]IMC!$F$1:$R$5,5,$O9) &amp; " e " &amp; INDEX([4]IMC!$F$1:$R$5,5,$O9+1))</f>
        <v>#N/A</v>
      </c>
      <c r="Q9" s="281"/>
      <c r="R9" s="288" t="e">
        <f>MATCH(F9,[4]PC!A:A,0)</f>
        <v>#N/A</v>
      </c>
      <c r="S9" s="288" t="e">
        <f t="shared" ca="1" si="2"/>
        <v>#N/A</v>
      </c>
      <c r="T9" s="296" t="e">
        <f ca="1">CONCATENATE(INDEX([4]PC!$E$1:$M$2,1,$S9) &amp; " e " &amp; INDEX([4]PC!$E$1:$M$2,1,$S9+1))</f>
        <v>#N/A</v>
      </c>
      <c r="U9" s="339"/>
      <c r="V9" s="335" t="e">
        <f t="shared" ca="1" si="3"/>
        <v>#N/A</v>
      </c>
      <c r="W9" s="335" t="e">
        <f ca="1">CONCATENATE(INDEX([4]IMC!$F$1:$R$5,5,$V9) &amp; " e " &amp; INDEX([4]IMC!$F$1:$R$5,5,$V9+1))</f>
        <v>#N/A</v>
      </c>
      <c r="X9" s="336">
        <f t="shared" si="4"/>
        <v>0</v>
      </c>
      <c r="Y9" s="336">
        <f t="shared" si="5"/>
        <v>0</v>
      </c>
      <c r="Z9" s="337"/>
      <c r="AA9" s="294" t="e">
        <f>VLOOKUP(F9,[4]IMC!$B$6:$R$210,5,FALSE)</f>
        <v>#N/A</v>
      </c>
      <c r="AB9" s="294" t="e">
        <f>VLOOKUP(F9,[4]IMC!$B$6:$R$210,6,FALSE)</f>
        <v>#N/A</v>
      </c>
      <c r="AC9" s="294" t="e">
        <f>VLOOKUP(F9,[4]IMC!$B$6:$R$210,7,FALSE)</f>
        <v>#N/A</v>
      </c>
      <c r="AD9" s="294" t="e">
        <f>VLOOKUP(F9,[4]IMC!$B$6:$R$210,8,FALSE)</f>
        <v>#N/A</v>
      </c>
      <c r="AE9" s="294" t="e">
        <f>VLOOKUP(F9,[4]IMC!$B$6:$R$210,9,FALSE)</f>
        <v>#N/A</v>
      </c>
      <c r="AF9" s="294" t="e">
        <f>VLOOKUP(F9,[4]IMC!$B$6:$R$210,10,FALSE)</f>
        <v>#N/A</v>
      </c>
      <c r="AG9" s="294" t="e">
        <f>VLOOKUP(F9,[4]IMC!$B$6:$R$210,11,FALSE)</f>
        <v>#N/A</v>
      </c>
      <c r="AH9" s="294" t="e">
        <f>VLOOKUP(F9,[4]IMC!$B$6:$R$210,12,FALSE)</f>
        <v>#N/A</v>
      </c>
      <c r="AI9" s="294" t="e">
        <f>VLOOKUP(F9,[4]IMC!$B$6:$R$210,13,FALSE)</f>
        <v>#N/A</v>
      </c>
      <c r="AJ9" s="294" t="e">
        <f>VLOOKUP(F9,[4]IMC!$B$6:$R$210,14,FALSE)</f>
        <v>#N/A</v>
      </c>
      <c r="AK9" s="294" t="e">
        <f>VLOOKUP(F9,[4]IMC!$B$6:$R$210,15,FALSE)</f>
        <v>#N/A</v>
      </c>
      <c r="AL9" s="294" t="e">
        <f>VLOOKUP(F9,[4]IMC!$B$6:$R$210,16,FALSE)</f>
        <v>#N/A</v>
      </c>
      <c r="AM9" s="294" t="e">
        <f>VLOOKUP(F9,[4]IMC!$B$6:$R$210,17,FALSE)</f>
        <v>#N/A</v>
      </c>
    </row>
    <row r="10" spans="1:52" s="295" customFormat="1" ht="12">
      <c r="A10" s="289"/>
      <c r="B10" s="281"/>
      <c r="C10" s="282"/>
      <c r="D10" s="283"/>
      <c r="E10" s="283"/>
      <c r="F10" s="284">
        <f t="shared" si="6"/>
        <v>0</v>
      </c>
      <c r="G10" s="285">
        <f t="shared" si="7"/>
        <v>0</v>
      </c>
      <c r="H10" s="281"/>
      <c r="I10" s="281"/>
      <c r="J10" s="281">
        <f t="shared" si="9"/>
        <v>0</v>
      </c>
      <c r="K10" s="281"/>
      <c r="L10" s="286" t="e">
        <f t="shared" si="8"/>
        <v>#DIV/0!</v>
      </c>
      <c r="M10" s="287" t="str">
        <f t="shared" si="0"/>
        <v/>
      </c>
      <c r="N10" s="288" t="e">
        <f>MATCH(F10,[4]IMC!B:B,0)</f>
        <v>#N/A</v>
      </c>
      <c r="O10" s="288" t="e">
        <f t="shared" ca="1" si="1"/>
        <v>#N/A</v>
      </c>
      <c r="P10" s="287" t="e">
        <f ca="1">CONCATENATE(INDEX([4]IMC!$F$1:$R$5,5,$O10) &amp; " e " &amp; INDEX([4]IMC!$F$1:$R$5,5,$O10+1))</f>
        <v>#N/A</v>
      </c>
      <c r="Q10" s="281"/>
      <c r="R10" s="288" t="e">
        <f>MATCH(F10,[4]PC!A:A,0)</f>
        <v>#N/A</v>
      </c>
      <c r="S10" s="288" t="e">
        <f t="shared" ca="1" si="2"/>
        <v>#N/A</v>
      </c>
      <c r="T10" s="296" t="e">
        <f ca="1">CONCATENATE(INDEX([4]PC!$E$1:$M$2,1,$S10) &amp; " e " &amp; INDEX([4]PC!$E$1:$M$2,1,$S10+1))</f>
        <v>#N/A</v>
      </c>
      <c r="U10" s="339"/>
      <c r="V10" s="335" t="e">
        <f t="shared" ca="1" si="3"/>
        <v>#N/A</v>
      </c>
      <c r="W10" s="335" t="e">
        <f ca="1">CONCATENATE(INDEX([4]IMC!$F$1:$R$5,5,$V10) &amp; " e " &amp; INDEX([4]IMC!$F$1:$R$5,5,$V10+1))</f>
        <v>#N/A</v>
      </c>
      <c r="X10" s="336">
        <f t="shared" si="4"/>
        <v>0</v>
      </c>
      <c r="Y10" s="336">
        <f t="shared" si="5"/>
        <v>0</v>
      </c>
      <c r="Z10" s="337"/>
      <c r="AA10" s="294" t="e">
        <f>VLOOKUP(F10,[4]IMC!$B$6:$R$210,5,FALSE)</f>
        <v>#N/A</v>
      </c>
      <c r="AB10" s="294" t="e">
        <f>VLOOKUP(F10,[4]IMC!$B$6:$R$210,6,FALSE)</f>
        <v>#N/A</v>
      </c>
      <c r="AC10" s="294" t="e">
        <f>VLOOKUP(F10,[4]IMC!$B$6:$R$210,7,FALSE)</f>
        <v>#N/A</v>
      </c>
      <c r="AD10" s="294" t="e">
        <f>VLOOKUP(F10,[4]IMC!$B$6:$R$210,8,FALSE)</f>
        <v>#N/A</v>
      </c>
      <c r="AE10" s="294" t="e">
        <f>VLOOKUP(F10,[4]IMC!$B$6:$R$210,9,FALSE)</f>
        <v>#N/A</v>
      </c>
      <c r="AF10" s="294" t="e">
        <f>VLOOKUP(F10,[4]IMC!$B$6:$R$210,10,FALSE)</f>
        <v>#N/A</v>
      </c>
      <c r="AG10" s="294" t="e">
        <f>VLOOKUP(F10,[4]IMC!$B$6:$R$210,11,FALSE)</f>
        <v>#N/A</v>
      </c>
      <c r="AH10" s="294" t="e">
        <f>VLOOKUP(F10,[4]IMC!$B$6:$R$210,12,FALSE)</f>
        <v>#N/A</v>
      </c>
      <c r="AI10" s="294" t="e">
        <f>VLOOKUP(F10,[4]IMC!$B$6:$R$210,13,FALSE)</f>
        <v>#N/A</v>
      </c>
      <c r="AJ10" s="294" t="e">
        <f>VLOOKUP(F10,[4]IMC!$B$6:$R$210,14,FALSE)</f>
        <v>#N/A</v>
      </c>
      <c r="AK10" s="294" t="e">
        <f>VLOOKUP(F10,[4]IMC!$B$6:$R$210,15,FALSE)</f>
        <v>#N/A</v>
      </c>
      <c r="AL10" s="294" t="e">
        <f>VLOOKUP(F10,[4]IMC!$B$6:$R$210,16,FALSE)</f>
        <v>#N/A</v>
      </c>
      <c r="AM10" s="294" t="e">
        <f>VLOOKUP(F10,[4]IMC!$B$6:$R$210,17,FALSE)</f>
        <v>#N/A</v>
      </c>
    </row>
    <row r="11" spans="1:52" s="295" customFormat="1" ht="12">
      <c r="A11" s="289"/>
      <c r="B11" s="281"/>
      <c r="C11" s="282"/>
      <c r="D11" s="283"/>
      <c r="E11" s="283"/>
      <c r="F11" s="284">
        <f t="shared" si="6"/>
        <v>0</v>
      </c>
      <c r="G11" s="285">
        <f t="shared" si="7"/>
        <v>0</v>
      </c>
      <c r="H11" s="281"/>
      <c r="I11" s="281"/>
      <c r="J11" s="281">
        <f t="shared" si="9"/>
        <v>0</v>
      </c>
      <c r="K11" s="281"/>
      <c r="L11" s="286" t="e">
        <f t="shared" si="8"/>
        <v>#DIV/0!</v>
      </c>
      <c r="M11" s="287" t="str">
        <f t="shared" si="0"/>
        <v/>
      </c>
      <c r="N11" s="288" t="e">
        <f>MATCH(F11,[4]IMC!B:B,0)</f>
        <v>#N/A</v>
      </c>
      <c r="O11" s="288" t="e">
        <f t="shared" ca="1" si="1"/>
        <v>#N/A</v>
      </c>
      <c r="P11" s="287" t="e">
        <f ca="1">CONCATENATE(INDEX([4]IMC!$F$1:$R$5,5,$O11) &amp; " e " &amp; INDEX([4]IMC!$F$1:$R$5,5,$O11+1))</f>
        <v>#N/A</v>
      </c>
      <c r="Q11" s="281"/>
      <c r="R11" s="288" t="e">
        <f>MATCH(F11,[4]PC!A:A,0)</f>
        <v>#N/A</v>
      </c>
      <c r="S11" s="288" t="e">
        <f t="shared" ca="1" si="2"/>
        <v>#N/A</v>
      </c>
      <c r="T11" s="296" t="e">
        <f ca="1">CONCATENATE(INDEX([4]PC!$E$1:$M$2,1,$S11) &amp; " e " &amp; INDEX([4]PC!$E$1:$M$2,1,$S11+1))</f>
        <v>#N/A</v>
      </c>
      <c r="U11" s="339"/>
      <c r="V11" s="335" t="e">
        <f t="shared" ca="1" si="3"/>
        <v>#N/A</v>
      </c>
      <c r="W11" s="335" t="e">
        <f ca="1">CONCATENATE(INDEX([4]IMC!$F$1:$R$5,5,$V11) &amp; " e " &amp; INDEX([4]IMC!$F$1:$R$5,5,$V11+1))</f>
        <v>#N/A</v>
      </c>
      <c r="X11" s="336">
        <f t="shared" si="4"/>
        <v>0</v>
      </c>
      <c r="Y11" s="336">
        <f t="shared" si="5"/>
        <v>0</v>
      </c>
      <c r="Z11" s="337"/>
      <c r="AA11" s="294" t="e">
        <f>VLOOKUP(F11,[4]IMC!$B$6:$R$210,5,FALSE)</f>
        <v>#N/A</v>
      </c>
      <c r="AB11" s="294" t="e">
        <f>VLOOKUP(F11,[4]IMC!$B$6:$R$210,6,FALSE)</f>
        <v>#N/A</v>
      </c>
      <c r="AC11" s="294" t="e">
        <f>VLOOKUP(F11,[4]IMC!$B$6:$R$210,7,FALSE)</f>
        <v>#N/A</v>
      </c>
      <c r="AD11" s="294" t="e">
        <f>VLOOKUP(F11,[4]IMC!$B$6:$R$210,8,FALSE)</f>
        <v>#N/A</v>
      </c>
      <c r="AE11" s="294" t="e">
        <f>VLOOKUP(F11,[4]IMC!$B$6:$R$210,9,FALSE)</f>
        <v>#N/A</v>
      </c>
      <c r="AF11" s="294" t="e">
        <f>VLOOKUP(F11,[4]IMC!$B$6:$R$210,10,FALSE)</f>
        <v>#N/A</v>
      </c>
      <c r="AG11" s="294" t="e">
        <f>VLOOKUP(F11,[4]IMC!$B$6:$R$210,11,FALSE)</f>
        <v>#N/A</v>
      </c>
      <c r="AH11" s="294" t="e">
        <f>VLOOKUP(F11,[4]IMC!$B$6:$R$210,12,FALSE)</f>
        <v>#N/A</v>
      </c>
      <c r="AI11" s="294" t="e">
        <f>VLOOKUP(F11,[4]IMC!$B$6:$R$210,13,FALSE)</f>
        <v>#N/A</v>
      </c>
      <c r="AJ11" s="294" t="e">
        <f>VLOOKUP(F11,[4]IMC!$B$6:$R$210,14,FALSE)</f>
        <v>#N/A</v>
      </c>
      <c r="AK11" s="294" t="e">
        <f>VLOOKUP(F11,[4]IMC!$B$6:$R$210,15,FALSE)</f>
        <v>#N/A</v>
      </c>
      <c r="AL11" s="294" t="e">
        <f>VLOOKUP(F11,[4]IMC!$B$6:$R$210,16,FALSE)</f>
        <v>#N/A</v>
      </c>
      <c r="AM11" s="294" t="e">
        <f>VLOOKUP(F11,[4]IMC!$B$6:$R$210,17,FALSE)</f>
        <v>#N/A</v>
      </c>
    </row>
    <row r="12" spans="1:52" s="295" customFormat="1" ht="12">
      <c r="A12" s="289"/>
      <c r="B12" s="281"/>
      <c r="C12" s="282"/>
      <c r="D12" s="283"/>
      <c r="E12" s="283"/>
      <c r="F12" s="284">
        <f t="shared" si="6"/>
        <v>0</v>
      </c>
      <c r="G12" s="285">
        <f t="shared" si="7"/>
        <v>0</v>
      </c>
      <c r="H12" s="281"/>
      <c r="I12" s="281"/>
      <c r="J12" s="281">
        <f t="shared" si="9"/>
        <v>0</v>
      </c>
      <c r="K12" s="281"/>
      <c r="L12" s="286" t="e">
        <f t="shared" si="8"/>
        <v>#DIV/0!</v>
      </c>
      <c r="M12" s="287" t="str">
        <f t="shared" si="0"/>
        <v/>
      </c>
      <c r="N12" s="288" t="e">
        <f>MATCH(F12,[4]IMC!B:B,0)</f>
        <v>#N/A</v>
      </c>
      <c r="O12" s="288" t="e">
        <f t="shared" ca="1" si="1"/>
        <v>#N/A</v>
      </c>
      <c r="P12" s="287" t="e">
        <f ca="1">CONCATENATE(INDEX([4]IMC!$F$1:$R$5,5,$O12) &amp; " e " &amp; INDEX([4]IMC!$F$1:$R$5,5,$O12+1))</f>
        <v>#N/A</v>
      </c>
      <c r="Q12" s="281"/>
      <c r="R12" s="288" t="e">
        <f>MATCH(F12,[4]PC!A:A,0)</f>
        <v>#N/A</v>
      </c>
      <c r="S12" s="288" t="e">
        <f t="shared" ca="1" si="2"/>
        <v>#N/A</v>
      </c>
      <c r="T12" s="296" t="e">
        <f ca="1">CONCATENATE(INDEX([4]PC!$E$1:$M$2,1,$S12) &amp; " e " &amp; INDEX([4]PC!$E$1:$M$2,1,$S12+1))</f>
        <v>#N/A</v>
      </c>
      <c r="U12" s="339"/>
      <c r="V12" s="335" t="e">
        <f t="shared" ca="1" si="3"/>
        <v>#N/A</v>
      </c>
      <c r="W12" s="335" t="e">
        <f ca="1">CONCATENATE(INDEX([4]IMC!$F$1:$R$5,5,$V12) &amp; " e " &amp; INDEX([4]IMC!$F$1:$R$5,5,$V12+1))</f>
        <v>#N/A</v>
      </c>
      <c r="X12" s="336">
        <f t="shared" si="4"/>
        <v>0</v>
      </c>
      <c r="Y12" s="336">
        <f t="shared" si="5"/>
        <v>0</v>
      </c>
      <c r="Z12" s="337"/>
      <c r="AA12" s="294" t="e">
        <f>VLOOKUP(F12,[4]IMC!$B$6:$R$210,5,FALSE)</f>
        <v>#N/A</v>
      </c>
      <c r="AB12" s="294" t="e">
        <f>VLOOKUP(F12,[4]IMC!$B$6:$R$210,6,FALSE)</f>
        <v>#N/A</v>
      </c>
      <c r="AC12" s="294" t="e">
        <f>VLOOKUP(F12,[4]IMC!$B$6:$R$210,7,FALSE)</f>
        <v>#N/A</v>
      </c>
      <c r="AD12" s="294" t="e">
        <f>VLOOKUP(F12,[4]IMC!$B$6:$R$210,8,FALSE)</f>
        <v>#N/A</v>
      </c>
      <c r="AE12" s="294" t="e">
        <f>VLOOKUP(F12,[4]IMC!$B$6:$R$210,9,FALSE)</f>
        <v>#N/A</v>
      </c>
      <c r="AF12" s="294" t="e">
        <f>VLOOKUP(F12,[4]IMC!$B$6:$R$210,10,FALSE)</f>
        <v>#N/A</v>
      </c>
      <c r="AG12" s="294" t="e">
        <f>VLOOKUP(F12,[4]IMC!$B$6:$R$210,11,FALSE)</f>
        <v>#N/A</v>
      </c>
      <c r="AH12" s="294" t="e">
        <f>VLOOKUP(F12,[4]IMC!$B$6:$R$210,12,FALSE)</f>
        <v>#N/A</v>
      </c>
      <c r="AI12" s="294" t="e">
        <f>VLOOKUP(F12,[4]IMC!$B$6:$R$210,13,FALSE)</f>
        <v>#N/A</v>
      </c>
      <c r="AJ12" s="294" t="e">
        <f>VLOOKUP(F12,[4]IMC!$B$6:$R$210,14,FALSE)</f>
        <v>#N/A</v>
      </c>
      <c r="AK12" s="294" t="e">
        <f>VLOOKUP(F12,[4]IMC!$B$6:$R$210,15,FALSE)</f>
        <v>#N/A</v>
      </c>
      <c r="AL12" s="294" t="e">
        <f>VLOOKUP(F12,[4]IMC!$B$6:$R$210,16,FALSE)</f>
        <v>#N/A</v>
      </c>
      <c r="AM12" s="294" t="e">
        <f>VLOOKUP(F12,[4]IMC!$B$6:$R$210,17,FALSE)</f>
        <v>#N/A</v>
      </c>
    </row>
    <row r="13" spans="1:52" s="295" customFormat="1" ht="12">
      <c r="A13" s="281"/>
      <c r="B13" s="281"/>
      <c r="C13" s="282"/>
      <c r="D13" s="283"/>
      <c r="E13" s="283"/>
      <c r="F13" s="284">
        <f t="shared" si="6"/>
        <v>0</v>
      </c>
      <c r="G13" s="285">
        <f t="shared" si="7"/>
        <v>0</v>
      </c>
      <c r="H13" s="281"/>
      <c r="I13" s="281"/>
      <c r="J13" s="281">
        <f t="shared" si="9"/>
        <v>0</v>
      </c>
      <c r="K13" s="281"/>
      <c r="L13" s="286" t="e">
        <f t="shared" si="8"/>
        <v>#DIV/0!</v>
      </c>
      <c r="M13" s="287" t="str">
        <f t="shared" si="0"/>
        <v/>
      </c>
      <c r="N13" s="288" t="e">
        <f>MATCH(F13,[4]IMC!B:B,0)</f>
        <v>#N/A</v>
      </c>
      <c r="O13" s="288" t="e">
        <f t="shared" ca="1" si="1"/>
        <v>#N/A</v>
      </c>
      <c r="P13" s="287" t="e">
        <f ca="1">CONCATENATE(INDEX([4]IMC!$F$1:$R$5,5,$O13) &amp; " e " &amp; INDEX([4]IMC!$F$1:$R$5,5,$O13+1))</f>
        <v>#N/A</v>
      </c>
      <c r="Q13" s="281"/>
      <c r="R13" s="288" t="e">
        <f>MATCH(F13,[4]PC!A:A,0)</f>
        <v>#N/A</v>
      </c>
      <c r="S13" s="288" t="e">
        <f t="shared" ca="1" si="2"/>
        <v>#N/A</v>
      </c>
      <c r="T13" s="296" t="e">
        <f ca="1">CONCATENATE(INDEX([4]PC!$E$1:$M$2,1,$S13) &amp; " e " &amp; INDEX([4]PC!$E$1:$M$2,1,$S13+1))</f>
        <v>#N/A</v>
      </c>
      <c r="U13" s="339"/>
      <c r="V13" s="335" t="e">
        <f t="shared" ca="1" si="3"/>
        <v>#N/A</v>
      </c>
      <c r="W13" s="335" t="e">
        <f ca="1">CONCATENATE(INDEX([4]IMC!$F$1:$R$5,5,$V13) &amp; " e " &amp; INDEX([4]IMC!$F$1:$R$5,5,$V13+1))</f>
        <v>#N/A</v>
      </c>
      <c r="X13" s="336">
        <f t="shared" si="4"/>
        <v>0</v>
      </c>
      <c r="Y13" s="336">
        <f t="shared" si="5"/>
        <v>0</v>
      </c>
      <c r="Z13" s="337"/>
      <c r="AA13" s="294" t="e">
        <f>VLOOKUP(F13,[4]IMC!$B$6:$R$210,5,FALSE)</f>
        <v>#N/A</v>
      </c>
      <c r="AB13" s="294" t="e">
        <f>VLOOKUP(F13,[4]IMC!$B$6:$R$210,6,FALSE)</f>
        <v>#N/A</v>
      </c>
      <c r="AC13" s="294" t="e">
        <f>VLOOKUP(F13,[4]IMC!$B$6:$R$210,7,FALSE)</f>
        <v>#N/A</v>
      </c>
      <c r="AD13" s="294" t="e">
        <f>VLOOKUP(F13,[4]IMC!$B$6:$R$210,8,FALSE)</f>
        <v>#N/A</v>
      </c>
      <c r="AE13" s="294" t="e">
        <f>VLOOKUP(F13,[4]IMC!$B$6:$R$210,9,FALSE)</f>
        <v>#N/A</v>
      </c>
      <c r="AF13" s="294" t="e">
        <f>VLOOKUP(F13,[4]IMC!$B$6:$R$210,10,FALSE)</f>
        <v>#N/A</v>
      </c>
      <c r="AG13" s="294" t="e">
        <f>VLOOKUP(F13,[4]IMC!$B$6:$R$210,11,FALSE)</f>
        <v>#N/A</v>
      </c>
      <c r="AH13" s="294" t="e">
        <f>VLOOKUP(F13,[4]IMC!$B$6:$R$210,12,FALSE)</f>
        <v>#N/A</v>
      </c>
      <c r="AI13" s="294" t="e">
        <f>VLOOKUP(F13,[4]IMC!$B$6:$R$210,13,FALSE)</f>
        <v>#N/A</v>
      </c>
      <c r="AJ13" s="294" t="e">
        <f>VLOOKUP(F13,[4]IMC!$B$6:$R$210,14,FALSE)</f>
        <v>#N/A</v>
      </c>
      <c r="AK13" s="294" t="e">
        <f>VLOOKUP(F13,[4]IMC!$B$6:$R$210,15,FALSE)</f>
        <v>#N/A</v>
      </c>
      <c r="AL13" s="294" t="e">
        <f>VLOOKUP(F13,[4]IMC!$B$6:$R$210,16,FALSE)</f>
        <v>#N/A</v>
      </c>
      <c r="AM13" s="294" t="e">
        <f>VLOOKUP(F13,[4]IMC!$B$6:$R$210,17,FALSE)</f>
        <v>#N/A</v>
      </c>
    </row>
    <row r="14" spans="1:52" s="295" customFormat="1" ht="12">
      <c r="A14" s="281"/>
      <c r="B14" s="281"/>
      <c r="C14" s="282"/>
      <c r="D14" s="283"/>
      <c r="E14" s="283"/>
      <c r="F14" s="284">
        <f t="shared" si="6"/>
        <v>0</v>
      </c>
      <c r="G14" s="285">
        <f t="shared" si="7"/>
        <v>0</v>
      </c>
      <c r="H14" s="281"/>
      <c r="I14" s="281"/>
      <c r="J14" s="281">
        <f t="shared" si="9"/>
        <v>0</v>
      </c>
      <c r="K14" s="281"/>
      <c r="L14" s="286" t="e">
        <f t="shared" si="8"/>
        <v>#DIV/0!</v>
      </c>
      <c r="M14" s="287" t="str">
        <f t="shared" si="0"/>
        <v/>
      </c>
      <c r="N14" s="288" t="e">
        <f>MATCH(F14,[4]IMC!B:B,0)</f>
        <v>#N/A</v>
      </c>
      <c r="O14" s="288" t="e">
        <f t="shared" ca="1" si="1"/>
        <v>#N/A</v>
      </c>
      <c r="P14" s="287" t="e">
        <f ca="1">CONCATENATE(INDEX([4]IMC!$F$1:$R$5,5,$O14) &amp; " e " &amp; INDEX([4]IMC!$F$1:$R$5,5,$O14+1))</f>
        <v>#N/A</v>
      </c>
      <c r="Q14" s="281"/>
      <c r="R14" s="288" t="e">
        <f>MATCH(F14,[4]PC!A:A,0)</f>
        <v>#N/A</v>
      </c>
      <c r="S14" s="288" t="e">
        <f t="shared" ca="1" si="2"/>
        <v>#N/A</v>
      </c>
      <c r="T14" s="296" t="e">
        <f ca="1">CONCATENATE(INDEX([4]PC!$E$1:$M$2,1,$S14) &amp; " e " &amp; INDEX([4]PC!$E$1:$M$2,1,$S14+1))</f>
        <v>#N/A</v>
      </c>
      <c r="U14" s="339"/>
      <c r="V14" s="335" t="e">
        <f t="shared" ca="1" si="3"/>
        <v>#N/A</v>
      </c>
      <c r="W14" s="335" t="e">
        <f ca="1">CONCATENATE(INDEX([4]IMC!$F$1:$R$5,5,$V14) &amp; " e " &amp; INDEX([4]IMC!$F$1:$R$5,5,$V14+1))</f>
        <v>#N/A</v>
      </c>
      <c r="X14" s="336">
        <f t="shared" si="4"/>
        <v>0</v>
      </c>
      <c r="Y14" s="336">
        <f t="shared" si="5"/>
        <v>0</v>
      </c>
      <c r="Z14" s="337"/>
      <c r="AA14" s="294" t="e">
        <f>VLOOKUP(F14,[4]IMC!$B$6:$R$210,5,FALSE)</f>
        <v>#N/A</v>
      </c>
      <c r="AB14" s="294" t="e">
        <f>VLOOKUP(F14,[4]IMC!$B$6:$R$210,6,FALSE)</f>
        <v>#N/A</v>
      </c>
      <c r="AC14" s="294" t="e">
        <f>VLOOKUP(F14,[4]IMC!$B$6:$R$210,7,FALSE)</f>
        <v>#N/A</v>
      </c>
      <c r="AD14" s="294" t="e">
        <f>VLOOKUP(F14,[4]IMC!$B$6:$R$210,8,FALSE)</f>
        <v>#N/A</v>
      </c>
      <c r="AE14" s="294" t="e">
        <f>VLOOKUP(F14,[4]IMC!$B$6:$R$210,9,FALSE)</f>
        <v>#N/A</v>
      </c>
      <c r="AF14" s="294" t="e">
        <f>VLOOKUP(F14,[4]IMC!$B$6:$R$210,10,FALSE)</f>
        <v>#N/A</v>
      </c>
      <c r="AG14" s="294" t="e">
        <f>VLOOKUP(F14,[4]IMC!$B$6:$R$210,11,FALSE)</f>
        <v>#N/A</v>
      </c>
      <c r="AH14" s="294" t="e">
        <f>VLOOKUP(F14,[4]IMC!$B$6:$R$210,12,FALSE)</f>
        <v>#N/A</v>
      </c>
      <c r="AI14" s="294" t="e">
        <f>VLOOKUP(F14,[4]IMC!$B$6:$R$210,13,FALSE)</f>
        <v>#N/A</v>
      </c>
      <c r="AJ14" s="294" t="e">
        <f>VLOOKUP(F14,[4]IMC!$B$6:$R$210,14,FALSE)</f>
        <v>#N/A</v>
      </c>
      <c r="AK14" s="294" t="e">
        <f>VLOOKUP(F14,[4]IMC!$B$6:$R$210,15,FALSE)</f>
        <v>#N/A</v>
      </c>
      <c r="AL14" s="294" t="e">
        <f>VLOOKUP(F14,[4]IMC!$B$6:$R$210,16,FALSE)</f>
        <v>#N/A</v>
      </c>
      <c r="AM14" s="294" t="e">
        <f>VLOOKUP(F14,[4]IMC!$B$6:$R$210,17,FALSE)</f>
        <v>#N/A</v>
      </c>
    </row>
    <row r="15" spans="1:52" s="295" customFormat="1" ht="12">
      <c r="A15" s="281"/>
      <c r="B15" s="281"/>
      <c r="C15" s="282"/>
      <c r="D15" s="283"/>
      <c r="E15" s="283"/>
      <c r="F15" s="284">
        <f t="shared" si="6"/>
        <v>0</v>
      </c>
      <c r="G15" s="285">
        <f t="shared" si="7"/>
        <v>0</v>
      </c>
      <c r="H15" s="281"/>
      <c r="I15" s="281"/>
      <c r="J15" s="281">
        <f t="shared" si="9"/>
        <v>0</v>
      </c>
      <c r="K15" s="281"/>
      <c r="L15" s="286" t="e">
        <f t="shared" si="8"/>
        <v>#DIV/0!</v>
      </c>
      <c r="M15" s="287" t="str">
        <f t="shared" si="0"/>
        <v/>
      </c>
      <c r="N15" s="288" t="e">
        <f>MATCH(F15,[4]IMC!B:B,0)</f>
        <v>#N/A</v>
      </c>
      <c r="O15" s="288" t="e">
        <f t="shared" ca="1" si="1"/>
        <v>#N/A</v>
      </c>
      <c r="P15" s="287" t="e">
        <f ca="1">CONCATENATE(INDEX([4]IMC!$F$1:$R$5,5,$O15) &amp; " e " &amp; INDEX([4]IMC!$F$1:$R$5,5,$O15+1))</f>
        <v>#N/A</v>
      </c>
      <c r="Q15" s="281"/>
      <c r="R15" s="288" t="e">
        <f>MATCH(F15,[4]PC!A:A,0)</f>
        <v>#N/A</v>
      </c>
      <c r="S15" s="288" t="e">
        <f t="shared" ca="1" si="2"/>
        <v>#N/A</v>
      </c>
      <c r="T15" s="296" t="e">
        <f ca="1">CONCATENATE(INDEX([4]PC!$E$1:$M$2,1,$S15) &amp; " e " &amp; INDEX([4]PC!$E$1:$M$2,1,$S15+1))</f>
        <v>#N/A</v>
      </c>
      <c r="U15" s="339"/>
      <c r="V15" s="335" t="e">
        <f t="shared" ca="1" si="3"/>
        <v>#N/A</v>
      </c>
      <c r="W15" s="335" t="e">
        <f ca="1">CONCATENATE(INDEX([4]IMC!$F$1:$R$5,5,$V15) &amp; " e " &amp; INDEX([4]IMC!$F$1:$R$5,5,$V15+1))</f>
        <v>#N/A</v>
      </c>
      <c r="X15" s="336">
        <f t="shared" si="4"/>
        <v>0</v>
      </c>
      <c r="Y15" s="336">
        <f t="shared" si="5"/>
        <v>0</v>
      </c>
      <c r="Z15" s="337"/>
      <c r="AA15" s="294" t="e">
        <f>VLOOKUP(F15,[4]IMC!$B$6:$R$210,5,FALSE)</f>
        <v>#N/A</v>
      </c>
      <c r="AB15" s="294" t="e">
        <f>VLOOKUP(F15,[4]IMC!$B$6:$R$210,6,FALSE)</f>
        <v>#N/A</v>
      </c>
      <c r="AC15" s="294" t="e">
        <f>VLOOKUP(F15,[4]IMC!$B$6:$R$210,7,FALSE)</f>
        <v>#N/A</v>
      </c>
      <c r="AD15" s="294" t="e">
        <f>VLOOKUP(F15,[4]IMC!$B$6:$R$210,8,FALSE)</f>
        <v>#N/A</v>
      </c>
      <c r="AE15" s="294" t="e">
        <f>VLOOKUP(F15,[4]IMC!$B$6:$R$210,9,FALSE)</f>
        <v>#N/A</v>
      </c>
      <c r="AF15" s="294" t="e">
        <f>VLOOKUP(F15,[4]IMC!$B$6:$R$210,10,FALSE)</f>
        <v>#N/A</v>
      </c>
      <c r="AG15" s="294" t="e">
        <f>VLOOKUP(F15,[4]IMC!$B$6:$R$210,11,FALSE)</f>
        <v>#N/A</v>
      </c>
      <c r="AH15" s="294" t="e">
        <f>VLOOKUP(F15,[4]IMC!$B$6:$R$210,12,FALSE)</f>
        <v>#N/A</v>
      </c>
      <c r="AI15" s="294" t="e">
        <f>VLOOKUP(F15,[4]IMC!$B$6:$R$210,13,FALSE)</f>
        <v>#N/A</v>
      </c>
      <c r="AJ15" s="294" t="e">
        <f>VLOOKUP(F15,[4]IMC!$B$6:$R$210,14,FALSE)</f>
        <v>#N/A</v>
      </c>
      <c r="AK15" s="294" t="e">
        <f>VLOOKUP(F15,[4]IMC!$B$6:$R$210,15,FALSE)</f>
        <v>#N/A</v>
      </c>
      <c r="AL15" s="294" t="e">
        <f>VLOOKUP(F15,[4]IMC!$B$6:$R$210,16,FALSE)</f>
        <v>#N/A</v>
      </c>
      <c r="AM15" s="294" t="e">
        <f>VLOOKUP(F15,[4]IMC!$B$6:$R$210,17,FALSE)</f>
        <v>#N/A</v>
      </c>
    </row>
    <row r="16" spans="1:52" s="295" customFormat="1" ht="12">
      <c r="A16" s="281"/>
      <c r="B16" s="281"/>
      <c r="C16" s="282"/>
      <c r="D16" s="283"/>
      <c r="E16" s="283"/>
      <c r="F16" s="284">
        <f t="shared" si="6"/>
        <v>0</v>
      </c>
      <c r="G16" s="285">
        <f t="shared" si="7"/>
        <v>0</v>
      </c>
      <c r="H16" s="281"/>
      <c r="I16" s="281"/>
      <c r="J16" s="281">
        <f t="shared" si="9"/>
        <v>0</v>
      </c>
      <c r="K16" s="281"/>
      <c r="L16" s="286" t="e">
        <f t="shared" si="8"/>
        <v>#DIV/0!</v>
      </c>
      <c r="M16" s="287" t="str">
        <f t="shared" si="0"/>
        <v/>
      </c>
      <c r="N16" s="288" t="e">
        <f>MATCH(F16,[4]IMC!B:B,0)</f>
        <v>#N/A</v>
      </c>
      <c r="O16" s="288" t="e">
        <f t="shared" ca="1" si="1"/>
        <v>#N/A</v>
      </c>
      <c r="P16" s="287" t="e">
        <f ca="1">CONCATENATE(INDEX([4]IMC!$F$1:$R$5,5,$O16) &amp; " e " &amp; INDEX([4]IMC!$F$1:$R$5,5,$O16+1))</f>
        <v>#N/A</v>
      </c>
      <c r="Q16" s="281"/>
      <c r="R16" s="288" t="e">
        <f>MATCH(F16,[4]PC!A:A,0)</f>
        <v>#N/A</v>
      </c>
      <c r="S16" s="288" t="e">
        <f t="shared" ca="1" si="2"/>
        <v>#N/A</v>
      </c>
      <c r="T16" s="296" t="e">
        <f ca="1">CONCATENATE(INDEX([4]PC!$E$1:$M$2,1,$S16) &amp; " e " &amp; INDEX([4]PC!$E$1:$M$2,1,$S16+1))</f>
        <v>#N/A</v>
      </c>
      <c r="U16" s="339"/>
      <c r="V16" s="335" t="e">
        <f t="shared" ca="1" si="3"/>
        <v>#N/A</v>
      </c>
      <c r="W16" s="335" t="e">
        <f ca="1">CONCATENATE(INDEX([4]IMC!$F$1:$R$5,5,$V16) &amp; " e " &amp; INDEX([4]IMC!$F$1:$R$5,5,$V16+1))</f>
        <v>#N/A</v>
      </c>
      <c r="X16" s="336">
        <f t="shared" si="4"/>
        <v>0</v>
      </c>
      <c r="Y16" s="336">
        <f t="shared" si="5"/>
        <v>0</v>
      </c>
      <c r="Z16" s="337"/>
      <c r="AA16" s="294" t="e">
        <f>VLOOKUP(F16,[4]IMC!$B$6:$R$210,5,FALSE)</f>
        <v>#N/A</v>
      </c>
      <c r="AB16" s="294" t="e">
        <f>VLOOKUP(F16,[4]IMC!$B$6:$R$210,6,FALSE)</f>
        <v>#N/A</v>
      </c>
      <c r="AC16" s="294" t="e">
        <f>VLOOKUP(F16,[4]IMC!$B$6:$R$210,7,FALSE)</f>
        <v>#N/A</v>
      </c>
      <c r="AD16" s="294" t="e">
        <f>VLOOKUP(F16,[4]IMC!$B$6:$R$210,8,FALSE)</f>
        <v>#N/A</v>
      </c>
      <c r="AE16" s="294" t="e">
        <f>VLOOKUP(F16,[4]IMC!$B$6:$R$210,9,FALSE)</f>
        <v>#N/A</v>
      </c>
      <c r="AF16" s="294" t="e">
        <f>VLOOKUP(F16,[4]IMC!$B$6:$R$210,10,FALSE)</f>
        <v>#N/A</v>
      </c>
      <c r="AG16" s="294" t="e">
        <f>VLOOKUP(F16,[4]IMC!$B$6:$R$210,11,FALSE)</f>
        <v>#N/A</v>
      </c>
      <c r="AH16" s="294" t="e">
        <f>VLOOKUP(F16,[4]IMC!$B$6:$R$210,12,FALSE)</f>
        <v>#N/A</v>
      </c>
      <c r="AI16" s="294" t="e">
        <f>VLOOKUP(F16,[4]IMC!$B$6:$R$210,13,FALSE)</f>
        <v>#N/A</v>
      </c>
      <c r="AJ16" s="294" t="e">
        <f>VLOOKUP(F16,[4]IMC!$B$6:$R$210,14,FALSE)</f>
        <v>#N/A</v>
      </c>
      <c r="AK16" s="294" t="e">
        <f>VLOOKUP(F16,[4]IMC!$B$6:$R$210,15,FALSE)</f>
        <v>#N/A</v>
      </c>
      <c r="AL16" s="294" t="e">
        <f>VLOOKUP(F16,[4]IMC!$B$6:$R$210,16,FALSE)</f>
        <v>#N/A</v>
      </c>
      <c r="AM16" s="294" t="e">
        <f>VLOOKUP(F16,[4]IMC!$B$6:$R$210,17,FALSE)</f>
        <v>#N/A</v>
      </c>
    </row>
    <row r="17" spans="1:39" s="295" customFormat="1" ht="12">
      <c r="A17" s="281"/>
      <c r="B17" s="281"/>
      <c r="C17" s="282"/>
      <c r="D17" s="283"/>
      <c r="E17" s="283"/>
      <c r="F17" s="284">
        <f t="shared" si="6"/>
        <v>0</v>
      </c>
      <c r="G17" s="285">
        <f t="shared" si="7"/>
        <v>0</v>
      </c>
      <c r="H17" s="281"/>
      <c r="I17" s="281"/>
      <c r="J17" s="281">
        <f t="shared" si="9"/>
        <v>0</v>
      </c>
      <c r="K17" s="281"/>
      <c r="L17" s="286" t="e">
        <f t="shared" si="8"/>
        <v>#DIV/0!</v>
      </c>
      <c r="M17" s="287" t="str">
        <f t="shared" si="0"/>
        <v/>
      </c>
      <c r="N17" s="288" t="e">
        <f>MATCH(F17,[4]IMC!B:B,0)</f>
        <v>#N/A</v>
      </c>
      <c r="O17" s="288" t="e">
        <f t="shared" ca="1" si="1"/>
        <v>#N/A</v>
      </c>
      <c r="P17" s="287" t="e">
        <f ca="1">CONCATENATE(INDEX([4]IMC!$F$1:$R$5,5,$O17) &amp; " e " &amp; INDEX([4]IMC!$F$1:$R$5,5,$O17+1))</f>
        <v>#N/A</v>
      </c>
      <c r="Q17" s="281"/>
      <c r="R17" s="288" t="e">
        <f>MATCH(F17,[4]PC!A:A,0)</f>
        <v>#N/A</v>
      </c>
      <c r="S17" s="288" t="e">
        <f t="shared" ca="1" si="2"/>
        <v>#N/A</v>
      </c>
      <c r="T17" s="296" t="e">
        <f ca="1">CONCATENATE(INDEX([4]PC!$E$1:$M$2,1,$S17) &amp; " e " &amp; INDEX([4]PC!$E$1:$M$2,1,$S17+1))</f>
        <v>#N/A</v>
      </c>
      <c r="U17" s="339"/>
      <c r="V17" s="335" t="e">
        <f t="shared" ca="1" si="3"/>
        <v>#N/A</v>
      </c>
      <c r="W17" s="335" t="e">
        <f ca="1">CONCATENATE(INDEX([4]IMC!$F$1:$R$5,5,$V17) &amp; " e " &amp; INDEX([4]IMC!$F$1:$R$5,5,$V17+1))</f>
        <v>#N/A</v>
      </c>
      <c r="X17" s="336">
        <f t="shared" si="4"/>
        <v>0</v>
      </c>
      <c r="Y17" s="336">
        <f t="shared" si="5"/>
        <v>0</v>
      </c>
      <c r="Z17" s="337"/>
      <c r="AA17" s="294" t="e">
        <f>VLOOKUP(F17,[4]IMC!$B$6:$R$210,5,FALSE)</f>
        <v>#N/A</v>
      </c>
      <c r="AB17" s="294" t="e">
        <f>VLOOKUP(F17,[4]IMC!$B$6:$R$210,6,FALSE)</f>
        <v>#N/A</v>
      </c>
      <c r="AC17" s="294" t="e">
        <f>VLOOKUP(F17,[4]IMC!$B$6:$R$210,7,FALSE)</f>
        <v>#N/A</v>
      </c>
      <c r="AD17" s="294" t="e">
        <f>VLOOKUP(F17,[4]IMC!$B$6:$R$210,8,FALSE)</f>
        <v>#N/A</v>
      </c>
      <c r="AE17" s="294" t="e">
        <f>VLOOKUP(F17,[4]IMC!$B$6:$R$210,9,FALSE)</f>
        <v>#N/A</v>
      </c>
      <c r="AF17" s="294" t="e">
        <f>VLOOKUP(F17,[4]IMC!$B$6:$R$210,10,FALSE)</f>
        <v>#N/A</v>
      </c>
      <c r="AG17" s="294" t="e">
        <f>VLOOKUP(F17,[4]IMC!$B$6:$R$210,11,FALSE)</f>
        <v>#N/A</v>
      </c>
      <c r="AH17" s="294" t="e">
        <f>VLOOKUP(F17,[4]IMC!$B$6:$R$210,12,FALSE)</f>
        <v>#N/A</v>
      </c>
      <c r="AI17" s="294" t="e">
        <f>VLOOKUP(F17,[4]IMC!$B$6:$R$210,13,FALSE)</f>
        <v>#N/A</v>
      </c>
      <c r="AJ17" s="294" t="e">
        <f>VLOOKUP(F17,[4]IMC!$B$6:$R$210,14,FALSE)</f>
        <v>#N/A</v>
      </c>
      <c r="AK17" s="294" t="e">
        <f>VLOOKUP(F17,[4]IMC!$B$6:$R$210,15,FALSE)</f>
        <v>#N/A</v>
      </c>
      <c r="AL17" s="294" t="e">
        <f>VLOOKUP(F17,[4]IMC!$B$6:$R$210,16,FALSE)</f>
        <v>#N/A</v>
      </c>
      <c r="AM17" s="294" t="e">
        <f>VLOOKUP(F17,[4]IMC!$B$6:$R$210,17,FALSE)</f>
        <v>#N/A</v>
      </c>
    </row>
    <row r="18" spans="1:39" s="295" customFormat="1" ht="12">
      <c r="A18" s="281"/>
      <c r="B18" s="281"/>
      <c r="C18" s="282"/>
      <c r="D18" s="283"/>
      <c r="E18" s="283"/>
      <c r="F18" s="284">
        <f t="shared" si="6"/>
        <v>0</v>
      </c>
      <c r="G18" s="285">
        <f t="shared" si="7"/>
        <v>0</v>
      </c>
      <c r="H18" s="281"/>
      <c r="I18" s="281"/>
      <c r="J18" s="281">
        <f t="shared" si="9"/>
        <v>0</v>
      </c>
      <c r="K18" s="281"/>
      <c r="L18" s="286" t="e">
        <f t="shared" si="8"/>
        <v>#DIV/0!</v>
      </c>
      <c r="M18" s="287" t="str">
        <f t="shared" si="0"/>
        <v/>
      </c>
      <c r="N18" s="288" t="e">
        <f>MATCH(F18,[4]IMC!B:B,0)</f>
        <v>#N/A</v>
      </c>
      <c r="O18" s="288" t="e">
        <f t="shared" ca="1" si="1"/>
        <v>#N/A</v>
      </c>
      <c r="P18" s="287" t="e">
        <f ca="1">CONCATENATE(INDEX([4]IMC!$F$1:$R$5,5,$O18) &amp; " e " &amp; INDEX([4]IMC!$F$1:$R$5,5,$O18+1))</f>
        <v>#N/A</v>
      </c>
      <c r="Q18" s="281"/>
      <c r="R18" s="288" t="e">
        <f>MATCH(F18,[4]PC!A:A,0)</f>
        <v>#N/A</v>
      </c>
      <c r="S18" s="288" t="e">
        <f t="shared" ca="1" si="2"/>
        <v>#N/A</v>
      </c>
      <c r="T18" s="296" t="e">
        <f ca="1">CONCATENATE(INDEX([4]PC!$E$1:$M$2,1,$S18) &amp; " e " &amp; INDEX([4]PC!$E$1:$M$2,1,$S18+1))</f>
        <v>#N/A</v>
      </c>
      <c r="U18" s="339"/>
      <c r="V18" s="335" t="e">
        <f t="shared" ca="1" si="3"/>
        <v>#N/A</v>
      </c>
      <c r="W18" s="335" t="e">
        <f ca="1">CONCATENATE(INDEX([4]IMC!$F$1:$R$5,5,$V18) &amp; " e " &amp; INDEX([4]IMC!$F$1:$R$5,5,$V18+1))</f>
        <v>#N/A</v>
      </c>
      <c r="X18" s="336">
        <f t="shared" si="4"/>
        <v>0</v>
      </c>
      <c r="Y18" s="336">
        <f t="shared" si="5"/>
        <v>0</v>
      </c>
      <c r="Z18" s="337"/>
      <c r="AA18" s="294" t="e">
        <f>VLOOKUP(F18,[4]IMC!$B$6:$R$210,5,FALSE)</f>
        <v>#N/A</v>
      </c>
      <c r="AB18" s="294" t="e">
        <f>VLOOKUP(F18,[4]IMC!$B$6:$R$210,6,FALSE)</f>
        <v>#N/A</v>
      </c>
      <c r="AC18" s="294" t="e">
        <f>VLOOKUP(F18,[4]IMC!$B$6:$R$210,7,FALSE)</f>
        <v>#N/A</v>
      </c>
      <c r="AD18" s="294" t="e">
        <f>VLOOKUP(F18,[4]IMC!$B$6:$R$210,8,FALSE)</f>
        <v>#N/A</v>
      </c>
      <c r="AE18" s="294" t="e">
        <f>VLOOKUP(F18,[4]IMC!$B$6:$R$210,9,FALSE)</f>
        <v>#N/A</v>
      </c>
      <c r="AF18" s="294" t="e">
        <f>VLOOKUP(F18,[4]IMC!$B$6:$R$210,10,FALSE)</f>
        <v>#N/A</v>
      </c>
      <c r="AG18" s="294" t="e">
        <f>VLOOKUP(F18,[4]IMC!$B$6:$R$210,11,FALSE)</f>
        <v>#N/A</v>
      </c>
      <c r="AH18" s="294" t="e">
        <f>VLOOKUP(F18,[4]IMC!$B$6:$R$210,12,FALSE)</f>
        <v>#N/A</v>
      </c>
      <c r="AI18" s="294" t="e">
        <f>VLOOKUP(F18,[4]IMC!$B$6:$R$210,13,FALSE)</f>
        <v>#N/A</v>
      </c>
      <c r="AJ18" s="294" t="e">
        <f>VLOOKUP(F18,[4]IMC!$B$6:$R$210,14,FALSE)</f>
        <v>#N/A</v>
      </c>
      <c r="AK18" s="294" t="e">
        <f>VLOOKUP(F18,[4]IMC!$B$6:$R$210,15,FALSE)</f>
        <v>#N/A</v>
      </c>
      <c r="AL18" s="294" t="e">
        <f>VLOOKUP(F18,[4]IMC!$B$6:$R$210,16,FALSE)</f>
        <v>#N/A</v>
      </c>
      <c r="AM18" s="294" t="e">
        <f>VLOOKUP(F18,[4]IMC!$B$6:$R$210,17,FALSE)</f>
        <v>#N/A</v>
      </c>
    </row>
    <row r="19" spans="1:39" s="295" customFormat="1" ht="12">
      <c r="A19" s="281"/>
      <c r="B19" s="281"/>
      <c r="C19" s="282"/>
      <c r="D19" s="283"/>
      <c r="E19" s="283"/>
      <c r="F19" s="284">
        <f t="shared" si="6"/>
        <v>0</v>
      </c>
      <c r="G19" s="285">
        <f t="shared" si="7"/>
        <v>0</v>
      </c>
      <c r="H19" s="281"/>
      <c r="I19" s="281"/>
      <c r="J19" s="281">
        <f t="shared" si="9"/>
        <v>0</v>
      </c>
      <c r="K19" s="281"/>
      <c r="L19" s="286" t="e">
        <f t="shared" si="8"/>
        <v>#DIV/0!</v>
      </c>
      <c r="M19" s="287" t="str">
        <f t="shared" si="0"/>
        <v/>
      </c>
      <c r="N19" s="288" t="e">
        <f>MATCH(F19,[4]IMC!B:B,0)</f>
        <v>#N/A</v>
      </c>
      <c r="O19" s="288" t="e">
        <f t="shared" ca="1" si="1"/>
        <v>#N/A</v>
      </c>
      <c r="P19" s="287" t="e">
        <f ca="1">CONCATENATE(INDEX([4]IMC!$F$1:$R$5,5,$O19) &amp; " e " &amp; INDEX([4]IMC!$F$1:$R$5,5,$O19+1))</f>
        <v>#N/A</v>
      </c>
      <c r="Q19" s="281"/>
      <c r="R19" s="288" t="e">
        <f>MATCH(F19,[4]PC!A:A,0)</f>
        <v>#N/A</v>
      </c>
      <c r="S19" s="288" t="e">
        <f t="shared" ca="1" si="2"/>
        <v>#N/A</v>
      </c>
      <c r="T19" s="296" t="e">
        <f ca="1">CONCATENATE(INDEX([4]PC!$E$1:$M$2,1,$S19) &amp; " e " &amp; INDEX([4]PC!$E$1:$M$2,1,$S19+1))</f>
        <v>#N/A</v>
      </c>
      <c r="U19" s="339"/>
      <c r="V19" s="335" t="e">
        <f t="shared" ca="1" si="3"/>
        <v>#N/A</v>
      </c>
      <c r="W19" s="335" t="e">
        <f ca="1">CONCATENATE(INDEX([4]IMC!$F$1:$R$5,5,$V19) &amp; " e " &amp; INDEX([4]IMC!$F$1:$R$5,5,$V19+1))</f>
        <v>#N/A</v>
      </c>
      <c r="X19" s="336">
        <f t="shared" si="4"/>
        <v>0</v>
      </c>
      <c r="Y19" s="336">
        <f t="shared" si="5"/>
        <v>0</v>
      </c>
      <c r="Z19" s="337"/>
      <c r="AA19" s="294" t="e">
        <f>VLOOKUP(F19,[4]IMC!$B$6:$R$210,5,FALSE)</f>
        <v>#N/A</v>
      </c>
      <c r="AB19" s="294" t="e">
        <f>VLOOKUP(F19,[4]IMC!$B$6:$R$210,6,FALSE)</f>
        <v>#N/A</v>
      </c>
      <c r="AC19" s="294" t="e">
        <f>VLOOKUP(F19,[4]IMC!$B$6:$R$210,7,FALSE)</f>
        <v>#N/A</v>
      </c>
      <c r="AD19" s="294" t="e">
        <f>VLOOKUP(F19,[4]IMC!$B$6:$R$210,8,FALSE)</f>
        <v>#N/A</v>
      </c>
      <c r="AE19" s="294" t="e">
        <f>VLOOKUP(F19,[4]IMC!$B$6:$R$210,9,FALSE)</f>
        <v>#N/A</v>
      </c>
      <c r="AF19" s="294" t="e">
        <f>VLOOKUP(F19,[4]IMC!$B$6:$R$210,10,FALSE)</f>
        <v>#N/A</v>
      </c>
      <c r="AG19" s="294" t="e">
        <f>VLOOKUP(F19,[4]IMC!$B$6:$R$210,11,FALSE)</f>
        <v>#N/A</v>
      </c>
      <c r="AH19" s="294" t="e">
        <f>VLOOKUP(F19,[4]IMC!$B$6:$R$210,12,FALSE)</f>
        <v>#N/A</v>
      </c>
      <c r="AI19" s="294" t="e">
        <f>VLOOKUP(F19,[4]IMC!$B$6:$R$210,13,FALSE)</f>
        <v>#N/A</v>
      </c>
      <c r="AJ19" s="294" t="e">
        <f>VLOOKUP(F19,[4]IMC!$B$6:$R$210,14,FALSE)</f>
        <v>#N/A</v>
      </c>
      <c r="AK19" s="294" t="e">
        <f>VLOOKUP(F19,[4]IMC!$B$6:$R$210,15,FALSE)</f>
        <v>#N/A</v>
      </c>
      <c r="AL19" s="294" t="e">
        <f>VLOOKUP(F19,[4]IMC!$B$6:$R$210,16,FALSE)</f>
        <v>#N/A</v>
      </c>
      <c r="AM19" s="294" t="e">
        <f>VLOOKUP(F19,[4]IMC!$B$6:$R$210,17,FALSE)</f>
        <v>#N/A</v>
      </c>
    </row>
    <row r="20" spans="1:39" s="295" customFormat="1" ht="12">
      <c r="A20" s="281"/>
      <c r="B20" s="281"/>
      <c r="C20" s="282"/>
      <c r="D20" s="283"/>
      <c r="E20" s="283"/>
      <c r="F20" s="284">
        <f t="shared" si="6"/>
        <v>0</v>
      </c>
      <c r="G20" s="285">
        <f t="shared" si="7"/>
        <v>0</v>
      </c>
      <c r="H20" s="281"/>
      <c r="I20" s="281"/>
      <c r="J20" s="281">
        <f t="shared" si="9"/>
        <v>0</v>
      </c>
      <c r="K20" s="281"/>
      <c r="L20" s="286" t="e">
        <f t="shared" si="8"/>
        <v>#DIV/0!</v>
      </c>
      <c r="M20" s="287" t="str">
        <f t="shared" si="0"/>
        <v/>
      </c>
      <c r="N20" s="288" t="e">
        <f>MATCH(F20,[4]IMC!B:B,0)</f>
        <v>#N/A</v>
      </c>
      <c r="O20" s="288" t="e">
        <f t="shared" ca="1" si="1"/>
        <v>#N/A</v>
      </c>
      <c r="P20" s="287" t="e">
        <f ca="1">CONCATENATE(INDEX([4]IMC!$F$1:$R$5,5,$O20) &amp; " e " &amp; INDEX([4]IMC!$F$1:$R$5,5,$O20+1))</f>
        <v>#N/A</v>
      </c>
      <c r="Q20" s="281"/>
      <c r="R20" s="288" t="e">
        <f>MATCH(F20,[4]PC!A:A,0)</f>
        <v>#N/A</v>
      </c>
      <c r="S20" s="288" t="e">
        <f t="shared" ca="1" si="2"/>
        <v>#N/A</v>
      </c>
      <c r="T20" s="296" t="e">
        <f ca="1">CONCATENATE(INDEX([4]PC!$E$1:$M$2,1,$S20) &amp; " e " &amp; INDEX([4]PC!$E$1:$M$2,1,$S20+1))</f>
        <v>#N/A</v>
      </c>
      <c r="U20" s="339"/>
      <c r="V20" s="335" t="e">
        <f t="shared" ca="1" si="3"/>
        <v>#N/A</v>
      </c>
      <c r="W20" s="335" t="e">
        <f ca="1">CONCATENATE(INDEX([4]IMC!$F$1:$R$5,5,$V20) &amp; " e " &amp; INDEX([4]IMC!$F$1:$R$5,5,$V20+1))</f>
        <v>#N/A</v>
      </c>
      <c r="X20" s="336">
        <f t="shared" si="4"/>
        <v>0</v>
      </c>
      <c r="Y20" s="336">
        <f t="shared" si="5"/>
        <v>0</v>
      </c>
      <c r="Z20" s="337"/>
      <c r="AA20" s="294" t="e">
        <f>VLOOKUP(F20,[4]IMC!$B$6:$R$210,5,FALSE)</f>
        <v>#N/A</v>
      </c>
      <c r="AB20" s="294" t="e">
        <f>VLOOKUP(F20,[4]IMC!$B$6:$R$210,6,FALSE)</f>
        <v>#N/A</v>
      </c>
      <c r="AC20" s="294" t="e">
        <f>VLOOKUP(F20,[4]IMC!$B$6:$R$210,7,FALSE)</f>
        <v>#N/A</v>
      </c>
      <c r="AD20" s="294" t="e">
        <f>VLOOKUP(F20,[4]IMC!$B$6:$R$210,8,FALSE)</f>
        <v>#N/A</v>
      </c>
      <c r="AE20" s="294" t="e">
        <f>VLOOKUP(F20,[4]IMC!$B$6:$R$210,9,FALSE)</f>
        <v>#N/A</v>
      </c>
      <c r="AF20" s="294" t="e">
        <f>VLOOKUP(F20,[4]IMC!$B$6:$R$210,10,FALSE)</f>
        <v>#N/A</v>
      </c>
      <c r="AG20" s="294" t="e">
        <f>VLOOKUP(F20,[4]IMC!$B$6:$R$210,11,FALSE)</f>
        <v>#N/A</v>
      </c>
      <c r="AH20" s="294" t="e">
        <f>VLOOKUP(F20,[4]IMC!$B$6:$R$210,12,FALSE)</f>
        <v>#N/A</v>
      </c>
      <c r="AI20" s="294" t="e">
        <f>VLOOKUP(F20,[4]IMC!$B$6:$R$210,13,FALSE)</f>
        <v>#N/A</v>
      </c>
      <c r="AJ20" s="294" t="e">
        <f>VLOOKUP(F20,[4]IMC!$B$6:$R$210,14,FALSE)</f>
        <v>#N/A</v>
      </c>
      <c r="AK20" s="294" t="e">
        <f>VLOOKUP(F20,[4]IMC!$B$6:$R$210,15,FALSE)</f>
        <v>#N/A</v>
      </c>
      <c r="AL20" s="294" t="e">
        <f>VLOOKUP(F20,[4]IMC!$B$6:$R$210,16,FALSE)</f>
        <v>#N/A</v>
      </c>
      <c r="AM20" s="294" t="e">
        <f>VLOOKUP(F20,[4]IMC!$B$6:$R$210,17,FALSE)</f>
        <v>#N/A</v>
      </c>
    </row>
    <row r="21" spans="1:39" s="295" customFormat="1" ht="12">
      <c r="A21" s="281"/>
      <c r="B21" s="281"/>
      <c r="C21" s="282"/>
      <c r="D21" s="283"/>
      <c r="E21" s="283"/>
      <c r="F21" s="284">
        <f t="shared" si="6"/>
        <v>0</v>
      </c>
      <c r="G21" s="285">
        <f t="shared" si="7"/>
        <v>0</v>
      </c>
      <c r="H21" s="281"/>
      <c r="I21" s="281"/>
      <c r="J21" s="281">
        <f t="shared" si="9"/>
        <v>0</v>
      </c>
      <c r="K21" s="281"/>
      <c r="L21" s="286" t="e">
        <f t="shared" si="8"/>
        <v>#DIV/0!</v>
      </c>
      <c r="M21" s="287" t="str">
        <f t="shared" si="0"/>
        <v/>
      </c>
      <c r="N21" s="288" t="e">
        <f>MATCH(F21,[4]IMC!B:B,0)</f>
        <v>#N/A</v>
      </c>
      <c r="O21" s="288" t="e">
        <f t="shared" ca="1" si="1"/>
        <v>#N/A</v>
      </c>
      <c r="P21" s="287" t="e">
        <f ca="1">CONCATENATE(INDEX([4]IMC!$F$1:$R$5,5,$O21) &amp; " e " &amp; INDEX([4]IMC!$F$1:$R$5,5,$O21+1))</f>
        <v>#N/A</v>
      </c>
      <c r="Q21" s="281"/>
      <c r="R21" s="288" t="e">
        <f>MATCH(F21,[4]PC!A:A,0)</f>
        <v>#N/A</v>
      </c>
      <c r="S21" s="288" t="e">
        <f t="shared" ca="1" si="2"/>
        <v>#N/A</v>
      </c>
      <c r="T21" s="296" t="e">
        <f ca="1">CONCATENATE(INDEX([4]PC!$E$1:$M$2,1,$S21) &amp; " e " &amp; INDEX([4]PC!$E$1:$M$2,1,$S21+1))</f>
        <v>#N/A</v>
      </c>
      <c r="U21" s="339"/>
      <c r="V21" s="335" t="e">
        <f t="shared" ca="1" si="3"/>
        <v>#N/A</v>
      </c>
      <c r="W21" s="335" t="e">
        <f ca="1">CONCATENATE(INDEX([4]IMC!$F$1:$R$5,5,$V21) &amp; " e " &amp; INDEX([4]IMC!$F$1:$R$5,5,$V21+1))</f>
        <v>#N/A</v>
      </c>
      <c r="X21" s="336">
        <f t="shared" si="4"/>
        <v>0</v>
      </c>
      <c r="Y21" s="336">
        <f t="shared" si="5"/>
        <v>0</v>
      </c>
      <c r="Z21" s="337"/>
      <c r="AA21" s="294" t="e">
        <f>VLOOKUP(F21,[4]IMC!$B$6:$R$210,5,FALSE)</f>
        <v>#N/A</v>
      </c>
      <c r="AB21" s="294" t="e">
        <f>VLOOKUP(F21,[4]IMC!$B$6:$R$210,6,FALSE)</f>
        <v>#N/A</v>
      </c>
      <c r="AC21" s="294" t="e">
        <f>VLOOKUP(F21,[4]IMC!$B$6:$R$210,7,FALSE)</f>
        <v>#N/A</v>
      </c>
      <c r="AD21" s="294" t="e">
        <f>VLOOKUP(F21,[4]IMC!$B$6:$R$210,8,FALSE)</f>
        <v>#N/A</v>
      </c>
      <c r="AE21" s="294" t="e">
        <f>VLOOKUP(F21,[4]IMC!$B$6:$R$210,9,FALSE)</f>
        <v>#N/A</v>
      </c>
      <c r="AF21" s="294" t="e">
        <f>VLOOKUP(F21,[4]IMC!$B$6:$R$210,10,FALSE)</f>
        <v>#N/A</v>
      </c>
      <c r="AG21" s="294" t="e">
        <f>VLOOKUP(F21,[4]IMC!$B$6:$R$210,11,FALSE)</f>
        <v>#N/A</v>
      </c>
      <c r="AH21" s="294" t="e">
        <f>VLOOKUP(F21,[4]IMC!$B$6:$R$210,12,FALSE)</f>
        <v>#N/A</v>
      </c>
      <c r="AI21" s="294" t="e">
        <f>VLOOKUP(F21,[4]IMC!$B$6:$R$210,13,FALSE)</f>
        <v>#N/A</v>
      </c>
      <c r="AJ21" s="294" t="e">
        <f>VLOOKUP(F21,[4]IMC!$B$6:$R$210,14,FALSE)</f>
        <v>#N/A</v>
      </c>
      <c r="AK21" s="294" t="e">
        <f>VLOOKUP(F21,[4]IMC!$B$6:$R$210,15,FALSE)</f>
        <v>#N/A</v>
      </c>
      <c r="AL21" s="294" t="e">
        <f>VLOOKUP(F21,[4]IMC!$B$6:$R$210,16,FALSE)</f>
        <v>#N/A</v>
      </c>
      <c r="AM21" s="294" t="e">
        <f>VLOOKUP(F21,[4]IMC!$B$6:$R$210,17,FALSE)</f>
        <v>#N/A</v>
      </c>
    </row>
    <row r="22" spans="1:39" s="295" customFormat="1" ht="12">
      <c r="A22" s="281"/>
      <c r="B22" s="281"/>
      <c r="C22" s="282"/>
      <c r="D22" s="283"/>
      <c r="E22" s="283"/>
      <c r="F22" s="284">
        <f t="shared" si="6"/>
        <v>0</v>
      </c>
      <c r="G22" s="285">
        <f t="shared" si="7"/>
        <v>0</v>
      </c>
      <c r="H22" s="281"/>
      <c r="I22" s="281"/>
      <c r="J22" s="281">
        <f t="shared" si="9"/>
        <v>0</v>
      </c>
      <c r="K22" s="281"/>
      <c r="L22" s="286" t="e">
        <f t="shared" si="8"/>
        <v>#DIV/0!</v>
      </c>
      <c r="M22" s="287" t="str">
        <f t="shared" si="0"/>
        <v/>
      </c>
      <c r="N22" s="288" t="e">
        <f>MATCH(F22,[4]IMC!B:B,0)</f>
        <v>#N/A</v>
      </c>
      <c r="O22" s="288" t="e">
        <f t="shared" ca="1" si="1"/>
        <v>#N/A</v>
      </c>
      <c r="P22" s="287" t="e">
        <f ca="1">CONCATENATE(INDEX([4]IMC!$F$1:$R$5,5,$O22) &amp; " e " &amp; INDEX([4]IMC!$F$1:$R$5,5,$O22+1))</f>
        <v>#N/A</v>
      </c>
      <c r="Q22" s="281"/>
      <c r="R22" s="288" t="e">
        <f>MATCH(F22,[4]PC!A:A,0)</f>
        <v>#N/A</v>
      </c>
      <c r="S22" s="288" t="e">
        <f t="shared" ca="1" si="2"/>
        <v>#N/A</v>
      </c>
      <c r="T22" s="296" t="e">
        <f ca="1">CONCATENATE(INDEX([4]PC!$E$1:$M$2,1,$S22) &amp; " e " &amp; INDEX([4]PC!$E$1:$M$2,1,$S22+1))</f>
        <v>#N/A</v>
      </c>
      <c r="U22" s="339"/>
      <c r="V22" s="335" t="e">
        <f t="shared" ca="1" si="3"/>
        <v>#N/A</v>
      </c>
      <c r="W22" s="335" t="e">
        <f ca="1">CONCATENATE(INDEX([4]IMC!$F$1:$R$5,5,$V22) &amp; " e " &amp; INDEX([4]IMC!$F$1:$R$5,5,$V22+1))</f>
        <v>#N/A</v>
      </c>
      <c r="X22" s="336">
        <f t="shared" si="4"/>
        <v>0</v>
      </c>
      <c r="Y22" s="336">
        <f t="shared" si="5"/>
        <v>0</v>
      </c>
      <c r="Z22" s="337"/>
      <c r="AA22" s="294" t="e">
        <f>VLOOKUP(F22,[4]IMC!$B$6:$R$210,5,FALSE)</f>
        <v>#N/A</v>
      </c>
      <c r="AB22" s="294" t="e">
        <f>VLOOKUP(F22,[4]IMC!$B$6:$R$210,6,FALSE)</f>
        <v>#N/A</v>
      </c>
      <c r="AC22" s="294" t="e">
        <f>VLOOKUP(F22,[4]IMC!$B$6:$R$210,7,FALSE)</f>
        <v>#N/A</v>
      </c>
      <c r="AD22" s="294" t="e">
        <f>VLOOKUP(F22,[4]IMC!$B$6:$R$210,8,FALSE)</f>
        <v>#N/A</v>
      </c>
      <c r="AE22" s="294" t="e">
        <f>VLOOKUP(F22,[4]IMC!$B$6:$R$210,9,FALSE)</f>
        <v>#N/A</v>
      </c>
      <c r="AF22" s="294" t="e">
        <f>VLOOKUP(F22,[4]IMC!$B$6:$R$210,10,FALSE)</f>
        <v>#N/A</v>
      </c>
      <c r="AG22" s="294" t="e">
        <f>VLOOKUP(F22,[4]IMC!$B$6:$R$210,11,FALSE)</f>
        <v>#N/A</v>
      </c>
      <c r="AH22" s="294" t="e">
        <f>VLOOKUP(F22,[4]IMC!$B$6:$R$210,12,FALSE)</f>
        <v>#N/A</v>
      </c>
      <c r="AI22" s="294" t="e">
        <f>VLOOKUP(F22,[4]IMC!$B$6:$R$210,13,FALSE)</f>
        <v>#N/A</v>
      </c>
      <c r="AJ22" s="294" t="e">
        <f>VLOOKUP(F22,[4]IMC!$B$6:$R$210,14,FALSE)</f>
        <v>#N/A</v>
      </c>
      <c r="AK22" s="294" t="e">
        <f>VLOOKUP(F22,[4]IMC!$B$6:$R$210,15,FALSE)</f>
        <v>#N/A</v>
      </c>
      <c r="AL22" s="294" t="e">
        <f>VLOOKUP(F22,[4]IMC!$B$6:$R$210,16,FALSE)</f>
        <v>#N/A</v>
      </c>
      <c r="AM22" s="294" t="e">
        <f>VLOOKUP(F22,[4]IMC!$B$6:$R$210,17,FALSE)</f>
        <v>#N/A</v>
      </c>
    </row>
    <row r="23" spans="1:39" s="295" customFormat="1" ht="12">
      <c r="A23" s="281"/>
      <c r="B23" s="281"/>
      <c r="C23" s="282"/>
      <c r="D23" s="283"/>
      <c r="E23" s="283"/>
      <c r="F23" s="284">
        <f t="shared" si="6"/>
        <v>0</v>
      </c>
      <c r="G23" s="285">
        <f t="shared" si="7"/>
        <v>0</v>
      </c>
      <c r="H23" s="281"/>
      <c r="I23" s="281"/>
      <c r="J23" s="281">
        <f t="shared" si="9"/>
        <v>0</v>
      </c>
      <c r="K23" s="281"/>
      <c r="L23" s="286" t="e">
        <f t="shared" si="8"/>
        <v>#DIV/0!</v>
      </c>
      <c r="M23" s="287" t="str">
        <f t="shared" si="0"/>
        <v/>
      </c>
      <c r="N23" s="288" t="e">
        <f>MATCH(F23,[4]IMC!B:B,0)</f>
        <v>#N/A</v>
      </c>
      <c r="O23" s="288" t="e">
        <f t="shared" ca="1" si="1"/>
        <v>#N/A</v>
      </c>
      <c r="P23" s="287" t="e">
        <f ca="1">CONCATENATE(INDEX([4]IMC!$F$1:$R$5,5,$O23) &amp; " e " &amp; INDEX([4]IMC!$F$1:$R$5,5,$O23+1))</f>
        <v>#N/A</v>
      </c>
      <c r="Q23" s="281"/>
      <c r="R23" s="288" t="e">
        <f>MATCH(F23,[4]PC!A:A,0)</f>
        <v>#N/A</v>
      </c>
      <c r="S23" s="288" t="e">
        <f t="shared" ca="1" si="2"/>
        <v>#N/A</v>
      </c>
      <c r="T23" s="296" t="e">
        <f ca="1">CONCATENATE(INDEX([4]PC!$E$1:$M$2,1,$S23) &amp; " e " &amp; INDEX([4]PC!$E$1:$M$2,1,$S23+1))</f>
        <v>#N/A</v>
      </c>
      <c r="U23" s="339"/>
      <c r="V23" s="335" t="e">
        <f t="shared" ca="1" si="3"/>
        <v>#N/A</v>
      </c>
      <c r="W23" s="335" t="e">
        <f ca="1">CONCATENATE(INDEX([4]IMC!$F$1:$R$5,5,$V23) &amp; " e " &amp; INDEX([4]IMC!$F$1:$R$5,5,$V23+1))</f>
        <v>#N/A</v>
      </c>
      <c r="X23" s="336">
        <f t="shared" si="4"/>
        <v>0</v>
      </c>
      <c r="Y23" s="336">
        <f t="shared" si="5"/>
        <v>0</v>
      </c>
      <c r="Z23" s="337"/>
      <c r="AA23" s="294" t="e">
        <f>VLOOKUP(F23,[4]IMC!$B$6:$R$210,5,FALSE)</f>
        <v>#N/A</v>
      </c>
      <c r="AB23" s="294" t="e">
        <f>VLOOKUP(F23,[4]IMC!$B$6:$R$210,6,FALSE)</f>
        <v>#N/A</v>
      </c>
      <c r="AC23" s="294" t="e">
        <f>VLOOKUP(F23,[4]IMC!$B$6:$R$210,7,FALSE)</f>
        <v>#N/A</v>
      </c>
      <c r="AD23" s="294" t="e">
        <f>VLOOKUP(F23,[4]IMC!$B$6:$R$210,8,FALSE)</f>
        <v>#N/A</v>
      </c>
      <c r="AE23" s="294" t="e">
        <f>VLOOKUP(F23,[4]IMC!$B$6:$R$210,9,FALSE)</f>
        <v>#N/A</v>
      </c>
      <c r="AF23" s="294" t="e">
        <f>VLOOKUP(F23,[4]IMC!$B$6:$R$210,10,FALSE)</f>
        <v>#N/A</v>
      </c>
      <c r="AG23" s="294" t="e">
        <f>VLOOKUP(F23,[4]IMC!$B$6:$R$210,11,FALSE)</f>
        <v>#N/A</v>
      </c>
      <c r="AH23" s="294" t="e">
        <f>VLOOKUP(F23,[4]IMC!$B$6:$R$210,12,FALSE)</f>
        <v>#N/A</v>
      </c>
      <c r="AI23" s="294" t="e">
        <f>VLOOKUP(F23,[4]IMC!$B$6:$R$210,13,FALSE)</f>
        <v>#N/A</v>
      </c>
      <c r="AJ23" s="294" t="e">
        <f>VLOOKUP(F23,[4]IMC!$B$6:$R$210,14,FALSE)</f>
        <v>#N/A</v>
      </c>
      <c r="AK23" s="294" t="e">
        <f>VLOOKUP(F23,[4]IMC!$B$6:$R$210,15,FALSE)</f>
        <v>#N/A</v>
      </c>
      <c r="AL23" s="294" t="e">
        <f>VLOOKUP(F23,[4]IMC!$B$6:$R$210,16,FALSE)</f>
        <v>#N/A</v>
      </c>
      <c r="AM23" s="294" t="e">
        <f>VLOOKUP(F23,[4]IMC!$B$6:$R$210,17,FALSE)</f>
        <v>#N/A</v>
      </c>
    </row>
    <row r="24" spans="1:39" s="295" customFormat="1" ht="12">
      <c r="A24" s="281"/>
      <c r="B24" s="281"/>
      <c r="C24" s="282"/>
      <c r="D24" s="283"/>
      <c r="E24" s="283"/>
      <c r="F24" s="284">
        <f t="shared" si="6"/>
        <v>0</v>
      </c>
      <c r="G24" s="285">
        <f t="shared" si="7"/>
        <v>0</v>
      </c>
      <c r="H24" s="281"/>
      <c r="I24" s="281"/>
      <c r="J24" s="281">
        <f t="shared" si="9"/>
        <v>0</v>
      </c>
      <c r="K24" s="281"/>
      <c r="L24" s="286" t="e">
        <f t="shared" si="8"/>
        <v>#DIV/0!</v>
      </c>
      <c r="M24" s="287" t="str">
        <f t="shared" si="0"/>
        <v/>
      </c>
      <c r="N24" s="288" t="e">
        <f>MATCH(F24,[4]IMC!B:B,0)</f>
        <v>#N/A</v>
      </c>
      <c r="O24" s="288" t="e">
        <f t="shared" ca="1" si="1"/>
        <v>#N/A</v>
      </c>
      <c r="P24" s="287" t="e">
        <f ca="1">CONCATENATE(INDEX([4]IMC!$F$1:$R$5,5,$O24) &amp; " e " &amp; INDEX([4]IMC!$F$1:$R$5,5,$O24+1))</f>
        <v>#N/A</v>
      </c>
      <c r="Q24" s="281"/>
      <c r="R24" s="288" t="e">
        <f>MATCH(F24,[4]PC!A:A,0)</f>
        <v>#N/A</v>
      </c>
      <c r="S24" s="288" t="e">
        <f t="shared" ca="1" si="2"/>
        <v>#N/A</v>
      </c>
      <c r="T24" s="296" t="e">
        <f ca="1">CONCATENATE(INDEX([4]PC!$E$1:$M$2,1,$S24) &amp; " e " &amp; INDEX([4]PC!$E$1:$M$2,1,$S24+1))</f>
        <v>#N/A</v>
      </c>
      <c r="U24" s="339"/>
      <c r="V24" s="335" t="e">
        <f t="shared" ca="1" si="3"/>
        <v>#N/A</v>
      </c>
      <c r="W24" s="335" t="e">
        <f ca="1">CONCATENATE(INDEX([4]IMC!$F$1:$R$5,5,$V24) &amp; " e " &amp; INDEX([4]IMC!$F$1:$R$5,5,$V24+1))</f>
        <v>#N/A</v>
      </c>
      <c r="X24" s="336">
        <f t="shared" si="4"/>
        <v>0</v>
      </c>
      <c r="Y24" s="336">
        <f t="shared" si="5"/>
        <v>0</v>
      </c>
      <c r="Z24" s="337"/>
      <c r="AA24" s="294" t="e">
        <f>VLOOKUP(F24,[4]IMC!$B$6:$R$210,5,FALSE)</f>
        <v>#N/A</v>
      </c>
      <c r="AB24" s="294" t="e">
        <f>VLOOKUP(F24,[4]IMC!$B$6:$R$210,6,FALSE)</f>
        <v>#N/A</v>
      </c>
      <c r="AC24" s="294" t="e">
        <f>VLOOKUP(F24,[4]IMC!$B$6:$R$210,7,FALSE)</f>
        <v>#N/A</v>
      </c>
      <c r="AD24" s="294" t="e">
        <f>VLOOKUP(F24,[4]IMC!$B$6:$R$210,8,FALSE)</f>
        <v>#N/A</v>
      </c>
      <c r="AE24" s="294" t="e">
        <f>VLOOKUP(F24,[4]IMC!$B$6:$R$210,9,FALSE)</f>
        <v>#N/A</v>
      </c>
      <c r="AF24" s="294" t="e">
        <f>VLOOKUP(F24,[4]IMC!$B$6:$R$210,10,FALSE)</f>
        <v>#N/A</v>
      </c>
      <c r="AG24" s="294" t="e">
        <f>VLOOKUP(F24,[4]IMC!$B$6:$R$210,11,FALSE)</f>
        <v>#N/A</v>
      </c>
      <c r="AH24" s="294" t="e">
        <f>VLOOKUP(F24,[4]IMC!$B$6:$R$210,12,FALSE)</f>
        <v>#N/A</v>
      </c>
      <c r="AI24" s="294" t="e">
        <f>VLOOKUP(F24,[4]IMC!$B$6:$R$210,13,FALSE)</f>
        <v>#N/A</v>
      </c>
      <c r="AJ24" s="294" t="e">
        <f>VLOOKUP(F24,[4]IMC!$B$6:$R$210,14,FALSE)</f>
        <v>#N/A</v>
      </c>
      <c r="AK24" s="294" t="e">
        <f>VLOOKUP(F24,[4]IMC!$B$6:$R$210,15,FALSE)</f>
        <v>#N/A</v>
      </c>
      <c r="AL24" s="294" t="e">
        <f>VLOOKUP(F24,[4]IMC!$B$6:$R$210,16,FALSE)</f>
        <v>#N/A</v>
      </c>
      <c r="AM24" s="294" t="e">
        <f>VLOOKUP(F24,[4]IMC!$B$6:$R$210,17,FALSE)</f>
        <v>#N/A</v>
      </c>
    </row>
    <row r="25" spans="1:39" s="295" customFormat="1" ht="12">
      <c r="A25" s="281"/>
      <c r="B25" s="281"/>
      <c r="C25" s="282"/>
      <c r="D25" s="283"/>
      <c r="E25" s="283"/>
      <c r="F25" s="284">
        <f t="shared" si="6"/>
        <v>0</v>
      </c>
      <c r="G25" s="285">
        <f t="shared" si="7"/>
        <v>0</v>
      </c>
      <c r="H25" s="281"/>
      <c r="I25" s="281"/>
      <c r="J25" s="281">
        <f t="shared" si="9"/>
        <v>0</v>
      </c>
      <c r="K25" s="281"/>
      <c r="L25" s="286" t="e">
        <f t="shared" si="8"/>
        <v>#DIV/0!</v>
      </c>
      <c r="M25" s="287" t="str">
        <f t="shared" si="0"/>
        <v/>
      </c>
      <c r="N25" s="288" t="e">
        <f>MATCH(F25,[4]IMC!B:B,0)</f>
        <v>#N/A</v>
      </c>
      <c r="O25" s="288" t="e">
        <f t="shared" ca="1" si="1"/>
        <v>#N/A</v>
      </c>
      <c r="P25" s="287" t="e">
        <f ca="1">CONCATENATE(INDEX([4]IMC!$F$1:$R$5,5,$O25) &amp; " e " &amp; INDEX([4]IMC!$F$1:$R$5,5,$O25+1))</f>
        <v>#N/A</v>
      </c>
      <c r="Q25" s="281"/>
      <c r="R25" s="288" t="e">
        <f>MATCH(F25,[4]PC!A:A,0)</f>
        <v>#N/A</v>
      </c>
      <c r="S25" s="288" t="e">
        <f t="shared" ca="1" si="2"/>
        <v>#N/A</v>
      </c>
      <c r="T25" s="296" t="e">
        <f ca="1">CONCATENATE(INDEX([4]PC!$E$1:$M$2,1,$S25) &amp; " e " &amp; INDEX([4]PC!$E$1:$M$2,1,$S25+1))</f>
        <v>#N/A</v>
      </c>
      <c r="U25" s="339"/>
      <c r="V25" s="335" t="e">
        <f t="shared" ca="1" si="3"/>
        <v>#N/A</v>
      </c>
      <c r="W25" s="335" t="e">
        <f ca="1">CONCATENATE(INDEX([4]IMC!$F$1:$R$5,5,$V25) &amp; " e " &amp; INDEX([4]IMC!$F$1:$R$5,5,$V25+1))</f>
        <v>#N/A</v>
      </c>
      <c r="X25" s="336">
        <f t="shared" si="4"/>
        <v>0</v>
      </c>
      <c r="Y25" s="336">
        <f t="shared" si="5"/>
        <v>0</v>
      </c>
      <c r="Z25" s="337"/>
      <c r="AA25" s="294" t="e">
        <f>VLOOKUP(F25,[4]IMC!$B$6:$R$210,5,FALSE)</f>
        <v>#N/A</v>
      </c>
      <c r="AB25" s="294" t="e">
        <f>VLOOKUP(F25,[4]IMC!$B$6:$R$210,6,FALSE)</f>
        <v>#N/A</v>
      </c>
      <c r="AC25" s="294" t="e">
        <f>VLOOKUP(F25,[4]IMC!$B$6:$R$210,7,FALSE)</f>
        <v>#N/A</v>
      </c>
      <c r="AD25" s="294" t="e">
        <f>VLOOKUP(F25,[4]IMC!$B$6:$R$210,8,FALSE)</f>
        <v>#N/A</v>
      </c>
      <c r="AE25" s="294" t="e">
        <f>VLOOKUP(F25,[4]IMC!$B$6:$R$210,9,FALSE)</f>
        <v>#N/A</v>
      </c>
      <c r="AF25" s="294" t="e">
        <f>VLOOKUP(F25,[4]IMC!$B$6:$R$210,10,FALSE)</f>
        <v>#N/A</v>
      </c>
      <c r="AG25" s="294" t="e">
        <f>VLOOKUP(F25,[4]IMC!$B$6:$R$210,11,FALSE)</f>
        <v>#N/A</v>
      </c>
      <c r="AH25" s="294" t="e">
        <f>VLOOKUP(F25,[4]IMC!$B$6:$R$210,12,FALSE)</f>
        <v>#N/A</v>
      </c>
      <c r="AI25" s="294" t="e">
        <f>VLOOKUP(F25,[4]IMC!$B$6:$R$210,13,FALSE)</f>
        <v>#N/A</v>
      </c>
      <c r="AJ25" s="294" t="e">
        <f>VLOOKUP(F25,[4]IMC!$B$6:$R$210,14,FALSE)</f>
        <v>#N/A</v>
      </c>
      <c r="AK25" s="294" t="e">
        <f>VLOOKUP(F25,[4]IMC!$B$6:$R$210,15,FALSE)</f>
        <v>#N/A</v>
      </c>
      <c r="AL25" s="294" t="e">
        <f>VLOOKUP(F25,[4]IMC!$B$6:$R$210,16,FALSE)</f>
        <v>#N/A</v>
      </c>
      <c r="AM25" s="294" t="e">
        <f>VLOOKUP(F25,[4]IMC!$B$6:$R$210,17,FALSE)</f>
        <v>#N/A</v>
      </c>
    </row>
    <row r="26" spans="1:39" s="295" customFormat="1" ht="12">
      <c r="A26" s="281"/>
      <c r="B26" s="281"/>
      <c r="C26" s="282"/>
      <c r="D26" s="283"/>
      <c r="E26" s="283"/>
      <c r="F26" s="284">
        <f t="shared" si="6"/>
        <v>0</v>
      </c>
      <c r="G26" s="285">
        <f t="shared" si="7"/>
        <v>0</v>
      </c>
      <c r="H26" s="281"/>
      <c r="I26" s="281"/>
      <c r="J26" s="281">
        <f t="shared" si="9"/>
        <v>0</v>
      </c>
      <c r="K26" s="281"/>
      <c r="L26" s="286" t="e">
        <f t="shared" si="8"/>
        <v>#DIV/0!</v>
      </c>
      <c r="M26" s="287" t="str">
        <f t="shared" si="0"/>
        <v/>
      </c>
      <c r="N26" s="288" t="e">
        <f>MATCH(F26,[4]IMC!B:B,0)</f>
        <v>#N/A</v>
      </c>
      <c r="O26" s="288" t="e">
        <f t="shared" ca="1" si="1"/>
        <v>#N/A</v>
      </c>
      <c r="P26" s="287" t="e">
        <f ca="1">CONCATENATE(INDEX([4]IMC!$F$1:$R$5,5,$O26) &amp; " e " &amp; INDEX([4]IMC!$F$1:$R$5,5,$O26+1))</f>
        <v>#N/A</v>
      </c>
      <c r="Q26" s="281"/>
      <c r="R26" s="288" t="e">
        <f>MATCH(F26,[4]PC!A:A,0)</f>
        <v>#N/A</v>
      </c>
      <c r="S26" s="288" t="e">
        <f t="shared" ca="1" si="2"/>
        <v>#N/A</v>
      </c>
      <c r="T26" s="296" t="e">
        <f ca="1">CONCATENATE(INDEX([4]PC!$E$1:$M$2,1,$S26) &amp; " e " &amp; INDEX([4]PC!$E$1:$M$2,1,$S26+1))</f>
        <v>#N/A</v>
      </c>
      <c r="U26" s="339"/>
      <c r="V26" s="335" t="e">
        <f t="shared" ca="1" si="3"/>
        <v>#N/A</v>
      </c>
      <c r="W26" s="335" t="e">
        <f ca="1">CONCATENATE(INDEX([4]IMC!$F$1:$R$5,5,$V26) &amp; " e " &amp; INDEX([4]IMC!$F$1:$R$5,5,$V26+1))</f>
        <v>#N/A</v>
      </c>
      <c r="X26" s="336">
        <f t="shared" si="4"/>
        <v>0</v>
      </c>
      <c r="Y26" s="336">
        <f t="shared" si="5"/>
        <v>0</v>
      </c>
      <c r="Z26" s="337"/>
      <c r="AA26" s="294" t="e">
        <f>VLOOKUP(F26,[4]IMC!$B$6:$R$210,5,FALSE)</f>
        <v>#N/A</v>
      </c>
      <c r="AB26" s="294" t="e">
        <f>VLOOKUP(F26,[4]IMC!$B$6:$R$210,6,FALSE)</f>
        <v>#N/A</v>
      </c>
      <c r="AC26" s="294" t="e">
        <f>VLOOKUP(F26,[4]IMC!$B$6:$R$210,7,FALSE)</f>
        <v>#N/A</v>
      </c>
      <c r="AD26" s="294" t="e">
        <f>VLOOKUP(F26,[4]IMC!$B$6:$R$210,8,FALSE)</f>
        <v>#N/A</v>
      </c>
      <c r="AE26" s="294" t="e">
        <f>VLOOKUP(F26,[4]IMC!$B$6:$R$210,9,FALSE)</f>
        <v>#N/A</v>
      </c>
      <c r="AF26" s="294" t="e">
        <f>VLOOKUP(F26,[4]IMC!$B$6:$R$210,10,FALSE)</f>
        <v>#N/A</v>
      </c>
      <c r="AG26" s="294" t="e">
        <f>VLOOKUP(F26,[4]IMC!$B$6:$R$210,11,FALSE)</f>
        <v>#N/A</v>
      </c>
      <c r="AH26" s="294" t="e">
        <f>VLOOKUP(F26,[4]IMC!$B$6:$R$210,12,FALSE)</f>
        <v>#N/A</v>
      </c>
      <c r="AI26" s="294" t="e">
        <f>VLOOKUP(F26,[4]IMC!$B$6:$R$210,13,FALSE)</f>
        <v>#N/A</v>
      </c>
      <c r="AJ26" s="294" t="e">
        <f>VLOOKUP(F26,[4]IMC!$B$6:$R$210,14,FALSE)</f>
        <v>#N/A</v>
      </c>
      <c r="AK26" s="294" t="e">
        <f>VLOOKUP(F26,[4]IMC!$B$6:$R$210,15,FALSE)</f>
        <v>#N/A</v>
      </c>
      <c r="AL26" s="294" t="e">
        <f>VLOOKUP(F26,[4]IMC!$B$6:$R$210,16,FALSE)</f>
        <v>#N/A</v>
      </c>
      <c r="AM26" s="294" t="e">
        <f>VLOOKUP(F26,[4]IMC!$B$6:$R$210,17,FALSE)</f>
        <v>#N/A</v>
      </c>
    </row>
    <row r="27" spans="1:39" s="295" customFormat="1" ht="12">
      <c r="A27" s="281"/>
      <c r="B27" s="281"/>
      <c r="C27" s="282"/>
      <c r="D27" s="283"/>
      <c r="E27" s="283"/>
      <c r="F27" s="284">
        <f t="shared" si="6"/>
        <v>0</v>
      </c>
      <c r="G27" s="285">
        <f t="shared" si="7"/>
        <v>0</v>
      </c>
      <c r="H27" s="281"/>
      <c r="I27" s="281"/>
      <c r="J27" s="281">
        <f t="shared" si="9"/>
        <v>0</v>
      </c>
      <c r="K27" s="281"/>
      <c r="L27" s="286" t="e">
        <f t="shared" si="8"/>
        <v>#DIV/0!</v>
      </c>
      <c r="M27" s="287" t="str">
        <f t="shared" si="0"/>
        <v/>
      </c>
      <c r="N27" s="288" t="e">
        <f>MATCH(F27,[4]IMC!B:B,0)</f>
        <v>#N/A</v>
      </c>
      <c r="O27" s="288" t="e">
        <f t="shared" ca="1" si="1"/>
        <v>#N/A</v>
      </c>
      <c r="P27" s="287" t="e">
        <f ca="1">CONCATENATE(INDEX([4]IMC!$F$1:$R$5,5,$O27) &amp; " e " &amp; INDEX([4]IMC!$F$1:$R$5,5,$O27+1))</f>
        <v>#N/A</v>
      </c>
      <c r="Q27" s="281"/>
      <c r="R27" s="288" t="e">
        <f>MATCH(F27,[4]PC!A:A,0)</f>
        <v>#N/A</v>
      </c>
      <c r="S27" s="288" t="e">
        <f t="shared" ca="1" si="2"/>
        <v>#N/A</v>
      </c>
      <c r="T27" s="296" t="e">
        <f ca="1">CONCATENATE(INDEX([4]PC!$E$1:$M$2,1,$S27) &amp; " e " &amp; INDEX([4]PC!$E$1:$M$2,1,$S27+1))</f>
        <v>#N/A</v>
      </c>
      <c r="U27" s="339"/>
      <c r="V27" s="335" t="e">
        <f t="shared" ca="1" si="3"/>
        <v>#N/A</v>
      </c>
      <c r="W27" s="335" t="e">
        <f ca="1">CONCATENATE(INDEX([4]IMC!$F$1:$R$5,5,$V27) &amp; " e " &amp; INDEX([4]IMC!$F$1:$R$5,5,$V27+1))</f>
        <v>#N/A</v>
      </c>
      <c r="X27" s="336">
        <f t="shared" si="4"/>
        <v>0</v>
      </c>
      <c r="Y27" s="336">
        <f t="shared" si="5"/>
        <v>0</v>
      </c>
      <c r="Z27" s="337"/>
      <c r="AA27" s="294" t="e">
        <f>VLOOKUP(F27,[4]IMC!$B$6:$R$210,5,FALSE)</f>
        <v>#N/A</v>
      </c>
      <c r="AB27" s="294" t="e">
        <f>VLOOKUP(F27,[4]IMC!$B$6:$R$210,6,FALSE)</f>
        <v>#N/A</v>
      </c>
      <c r="AC27" s="294" t="e">
        <f>VLOOKUP(F27,[4]IMC!$B$6:$R$210,7,FALSE)</f>
        <v>#N/A</v>
      </c>
      <c r="AD27" s="294" t="e">
        <f>VLOOKUP(F27,[4]IMC!$B$6:$R$210,8,FALSE)</f>
        <v>#N/A</v>
      </c>
      <c r="AE27" s="294" t="e">
        <f>VLOOKUP(F27,[4]IMC!$B$6:$R$210,9,FALSE)</f>
        <v>#N/A</v>
      </c>
      <c r="AF27" s="294" t="e">
        <f>VLOOKUP(F27,[4]IMC!$B$6:$R$210,10,FALSE)</f>
        <v>#N/A</v>
      </c>
      <c r="AG27" s="294" t="e">
        <f>VLOOKUP(F27,[4]IMC!$B$6:$R$210,11,FALSE)</f>
        <v>#N/A</v>
      </c>
      <c r="AH27" s="294" t="e">
        <f>VLOOKUP(F27,[4]IMC!$B$6:$R$210,12,FALSE)</f>
        <v>#N/A</v>
      </c>
      <c r="AI27" s="294" t="e">
        <f>VLOOKUP(F27,[4]IMC!$B$6:$R$210,13,FALSE)</f>
        <v>#N/A</v>
      </c>
      <c r="AJ27" s="294" t="e">
        <f>VLOOKUP(F27,[4]IMC!$B$6:$R$210,14,FALSE)</f>
        <v>#N/A</v>
      </c>
      <c r="AK27" s="294" t="e">
        <f>VLOOKUP(F27,[4]IMC!$B$6:$R$210,15,FALSE)</f>
        <v>#N/A</v>
      </c>
      <c r="AL27" s="294" t="e">
        <f>VLOOKUP(F27,[4]IMC!$B$6:$R$210,16,FALSE)</f>
        <v>#N/A</v>
      </c>
      <c r="AM27" s="294" t="e">
        <f>VLOOKUP(F27,[4]IMC!$B$6:$R$210,17,FALSE)</f>
        <v>#N/A</v>
      </c>
    </row>
    <row r="28" spans="1:39" s="295" customFormat="1" ht="12">
      <c r="A28" s="281"/>
      <c r="B28" s="281"/>
      <c r="C28" s="282"/>
      <c r="D28" s="283"/>
      <c r="E28" s="283"/>
      <c r="F28" s="284">
        <f t="shared" si="6"/>
        <v>0</v>
      </c>
      <c r="G28" s="285">
        <f t="shared" si="7"/>
        <v>0</v>
      </c>
      <c r="H28" s="281"/>
      <c r="I28" s="300"/>
      <c r="J28" s="281">
        <f t="shared" si="9"/>
        <v>0</v>
      </c>
      <c r="K28" s="281"/>
      <c r="L28" s="286" t="e">
        <f t="shared" si="8"/>
        <v>#DIV/0!</v>
      </c>
      <c r="M28" s="287" t="str">
        <f t="shared" si="0"/>
        <v/>
      </c>
      <c r="N28" s="288" t="e">
        <f>MATCH(F28,[4]IMC!B:B,0)</f>
        <v>#N/A</v>
      </c>
      <c r="O28" s="288" t="e">
        <f t="shared" ca="1" si="1"/>
        <v>#N/A</v>
      </c>
      <c r="P28" s="287" t="e">
        <f ca="1">CONCATENATE(INDEX([4]IMC!$F$1:$R$5,5,$O28) &amp; " e " &amp; INDEX([4]IMC!$F$1:$R$5,5,$O28+1))</f>
        <v>#N/A</v>
      </c>
      <c r="Q28" s="281"/>
      <c r="R28" s="288" t="e">
        <f>MATCH(F28,[4]PC!A:A,0)</f>
        <v>#N/A</v>
      </c>
      <c r="S28" s="288" t="e">
        <f t="shared" ca="1" si="2"/>
        <v>#N/A</v>
      </c>
      <c r="T28" s="296" t="e">
        <f ca="1">CONCATENATE(INDEX([4]PC!$E$1:$M$2,1,$S28) &amp; " e " &amp; INDEX([4]PC!$E$1:$M$2,1,$S28+1))</f>
        <v>#N/A</v>
      </c>
      <c r="U28" s="339"/>
      <c r="V28" s="335" t="e">
        <f t="shared" ca="1" si="3"/>
        <v>#N/A</v>
      </c>
      <c r="W28" s="335" t="e">
        <f ca="1">CONCATENATE(INDEX([4]IMC!$F$1:$R$5,5,$V28) &amp; " e " &amp; INDEX([4]IMC!$F$1:$R$5,5,$V28+1))</f>
        <v>#N/A</v>
      </c>
      <c r="X28" s="336">
        <f t="shared" si="4"/>
        <v>0</v>
      </c>
      <c r="Y28" s="336">
        <f t="shared" si="5"/>
        <v>0</v>
      </c>
      <c r="Z28" s="337"/>
      <c r="AA28" s="294" t="e">
        <f>VLOOKUP(F28,[4]IMC!$B$6:$R$210,5,FALSE)</f>
        <v>#N/A</v>
      </c>
      <c r="AB28" s="294" t="e">
        <f>VLOOKUP(F28,[4]IMC!$B$6:$R$210,6,FALSE)</f>
        <v>#N/A</v>
      </c>
      <c r="AC28" s="294" t="e">
        <f>VLOOKUP(F28,[4]IMC!$B$6:$R$210,7,FALSE)</f>
        <v>#N/A</v>
      </c>
      <c r="AD28" s="294" t="e">
        <f>VLOOKUP(F28,[4]IMC!$B$6:$R$210,8,FALSE)</f>
        <v>#N/A</v>
      </c>
      <c r="AE28" s="294" t="e">
        <f>VLOOKUP(F28,[4]IMC!$B$6:$R$210,9,FALSE)</f>
        <v>#N/A</v>
      </c>
      <c r="AF28" s="294" t="e">
        <f>VLOOKUP(F28,[4]IMC!$B$6:$R$210,10,FALSE)</f>
        <v>#N/A</v>
      </c>
      <c r="AG28" s="294" t="e">
        <f>VLOOKUP(F28,[4]IMC!$B$6:$R$210,11,FALSE)</f>
        <v>#N/A</v>
      </c>
      <c r="AH28" s="294" t="e">
        <f>VLOOKUP(F28,[4]IMC!$B$6:$R$210,12,FALSE)</f>
        <v>#N/A</v>
      </c>
      <c r="AI28" s="294" t="e">
        <f>VLOOKUP(F28,[4]IMC!$B$6:$R$210,13,FALSE)</f>
        <v>#N/A</v>
      </c>
      <c r="AJ28" s="294" t="e">
        <f>VLOOKUP(F28,[4]IMC!$B$6:$R$210,14,FALSE)</f>
        <v>#N/A</v>
      </c>
      <c r="AK28" s="294" t="e">
        <f>VLOOKUP(F28,[4]IMC!$B$6:$R$210,15,FALSE)</f>
        <v>#N/A</v>
      </c>
      <c r="AL28" s="294" t="e">
        <f>VLOOKUP(F28,[4]IMC!$B$6:$R$210,16,FALSE)</f>
        <v>#N/A</v>
      </c>
      <c r="AM28" s="294" t="e">
        <f>VLOOKUP(F28,[4]IMC!$B$6:$R$210,17,FALSE)</f>
        <v>#N/A</v>
      </c>
    </row>
    <row r="29" spans="1:39" s="295" customFormat="1" ht="12">
      <c r="A29" s="281"/>
      <c r="B29" s="281"/>
      <c r="C29" s="282"/>
      <c r="D29" s="283"/>
      <c r="E29" s="283"/>
      <c r="F29" s="284">
        <f t="shared" si="6"/>
        <v>0</v>
      </c>
      <c r="G29" s="285">
        <f t="shared" si="7"/>
        <v>0</v>
      </c>
      <c r="H29" s="281"/>
      <c r="I29" s="300"/>
      <c r="J29" s="281">
        <f t="shared" si="9"/>
        <v>0</v>
      </c>
      <c r="K29" s="281"/>
      <c r="L29" s="286" t="e">
        <f t="shared" si="8"/>
        <v>#DIV/0!</v>
      </c>
      <c r="M29" s="287" t="str">
        <f t="shared" si="0"/>
        <v/>
      </c>
      <c r="N29" s="288" t="e">
        <f>MATCH(F29,[4]IMC!B:B,0)</f>
        <v>#N/A</v>
      </c>
      <c r="O29" s="288" t="e">
        <f t="shared" ca="1" si="1"/>
        <v>#N/A</v>
      </c>
      <c r="P29" s="287" t="e">
        <f ca="1">CONCATENATE(INDEX([4]IMC!$F$1:$R$5,5,$O29) &amp; " e " &amp; INDEX([4]IMC!$F$1:$R$5,5,$O29+1))</f>
        <v>#N/A</v>
      </c>
      <c r="Q29" s="281"/>
      <c r="R29" s="288" t="e">
        <f>MATCH(F29,[4]PC!A:A,0)</f>
        <v>#N/A</v>
      </c>
      <c r="S29" s="288" t="e">
        <f t="shared" ca="1" si="2"/>
        <v>#N/A</v>
      </c>
      <c r="T29" s="296" t="e">
        <f ca="1">CONCATENATE(INDEX([4]PC!$E$1:$M$2,1,$S29) &amp; " e " &amp; INDEX([4]PC!$E$1:$M$2,1,$S29+1))</f>
        <v>#N/A</v>
      </c>
      <c r="U29" s="339"/>
      <c r="V29" s="335" t="e">
        <f t="shared" ca="1" si="3"/>
        <v>#N/A</v>
      </c>
      <c r="W29" s="335" t="e">
        <f ca="1">CONCATENATE(INDEX([4]IMC!$F$1:$R$5,5,$V29) &amp; " e " &amp; INDEX([4]IMC!$F$1:$R$5,5,$V29+1))</f>
        <v>#N/A</v>
      </c>
      <c r="X29" s="336">
        <f t="shared" si="4"/>
        <v>0</v>
      </c>
      <c r="Y29" s="336">
        <f t="shared" si="5"/>
        <v>0</v>
      </c>
      <c r="Z29" s="337"/>
      <c r="AA29" s="294" t="e">
        <f>VLOOKUP(F29,[4]IMC!$B$6:$R$210,5,FALSE)</f>
        <v>#N/A</v>
      </c>
      <c r="AB29" s="294" t="e">
        <f>VLOOKUP(F29,[4]IMC!$B$6:$R$210,6,FALSE)</f>
        <v>#N/A</v>
      </c>
      <c r="AC29" s="294" t="e">
        <f>VLOOKUP(F29,[4]IMC!$B$6:$R$210,7,FALSE)</f>
        <v>#N/A</v>
      </c>
      <c r="AD29" s="294" t="e">
        <f>VLOOKUP(F29,[4]IMC!$B$6:$R$210,8,FALSE)</f>
        <v>#N/A</v>
      </c>
      <c r="AE29" s="294" t="e">
        <f>VLOOKUP(F29,[4]IMC!$B$6:$R$210,9,FALSE)</f>
        <v>#N/A</v>
      </c>
      <c r="AF29" s="294" t="e">
        <f>VLOOKUP(F29,[4]IMC!$B$6:$R$210,10,FALSE)</f>
        <v>#N/A</v>
      </c>
      <c r="AG29" s="294" t="e">
        <f>VLOOKUP(F29,[4]IMC!$B$6:$R$210,11,FALSE)</f>
        <v>#N/A</v>
      </c>
      <c r="AH29" s="294" t="e">
        <f>VLOOKUP(F29,[4]IMC!$B$6:$R$210,12,FALSE)</f>
        <v>#N/A</v>
      </c>
      <c r="AI29" s="294" t="e">
        <f>VLOOKUP(F29,[4]IMC!$B$6:$R$210,13,FALSE)</f>
        <v>#N/A</v>
      </c>
      <c r="AJ29" s="294" t="e">
        <f>VLOOKUP(F29,[4]IMC!$B$6:$R$210,14,FALSE)</f>
        <v>#N/A</v>
      </c>
      <c r="AK29" s="294" t="e">
        <f>VLOOKUP(F29,[4]IMC!$B$6:$R$210,15,FALSE)</f>
        <v>#N/A</v>
      </c>
      <c r="AL29" s="294" t="e">
        <f>VLOOKUP(F29,[4]IMC!$B$6:$R$210,16,FALSE)</f>
        <v>#N/A</v>
      </c>
      <c r="AM29" s="294" t="e">
        <f>VLOOKUP(F29,[4]IMC!$B$6:$R$210,17,FALSE)</f>
        <v>#N/A</v>
      </c>
    </row>
    <row r="30" spans="1:39" s="295" customFormat="1" ht="12">
      <c r="A30" s="281"/>
      <c r="B30" s="281"/>
      <c r="C30" s="282"/>
      <c r="D30" s="283"/>
      <c r="E30" s="283"/>
      <c r="F30" s="284">
        <f t="shared" si="6"/>
        <v>0</v>
      </c>
      <c r="G30" s="285">
        <f t="shared" si="7"/>
        <v>0</v>
      </c>
      <c r="H30" s="281"/>
      <c r="I30" s="300"/>
      <c r="J30" s="281">
        <f t="shared" si="9"/>
        <v>0</v>
      </c>
      <c r="K30" s="281"/>
      <c r="L30" s="286" t="e">
        <f t="shared" si="8"/>
        <v>#DIV/0!</v>
      </c>
      <c r="M30" s="287" t="str">
        <f t="shared" si="0"/>
        <v/>
      </c>
      <c r="N30" s="288" t="e">
        <f>MATCH(F30,[4]IMC!B:B,0)</f>
        <v>#N/A</v>
      </c>
      <c r="O30" s="288" t="e">
        <f t="shared" ca="1" si="1"/>
        <v>#N/A</v>
      </c>
      <c r="P30" s="287" t="e">
        <f ca="1">CONCATENATE(INDEX([4]IMC!$F$1:$R$5,5,$O30) &amp; " e " &amp; INDEX([4]IMC!$F$1:$R$5,5,$O30+1))</f>
        <v>#N/A</v>
      </c>
      <c r="Q30" s="281"/>
      <c r="R30" s="288" t="e">
        <f>MATCH(F30,[4]PC!A:A,0)</f>
        <v>#N/A</v>
      </c>
      <c r="S30" s="288" t="e">
        <f t="shared" ca="1" si="2"/>
        <v>#N/A</v>
      </c>
      <c r="T30" s="296" t="e">
        <f ca="1">CONCATENATE(INDEX([4]PC!$E$1:$M$2,1,$S30) &amp; " e " &amp; INDEX([4]PC!$E$1:$M$2,1,$S30+1))</f>
        <v>#N/A</v>
      </c>
      <c r="U30" s="339"/>
      <c r="V30" s="335" t="e">
        <f t="shared" ca="1" si="3"/>
        <v>#N/A</v>
      </c>
      <c r="W30" s="335" t="e">
        <f ca="1">CONCATENATE(INDEX([4]IMC!$F$1:$R$5,5,$V30) &amp; " e " &amp; INDEX([4]IMC!$F$1:$R$5,5,$V30+1))</f>
        <v>#N/A</v>
      </c>
      <c r="X30" s="336">
        <f t="shared" si="4"/>
        <v>0</v>
      </c>
      <c r="Y30" s="336">
        <f t="shared" si="5"/>
        <v>0</v>
      </c>
      <c r="Z30" s="337"/>
      <c r="AA30" s="294" t="e">
        <f>VLOOKUP(F30,[4]IMC!$B$6:$R$210,5,FALSE)</f>
        <v>#N/A</v>
      </c>
      <c r="AB30" s="294" t="e">
        <f>VLOOKUP(F30,[4]IMC!$B$6:$R$210,6,FALSE)</f>
        <v>#N/A</v>
      </c>
      <c r="AC30" s="294" t="e">
        <f>VLOOKUP(F30,[4]IMC!$B$6:$R$210,7,FALSE)</f>
        <v>#N/A</v>
      </c>
      <c r="AD30" s="294" t="e">
        <f>VLOOKUP(F30,[4]IMC!$B$6:$R$210,8,FALSE)</f>
        <v>#N/A</v>
      </c>
      <c r="AE30" s="294" t="e">
        <f>VLOOKUP(F30,[4]IMC!$B$6:$R$210,9,FALSE)</f>
        <v>#N/A</v>
      </c>
      <c r="AF30" s="294" t="e">
        <f>VLOOKUP(F30,[4]IMC!$B$6:$R$210,10,FALSE)</f>
        <v>#N/A</v>
      </c>
      <c r="AG30" s="294" t="e">
        <f>VLOOKUP(F30,[4]IMC!$B$6:$R$210,11,FALSE)</f>
        <v>#N/A</v>
      </c>
      <c r="AH30" s="294" t="e">
        <f>VLOOKUP(F30,[4]IMC!$B$6:$R$210,12,FALSE)</f>
        <v>#N/A</v>
      </c>
      <c r="AI30" s="294" t="e">
        <f>VLOOKUP(F30,[4]IMC!$B$6:$R$210,13,FALSE)</f>
        <v>#N/A</v>
      </c>
      <c r="AJ30" s="294" t="e">
        <f>VLOOKUP(F30,[4]IMC!$B$6:$R$210,14,FALSE)</f>
        <v>#N/A</v>
      </c>
      <c r="AK30" s="294" t="e">
        <f>VLOOKUP(F30,[4]IMC!$B$6:$R$210,15,FALSE)</f>
        <v>#N/A</v>
      </c>
      <c r="AL30" s="294" t="e">
        <f>VLOOKUP(F30,[4]IMC!$B$6:$R$210,16,FALSE)</f>
        <v>#N/A</v>
      </c>
      <c r="AM30" s="294" t="e">
        <f>VLOOKUP(F30,[4]IMC!$B$6:$R$210,17,FALSE)</f>
        <v>#N/A</v>
      </c>
    </row>
    <row r="31" spans="1:39" s="295" customFormat="1" ht="12">
      <c r="A31" s="281"/>
      <c r="B31" s="281"/>
      <c r="C31" s="282"/>
      <c r="D31" s="283"/>
      <c r="E31" s="283"/>
      <c r="F31" s="284">
        <f t="shared" si="6"/>
        <v>0</v>
      </c>
      <c r="G31" s="285">
        <f t="shared" si="7"/>
        <v>0</v>
      </c>
      <c r="H31" s="281"/>
      <c r="I31" s="281"/>
      <c r="J31" s="281">
        <f t="shared" si="9"/>
        <v>0</v>
      </c>
      <c r="K31" s="281"/>
      <c r="L31" s="286" t="e">
        <f t="shared" si="8"/>
        <v>#DIV/0!</v>
      </c>
      <c r="M31" s="287" t="str">
        <f t="shared" si="0"/>
        <v/>
      </c>
      <c r="N31" s="288" t="e">
        <f>MATCH(F31,[4]IMC!B:B,0)</f>
        <v>#N/A</v>
      </c>
      <c r="O31" s="288" t="e">
        <f t="shared" ca="1" si="1"/>
        <v>#N/A</v>
      </c>
      <c r="P31" s="287" t="e">
        <f ca="1">CONCATENATE(INDEX([4]IMC!$F$1:$R$5,5,$O31) &amp; " e " &amp; INDEX([4]IMC!$F$1:$R$5,5,$O31+1))</f>
        <v>#N/A</v>
      </c>
      <c r="Q31" s="281"/>
      <c r="R31" s="288" t="e">
        <f>MATCH(F31,[4]PC!A:A,0)</f>
        <v>#N/A</v>
      </c>
      <c r="S31" s="288" t="e">
        <f t="shared" ca="1" si="2"/>
        <v>#N/A</v>
      </c>
      <c r="T31" s="296" t="e">
        <f ca="1">CONCATENATE(INDEX([4]PC!$E$1:$M$2,1,$S31) &amp; " e " &amp; INDEX([4]PC!$E$1:$M$2,1,$S31+1))</f>
        <v>#N/A</v>
      </c>
      <c r="U31" s="339"/>
      <c r="V31" s="335" t="e">
        <f t="shared" ca="1" si="3"/>
        <v>#N/A</v>
      </c>
      <c r="W31" s="335" t="e">
        <f ca="1">CONCATENATE(INDEX([4]IMC!$F$1:$R$5,5,$V31) &amp; " e " &amp; INDEX([4]IMC!$F$1:$R$5,5,$V31+1))</f>
        <v>#N/A</v>
      </c>
      <c r="X31" s="336">
        <f t="shared" si="4"/>
        <v>0</v>
      </c>
      <c r="Y31" s="336">
        <f t="shared" si="5"/>
        <v>0</v>
      </c>
      <c r="Z31" s="337"/>
      <c r="AA31" s="294" t="e">
        <f>VLOOKUP(F31,[4]IMC!$B$6:$R$210,5,FALSE)</f>
        <v>#N/A</v>
      </c>
      <c r="AB31" s="294" t="e">
        <f>VLOOKUP(F31,[4]IMC!$B$6:$R$210,6,FALSE)</f>
        <v>#N/A</v>
      </c>
      <c r="AC31" s="294" t="e">
        <f>VLOOKUP(F31,[4]IMC!$B$6:$R$210,7,FALSE)</f>
        <v>#N/A</v>
      </c>
      <c r="AD31" s="294" t="e">
        <f>VLOOKUP(F31,[4]IMC!$B$6:$R$210,8,FALSE)</f>
        <v>#N/A</v>
      </c>
      <c r="AE31" s="294" t="e">
        <f>VLOOKUP(F31,[4]IMC!$B$6:$R$210,9,FALSE)</f>
        <v>#N/A</v>
      </c>
      <c r="AF31" s="294" t="e">
        <f>VLOOKUP(F31,[4]IMC!$B$6:$R$210,10,FALSE)</f>
        <v>#N/A</v>
      </c>
      <c r="AG31" s="294" t="e">
        <f>VLOOKUP(F31,[4]IMC!$B$6:$R$210,11,FALSE)</f>
        <v>#N/A</v>
      </c>
      <c r="AH31" s="294" t="e">
        <f>VLOOKUP(F31,[4]IMC!$B$6:$R$210,12,FALSE)</f>
        <v>#N/A</v>
      </c>
      <c r="AI31" s="294" t="e">
        <f>VLOOKUP(F31,[4]IMC!$B$6:$R$210,13,FALSE)</f>
        <v>#N/A</v>
      </c>
      <c r="AJ31" s="294" t="e">
        <f>VLOOKUP(F31,[4]IMC!$B$6:$R$210,14,FALSE)</f>
        <v>#N/A</v>
      </c>
      <c r="AK31" s="294" t="e">
        <f>VLOOKUP(F31,[4]IMC!$B$6:$R$210,15,FALSE)</f>
        <v>#N/A</v>
      </c>
      <c r="AL31" s="294" t="e">
        <f>VLOOKUP(F31,[4]IMC!$B$6:$R$210,16,FALSE)</f>
        <v>#N/A</v>
      </c>
      <c r="AM31" s="294" t="e">
        <f>VLOOKUP(F31,[4]IMC!$B$6:$R$210,17,FALSE)</f>
        <v>#N/A</v>
      </c>
    </row>
    <row r="32" spans="1:39" s="295" customFormat="1" ht="12">
      <c r="A32" s="281"/>
      <c r="B32" s="281"/>
      <c r="C32" s="282"/>
      <c r="D32" s="283"/>
      <c r="E32" s="283"/>
      <c r="F32" s="284">
        <f t="shared" si="6"/>
        <v>0</v>
      </c>
      <c r="G32" s="285">
        <f t="shared" si="7"/>
        <v>0</v>
      </c>
      <c r="H32" s="281"/>
      <c r="I32" s="281"/>
      <c r="J32" s="281">
        <f t="shared" si="9"/>
        <v>0</v>
      </c>
      <c r="K32" s="281"/>
      <c r="L32" s="286" t="e">
        <f t="shared" si="8"/>
        <v>#DIV/0!</v>
      </c>
      <c r="M32" s="287" t="str">
        <f t="shared" si="0"/>
        <v/>
      </c>
      <c r="N32" s="288" t="e">
        <f>MATCH(F32,[4]IMC!B:B,0)</f>
        <v>#N/A</v>
      </c>
      <c r="O32" s="288" t="e">
        <f t="shared" ca="1" si="1"/>
        <v>#N/A</v>
      </c>
      <c r="P32" s="287" t="e">
        <f ca="1">CONCATENATE(INDEX([4]IMC!$F$1:$R$5,5,$O32) &amp; " e " &amp; INDEX([4]IMC!$F$1:$R$5,5,$O32+1))</f>
        <v>#N/A</v>
      </c>
      <c r="Q32" s="281"/>
      <c r="R32" s="288" t="e">
        <f>MATCH(F32,[4]PC!A:A,0)</f>
        <v>#N/A</v>
      </c>
      <c r="S32" s="288" t="e">
        <f t="shared" ca="1" si="2"/>
        <v>#N/A</v>
      </c>
      <c r="T32" s="296" t="e">
        <f ca="1">CONCATENATE(INDEX([4]PC!$E$1:$M$2,1,$S32) &amp; " e " &amp; INDEX([4]PC!$E$1:$M$2,1,$S32+1))</f>
        <v>#N/A</v>
      </c>
      <c r="U32" s="339"/>
      <c r="V32" s="335" t="e">
        <f t="shared" ca="1" si="3"/>
        <v>#N/A</v>
      </c>
      <c r="W32" s="335" t="e">
        <f ca="1">CONCATENATE(INDEX([4]IMC!$F$1:$R$5,5,$V32) &amp; " e " &amp; INDEX([4]IMC!$F$1:$R$5,5,$V32+1))</f>
        <v>#N/A</v>
      </c>
      <c r="X32" s="336">
        <f t="shared" si="4"/>
        <v>0</v>
      </c>
      <c r="Y32" s="336">
        <f t="shared" si="5"/>
        <v>0</v>
      </c>
      <c r="Z32" s="337"/>
      <c r="AA32" s="294" t="e">
        <f>VLOOKUP(F32,[4]IMC!$B$6:$R$210,5,FALSE)</f>
        <v>#N/A</v>
      </c>
      <c r="AB32" s="294" t="e">
        <f>VLOOKUP(F32,[4]IMC!$B$6:$R$210,6,FALSE)</f>
        <v>#N/A</v>
      </c>
      <c r="AC32" s="294" t="e">
        <f>VLOOKUP(F32,[4]IMC!$B$6:$R$210,7,FALSE)</f>
        <v>#N/A</v>
      </c>
      <c r="AD32" s="294" t="e">
        <f>VLOOKUP(F32,[4]IMC!$B$6:$R$210,8,FALSE)</f>
        <v>#N/A</v>
      </c>
      <c r="AE32" s="294" t="e">
        <f>VLOOKUP(F32,[4]IMC!$B$6:$R$210,9,FALSE)</f>
        <v>#N/A</v>
      </c>
      <c r="AF32" s="294" t="e">
        <f>VLOOKUP(F32,[4]IMC!$B$6:$R$210,10,FALSE)</f>
        <v>#N/A</v>
      </c>
      <c r="AG32" s="294" t="e">
        <f>VLOOKUP(F32,[4]IMC!$B$6:$R$210,11,FALSE)</f>
        <v>#N/A</v>
      </c>
      <c r="AH32" s="294" t="e">
        <f>VLOOKUP(F32,[4]IMC!$B$6:$R$210,12,FALSE)</f>
        <v>#N/A</v>
      </c>
      <c r="AI32" s="294" t="e">
        <f>VLOOKUP(F32,[4]IMC!$B$6:$R$210,13,FALSE)</f>
        <v>#N/A</v>
      </c>
      <c r="AJ32" s="294" t="e">
        <f>VLOOKUP(F32,[4]IMC!$B$6:$R$210,14,FALSE)</f>
        <v>#N/A</v>
      </c>
      <c r="AK32" s="294" t="e">
        <f>VLOOKUP(F32,[4]IMC!$B$6:$R$210,15,FALSE)</f>
        <v>#N/A</v>
      </c>
      <c r="AL32" s="294" t="e">
        <f>VLOOKUP(F32,[4]IMC!$B$6:$R$210,16,FALSE)</f>
        <v>#N/A</v>
      </c>
      <c r="AM32" s="294" t="e">
        <f>VLOOKUP(F32,[4]IMC!$B$6:$R$210,17,FALSE)</f>
        <v>#N/A</v>
      </c>
    </row>
    <row r="33" spans="1:39" s="295" customFormat="1" ht="12">
      <c r="A33" s="281"/>
      <c r="B33" s="281"/>
      <c r="C33" s="282"/>
      <c r="D33" s="283"/>
      <c r="E33" s="283"/>
      <c r="F33" s="284">
        <f t="shared" si="6"/>
        <v>0</v>
      </c>
      <c r="G33" s="285">
        <f t="shared" si="7"/>
        <v>0</v>
      </c>
      <c r="H33" s="281"/>
      <c r="I33" s="281"/>
      <c r="J33" s="281">
        <f t="shared" si="9"/>
        <v>0</v>
      </c>
      <c r="K33" s="281"/>
      <c r="L33" s="286" t="e">
        <f t="shared" si="8"/>
        <v>#DIV/0!</v>
      </c>
      <c r="M33" s="287" t="str">
        <f t="shared" si="0"/>
        <v/>
      </c>
      <c r="N33" s="288" t="e">
        <f>MATCH(F33,[4]IMC!B:B,0)</f>
        <v>#N/A</v>
      </c>
      <c r="O33" s="288" t="e">
        <f t="shared" ca="1" si="1"/>
        <v>#N/A</v>
      </c>
      <c r="P33" s="287" t="e">
        <f ca="1">CONCATENATE(INDEX([4]IMC!$F$1:$R$5,5,$O33) &amp; " e " &amp; INDEX([4]IMC!$F$1:$R$5,5,$O33+1))</f>
        <v>#N/A</v>
      </c>
      <c r="Q33" s="281"/>
      <c r="R33" s="288" t="e">
        <f>MATCH(F33,[4]PC!A:A,0)</f>
        <v>#N/A</v>
      </c>
      <c r="S33" s="288" t="e">
        <f t="shared" ca="1" si="2"/>
        <v>#N/A</v>
      </c>
      <c r="T33" s="296" t="e">
        <f ca="1">CONCATENATE(INDEX([4]PC!$E$1:$M$2,1,$S33) &amp; " e " &amp; INDEX([4]PC!$E$1:$M$2,1,$S33+1))</f>
        <v>#N/A</v>
      </c>
      <c r="U33" s="339"/>
      <c r="V33" s="335" t="e">
        <f t="shared" ca="1" si="3"/>
        <v>#N/A</v>
      </c>
      <c r="W33" s="335" t="e">
        <f ca="1">CONCATENATE(INDEX([4]IMC!$F$1:$R$5,5,$V33) &amp; " e " &amp; INDEX([4]IMC!$F$1:$R$5,5,$V33+1))</f>
        <v>#N/A</v>
      </c>
      <c r="X33" s="336">
        <f t="shared" si="4"/>
        <v>0</v>
      </c>
      <c r="Y33" s="336">
        <f t="shared" si="5"/>
        <v>0</v>
      </c>
      <c r="Z33" s="337"/>
      <c r="AA33" s="294" t="e">
        <f>VLOOKUP(F33,[4]IMC!$B$6:$R$210,5,FALSE)</f>
        <v>#N/A</v>
      </c>
      <c r="AB33" s="294" t="e">
        <f>VLOOKUP(F33,[4]IMC!$B$6:$R$210,6,FALSE)</f>
        <v>#N/A</v>
      </c>
      <c r="AC33" s="294" t="e">
        <f>VLOOKUP(F33,[4]IMC!$B$6:$R$210,7,FALSE)</f>
        <v>#N/A</v>
      </c>
      <c r="AD33" s="294" t="e">
        <f>VLOOKUP(F33,[4]IMC!$B$6:$R$210,8,FALSE)</f>
        <v>#N/A</v>
      </c>
      <c r="AE33" s="294" t="e">
        <f>VLOOKUP(F33,[4]IMC!$B$6:$R$210,9,FALSE)</f>
        <v>#N/A</v>
      </c>
      <c r="AF33" s="294" t="e">
        <f>VLOOKUP(F33,[4]IMC!$B$6:$R$210,10,FALSE)</f>
        <v>#N/A</v>
      </c>
      <c r="AG33" s="294" t="e">
        <f>VLOOKUP(F33,[4]IMC!$B$6:$R$210,11,FALSE)</f>
        <v>#N/A</v>
      </c>
      <c r="AH33" s="294" t="e">
        <f>VLOOKUP(F33,[4]IMC!$B$6:$R$210,12,FALSE)</f>
        <v>#N/A</v>
      </c>
      <c r="AI33" s="294" t="e">
        <f>VLOOKUP(F33,[4]IMC!$B$6:$R$210,13,FALSE)</f>
        <v>#N/A</v>
      </c>
      <c r="AJ33" s="294" t="e">
        <f>VLOOKUP(F33,[4]IMC!$B$6:$R$210,14,FALSE)</f>
        <v>#N/A</v>
      </c>
      <c r="AK33" s="294" t="e">
        <f>VLOOKUP(F33,[4]IMC!$B$6:$R$210,15,FALSE)</f>
        <v>#N/A</v>
      </c>
      <c r="AL33" s="294" t="e">
        <f>VLOOKUP(F33,[4]IMC!$B$6:$R$210,16,FALSE)</f>
        <v>#N/A</v>
      </c>
      <c r="AM33" s="294" t="e">
        <f>VLOOKUP(F33,[4]IMC!$B$6:$R$210,17,FALSE)</f>
        <v>#N/A</v>
      </c>
    </row>
    <row r="34" spans="1:39" s="295" customFormat="1" ht="12">
      <c r="A34" s="281"/>
      <c r="B34" s="281"/>
      <c r="C34" s="282"/>
      <c r="D34" s="283"/>
      <c r="E34" s="283"/>
      <c r="F34" s="284">
        <f t="shared" si="6"/>
        <v>0</v>
      </c>
      <c r="G34" s="285">
        <f t="shared" si="7"/>
        <v>0</v>
      </c>
      <c r="H34" s="281"/>
      <c r="I34" s="300"/>
      <c r="J34" s="281">
        <f t="shared" si="9"/>
        <v>0</v>
      </c>
      <c r="K34" s="281"/>
      <c r="L34" s="286" t="e">
        <f t="shared" si="8"/>
        <v>#DIV/0!</v>
      </c>
      <c r="M34" s="287" t="str">
        <f t="shared" si="0"/>
        <v/>
      </c>
      <c r="N34" s="288" t="e">
        <f>MATCH(F34,[4]IMC!B:B,0)</f>
        <v>#N/A</v>
      </c>
      <c r="O34" s="288" t="e">
        <f t="shared" ca="1" si="1"/>
        <v>#N/A</v>
      </c>
      <c r="P34" s="287" t="e">
        <f ca="1">CONCATENATE(INDEX([4]IMC!$F$1:$R$5,5,$O34) &amp; " e " &amp; INDEX([4]IMC!$F$1:$R$5,5,$O34+1))</f>
        <v>#N/A</v>
      </c>
      <c r="Q34" s="281"/>
      <c r="R34" s="288" t="e">
        <f>MATCH(F34,[4]PC!A:A,0)</f>
        <v>#N/A</v>
      </c>
      <c r="S34" s="288" t="e">
        <f t="shared" ca="1" si="2"/>
        <v>#N/A</v>
      </c>
      <c r="T34" s="296" t="e">
        <f ca="1">CONCATENATE(INDEX([4]PC!$E$1:$M$2,1,$S34) &amp; " e " &amp; INDEX([4]PC!$E$1:$M$2,1,$S34+1))</f>
        <v>#N/A</v>
      </c>
      <c r="U34" s="339"/>
      <c r="V34" s="335" t="e">
        <f t="shared" ca="1" si="3"/>
        <v>#N/A</v>
      </c>
      <c r="W34" s="335" t="e">
        <f ca="1">CONCATENATE(INDEX([4]IMC!$F$1:$R$5,5,$V34) &amp; " e " &amp; INDEX([4]IMC!$F$1:$R$5,5,$V34+1))</f>
        <v>#N/A</v>
      </c>
      <c r="X34" s="336">
        <f t="shared" si="4"/>
        <v>0</v>
      </c>
      <c r="Y34" s="336">
        <f t="shared" si="5"/>
        <v>0</v>
      </c>
      <c r="Z34" s="337"/>
      <c r="AA34" s="294" t="e">
        <f>VLOOKUP(F34,[4]IMC!$B$6:$R$210,5,FALSE)</f>
        <v>#N/A</v>
      </c>
      <c r="AB34" s="294" t="e">
        <f>VLOOKUP(F34,[4]IMC!$B$6:$R$210,6,FALSE)</f>
        <v>#N/A</v>
      </c>
      <c r="AC34" s="294" t="e">
        <f>VLOOKUP(F34,[4]IMC!$B$6:$R$210,7,FALSE)</f>
        <v>#N/A</v>
      </c>
      <c r="AD34" s="294" t="e">
        <f>VLOOKUP(F34,[4]IMC!$B$6:$R$210,8,FALSE)</f>
        <v>#N/A</v>
      </c>
      <c r="AE34" s="294" t="e">
        <f>VLOOKUP(F34,[4]IMC!$B$6:$R$210,9,FALSE)</f>
        <v>#N/A</v>
      </c>
      <c r="AF34" s="294" t="e">
        <f>VLOOKUP(F34,[4]IMC!$B$6:$R$210,10,FALSE)</f>
        <v>#N/A</v>
      </c>
      <c r="AG34" s="294" t="e">
        <f>VLOOKUP(F34,[4]IMC!$B$6:$R$210,11,FALSE)</f>
        <v>#N/A</v>
      </c>
      <c r="AH34" s="294" t="e">
        <f>VLOOKUP(F34,[4]IMC!$B$6:$R$210,12,FALSE)</f>
        <v>#N/A</v>
      </c>
      <c r="AI34" s="294" t="e">
        <f>VLOOKUP(F34,[4]IMC!$B$6:$R$210,13,FALSE)</f>
        <v>#N/A</v>
      </c>
      <c r="AJ34" s="294" t="e">
        <f>VLOOKUP(F34,[4]IMC!$B$6:$R$210,14,FALSE)</f>
        <v>#N/A</v>
      </c>
      <c r="AK34" s="294" t="e">
        <f>VLOOKUP(F34,[4]IMC!$B$6:$R$210,15,FALSE)</f>
        <v>#N/A</v>
      </c>
      <c r="AL34" s="294" t="e">
        <f>VLOOKUP(F34,[4]IMC!$B$6:$R$210,16,FALSE)</f>
        <v>#N/A</v>
      </c>
      <c r="AM34" s="294" t="e">
        <f>VLOOKUP(F34,[4]IMC!$B$6:$R$210,17,FALSE)</f>
        <v>#N/A</v>
      </c>
    </row>
    <row r="35" spans="1:39" s="295" customFormat="1" ht="12">
      <c r="A35" s="281"/>
      <c r="B35" s="281"/>
      <c r="C35" s="282"/>
      <c r="D35" s="283"/>
      <c r="E35" s="283"/>
      <c r="F35" s="284">
        <f t="shared" si="6"/>
        <v>0</v>
      </c>
      <c r="G35" s="285">
        <f t="shared" si="7"/>
        <v>0</v>
      </c>
      <c r="H35" s="281"/>
      <c r="I35" s="281"/>
      <c r="J35" s="281">
        <f t="shared" si="9"/>
        <v>0</v>
      </c>
      <c r="K35" s="281"/>
      <c r="L35" s="286" t="e">
        <f t="shared" si="8"/>
        <v>#DIV/0!</v>
      </c>
      <c r="M35" s="287" t="str">
        <f t="shared" si="0"/>
        <v/>
      </c>
      <c r="N35" s="288" t="e">
        <f>MATCH(F35,[4]IMC!B:B,0)</f>
        <v>#N/A</v>
      </c>
      <c r="O35" s="288" t="e">
        <f t="shared" ca="1" si="1"/>
        <v>#N/A</v>
      </c>
      <c r="P35" s="287" t="e">
        <f ca="1">CONCATENATE(INDEX([4]IMC!$F$1:$R$5,5,$O35) &amp; " e " &amp; INDEX([4]IMC!$F$1:$R$5,5,$O35+1))</f>
        <v>#N/A</v>
      </c>
      <c r="Q35" s="281"/>
      <c r="R35" s="288" t="e">
        <f>MATCH(F35,[4]PC!A:A,0)</f>
        <v>#N/A</v>
      </c>
      <c r="S35" s="288" t="e">
        <f t="shared" ca="1" si="2"/>
        <v>#N/A</v>
      </c>
      <c r="T35" s="296" t="e">
        <f ca="1">CONCATENATE(INDEX([4]PC!$E$1:$M$2,1,$S35) &amp; " e " &amp; INDEX([4]PC!$E$1:$M$2,1,$S35+1))</f>
        <v>#N/A</v>
      </c>
      <c r="U35" s="339"/>
      <c r="V35" s="335" t="e">
        <f t="shared" ca="1" si="3"/>
        <v>#N/A</v>
      </c>
      <c r="W35" s="335" t="e">
        <f ca="1">CONCATENATE(INDEX([4]IMC!$F$1:$R$5,5,$V35) &amp; " e " &amp; INDEX([4]IMC!$F$1:$R$5,5,$V35+1))</f>
        <v>#N/A</v>
      </c>
      <c r="X35" s="336">
        <f t="shared" si="4"/>
        <v>0</v>
      </c>
      <c r="Y35" s="336">
        <f t="shared" si="5"/>
        <v>0</v>
      </c>
      <c r="Z35" s="337"/>
      <c r="AA35" s="294" t="e">
        <f>VLOOKUP(F35,[4]IMC!$B$6:$R$210,5,FALSE)</f>
        <v>#N/A</v>
      </c>
      <c r="AB35" s="294" t="e">
        <f>VLOOKUP(F35,[4]IMC!$B$6:$R$210,6,FALSE)</f>
        <v>#N/A</v>
      </c>
      <c r="AC35" s="294" t="e">
        <f>VLOOKUP(F35,[4]IMC!$B$6:$R$210,7,FALSE)</f>
        <v>#N/A</v>
      </c>
      <c r="AD35" s="294" t="e">
        <f>VLOOKUP(F35,[4]IMC!$B$6:$R$210,8,FALSE)</f>
        <v>#N/A</v>
      </c>
      <c r="AE35" s="294" t="e">
        <f>VLOOKUP(F35,[4]IMC!$B$6:$R$210,9,FALSE)</f>
        <v>#N/A</v>
      </c>
      <c r="AF35" s="294" t="e">
        <f>VLOOKUP(F35,[4]IMC!$B$6:$R$210,10,FALSE)</f>
        <v>#N/A</v>
      </c>
      <c r="AG35" s="294" t="e">
        <f>VLOOKUP(F35,[4]IMC!$B$6:$R$210,11,FALSE)</f>
        <v>#N/A</v>
      </c>
      <c r="AH35" s="294" t="e">
        <f>VLOOKUP(F35,[4]IMC!$B$6:$R$210,12,FALSE)</f>
        <v>#N/A</v>
      </c>
      <c r="AI35" s="294" t="e">
        <f>VLOOKUP(F35,[4]IMC!$B$6:$R$210,13,FALSE)</f>
        <v>#N/A</v>
      </c>
      <c r="AJ35" s="294" t="e">
        <f>VLOOKUP(F35,[4]IMC!$B$6:$R$210,14,FALSE)</f>
        <v>#N/A</v>
      </c>
      <c r="AK35" s="294" t="e">
        <f>VLOOKUP(F35,[4]IMC!$B$6:$R$210,15,FALSE)</f>
        <v>#N/A</v>
      </c>
      <c r="AL35" s="294" t="e">
        <f>VLOOKUP(F35,[4]IMC!$B$6:$R$210,16,FALSE)</f>
        <v>#N/A</v>
      </c>
      <c r="AM35" s="294" t="e">
        <f>VLOOKUP(F35,[4]IMC!$B$6:$R$210,17,FALSE)</f>
        <v>#N/A</v>
      </c>
    </row>
    <row r="36" spans="1:39" s="295" customFormat="1" ht="12">
      <c r="A36" s="281"/>
      <c r="B36" s="281"/>
      <c r="C36" s="282"/>
      <c r="D36" s="283"/>
      <c r="E36" s="283"/>
      <c r="F36" s="284">
        <f t="shared" si="6"/>
        <v>0</v>
      </c>
      <c r="G36" s="285">
        <f t="shared" si="7"/>
        <v>0</v>
      </c>
      <c r="H36" s="281"/>
      <c r="I36" s="281"/>
      <c r="J36" s="281">
        <f t="shared" si="9"/>
        <v>0</v>
      </c>
      <c r="K36" s="281"/>
      <c r="L36" s="286" t="e">
        <f t="shared" si="8"/>
        <v>#DIV/0!</v>
      </c>
      <c r="M36" s="287" t="str">
        <f t="shared" si="0"/>
        <v/>
      </c>
      <c r="N36" s="288" t="e">
        <f>MATCH(F36,[4]IMC!B:B,0)</f>
        <v>#N/A</v>
      </c>
      <c r="O36" s="288" t="e">
        <f t="shared" ca="1" si="1"/>
        <v>#N/A</v>
      </c>
      <c r="P36" s="287" t="e">
        <f ca="1">CONCATENATE(INDEX([4]IMC!$F$1:$R$5,5,$O36) &amp; " e " &amp; INDEX([4]IMC!$F$1:$R$5,5,$O36+1))</f>
        <v>#N/A</v>
      </c>
      <c r="Q36" s="281"/>
      <c r="R36" s="288" t="e">
        <f>MATCH(F36,[4]PC!A:A,0)</f>
        <v>#N/A</v>
      </c>
      <c r="S36" s="288" t="e">
        <f t="shared" ca="1" si="2"/>
        <v>#N/A</v>
      </c>
      <c r="T36" s="296" t="e">
        <f ca="1">CONCATENATE(INDEX([4]PC!$E$1:$M$2,1,$S36) &amp; " e " &amp; INDEX([4]PC!$E$1:$M$2,1,$S36+1))</f>
        <v>#N/A</v>
      </c>
      <c r="U36" s="339"/>
      <c r="V36" s="335" t="e">
        <f t="shared" ca="1" si="3"/>
        <v>#N/A</v>
      </c>
      <c r="W36" s="335" t="e">
        <f ca="1">CONCATENATE(INDEX([4]IMC!$F$1:$R$5,5,$V36) &amp; " e " &amp; INDEX([4]IMC!$F$1:$R$5,5,$V36+1))</f>
        <v>#N/A</v>
      </c>
      <c r="X36" s="336">
        <f t="shared" si="4"/>
        <v>0</v>
      </c>
      <c r="Y36" s="336">
        <f t="shared" si="5"/>
        <v>0</v>
      </c>
      <c r="Z36" s="337"/>
      <c r="AA36" s="294" t="e">
        <f>VLOOKUP(F36,[4]IMC!$B$6:$R$210,5,FALSE)</f>
        <v>#N/A</v>
      </c>
      <c r="AB36" s="294" t="e">
        <f>VLOOKUP(F36,[4]IMC!$B$6:$R$210,6,FALSE)</f>
        <v>#N/A</v>
      </c>
      <c r="AC36" s="294" t="e">
        <f>VLOOKUP(F36,[4]IMC!$B$6:$R$210,7,FALSE)</f>
        <v>#N/A</v>
      </c>
      <c r="AD36" s="294" t="e">
        <f>VLOOKUP(F36,[4]IMC!$B$6:$R$210,8,FALSE)</f>
        <v>#N/A</v>
      </c>
      <c r="AE36" s="294" t="e">
        <f>VLOOKUP(F36,[4]IMC!$B$6:$R$210,9,FALSE)</f>
        <v>#N/A</v>
      </c>
      <c r="AF36" s="294" t="e">
        <f>VLOOKUP(F36,[4]IMC!$B$6:$R$210,10,FALSE)</f>
        <v>#N/A</v>
      </c>
      <c r="AG36" s="294" t="e">
        <f>VLOOKUP(F36,[4]IMC!$B$6:$R$210,11,FALSE)</f>
        <v>#N/A</v>
      </c>
      <c r="AH36" s="294" t="e">
        <f>VLOOKUP(F36,[4]IMC!$B$6:$R$210,12,FALSE)</f>
        <v>#N/A</v>
      </c>
      <c r="AI36" s="294" t="e">
        <f>VLOOKUP(F36,[4]IMC!$B$6:$R$210,13,FALSE)</f>
        <v>#N/A</v>
      </c>
      <c r="AJ36" s="294" t="e">
        <f>VLOOKUP(F36,[4]IMC!$B$6:$R$210,14,FALSE)</f>
        <v>#N/A</v>
      </c>
      <c r="AK36" s="294" t="e">
        <f>VLOOKUP(F36,[4]IMC!$B$6:$R$210,15,FALSE)</f>
        <v>#N/A</v>
      </c>
      <c r="AL36" s="294" t="e">
        <f>VLOOKUP(F36,[4]IMC!$B$6:$R$210,16,FALSE)</f>
        <v>#N/A</v>
      </c>
      <c r="AM36" s="294" t="e">
        <f>VLOOKUP(F36,[4]IMC!$B$6:$R$210,17,FALSE)</f>
        <v>#N/A</v>
      </c>
    </row>
    <row r="37" spans="1:39" s="295" customFormat="1" ht="12">
      <c r="A37" s="281"/>
      <c r="B37" s="281"/>
      <c r="C37" s="282"/>
      <c r="D37" s="283"/>
      <c r="E37" s="283"/>
      <c r="F37" s="284">
        <f t="shared" si="6"/>
        <v>0</v>
      </c>
      <c r="G37" s="285">
        <f t="shared" si="7"/>
        <v>0</v>
      </c>
      <c r="H37" s="281"/>
      <c r="I37" s="281"/>
      <c r="J37" s="281">
        <f t="shared" si="9"/>
        <v>0</v>
      </c>
      <c r="K37" s="281"/>
      <c r="L37" s="286" t="e">
        <f t="shared" si="8"/>
        <v>#DIV/0!</v>
      </c>
      <c r="M37" s="287" t="str">
        <f t="shared" si="0"/>
        <v/>
      </c>
      <c r="N37" s="288" t="e">
        <f>MATCH(F37,[4]IMC!B:B,0)</f>
        <v>#N/A</v>
      </c>
      <c r="O37" s="288" t="e">
        <f t="shared" ca="1" si="1"/>
        <v>#N/A</v>
      </c>
      <c r="P37" s="287" t="e">
        <f ca="1">CONCATENATE(INDEX([4]IMC!$F$1:$R$5,5,$O37) &amp; " e " &amp; INDEX([4]IMC!$F$1:$R$5,5,$O37+1))</f>
        <v>#N/A</v>
      </c>
      <c r="Q37" s="281"/>
      <c r="R37" s="288" t="e">
        <f>MATCH(F37,[4]PC!A:A,0)</f>
        <v>#N/A</v>
      </c>
      <c r="S37" s="288" t="e">
        <f t="shared" ca="1" si="2"/>
        <v>#N/A</v>
      </c>
      <c r="T37" s="296" t="e">
        <f ca="1">CONCATENATE(INDEX([4]PC!$E$1:$M$2,1,$S37) &amp; " e " &amp; INDEX([4]PC!$E$1:$M$2,1,$S37+1))</f>
        <v>#N/A</v>
      </c>
      <c r="U37" s="339"/>
      <c r="V37" s="335" t="e">
        <f t="shared" ca="1" si="3"/>
        <v>#N/A</v>
      </c>
      <c r="W37" s="335" t="e">
        <f ca="1">CONCATENATE(INDEX([4]IMC!$F$1:$R$5,5,$V37) &amp; " e " &amp; INDEX([4]IMC!$F$1:$R$5,5,$V37+1))</f>
        <v>#N/A</v>
      </c>
      <c r="X37" s="336">
        <f t="shared" si="4"/>
        <v>0</v>
      </c>
      <c r="Y37" s="336">
        <f t="shared" si="5"/>
        <v>0</v>
      </c>
      <c r="Z37" s="337"/>
      <c r="AA37" s="294" t="e">
        <f>VLOOKUP(F37,[4]IMC!$B$6:$R$210,5,FALSE)</f>
        <v>#N/A</v>
      </c>
      <c r="AB37" s="294" t="e">
        <f>VLOOKUP(F37,[4]IMC!$B$6:$R$210,6,FALSE)</f>
        <v>#N/A</v>
      </c>
      <c r="AC37" s="294" t="e">
        <f>VLOOKUP(F37,[4]IMC!$B$6:$R$210,7,FALSE)</f>
        <v>#N/A</v>
      </c>
      <c r="AD37" s="294" t="e">
        <f>VLOOKUP(F37,[4]IMC!$B$6:$R$210,8,FALSE)</f>
        <v>#N/A</v>
      </c>
      <c r="AE37" s="294" t="e">
        <f>VLOOKUP(F37,[4]IMC!$B$6:$R$210,9,FALSE)</f>
        <v>#N/A</v>
      </c>
      <c r="AF37" s="294" t="e">
        <f>VLOOKUP(F37,[4]IMC!$B$6:$R$210,10,FALSE)</f>
        <v>#N/A</v>
      </c>
      <c r="AG37" s="294" t="e">
        <f>VLOOKUP(F37,[4]IMC!$B$6:$R$210,11,FALSE)</f>
        <v>#N/A</v>
      </c>
      <c r="AH37" s="294" t="e">
        <f>VLOOKUP(F37,[4]IMC!$B$6:$R$210,12,FALSE)</f>
        <v>#N/A</v>
      </c>
      <c r="AI37" s="294" t="e">
        <f>VLOOKUP(F37,[4]IMC!$B$6:$R$210,13,FALSE)</f>
        <v>#N/A</v>
      </c>
      <c r="AJ37" s="294" t="e">
        <f>VLOOKUP(F37,[4]IMC!$B$6:$R$210,14,FALSE)</f>
        <v>#N/A</v>
      </c>
      <c r="AK37" s="294" t="e">
        <f>VLOOKUP(F37,[4]IMC!$B$6:$R$210,15,FALSE)</f>
        <v>#N/A</v>
      </c>
      <c r="AL37" s="294" t="e">
        <f>VLOOKUP(F37,[4]IMC!$B$6:$R$210,16,FALSE)</f>
        <v>#N/A</v>
      </c>
      <c r="AM37" s="294" t="e">
        <f>VLOOKUP(F37,[4]IMC!$B$6:$R$210,17,FALSE)</f>
        <v>#N/A</v>
      </c>
    </row>
    <row r="38" spans="1:39" s="295" customFormat="1" ht="12">
      <c r="A38" s="281"/>
      <c r="B38" s="281"/>
      <c r="C38" s="282"/>
      <c r="D38" s="283"/>
      <c r="E38" s="283"/>
      <c r="F38" s="284">
        <f t="shared" si="6"/>
        <v>0</v>
      </c>
      <c r="G38" s="285">
        <f t="shared" si="7"/>
        <v>0</v>
      </c>
      <c r="H38" s="281"/>
      <c r="I38" s="281"/>
      <c r="J38" s="281">
        <f t="shared" si="9"/>
        <v>0</v>
      </c>
      <c r="K38" s="281"/>
      <c r="L38" s="286" t="e">
        <f t="shared" si="8"/>
        <v>#DIV/0!</v>
      </c>
      <c r="M38" s="287" t="str">
        <f t="shared" si="0"/>
        <v/>
      </c>
      <c r="N38" s="288" t="e">
        <f>MATCH(F38,[4]IMC!B:B,0)</f>
        <v>#N/A</v>
      </c>
      <c r="O38" s="288" t="e">
        <f t="shared" ca="1" si="1"/>
        <v>#N/A</v>
      </c>
      <c r="P38" s="287" t="e">
        <f ca="1">CONCATENATE(INDEX([4]IMC!$F$1:$R$5,5,$O38) &amp; " e " &amp; INDEX([4]IMC!$F$1:$R$5,5,$O38+1))</f>
        <v>#N/A</v>
      </c>
      <c r="Q38" s="281"/>
      <c r="R38" s="288" t="e">
        <f>MATCH(F38,[4]PC!A:A,0)</f>
        <v>#N/A</v>
      </c>
      <c r="S38" s="288" t="e">
        <f t="shared" ca="1" si="2"/>
        <v>#N/A</v>
      </c>
      <c r="T38" s="296" t="e">
        <f ca="1">CONCATENATE(INDEX([4]PC!$E$1:$M$2,1,$S38) &amp; " e " &amp; INDEX([4]PC!$E$1:$M$2,1,$S38+1))</f>
        <v>#N/A</v>
      </c>
      <c r="U38" s="339"/>
      <c r="V38" s="335" t="e">
        <f t="shared" ca="1" si="3"/>
        <v>#N/A</v>
      </c>
      <c r="W38" s="335" t="e">
        <f ca="1">CONCATENATE(INDEX([4]IMC!$F$1:$R$5,5,$V38) &amp; " e " &amp; INDEX([4]IMC!$F$1:$R$5,5,$V38+1))</f>
        <v>#N/A</v>
      </c>
      <c r="X38" s="336">
        <f t="shared" si="4"/>
        <v>0</v>
      </c>
      <c r="Y38" s="336">
        <f t="shared" si="5"/>
        <v>0</v>
      </c>
      <c r="Z38" s="337"/>
      <c r="AA38" s="294" t="e">
        <f>VLOOKUP(F38,[4]IMC!$B$6:$R$210,5,FALSE)</f>
        <v>#N/A</v>
      </c>
      <c r="AB38" s="294" t="e">
        <f>VLOOKUP(F38,[4]IMC!$B$6:$R$210,6,FALSE)</f>
        <v>#N/A</v>
      </c>
      <c r="AC38" s="294" t="e">
        <f>VLOOKUP(F38,[4]IMC!$B$6:$R$210,7,FALSE)</f>
        <v>#N/A</v>
      </c>
      <c r="AD38" s="294" t="e">
        <f>VLOOKUP(F38,[4]IMC!$B$6:$R$210,8,FALSE)</f>
        <v>#N/A</v>
      </c>
      <c r="AE38" s="294" t="e">
        <f>VLOOKUP(F38,[4]IMC!$B$6:$R$210,9,FALSE)</f>
        <v>#N/A</v>
      </c>
      <c r="AF38" s="294" t="e">
        <f>VLOOKUP(F38,[4]IMC!$B$6:$R$210,10,FALSE)</f>
        <v>#N/A</v>
      </c>
      <c r="AG38" s="294" t="e">
        <f>VLOOKUP(F38,[4]IMC!$B$6:$R$210,11,FALSE)</f>
        <v>#N/A</v>
      </c>
      <c r="AH38" s="294" t="e">
        <f>VLOOKUP(F38,[4]IMC!$B$6:$R$210,12,FALSE)</f>
        <v>#N/A</v>
      </c>
      <c r="AI38" s="294" t="e">
        <f>VLOOKUP(F38,[4]IMC!$B$6:$R$210,13,FALSE)</f>
        <v>#N/A</v>
      </c>
      <c r="AJ38" s="294" t="e">
        <f>VLOOKUP(F38,[4]IMC!$B$6:$R$210,14,FALSE)</f>
        <v>#N/A</v>
      </c>
      <c r="AK38" s="294" t="e">
        <f>VLOOKUP(F38,[4]IMC!$B$6:$R$210,15,FALSE)</f>
        <v>#N/A</v>
      </c>
      <c r="AL38" s="294" t="e">
        <f>VLOOKUP(F38,[4]IMC!$B$6:$R$210,16,FALSE)</f>
        <v>#N/A</v>
      </c>
      <c r="AM38" s="294" t="e">
        <f>VLOOKUP(F38,[4]IMC!$B$6:$R$210,17,FALSE)</f>
        <v>#N/A</v>
      </c>
    </row>
    <row r="39" spans="1:39" s="295" customFormat="1" ht="12">
      <c r="A39" s="281"/>
      <c r="B39" s="281"/>
      <c r="C39" s="282"/>
      <c r="D39" s="283"/>
      <c r="E39" s="283"/>
      <c r="F39" s="284">
        <f t="shared" si="6"/>
        <v>0</v>
      </c>
      <c r="G39" s="285">
        <f t="shared" si="7"/>
        <v>0</v>
      </c>
      <c r="H39" s="281"/>
      <c r="I39" s="281"/>
      <c r="J39" s="281">
        <f t="shared" si="9"/>
        <v>0</v>
      </c>
      <c r="K39" s="281"/>
      <c r="L39" s="286" t="e">
        <f t="shared" si="8"/>
        <v>#DIV/0!</v>
      </c>
      <c r="M39" s="287" t="str">
        <f t="shared" si="0"/>
        <v/>
      </c>
      <c r="N39" s="288" t="e">
        <f>MATCH(F39,[4]IMC!B:B,0)</f>
        <v>#N/A</v>
      </c>
      <c r="O39" s="288" t="e">
        <f t="shared" ca="1" si="1"/>
        <v>#N/A</v>
      </c>
      <c r="P39" s="287" t="e">
        <f ca="1">CONCATENATE(INDEX([4]IMC!$F$1:$R$5,5,$O39) &amp; " e " &amp; INDEX([4]IMC!$F$1:$R$5,5,$O39+1))</f>
        <v>#N/A</v>
      </c>
      <c r="Q39" s="281"/>
      <c r="R39" s="288" t="e">
        <f>MATCH(F39,[4]PC!A:A,0)</f>
        <v>#N/A</v>
      </c>
      <c r="S39" s="288" t="e">
        <f t="shared" ca="1" si="2"/>
        <v>#N/A</v>
      </c>
      <c r="T39" s="296" t="e">
        <f ca="1">CONCATENATE(INDEX([4]PC!$E$1:$M$2,1,$S39) &amp; " e " &amp; INDEX([4]PC!$E$1:$M$2,1,$S39+1))</f>
        <v>#N/A</v>
      </c>
      <c r="U39" s="339"/>
      <c r="V39" s="335" t="e">
        <f t="shared" ca="1" si="3"/>
        <v>#N/A</v>
      </c>
      <c r="W39" s="335" t="e">
        <f ca="1">CONCATENATE(INDEX([4]IMC!$F$1:$R$5,5,$V39) &amp; " e " &amp; INDEX([4]IMC!$F$1:$R$5,5,$V39+1))</f>
        <v>#N/A</v>
      </c>
      <c r="X39" s="336">
        <f t="shared" si="4"/>
        <v>0</v>
      </c>
      <c r="Y39" s="336">
        <f t="shared" si="5"/>
        <v>0</v>
      </c>
      <c r="Z39" s="337"/>
      <c r="AA39" s="294" t="e">
        <f>VLOOKUP(F39,[4]IMC!$B$6:$R$210,5,FALSE)</f>
        <v>#N/A</v>
      </c>
      <c r="AB39" s="294" t="e">
        <f>VLOOKUP(F39,[4]IMC!$B$6:$R$210,6,FALSE)</f>
        <v>#N/A</v>
      </c>
      <c r="AC39" s="294" t="e">
        <f>VLOOKUP(F39,[4]IMC!$B$6:$R$210,7,FALSE)</f>
        <v>#N/A</v>
      </c>
      <c r="AD39" s="294" t="e">
        <f>VLOOKUP(F39,[4]IMC!$B$6:$R$210,8,FALSE)</f>
        <v>#N/A</v>
      </c>
      <c r="AE39" s="294" t="e">
        <f>VLOOKUP(F39,[4]IMC!$B$6:$R$210,9,FALSE)</f>
        <v>#N/A</v>
      </c>
      <c r="AF39" s="294" t="e">
        <f>VLOOKUP(F39,[4]IMC!$B$6:$R$210,10,FALSE)</f>
        <v>#N/A</v>
      </c>
      <c r="AG39" s="294" t="e">
        <f>VLOOKUP(F39,[4]IMC!$B$6:$R$210,11,FALSE)</f>
        <v>#N/A</v>
      </c>
      <c r="AH39" s="294" t="e">
        <f>VLOOKUP(F39,[4]IMC!$B$6:$R$210,12,FALSE)</f>
        <v>#N/A</v>
      </c>
      <c r="AI39" s="294" t="e">
        <f>VLOOKUP(F39,[4]IMC!$B$6:$R$210,13,FALSE)</f>
        <v>#N/A</v>
      </c>
      <c r="AJ39" s="294" t="e">
        <f>VLOOKUP(F39,[4]IMC!$B$6:$R$210,14,FALSE)</f>
        <v>#N/A</v>
      </c>
      <c r="AK39" s="294" t="e">
        <f>VLOOKUP(F39,[4]IMC!$B$6:$R$210,15,FALSE)</f>
        <v>#N/A</v>
      </c>
      <c r="AL39" s="294" t="e">
        <f>VLOOKUP(F39,[4]IMC!$B$6:$R$210,16,FALSE)</f>
        <v>#N/A</v>
      </c>
      <c r="AM39" s="294" t="e">
        <f>VLOOKUP(F39,[4]IMC!$B$6:$R$210,17,FALSE)</f>
        <v>#N/A</v>
      </c>
    </row>
    <row r="40" spans="1:39" s="295" customFormat="1" ht="12">
      <c r="A40" s="281"/>
      <c r="B40" s="281"/>
      <c r="C40" s="282"/>
      <c r="D40" s="283"/>
      <c r="E40" s="283"/>
      <c r="F40" s="284">
        <f t="shared" si="6"/>
        <v>0</v>
      </c>
      <c r="G40" s="285">
        <f t="shared" si="7"/>
        <v>0</v>
      </c>
      <c r="H40" s="281"/>
      <c r="I40" s="281"/>
      <c r="J40" s="281">
        <f t="shared" si="9"/>
        <v>0</v>
      </c>
      <c r="K40" s="281"/>
      <c r="L40" s="286" t="e">
        <f t="shared" si="8"/>
        <v>#DIV/0!</v>
      </c>
      <c r="M40" s="287" t="str">
        <f t="shared" si="0"/>
        <v/>
      </c>
      <c r="N40" s="288" t="e">
        <f>MATCH(F40,[4]IMC!B:B,0)</f>
        <v>#N/A</v>
      </c>
      <c r="O40" s="288" t="e">
        <f t="shared" ca="1" si="1"/>
        <v>#N/A</v>
      </c>
      <c r="P40" s="287" t="e">
        <f ca="1">CONCATENATE(INDEX([4]IMC!$F$1:$R$5,5,$O40) &amp; " e " &amp; INDEX([4]IMC!$F$1:$R$5,5,$O40+1))</f>
        <v>#N/A</v>
      </c>
      <c r="Q40" s="281"/>
      <c r="R40" s="288" t="e">
        <f>MATCH(F40,[4]PC!A:A,0)</f>
        <v>#N/A</v>
      </c>
      <c r="S40" s="288" t="e">
        <f t="shared" ca="1" si="2"/>
        <v>#N/A</v>
      </c>
      <c r="T40" s="296" t="e">
        <f ca="1">CONCATENATE(INDEX([4]PC!$E$1:$M$2,1,$S40) &amp; " e " &amp; INDEX([4]PC!$E$1:$M$2,1,$S40+1))</f>
        <v>#N/A</v>
      </c>
      <c r="U40" s="339"/>
      <c r="V40" s="335" t="e">
        <f t="shared" ca="1" si="3"/>
        <v>#N/A</v>
      </c>
      <c r="W40" s="335" t="e">
        <f ca="1">CONCATENATE(INDEX([4]IMC!$F$1:$R$5,5,$V40) &amp; " e " &amp; INDEX([4]IMC!$F$1:$R$5,5,$V40+1))</f>
        <v>#N/A</v>
      </c>
      <c r="X40" s="336">
        <f t="shared" si="4"/>
        <v>0</v>
      </c>
      <c r="Y40" s="336">
        <f t="shared" si="5"/>
        <v>0</v>
      </c>
      <c r="Z40" s="337"/>
      <c r="AA40" s="294" t="e">
        <f>VLOOKUP(F40,[4]IMC!$B$6:$R$210,5,FALSE)</f>
        <v>#N/A</v>
      </c>
      <c r="AB40" s="294" t="e">
        <f>VLOOKUP(F40,[4]IMC!$B$6:$R$210,6,FALSE)</f>
        <v>#N/A</v>
      </c>
      <c r="AC40" s="294" t="e">
        <f>VLOOKUP(F40,[4]IMC!$B$6:$R$210,7,FALSE)</f>
        <v>#N/A</v>
      </c>
      <c r="AD40" s="294" t="e">
        <f>VLOOKUP(F40,[4]IMC!$B$6:$R$210,8,FALSE)</f>
        <v>#N/A</v>
      </c>
      <c r="AE40" s="294" t="e">
        <f>VLOOKUP(F40,[4]IMC!$B$6:$R$210,9,FALSE)</f>
        <v>#N/A</v>
      </c>
      <c r="AF40" s="294" t="e">
        <f>VLOOKUP(F40,[4]IMC!$B$6:$R$210,10,FALSE)</f>
        <v>#N/A</v>
      </c>
      <c r="AG40" s="294" t="e">
        <f>VLOOKUP(F40,[4]IMC!$B$6:$R$210,11,FALSE)</f>
        <v>#N/A</v>
      </c>
      <c r="AH40" s="294" t="e">
        <f>VLOOKUP(F40,[4]IMC!$B$6:$R$210,12,FALSE)</f>
        <v>#N/A</v>
      </c>
      <c r="AI40" s="294" t="e">
        <f>VLOOKUP(F40,[4]IMC!$B$6:$R$210,13,FALSE)</f>
        <v>#N/A</v>
      </c>
      <c r="AJ40" s="294" t="e">
        <f>VLOOKUP(F40,[4]IMC!$B$6:$R$210,14,FALSE)</f>
        <v>#N/A</v>
      </c>
      <c r="AK40" s="294" t="e">
        <f>VLOOKUP(F40,[4]IMC!$B$6:$R$210,15,FALSE)</f>
        <v>#N/A</v>
      </c>
      <c r="AL40" s="294" t="e">
        <f>VLOOKUP(F40,[4]IMC!$B$6:$R$210,16,FALSE)</f>
        <v>#N/A</v>
      </c>
      <c r="AM40" s="294" t="e">
        <f>VLOOKUP(F40,[4]IMC!$B$6:$R$210,17,FALSE)</f>
        <v>#N/A</v>
      </c>
    </row>
    <row r="41" spans="1:39" s="295" customFormat="1" ht="12">
      <c r="A41" s="281"/>
      <c r="B41" s="281"/>
      <c r="C41" s="282"/>
      <c r="D41" s="283"/>
      <c r="E41" s="283"/>
      <c r="F41" s="284">
        <f t="shared" si="6"/>
        <v>0</v>
      </c>
      <c r="G41" s="285">
        <f t="shared" si="7"/>
        <v>0</v>
      </c>
      <c r="H41" s="281"/>
      <c r="I41" s="281"/>
      <c r="J41" s="281">
        <f t="shared" si="9"/>
        <v>0</v>
      </c>
      <c r="K41" s="281"/>
      <c r="L41" s="286" t="e">
        <f t="shared" si="8"/>
        <v>#DIV/0!</v>
      </c>
      <c r="M41" s="287" t="str">
        <f t="shared" si="0"/>
        <v/>
      </c>
      <c r="N41" s="288" t="e">
        <f>MATCH(F41,[4]IMC!B:B,0)</f>
        <v>#N/A</v>
      </c>
      <c r="O41" s="288" t="e">
        <f t="shared" ca="1" si="1"/>
        <v>#N/A</v>
      </c>
      <c r="P41" s="287" t="e">
        <f ca="1">CONCATENATE(INDEX([4]IMC!$F$1:$R$5,5,$O41) &amp; " e " &amp; INDEX([4]IMC!$F$1:$R$5,5,$O41+1))</f>
        <v>#N/A</v>
      </c>
      <c r="Q41" s="281"/>
      <c r="R41" s="288" t="e">
        <f>MATCH(F41,[4]PC!A:A,0)</f>
        <v>#N/A</v>
      </c>
      <c r="S41" s="288" t="e">
        <f t="shared" ca="1" si="2"/>
        <v>#N/A</v>
      </c>
      <c r="T41" s="296" t="e">
        <f ca="1">CONCATENATE(INDEX([4]PC!$E$1:$M$2,1,$S41) &amp; " e " &amp; INDEX([4]PC!$E$1:$M$2,1,$S41+1))</f>
        <v>#N/A</v>
      </c>
      <c r="U41" s="339"/>
      <c r="V41" s="335" t="e">
        <f t="shared" ca="1" si="3"/>
        <v>#N/A</v>
      </c>
      <c r="W41" s="335" t="e">
        <f ca="1">CONCATENATE(INDEX([4]IMC!$F$1:$R$5,5,$V41) &amp; " e " &amp; INDEX([4]IMC!$F$1:$R$5,5,$V41+1))</f>
        <v>#N/A</v>
      </c>
      <c r="X41" s="336">
        <f t="shared" si="4"/>
        <v>0</v>
      </c>
      <c r="Y41" s="336">
        <f t="shared" si="5"/>
        <v>0</v>
      </c>
      <c r="Z41" s="337"/>
      <c r="AA41" s="294" t="e">
        <f>VLOOKUP(F41,[4]IMC!$B$6:$R$210,5,FALSE)</f>
        <v>#N/A</v>
      </c>
      <c r="AB41" s="294" t="e">
        <f>VLOOKUP(F41,[4]IMC!$B$6:$R$210,6,FALSE)</f>
        <v>#N/A</v>
      </c>
      <c r="AC41" s="294" t="e">
        <f>VLOOKUP(F41,[4]IMC!$B$6:$R$210,7,FALSE)</f>
        <v>#N/A</v>
      </c>
      <c r="AD41" s="294" t="e">
        <f>VLOOKUP(F41,[4]IMC!$B$6:$R$210,8,FALSE)</f>
        <v>#N/A</v>
      </c>
      <c r="AE41" s="294" t="e">
        <f>VLOOKUP(F41,[4]IMC!$B$6:$R$210,9,FALSE)</f>
        <v>#N/A</v>
      </c>
      <c r="AF41" s="294" t="e">
        <f>VLOOKUP(F41,[4]IMC!$B$6:$R$210,10,FALSE)</f>
        <v>#N/A</v>
      </c>
      <c r="AG41" s="294" t="e">
        <f>VLOOKUP(F41,[4]IMC!$B$6:$R$210,11,FALSE)</f>
        <v>#N/A</v>
      </c>
      <c r="AH41" s="294" t="e">
        <f>VLOOKUP(F41,[4]IMC!$B$6:$R$210,12,FALSE)</f>
        <v>#N/A</v>
      </c>
      <c r="AI41" s="294" t="e">
        <f>VLOOKUP(F41,[4]IMC!$B$6:$R$210,13,FALSE)</f>
        <v>#N/A</v>
      </c>
      <c r="AJ41" s="294" t="e">
        <f>VLOOKUP(F41,[4]IMC!$B$6:$R$210,14,FALSE)</f>
        <v>#N/A</v>
      </c>
      <c r="AK41" s="294" t="e">
        <f>VLOOKUP(F41,[4]IMC!$B$6:$R$210,15,FALSE)</f>
        <v>#N/A</v>
      </c>
      <c r="AL41" s="294" t="e">
        <f>VLOOKUP(F41,[4]IMC!$B$6:$R$210,16,FALSE)</f>
        <v>#N/A</v>
      </c>
      <c r="AM41" s="294" t="e">
        <f>VLOOKUP(F41,[4]IMC!$B$6:$R$210,17,FALSE)</f>
        <v>#N/A</v>
      </c>
    </row>
    <row r="42" spans="1:39" s="295" customFormat="1" ht="12">
      <c r="A42" s="281"/>
      <c r="B42" s="281"/>
      <c r="C42" s="282"/>
      <c r="D42" s="283"/>
      <c r="E42" s="283"/>
      <c r="F42" s="284">
        <f t="shared" si="6"/>
        <v>0</v>
      </c>
      <c r="G42" s="285">
        <f t="shared" si="7"/>
        <v>0</v>
      </c>
      <c r="H42" s="281"/>
      <c r="I42" s="281"/>
      <c r="J42" s="281">
        <f t="shared" si="9"/>
        <v>0</v>
      </c>
      <c r="K42" s="281"/>
      <c r="L42" s="286" t="e">
        <f t="shared" si="8"/>
        <v>#DIV/0!</v>
      </c>
      <c r="M42" s="287" t="str">
        <f t="shared" si="0"/>
        <v/>
      </c>
      <c r="N42" s="288" t="e">
        <f>MATCH(F42,[4]IMC!B:B,0)</f>
        <v>#N/A</v>
      </c>
      <c r="O42" s="288" t="e">
        <f t="shared" ca="1" si="1"/>
        <v>#N/A</v>
      </c>
      <c r="P42" s="287" t="e">
        <f ca="1">CONCATENATE(INDEX([4]IMC!$F$1:$R$5,5,$O42) &amp; " e " &amp; INDEX([4]IMC!$F$1:$R$5,5,$O42+1))</f>
        <v>#N/A</v>
      </c>
      <c r="Q42" s="281"/>
      <c r="R42" s="288" t="e">
        <f>MATCH(F42,[4]PC!A:A,0)</f>
        <v>#N/A</v>
      </c>
      <c r="S42" s="288" t="e">
        <f t="shared" ca="1" si="2"/>
        <v>#N/A</v>
      </c>
      <c r="T42" s="296" t="e">
        <f ca="1">CONCATENATE(INDEX([4]PC!$E$1:$M$2,1,$S42) &amp; " e " &amp; INDEX([4]PC!$E$1:$M$2,1,$S42+1))</f>
        <v>#N/A</v>
      </c>
      <c r="U42" s="339"/>
      <c r="V42" s="335" t="e">
        <f t="shared" ca="1" si="3"/>
        <v>#N/A</v>
      </c>
      <c r="W42" s="335" t="e">
        <f ca="1">CONCATENATE(INDEX([4]IMC!$F$1:$R$5,5,$V42) &amp; " e " &amp; INDEX([4]IMC!$F$1:$R$5,5,$V42+1))</f>
        <v>#N/A</v>
      </c>
      <c r="X42" s="336">
        <f t="shared" si="4"/>
        <v>0</v>
      </c>
      <c r="Y42" s="336">
        <f t="shared" si="5"/>
        <v>0</v>
      </c>
      <c r="Z42" s="337"/>
      <c r="AA42" s="294" t="e">
        <f>VLOOKUP(F42,[4]IMC!$B$6:$R$210,5,FALSE)</f>
        <v>#N/A</v>
      </c>
      <c r="AB42" s="294" t="e">
        <f>VLOOKUP(F42,[4]IMC!$B$6:$R$210,6,FALSE)</f>
        <v>#N/A</v>
      </c>
      <c r="AC42" s="294" t="e">
        <f>VLOOKUP(F42,[4]IMC!$B$6:$R$210,7,FALSE)</f>
        <v>#N/A</v>
      </c>
      <c r="AD42" s="294" t="e">
        <f>VLOOKUP(F42,[4]IMC!$B$6:$R$210,8,FALSE)</f>
        <v>#N/A</v>
      </c>
      <c r="AE42" s="294" t="e">
        <f>VLOOKUP(F42,[4]IMC!$B$6:$R$210,9,FALSE)</f>
        <v>#N/A</v>
      </c>
      <c r="AF42" s="294" t="e">
        <f>VLOOKUP(F42,[4]IMC!$B$6:$R$210,10,FALSE)</f>
        <v>#N/A</v>
      </c>
      <c r="AG42" s="294" t="e">
        <f>VLOOKUP(F42,[4]IMC!$B$6:$R$210,11,FALSE)</f>
        <v>#N/A</v>
      </c>
      <c r="AH42" s="294" t="e">
        <f>VLOOKUP(F42,[4]IMC!$B$6:$R$210,12,FALSE)</f>
        <v>#N/A</v>
      </c>
      <c r="AI42" s="294" t="e">
        <f>VLOOKUP(F42,[4]IMC!$B$6:$R$210,13,FALSE)</f>
        <v>#N/A</v>
      </c>
      <c r="AJ42" s="294" t="e">
        <f>VLOOKUP(F42,[4]IMC!$B$6:$R$210,14,FALSE)</f>
        <v>#N/A</v>
      </c>
      <c r="AK42" s="294" t="e">
        <f>VLOOKUP(F42,[4]IMC!$B$6:$R$210,15,FALSE)</f>
        <v>#N/A</v>
      </c>
      <c r="AL42" s="294" t="e">
        <f>VLOOKUP(F42,[4]IMC!$B$6:$R$210,16,FALSE)</f>
        <v>#N/A</v>
      </c>
      <c r="AM42" s="294" t="e">
        <f>VLOOKUP(F42,[4]IMC!$B$6:$R$210,17,FALSE)</f>
        <v>#N/A</v>
      </c>
    </row>
    <row r="43" spans="1:39" s="295" customFormat="1" ht="12">
      <c r="A43" s="281"/>
      <c r="B43" s="281"/>
      <c r="C43" s="282"/>
      <c r="D43" s="283"/>
      <c r="E43" s="283"/>
      <c r="F43" s="284">
        <f t="shared" si="6"/>
        <v>0</v>
      </c>
      <c r="G43" s="285">
        <f t="shared" si="7"/>
        <v>0</v>
      </c>
      <c r="H43" s="281"/>
      <c r="I43" s="281"/>
      <c r="J43" s="281">
        <f t="shared" si="9"/>
        <v>0</v>
      </c>
      <c r="K43" s="281"/>
      <c r="L43" s="286" t="e">
        <f t="shared" si="8"/>
        <v>#DIV/0!</v>
      </c>
      <c r="M43" s="287" t="str">
        <f t="shared" si="0"/>
        <v/>
      </c>
      <c r="N43" s="288" t="e">
        <f>MATCH(F43,[4]IMC!B:B,0)</f>
        <v>#N/A</v>
      </c>
      <c r="O43" s="288" t="e">
        <f t="shared" ca="1" si="1"/>
        <v>#N/A</v>
      </c>
      <c r="P43" s="287" t="e">
        <f ca="1">CONCATENATE(INDEX([4]IMC!$F$1:$R$5,5,$O43) &amp; " e " &amp; INDEX([4]IMC!$F$1:$R$5,5,$O43+1))</f>
        <v>#N/A</v>
      </c>
      <c r="Q43" s="281"/>
      <c r="R43" s="288" t="e">
        <f>MATCH(F43,[4]PC!A:A,0)</f>
        <v>#N/A</v>
      </c>
      <c r="S43" s="288" t="e">
        <f t="shared" ca="1" si="2"/>
        <v>#N/A</v>
      </c>
      <c r="T43" s="296" t="e">
        <f ca="1">CONCATENATE(INDEX([4]PC!$E$1:$M$2,1,$S43) &amp; " e " &amp; INDEX([4]PC!$E$1:$M$2,1,$S43+1))</f>
        <v>#N/A</v>
      </c>
      <c r="U43" s="339"/>
      <c r="V43" s="335" t="e">
        <f t="shared" ca="1" si="3"/>
        <v>#N/A</v>
      </c>
      <c r="W43" s="335" t="e">
        <f ca="1">CONCATENATE(INDEX([4]IMC!$F$1:$R$5,5,$V43) &amp; " e " &amp; INDEX([4]IMC!$F$1:$R$5,5,$V43+1))</f>
        <v>#N/A</v>
      </c>
      <c r="X43" s="336">
        <f t="shared" si="4"/>
        <v>0</v>
      </c>
      <c r="Y43" s="336">
        <f t="shared" si="5"/>
        <v>0</v>
      </c>
      <c r="Z43" s="337"/>
      <c r="AA43" s="294" t="e">
        <f>VLOOKUP(F43,[4]IMC!$B$6:$R$210,5,FALSE)</f>
        <v>#N/A</v>
      </c>
      <c r="AB43" s="294" t="e">
        <f>VLOOKUP(F43,[4]IMC!$B$6:$R$210,6,FALSE)</f>
        <v>#N/A</v>
      </c>
      <c r="AC43" s="294" t="e">
        <f>VLOOKUP(F43,[4]IMC!$B$6:$R$210,7,FALSE)</f>
        <v>#N/A</v>
      </c>
      <c r="AD43" s="294" t="e">
        <f>VLOOKUP(F43,[4]IMC!$B$6:$R$210,8,FALSE)</f>
        <v>#N/A</v>
      </c>
      <c r="AE43" s="294" t="e">
        <f>VLOOKUP(F43,[4]IMC!$B$6:$R$210,9,FALSE)</f>
        <v>#N/A</v>
      </c>
      <c r="AF43" s="294" t="e">
        <f>VLOOKUP(F43,[4]IMC!$B$6:$R$210,10,FALSE)</f>
        <v>#N/A</v>
      </c>
      <c r="AG43" s="294" t="e">
        <f>VLOOKUP(F43,[4]IMC!$B$6:$R$210,11,FALSE)</f>
        <v>#N/A</v>
      </c>
      <c r="AH43" s="294" t="e">
        <f>VLOOKUP(F43,[4]IMC!$B$6:$R$210,12,FALSE)</f>
        <v>#N/A</v>
      </c>
      <c r="AI43" s="294" t="e">
        <f>VLOOKUP(F43,[4]IMC!$B$6:$R$210,13,FALSE)</f>
        <v>#N/A</v>
      </c>
      <c r="AJ43" s="294" t="e">
        <f>VLOOKUP(F43,[4]IMC!$B$6:$R$210,14,FALSE)</f>
        <v>#N/A</v>
      </c>
      <c r="AK43" s="294" t="e">
        <f>VLOOKUP(F43,[4]IMC!$B$6:$R$210,15,FALSE)</f>
        <v>#N/A</v>
      </c>
      <c r="AL43" s="294" t="e">
        <f>VLOOKUP(F43,[4]IMC!$B$6:$R$210,16,FALSE)</f>
        <v>#N/A</v>
      </c>
      <c r="AM43" s="294" t="e">
        <f>VLOOKUP(F43,[4]IMC!$B$6:$R$210,17,FALSE)</f>
        <v>#N/A</v>
      </c>
    </row>
    <row r="44" spans="1:39" s="295" customFormat="1" ht="12">
      <c r="A44" s="281"/>
      <c r="B44" s="281"/>
      <c r="C44" s="282"/>
      <c r="D44" s="283"/>
      <c r="E44" s="283"/>
      <c r="F44" s="284">
        <f t="shared" si="6"/>
        <v>0</v>
      </c>
      <c r="G44" s="285">
        <f t="shared" si="7"/>
        <v>0</v>
      </c>
      <c r="H44" s="281"/>
      <c r="I44" s="281"/>
      <c r="J44" s="281">
        <f t="shared" si="9"/>
        <v>0</v>
      </c>
      <c r="K44" s="281"/>
      <c r="L44" s="286" t="e">
        <f t="shared" si="8"/>
        <v>#DIV/0!</v>
      </c>
      <c r="M44" s="287" t="str">
        <f t="shared" si="0"/>
        <v/>
      </c>
      <c r="N44" s="288" t="e">
        <f>MATCH(F44,[4]IMC!B:B,0)</f>
        <v>#N/A</v>
      </c>
      <c r="O44" s="288" t="e">
        <f t="shared" ca="1" si="1"/>
        <v>#N/A</v>
      </c>
      <c r="P44" s="287" t="e">
        <f ca="1">CONCATENATE(INDEX([4]IMC!$F$1:$R$5,5,$O44) &amp; " e " &amp; INDEX([4]IMC!$F$1:$R$5,5,$O44+1))</f>
        <v>#N/A</v>
      </c>
      <c r="Q44" s="281"/>
      <c r="R44" s="288" t="e">
        <f>MATCH(F44,[4]PC!A:A,0)</f>
        <v>#N/A</v>
      </c>
      <c r="S44" s="288" t="e">
        <f t="shared" ca="1" si="2"/>
        <v>#N/A</v>
      </c>
      <c r="T44" s="296" t="e">
        <f ca="1">CONCATENATE(INDEX([4]PC!$E$1:$M$2,1,$S44) &amp; " e " &amp; INDEX([4]PC!$E$1:$M$2,1,$S44+1))</f>
        <v>#N/A</v>
      </c>
      <c r="U44" s="339"/>
      <c r="V44" s="335" t="e">
        <f t="shared" ca="1" si="3"/>
        <v>#N/A</v>
      </c>
      <c r="W44" s="335" t="e">
        <f ca="1">CONCATENATE(INDEX([4]IMC!$F$1:$R$5,5,$V44) &amp; " e " &amp; INDEX([4]IMC!$F$1:$R$5,5,$V44+1))</f>
        <v>#N/A</v>
      </c>
      <c r="X44" s="336">
        <f t="shared" si="4"/>
        <v>0</v>
      </c>
      <c r="Y44" s="336">
        <f t="shared" si="5"/>
        <v>0</v>
      </c>
      <c r="Z44" s="337"/>
      <c r="AA44" s="294" t="e">
        <f>VLOOKUP(F44,[4]IMC!$B$6:$R$210,5,FALSE)</f>
        <v>#N/A</v>
      </c>
      <c r="AB44" s="294" t="e">
        <f>VLOOKUP(F44,[4]IMC!$B$6:$R$210,6,FALSE)</f>
        <v>#N/A</v>
      </c>
      <c r="AC44" s="294" t="e">
        <f>VLOOKUP(F44,[4]IMC!$B$6:$R$210,7,FALSE)</f>
        <v>#N/A</v>
      </c>
      <c r="AD44" s="294" t="e">
        <f>VLOOKUP(F44,[4]IMC!$B$6:$R$210,8,FALSE)</f>
        <v>#N/A</v>
      </c>
      <c r="AE44" s="294" t="e">
        <f>VLOOKUP(F44,[4]IMC!$B$6:$R$210,9,FALSE)</f>
        <v>#N/A</v>
      </c>
      <c r="AF44" s="294" t="e">
        <f>VLOOKUP(F44,[4]IMC!$B$6:$R$210,10,FALSE)</f>
        <v>#N/A</v>
      </c>
      <c r="AG44" s="294" t="e">
        <f>VLOOKUP(F44,[4]IMC!$B$6:$R$210,11,FALSE)</f>
        <v>#N/A</v>
      </c>
      <c r="AH44" s="294" t="e">
        <f>VLOOKUP(F44,[4]IMC!$B$6:$R$210,12,FALSE)</f>
        <v>#N/A</v>
      </c>
      <c r="AI44" s="294" t="e">
        <f>VLOOKUP(F44,[4]IMC!$B$6:$R$210,13,FALSE)</f>
        <v>#N/A</v>
      </c>
      <c r="AJ44" s="294" t="e">
        <f>VLOOKUP(F44,[4]IMC!$B$6:$R$210,14,FALSE)</f>
        <v>#N/A</v>
      </c>
      <c r="AK44" s="294" t="e">
        <f>VLOOKUP(F44,[4]IMC!$B$6:$R$210,15,FALSE)</f>
        <v>#N/A</v>
      </c>
      <c r="AL44" s="294" t="e">
        <f>VLOOKUP(F44,[4]IMC!$B$6:$R$210,16,FALSE)</f>
        <v>#N/A</v>
      </c>
      <c r="AM44" s="294" t="e">
        <f>VLOOKUP(F44,[4]IMC!$B$6:$R$210,17,FALSE)</f>
        <v>#N/A</v>
      </c>
    </row>
    <row r="45" spans="1:39" s="295" customFormat="1" ht="12">
      <c r="A45" s="281"/>
      <c r="B45" s="281"/>
      <c r="C45" s="282"/>
      <c r="D45" s="283"/>
      <c r="E45" s="283"/>
      <c r="F45" s="284">
        <f t="shared" si="6"/>
        <v>0</v>
      </c>
      <c r="G45" s="285">
        <f t="shared" si="7"/>
        <v>0</v>
      </c>
      <c r="H45" s="281"/>
      <c r="I45" s="281"/>
      <c r="J45" s="281">
        <f t="shared" si="9"/>
        <v>0</v>
      </c>
      <c r="K45" s="281"/>
      <c r="L45" s="286" t="e">
        <f t="shared" si="8"/>
        <v>#DIV/0!</v>
      </c>
      <c r="M45" s="287" t="str">
        <f t="shared" si="0"/>
        <v/>
      </c>
      <c r="N45" s="288" t="e">
        <f>MATCH(F45,[4]IMC!B:B,0)</f>
        <v>#N/A</v>
      </c>
      <c r="O45" s="288" t="e">
        <f t="shared" ca="1" si="1"/>
        <v>#N/A</v>
      </c>
      <c r="P45" s="287" t="e">
        <f ca="1">CONCATENATE(INDEX([4]IMC!$F$1:$R$5,5,$O45) &amp; " e " &amp; INDEX([4]IMC!$F$1:$R$5,5,$O45+1))</f>
        <v>#N/A</v>
      </c>
      <c r="Q45" s="281"/>
      <c r="R45" s="288" t="e">
        <f>MATCH(F45,[4]PC!A:A,0)</f>
        <v>#N/A</v>
      </c>
      <c r="S45" s="288" t="e">
        <f t="shared" ca="1" si="2"/>
        <v>#N/A</v>
      </c>
      <c r="T45" s="296" t="e">
        <f ca="1">CONCATENATE(INDEX([4]PC!$E$1:$M$2,1,$S45) &amp; " e " &amp; INDEX([4]PC!$E$1:$M$2,1,$S45+1))</f>
        <v>#N/A</v>
      </c>
      <c r="U45" s="339"/>
      <c r="V45" s="335" t="e">
        <f t="shared" ca="1" si="3"/>
        <v>#N/A</v>
      </c>
      <c r="W45" s="335" t="e">
        <f ca="1">CONCATENATE(INDEX([4]IMC!$F$1:$R$5,5,$V45) &amp; " e " &amp; INDEX([4]IMC!$F$1:$R$5,5,$V45+1))</f>
        <v>#N/A</v>
      </c>
      <c r="X45" s="336">
        <f t="shared" si="4"/>
        <v>0</v>
      </c>
      <c r="Y45" s="336">
        <f t="shared" si="5"/>
        <v>0</v>
      </c>
      <c r="Z45" s="337"/>
      <c r="AA45" s="294" t="e">
        <f>VLOOKUP(F45,[4]IMC!$B$6:$R$210,5,FALSE)</f>
        <v>#N/A</v>
      </c>
      <c r="AB45" s="294" t="e">
        <f>VLOOKUP(F45,[4]IMC!$B$6:$R$210,6,FALSE)</f>
        <v>#N/A</v>
      </c>
      <c r="AC45" s="294" t="e">
        <f>VLOOKUP(F45,[4]IMC!$B$6:$R$210,7,FALSE)</f>
        <v>#N/A</v>
      </c>
      <c r="AD45" s="294" t="e">
        <f>VLOOKUP(F45,[4]IMC!$B$6:$R$210,8,FALSE)</f>
        <v>#N/A</v>
      </c>
      <c r="AE45" s="294" t="e">
        <f>VLOOKUP(F45,[4]IMC!$B$6:$R$210,9,FALSE)</f>
        <v>#N/A</v>
      </c>
      <c r="AF45" s="294" t="e">
        <f>VLOOKUP(F45,[4]IMC!$B$6:$R$210,10,FALSE)</f>
        <v>#N/A</v>
      </c>
      <c r="AG45" s="294" t="e">
        <f>VLOOKUP(F45,[4]IMC!$B$6:$R$210,11,FALSE)</f>
        <v>#N/A</v>
      </c>
      <c r="AH45" s="294" t="e">
        <f>VLOOKUP(F45,[4]IMC!$B$6:$R$210,12,FALSE)</f>
        <v>#N/A</v>
      </c>
      <c r="AI45" s="294" t="e">
        <f>VLOOKUP(F45,[4]IMC!$B$6:$R$210,13,FALSE)</f>
        <v>#N/A</v>
      </c>
      <c r="AJ45" s="294" t="e">
        <f>VLOOKUP(F45,[4]IMC!$B$6:$R$210,14,FALSE)</f>
        <v>#N/A</v>
      </c>
      <c r="AK45" s="294" t="e">
        <f>VLOOKUP(F45,[4]IMC!$B$6:$R$210,15,FALSE)</f>
        <v>#N/A</v>
      </c>
      <c r="AL45" s="294" t="e">
        <f>VLOOKUP(F45,[4]IMC!$B$6:$R$210,16,FALSE)</f>
        <v>#N/A</v>
      </c>
      <c r="AM45" s="294" t="e">
        <f>VLOOKUP(F45,[4]IMC!$B$6:$R$210,17,FALSE)</f>
        <v>#N/A</v>
      </c>
    </row>
    <row r="46" spans="1:39" s="295" customFormat="1" ht="12">
      <c r="A46" s="281"/>
      <c r="B46" s="281"/>
      <c r="C46" s="282"/>
      <c r="D46" s="283"/>
      <c r="E46" s="283"/>
      <c r="F46" s="284">
        <f t="shared" si="6"/>
        <v>0</v>
      </c>
      <c r="G46" s="285">
        <f t="shared" si="7"/>
        <v>0</v>
      </c>
      <c r="H46" s="281"/>
      <c r="I46" s="281"/>
      <c r="J46" s="281">
        <f t="shared" si="9"/>
        <v>0</v>
      </c>
      <c r="K46" s="281"/>
      <c r="L46" s="286" t="e">
        <f t="shared" si="8"/>
        <v>#DIV/0!</v>
      </c>
      <c r="M46" s="287" t="str">
        <f t="shared" si="0"/>
        <v/>
      </c>
      <c r="N46" s="288" t="e">
        <f>MATCH(F46,[4]IMC!B:B,0)</f>
        <v>#N/A</v>
      </c>
      <c r="O46" s="288" t="e">
        <f t="shared" ca="1" si="1"/>
        <v>#N/A</v>
      </c>
      <c r="P46" s="287" t="e">
        <f ca="1">CONCATENATE(INDEX([4]IMC!$F$1:$R$5,5,$O46) &amp; " e " &amp; INDEX([4]IMC!$F$1:$R$5,5,$O46+1))</f>
        <v>#N/A</v>
      </c>
      <c r="Q46" s="281"/>
      <c r="R46" s="288" t="e">
        <f>MATCH(F46,[4]PC!A:A,0)</f>
        <v>#N/A</v>
      </c>
      <c r="S46" s="288" t="e">
        <f t="shared" ca="1" si="2"/>
        <v>#N/A</v>
      </c>
      <c r="T46" s="296" t="e">
        <f ca="1">CONCATENATE(INDEX([4]PC!$E$1:$M$2,1,$S46) &amp; " e " &amp; INDEX([4]PC!$E$1:$M$2,1,$S46+1))</f>
        <v>#N/A</v>
      </c>
      <c r="U46" s="339"/>
      <c r="V46" s="335" t="e">
        <f t="shared" ca="1" si="3"/>
        <v>#N/A</v>
      </c>
      <c r="W46" s="335" t="e">
        <f ca="1">CONCATENATE(INDEX([4]IMC!$F$1:$R$5,5,$V46) &amp; " e " &amp; INDEX([4]IMC!$F$1:$R$5,5,$V46+1))</f>
        <v>#N/A</v>
      </c>
      <c r="X46" s="336">
        <f t="shared" si="4"/>
        <v>0</v>
      </c>
      <c r="Y46" s="336">
        <f t="shared" si="5"/>
        <v>0</v>
      </c>
      <c r="Z46" s="337"/>
      <c r="AA46" s="294" t="e">
        <f>VLOOKUP(F46,[4]IMC!$B$6:$R$210,5,FALSE)</f>
        <v>#N/A</v>
      </c>
      <c r="AB46" s="294" t="e">
        <f>VLOOKUP(F46,[4]IMC!$B$6:$R$210,6,FALSE)</f>
        <v>#N/A</v>
      </c>
      <c r="AC46" s="294" t="e">
        <f>VLOOKUP(F46,[4]IMC!$B$6:$R$210,7,FALSE)</f>
        <v>#N/A</v>
      </c>
      <c r="AD46" s="294" t="e">
        <f>VLOOKUP(F46,[4]IMC!$B$6:$R$210,8,FALSE)</f>
        <v>#N/A</v>
      </c>
      <c r="AE46" s="294" t="e">
        <f>VLOOKUP(F46,[4]IMC!$B$6:$R$210,9,FALSE)</f>
        <v>#N/A</v>
      </c>
      <c r="AF46" s="294" t="e">
        <f>VLOOKUP(F46,[4]IMC!$B$6:$R$210,10,FALSE)</f>
        <v>#N/A</v>
      </c>
      <c r="AG46" s="294" t="e">
        <f>VLOOKUP(F46,[4]IMC!$B$6:$R$210,11,FALSE)</f>
        <v>#N/A</v>
      </c>
      <c r="AH46" s="294" t="e">
        <f>VLOOKUP(F46,[4]IMC!$B$6:$R$210,12,FALSE)</f>
        <v>#N/A</v>
      </c>
      <c r="AI46" s="294" t="e">
        <f>VLOOKUP(F46,[4]IMC!$B$6:$R$210,13,FALSE)</f>
        <v>#N/A</v>
      </c>
      <c r="AJ46" s="294" t="e">
        <f>VLOOKUP(F46,[4]IMC!$B$6:$R$210,14,FALSE)</f>
        <v>#N/A</v>
      </c>
      <c r="AK46" s="294" t="e">
        <f>VLOOKUP(F46,[4]IMC!$B$6:$R$210,15,FALSE)</f>
        <v>#N/A</v>
      </c>
      <c r="AL46" s="294" t="e">
        <f>VLOOKUP(F46,[4]IMC!$B$6:$R$210,16,FALSE)</f>
        <v>#N/A</v>
      </c>
      <c r="AM46" s="294" t="e">
        <f>VLOOKUP(F46,[4]IMC!$B$6:$R$210,17,FALSE)</f>
        <v>#N/A</v>
      </c>
    </row>
    <row r="47" spans="1:39" s="295" customFormat="1" ht="12">
      <c r="A47" s="281"/>
      <c r="B47" s="281"/>
      <c r="C47" s="282"/>
      <c r="D47" s="283"/>
      <c r="E47" s="283"/>
      <c r="F47" s="284">
        <f t="shared" si="6"/>
        <v>0</v>
      </c>
      <c r="G47" s="285">
        <f t="shared" si="7"/>
        <v>0</v>
      </c>
      <c r="H47" s="281"/>
      <c r="I47" s="281"/>
      <c r="J47" s="281">
        <f t="shared" si="9"/>
        <v>0</v>
      </c>
      <c r="K47" s="281"/>
      <c r="L47" s="286" t="e">
        <f t="shared" si="8"/>
        <v>#DIV/0!</v>
      </c>
      <c r="M47" s="287" t="str">
        <f t="shared" si="0"/>
        <v/>
      </c>
      <c r="N47" s="288" t="e">
        <f>MATCH(F47,[4]IMC!B:B,0)</f>
        <v>#N/A</v>
      </c>
      <c r="O47" s="288" t="e">
        <f t="shared" ca="1" si="1"/>
        <v>#N/A</v>
      </c>
      <c r="P47" s="287" t="e">
        <f ca="1">CONCATENATE(INDEX([4]IMC!$F$1:$R$5,5,$O47) &amp; " e " &amp; INDEX([4]IMC!$F$1:$R$5,5,$O47+1))</f>
        <v>#N/A</v>
      </c>
      <c r="Q47" s="281"/>
      <c r="R47" s="288" t="e">
        <f>MATCH(F47,[4]PC!A:A,0)</f>
        <v>#N/A</v>
      </c>
      <c r="S47" s="288" t="e">
        <f t="shared" ca="1" si="2"/>
        <v>#N/A</v>
      </c>
      <c r="T47" s="296" t="e">
        <f ca="1">CONCATENATE(INDEX([4]PC!$E$1:$M$2,1,$S47) &amp; " e " &amp; INDEX([4]PC!$E$1:$M$2,1,$S47+1))</f>
        <v>#N/A</v>
      </c>
      <c r="U47" s="339"/>
      <c r="V47" s="335" t="e">
        <f t="shared" ca="1" si="3"/>
        <v>#N/A</v>
      </c>
      <c r="W47" s="335" t="e">
        <f ca="1">CONCATENATE(INDEX([4]IMC!$F$1:$R$5,5,$V47) &amp; " e " &amp; INDEX([4]IMC!$F$1:$R$5,5,$V47+1))</f>
        <v>#N/A</v>
      </c>
      <c r="X47" s="336">
        <f t="shared" si="4"/>
        <v>0</v>
      </c>
      <c r="Y47" s="336">
        <f t="shared" si="5"/>
        <v>0</v>
      </c>
      <c r="Z47" s="337"/>
      <c r="AA47" s="294" t="e">
        <f>VLOOKUP(F47,[4]IMC!$B$6:$R$210,5,FALSE)</f>
        <v>#N/A</v>
      </c>
      <c r="AB47" s="294" t="e">
        <f>VLOOKUP(F47,[4]IMC!$B$6:$R$210,6,FALSE)</f>
        <v>#N/A</v>
      </c>
      <c r="AC47" s="294" t="e">
        <f>VLOOKUP(F47,[4]IMC!$B$6:$R$210,7,FALSE)</f>
        <v>#N/A</v>
      </c>
      <c r="AD47" s="294" t="e">
        <f>VLOOKUP(F47,[4]IMC!$B$6:$R$210,8,FALSE)</f>
        <v>#N/A</v>
      </c>
      <c r="AE47" s="294" t="e">
        <f>VLOOKUP(F47,[4]IMC!$B$6:$R$210,9,FALSE)</f>
        <v>#N/A</v>
      </c>
      <c r="AF47" s="294" t="e">
        <f>VLOOKUP(F47,[4]IMC!$B$6:$R$210,10,FALSE)</f>
        <v>#N/A</v>
      </c>
      <c r="AG47" s="294" t="e">
        <f>VLOOKUP(F47,[4]IMC!$B$6:$R$210,11,FALSE)</f>
        <v>#N/A</v>
      </c>
      <c r="AH47" s="294" t="e">
        <f>VLOOKUP(F47,[4]IMC!$B$6:$R$210,12,FALSE)</f>
        <v>#N/A</v>
      </c>
      <c r="AI47" s="294" t="e">
        <f>VLOOKUP(F47,[4]IMC!$B$6:$R$210,13,FALSE)</f>
        <v>#N/A</v>
      </c>
      <c r="AJ47" s="294" t="e">
        <f>VLOOKUP(F47,[4]IMC!$B$6:$R$210,14,FALSE)</f>
        <v>#N/A</v>
      </c>
      <c r="AK47" s="294" t="e">
        <f>VLOOKUP(F47,[4]IMC!$B$6:$R$210,15,FALSE)</f>
        <v>#N/A</v>
      </c>
      <c r="AL47" s="294" t="e">
        <f>VLOOKUP(F47,[4]IMC!$B$6:$R$210,16,FALSE)</f>
        <v>#N/A</v>
      </c>
      <c r="AM47" s="294" t="e">
        <f>VLOOKUP(F47,[4]IMC!$B$6:$R$210,17,FALSE)</f>
        <v>#N/A</v>
      </c>
    </row>
    <row r="48" spans="1:39" s="295" customFormat="1" ht="12">
      <c r="A48" s="281"/>
      <c r="B48" s="281"/>
      <c r="C48" s="282"/>
      <c r="D48" s="283"/>
      <c r="E48" s="283"/>
      <c r="F48" s="284">
        <f t="shared" si="6"/>
        <v>0</v>
      </c>
      <c r="G48" s="285">
        <f t="shared" si="7"/>
        <v>0</v>
      </c>
      <c r="H48" s="281"/>
      <c r="I48" s="300"/>
      <c r="J48" s="281">
        <f t="shared" si="9"/>
        <v>0</v>
      </c>
      <c r="K48" s="281"/>
      <c r="L48" s="286" t="e">
        <f t="shared" si="8"/>
        <v>#DIV/0!</v>
      </c>
      <c r="M48" s="287" t="str">
        <f t="shared" si="0"/>
        <v/>
      </c>
      <c r="N48" s="288" t="e">
        <f>MATCH(F48,[4]IMC!B:B,0)</f>
        <v>#N/A</v>
      </c>
      <c r="O48" s="288" t="e">
        <f t="shared" ca="1" si="1"/>
        <v>#N/A</v>
      </c>
      <c r="P48" s="287" t="e">
        <f ca="1">CONCATENATE(INDEX([4]IMC!$F$1:$R$5,5,$O48) &amp; " e " &amp; INDEX([4]IMC!$F$1:$R$5,5,$O48+1))</f>
        <v>#N/A</v>
      </c>
      <c r="Q48" s="281"/>
      <c r="R48" s="288" t="e">
        <f>MATCH(F48,[4]PC!A:A,0)</f>
        <v>#N/A</v>
      </c>
      <c r="S48" s="288" t="e">
        <f t="shared" ca="1" si="2"/>
        <v>#N/A</v>
      </c>
      <c r="T48" s="296" t="e">
        <f ca="1">CONCATENATE(INDEX([4]PC!$E$1:$M$2,1,$S48) &amp; " e " &amp; INDEX([4]PC!$E$1:$M$2,1,$S48+1))</f>
        <v>#N/A</v>
      </c>
      <c r="U48" s="339"/>
      <c r="V48" s="335" t="e">
        <f t="shared" ca="1" si="3"/>
        <v>#N/A</v>
      </c>
      <c r="W48" s="335" t="e">
        <f ca="1">CONCATENATE(INDEX([4]IMC!$F$1:$R$5,5,$V48) &amp; " e " &amp; INDEX([4]IMC!$F$1:$R$5,5,$V48+1))</f>
        <v>#N/A</v>
      </c>
      <c r="X48" s="336">
        <f t="shared" si="4"/>
        <v>0</v>
      </c>
      <c r="Y48" s="336">
        <f t="shared" si="5"/>
        <v>0</v>
      </c>
      <c r="Z48" s="337"/>
      <c r="AA48" s="294" t="e">
        <f>VLOOKUP(F48,[4]IMC!$B$6:$R$210,5,FALSE)</f>
        <v>#N/A</v>
      </c>
      <c r="AB48" s="294" t="e">
        <f>VLOOKUP(F48,[4]IMC!$B$6:$R$210,6,FALSE)</f>
        <v>#N/A</v>
      </c>
      <c r="AC48" s="294" t="e">
        <f>VLOOKUP(F48,[4]IMC!$B$6:$R$210,7,FALSE)</f>
        <v>#N/A</v>
      </c>
      <c r="AD48" s="294" t="e">
        <f>VLOOKUP(F48,[4]IMC!$B$6:$R$210,8,FALSE)</f>
        <v>#N/A</v>
      </c>
      <c r="AE48" s="294" t="e">
        <f>VLOOKUP(F48,[4]IMC!$B$6:$R$210,9,FALSE)</f>
        <v>#N/A</v>
      </c>
      <c r="AF48" s="294" t="e">
        <f>VLOOKUP(F48,[4]IMC!$B$6:$R$210,10,FALSE)</f>
        <v>#N/A</v>
      </c>
      <c r="AG48" s="294" t="e">
        <f>VLOOKUP(F48,[4]IMC!$B$6:$R$210,11,FALSE)</f>
        <v>#N/A</v>
      </c>
      <c r="AH48" s="294" t="e">
        <f>VLOOKUP(F48,[4]IMC!$B$6:$R$210,12,FALSE)</f>
        <v>#N/A</v>
      </c>
      <c r="AI48" s="294" t="e">
        <f>VLOOKUP(F48,[4]IMC!$B$6:$R$210,13,FALSE)</f>
        <v>#N/A</v>
      </c>
      <c r="AJ48" s="294" t="e">
        <f>VLOOKUP(F48,[4]IMC!$B$6:$R$210,14,FALSE)</f>
        <v>#N/A</v>
      </c>
      <c r="AK48" s="294" t="e">
        <f>VLOOKUP(F48,[4]IMC!$B$6:$R$210,15,FALSE)</f>
        <v>#N/A</v>
      </c>
      <c r="AL48" s="294" t="e">
        <f>VLOOKUP(F48,[4]IMC!$B$6:$R$210,16,FALSE)</f>
        <v>#N/A</v>
      </c>
      <c r="AM48" s="294" t="e">
        <f>VLOOKUP(F48,[4]IMC!$B$6:$R$210,17,FALSE)</f>
        <v>#N/A</v>
      </c>
    </row>
    <row r="49" spans="1:39" s="295" customFormat="1" ht="12">
      <c r="A49" s="281"/>
      <c r="B49" s="281"/>
      <c r="C49" s="282"/>
      <c r="D49" s="283"/>
      <c r="E49" s="283"/>
      <c r="F49" s="284">
        <f t="shared" si="6"/>
        <v>0</v>
      </c>
      <c r="G49" s="285">
        <f t="shared" si="7"/>
        <v>0</v>
      </c>
      <c r="H49" s="281"/>
      <c r="I49" s="281"/>
      <c r="J49" s="281">
        <f t="shared" si="9"/>
        <v>0</v>
      </c>
      <c r="K49" s="281"/>
      <c r="L49" s="286" t="e">
        <f t="shared" si="8"/>
        <v>#DIV/0!</v>
      </c>
      <c r="M49" s="287" t="str">
        <f t="shared" si="0"/>
        <v/>
      </c>
      <c r="N49" s="288" t="e">
        <f>MATCH(F49,[4]IMC!B:B,0)</f>
        <v>#N/A</v>
      </c>
      <c r="O49" s="288" t="e">
        <f t="shared" ca="1" si="1"/>
        <v>#N/A</v>
      </c>
      <c r="P49" s="287" t="e">
        <f ca="1">CONCATENATE(INDEX([4]IMC!$F$1:$R$5,5,$O49) &amp; " e " &amp; INDEX([4]IMC!$F$1:$R$5,5,$O49+1))</f>
        <v>#N/A</v>
      </c>
      <c r="Q49" s="281"/>
      <c r="R49" s="288" t="e">
        <f>MATCH(F49,[4]PC!A:A,0)</f>
        <v>#N/A</v>
      </c>
      <c r="S49" s="288" t="e">
        <f t="shared" ca="1" si="2"/>
        <v>#N/A</v>
      </c>
      <c r="T49" s="296" t="e">
        <f ca="1">CONCATENATE(INDEX([4]PC!$E$1:$M$2,1,$S49) &amp; " e " &amp; INDEX([4]PC!$E$1:$M$2,1,$S49+1))</f>
        <v>#N/A</v>
      </c>
      <c r="U49" s="339"/>
      <c r="V49" s="335" t="e">
        <f t="shared" ca="1" si="3"/>
        <v>#N/A</v>
      </c>
      <c r="W49" s="335" t="e">
        <f ca="1">CONCATENATE(INDEX([4]IMC!$F$1:$R$5,5,$V49) &amp; " e " &amp; INDEX([4]IMC!$F$1:$R$5,5,$V49+1))</f>
        <v>#N/A</v>
      </c>
      <c r="X49" s="336">
        <f t="shared" si="4"/>
        <v>0</v>
      </c>
      <c r="Y49" s="336">
        <f t="shared" si="5"/>
        <v>0</v>
      </c>
      <c r="Z49" s="337"/>
      <c r="AA49" s="294" t="e">
        <f>VLOOKUP(F49,[4]IMC!$B$6:$R$210,5,FALSE)</f>
        <v>#N/A</v>
      </c>
      <c r="AB49" s="294" t="e">
        <f>VLOOKUP(F49,[4]IMC!$B$6:$R$210,6,FALSE)</f>
        <v>#N/A</v>
      </c>
      <c r="AC49" s="294" t="e">
        <f>VLOOKUP(F49,[4]IMC!$B$6:$R$210,7,FALSE)</f>
        <v>#N/A</v>
      </c>
      <c r="AD49" s="294" t="e">
        <f>VLOOKUP(F49,[4]IMC!$B$6:$R$210,8,FALSE)</f>
        <v>#N/A</v>
      </c>
      <c r="AE49" s="294" t="e">
        <f>VLOOKUP(F49,[4]IMC!$B$6:$R$210,9,FALSE)</f>
        <v>#N/A</v>
      </c>
      <c r="AF49" s="294" t="e">
        <f>VLOOKUP(F49,[4]IMC!$B$6:$R$210,10,FALSE)</f>
        <v>#N/A</v>
      </c>
      <c r="AG49" s="294" t="e">
        <f>VLOOKUP(F49,[4]IMC!$B$6:$R$210,11,FALSE)</f>
        <v>#N/A</v>
      </c>
      <c r="AH49" s="294" t="e">
        <f>VLOOKUP(F49,[4]IMC!$B$6:$R$210,12,FALSE)</f>
        <v>#N/A</v>
      </c>
      <c r="AI49" s="294" t="e">
        <f>VLOOKUP(F49,[4]IMC!$B$6:$R$210,13,FALSE)</f>
        <v>#N/A</v>
      </c>
      <c r="AJ49" s="294" t="e">
        <f>VLOOKUP(F49,[4]IMC!$B$6:$R$210,14,FALSE)</f>
        <v>#N/A</v>
      </c>
      <c r="AK49" s="294" t="e">
        <f>VLOOKUP(F49,[4]IMC!$B$6:$R$210,15,FALSE)</f>
        <v>#N/A</v>
      </c>
      <c r="AL49" s="294" t="e">
        <f>VLOOKUP(F49,[4]IMC!$B$6:$R$210,16,FALSE)</f>
        <v>#N/A</v>
      </c>
      <c r="AM49" s="294" t="e">
        <f>VLOOKUP(F49,[4]IMC!$B$6:$R$210,17,FALSE)</f>
        <v>#N/A</v>
      </c>
    </row>
    <row r="50" spans="1:39" s="295" customFormat="1" ht="12">
      <c r="A50" s="281"/>
      <c r="B50" s="281"/>
      <c r="C50" s="282"/>
      <c r="D50" s="283"/>
      <c r="E50" s="283"/>
      <c r="F50" s="284">
        <f t="shared" si="6"/>
        <v>0</v>
      </c>
      <c r="G50" s="285">
        <f t="shared" si="7"/>
        <v>0</v>
      </c>
      <c r="H50" s="281"/>
      <c r="I50" s="281"/>
      <c r="J50" s="281">
        <f t="shared" si="9"/>
        <v>0</v>
      </c>
      <c r="K50" s="281"/>
      <c r="L50" s="286" t="e">
        <f t="shared" si="8"/>
        <v>#DIV/0!</v>
      </c>
      <c r="M50" s="287" t="str">
        <f t="shared" si="0"/>
        <v/>
      </c>
      <c r="N50" s="288" t="e">
        <f>MATCH(F50,[4]IMC!B:B,0)</f>
        <v>#N/A</v>
      </c>
      <c r="O50" s="288" t="e">
        <f t="shared" ca="1" si="1"/>
        <v>#N/A</v>
      </c>
      <c r="P50" s="287" t="e">
        <f ca="1">CONCATENATE(INDEX([4]IMC!$F$1:$R$5,5,$O50) &amp; " e " &amp; INDEX([4]IMC!$F$1:$R$5,5,$O50+1))</f>
        <v>#N/A</v>
      </c>
      <c r="Q50" s="281"/>
      <c r="R50" s="288" t="e">
        <f>MATCH(F50,[4]PC!A:A,0)</f>
        <v>#N/A</v>
      </c>
      <c r="S50" s="288" t="e">
        <f t="shared" ca="1" si="2"/>
        <v>#N/A</v>
      </c>
      <c r="T50" s="296" t="e">
        <f ca="1">CONCATENATE(INDEX([4]PC!$E$1:$M$2,1,$S50) &amp; " e " &amp; INDEX([4]PC!$E$1:$M$2,1,$S50+1))</f>
        <v>#N/A</v>
      </c>
      <c r="U50" s="339"/>
      <c r="V50" s="335" t="e">
        <f t="shared" ca="1" si="3"/>
        <v>#N/A</v>
      </c>
      <c r="W50" s="335" t="e">
        <f ca="1">CONCATENATE(INDEX([4]IMC!$F$1:$R$5,5,$V50) &amp; " e " &amp; INDEX([4]IMC!$F$1:$R$5,5,$V50+1))</f>
        <v>#N/A</v>
      </c>
      <c r="X50" s="336">
        <f t="shared" si="4"/>
        <v>0</v>
      </c>
      <c r="Y50" s="336">
        <f t="shared" si="5"/>
        <v>0</v>
      </c>
      <c r="Z50" s="337"/>
      <c r="AA50" s="294" t="e">
        <f>VLOOKUP(F50,[4]IMC!$B$6:$R$210,5,FALSE)</f>
        <v>#N/A</v>
      </c>
      <c r="AB50" s="294" t="e">
        <f>VLOOKUP(F50,[4]IMC!$B$6:$R$210,6,FALSE)</f>
        <v>#N/A</v>
      </c>
      <c r="AC50" s="294" t="e">
        <f>VLOOKUP(F50,[4]IMC!$B$6:$R$210,7,FALSE)</f>
        <v>#N/A</v>
      </c>
      <c r="AD50" s="294" t="e">
        <f>VLOOKUP(F50,[4]IMC!$B$6:$R$210,8,FALSE)</f>
        <v>#N/A</v>
      </c>
      <c r="AE50" s="294" t="e">
        <f>VLOOKUP(F50,[4]IMC!$B$6:$R$210,9,FALSE)</f>
        <v>#N/A</v>
      </c>
      <c r="AF50" s="294" t="e">
        <f>VLOOKUP(F50,[4]IMC!$B$6:$R$210,10,FALSE)</f>
        <v>#N/A</v>
      </c>
      <c r="AG50" s="294" t="e">
        <f>VLOOKUP(F50,[4]IMC!$B$6:$R$210,11,FALSE)</f>
        <v>#N/A</v>
      </c>
      <c r="AH50" s="294" t="e">
        <f>VLOOKUP(F50,[4]IMC!$B$6:$R$210,12,FALSE)</f>
        <v>#N/A</v>
      </c>
      <c r="AI50" s="294" t="e">
        <f>VLOOKUP(F50,[4]IMC!$B$6:$R$210,13,FALSE)</f>
        <v>#N/A</v>
      </c>
      <c r="AJ50" s="294" t="e">
        <f>VLOOKUP(F50,[4]IMC!$B$6:$R$210,14,FALSE)</f>
        <v>#N/A</v>
      </c>
      <c r="AK50" s="294" t="e">
        <f>VLOOKUP(F50,[4]IMC!$B$6:$R$210,15,FALSE)</f>
        <v>#N/A</v>
      </c>
      <c r="AL50" s="294" t="e">
        <f>VLOOKUP(F50,[4]IMC!$B$6:$R$210,16,FALSE)</f>
        <v>#N/A</v>
      </c>
      <c r="AM50" s="294" t="e">
        <f>VLOOKUP(F50,[4]IMC!$B$6:$R$210,17,FALSE)</f>
        <v>#N/A</v>
      </c>
    </row>
    <row r="51" spans="1:39" s="295" customFormat="1" ht="12">
      <c r="A51" s="281"/>
      <c r="B51" s="281"/>
      <c r="C51" s="282"/>
      <c r="D51" s="283"/>
      <c r="E51" s="283"/>
      <c r="F51" s="284">
        <f t="shared" si="6"/>
        <v>0</v>
      </c>
      <c r="G51" s="285">
        <f t="shared" si="7"/>
        <v>0</v>
      </c>
      <c r="H51" s="281"/>
      <c r="I51" s="281"/>
      <c r="J51" s="281">
        <f t="shared" si="9"/>
        <v>0</v>
      </c>
      <c r="K51" s="281"/>
      <c r="L51" s="286" t="e">
        <f t="shared" si="8"/>
        <v>#DIV/0!</v>
      </c>
      <c r="M51" s="287" t="str">
        <f t="shared" si="0"/>
        <v/>
      </c>
      <c r="N51" s="288" t="e">
        <f>MATCH(F51,[4]IMC!B:B,0)</f>
        <v>#N/A</v>
      </c>
      <c r="O51" s="288" t="e">
        <f t="shared" ca="1" si="1"/>
        <v>#N/A</v>
      </c>
      <c r="P51" s="287" t="e">
        <f ca="1">CONCATENATE(INDEX([4]IMC!$F$1:$R$5,5,$O51) &amp; " e " &amp; INDEX([4]IMC!$F$1:$R$5,5,$O51+1))</f>
        <v>#N/A</v>
      </c>
      <c r="Q51" s="281"/>
      <c r="R51" s="288" t="e">
        <f>MATCH(F51,[4]PC!A:A,0)</f>
        <v>#N/A</v>
      </c>
      <c r="S51" s="288" t="e">
        <f t="shared" ca="1" si="2"/>
        <v>#N/A</v>
      </c>
      <c r="T51" s="296" t="e">
        <f ca="1">CONCATENATE(INDEX([4]PC!$E$1:$M$2,1,$S51) &amp; " e " &amp; INDEX([4]PC!$E$1:$M$2,1,$S51+1))</f>
        <v>#N/A</v>
      </c>
      <c r="U51" s="339"/>
      <c r="V51" s="335" t="e">
        <f t="shared" ca="1" si="3"/>
        <v>#N/A</v>
      </c>
      <c r="W51" s="335" t="e">
        <f ca="1">CONCATENATE(INDEX([4]IMC!$F$1:$R$5,5,$V51) &amp; " e " &amp; INDEX([4]IMC!$F$1:$R$5,5,$V51+1))</f>
        <v>#N/A</v>
      </c>
      <c r="X51" s="336">
        <f t="shared" si="4"/>
        <v>0</v>
      </c>
      <c r="Y51" s="336">
        <f t="shared" si="5"/>
        <v>0</v>
      </c>
      <c r="Z51" s="337"/>
      <c r="AA51" s="294" t="e">
        <f>VLOOKUP(F51,[4]IMC!$B$6:$R$210,5,FALSE)</f>
        <v>#N/A</v>
      </c>
      <c r="AB51" s="294" t="e">
        <f>VLOOKUP(F51,[4]IMC!$B$6:$R$210,6,FALSE)</f>
        <v>#N/A</v>
      </c>
      <c r="AC51" s="294" t="e">
        <f>VLOOKUP(F51,[4]IMC!$B$6:$R$210,7,FALSE)</f>
        <v>#N/A</v>
      </c>
      <c r="AD51" s="294" t="e">
        <f>VLOOKUP(F51,[4]IMC!$B$6:$R$210,8,FALSE)</f>
        <v>#N/A</v>
      </c>
      <c r="AE51" s="294" t="e">
        <f>VLOOKUP(F51,[4]IMC!$B$6:$R$210,9,FALSE)</f>
        <v>#N/A</v>
      </c>
      <c r="AF51" s="294" t="e">
        <f>VLOOKUP(F51,[4]IMC!$B$6:$R$210,10,FALSE)</f>
        <v>#N/A</v>
      </c>
      <c r="AG51" s="294" t="e">
        <f>VLOOKUP(F51,[4]IMC!$B$6:$R$210,11,FALSE)</f>
        <v>#N/A</v>
      </c>
      <c r="AH51" s="294" t="e">
        <f>VLOOKUP(F51,[4]IMC!$B$6:$R$210,12,FALSE)</f>
        <v>#N/A</v>
      </c>
      <c r="AI51" s="294" t="e">
        <f>VLOOKUP(F51,[4]IMC!$B$6:$R$210,13,FALSE)</f>
        <v>#N/A</v>
      </c>
      <c r="AJ51" s="294" t="e">
        <f>VLOOKUP(F51,[4]IMC!$B$6:$R$210,14,FALSE)</f>
        <v>#N/A</v>
      </c>
      <c r="AK51" s="294" t="e">
        <f>VLOOKUP(F51,[4]IMC!$B$6:$R$210,15,FALSE)</f>
        <v>#N/A</v>
      </c>
      <c r="AL51" s="294" t="e">
        <f>VLOOKUP(F51,[4]IMC!$B$6:$R$210,16,FALSE)</f>
        <v>#N/A</v>
      </c>
      <c r="AM51" s="294" t="e">
        <f>VLOOKUP(F51,[4]IMC!$B$6:$R$210,17,FALSE)</f>
        <v>#N/A</v>
      </c>
    </row>
    <row r="52" spans="1:39" s="295" customFormat="1" ht="12">
      <c r="A52" s="281"/>
      <c r="B52" s="281"/>
      <c r="C52" s="282"/>
      <c r="D52" s="283"/>
      <c r="E52" s="283"/>
      <c r="F52" s="284">
        <f t="shared" si="6"/>
        <v>0</v>
      </c>
      <c r="G52" s="285">
        <f t="shared" si="7"/>
        <v>0</v>
      </c>
      <c r="H52" s="281"/>
      <c r="I52" s="281"/>
      <c r="J52" s="281">
        <f t="shared" si="9"/>
        <v>0</v>
      </c>
      <c r="K52" s="281"/>
      <c r="L52" s="286" t="e">
        <f t="shared" si="8"/>
        <v>#DIV/0!</v>
      </c>
      <c r="M52" s="287" t="str">
        <f t="shared" si="0"/>
        <v/>
      </c>
      <c r="N52" s="288" t="e">
        <f>MATCH(F52,[4]IMC!B:B,0)</f>
        <v>#N/A</v>
      </c>
      <c r="O52" s="288" t="e">
        <f t="shared" ca="1" si="1"/>
        <v>#N/A</v>
      </c>
      <c r="P52" s="287" t="e">
        <f ca="1">CONCATENATE(INDEX([4]IMC!$F$1:$R$5,5,$O52) &amp; " e " &amp; INDEX([4]IMC!$F$1:$R$5,5,$O52+1))</f>
        <v>#N/A</v>
      </c>
      <c r="Q52" s="281"/>
      <c r="R52" s="288" t="e">
        <f>MATCH(F52,[4]PC!A:A,0)</f>
        <v>#N/A</v>
      </c>
      <c r="S52" s="288" t="e">
        <f t="shared" ca="1" si="2"/>
        <v>#N/A</v>
      </c>
      <c r="T52" s="296" t="e">
        <f ca="1">CONCATENATE(INDEX([4]PC!$E$1:$M$2,1,$S52) &amp; " e " &amp; INDEX([4]PC!$E$1:$M$2,1,$S52+1))</f>
        <v>#N/A</v>
      </c>
      <c r="U52" s="339"/>
      <c r="V52" s="335" t="e">
        <f t="shared" ca="1" si="3"/>
        <v>#N/A</v>
      </c>
      <c r="W52" s="335" t="e">
        <f ca="1">CONCATENATE(INDEX([4]IMC!$F$1:$R$5,5,$V52) &amp; " e " &amp; INDEX([4]IMC!$F$1:$R$5,5,$V52+1))</f>
        <v>#N/A</v>
      </c>
      <c r="X52" s="336">
        <f t="shared" si="4"/>
        <v>0</v>
      </c>
      <c r="Y52" s="336">
        <f t="shared" si="5"/>
        <v>0</v>
      </c>
      <c r="Z52" s="337"/>
      <c r="AA52" s="294" t="e">
        <f>VLOOKUP(F52,[4]IMC!$B$6:$R$210,5,FALSE)</f>
        <v>#N/A</v>
      </c>
      <c r="AB52" s="294" t="e">
        <f>VLOOKUP(F52,[4]IMC!$B$6:$R$210,6,FALSE)</f>
        <v>#N/A</v>
      </c>
      <c r="AC52" s="294" t="e">
        <f>VLOOKUP(F52,[4]IMC!$B$6:$R$210,7,FALSE)</f>
        <v>#N/A</v>
      </c>
      <c r="AD52" s="294" t="e">
        <f>VLOOKUP(F52,[4]IMC!$B$6:$R$210,8,FALSE)</f>
        <v>#N/A</v>
      </c>
      <c r="AE52" s="294" t="e">
        <f>VLOOKUP(F52,[4]IMC!$B$6:$R$210,9,FALSE)</f>
        <v>#N/A</v>
      </c>
      <c r="AF52" s="294" t="e">
        <f>VLOOKUP(F52,[4]IMC!$B$6:$R$210,10,FALSE)</f>
        <v>#N/A</v>
      </c>
      <c r="AG52" s="294" t="e">
        <f>VLOOKUP(F52,[4]IMC!$B$6:$R$210,11,FALSE)</f>
        <v>#N/A</v>
      </c>
      <c r="AH52" s="294" t="e">
        <f>VLOOKUP(F52,[4]IMC!$B$6:$R$210,12,FALSE)</f>
        <v>#N/A</v>
      </c>
      <c r="AI52" s="294" t="e">
        <f>VLOOKUP(F52,[4]IMC!$B$6:$R$210,13,FALSE)</f>
        <v>#N/A</v>
      </c>
      <c r="AJ52" s="294" t="e">
        <f>VLOOKUP(F52,[4]IMC!$B$6:$R$210,14,FALSE)</f>
        <v>#N/A</v>
      </c>
      <c r="AK52" s="294" t="e">
        <f>VLOOKUP(F52,[4]IMC!$B$6:$R$210,15,FALSE)</f>
        <v>#N/A</v>
      </c>
      <c r="AL52" s="294" t="e">
        <f>VLOOKUP(F52,[4]IMC!$B$6:$R$210,16,FALSE)</f>
        <v>#N/A</v>
      </c>
      <c r="AM52" s="294" t="e">
        <f>VLOOKUP(F52,[4]IMC!$B$6:$R$210,17,FALSE)</f>
        <v>#N/A</v>
      </c>
    </row>
    <row r="53" spans="1:39" s="295" customFormat="1" ht="12">
      <c r="A53" s="281"/>
      <c r="B53" s="281"/>
      <c r="C53" s="282"/>
      <c r="D53" s="283"/>
      <c r="E53" s="283"/>
      <c r="F53" s="284">
        <f t="shared" si="6"/>
        <v>0</v>
      </c>
      <c r="G53" s="285">
        <f t="shared" si="7"/>
        <v>0</v>
      </c>
      <c r="H53" s="281"/>
      <c r="I53" s="300"/>
      <c r="J53" s="281">
        <f t="shared" si="9"/>
        <v>0</v>
      </c>
      <c r="K53" s="281"/>
      <c r="L53" s="286" t="e">
        <f t="shared" si="8"/>
        <v>#DIV/0!</v>
      </c>
      <c r="M53" s="287" t="str">
        <f t="shared" si="0"/>
        <v/>
      </c>
      <c r="N53" s="288" t="e">
        <f>MATCH(F53,[4]IMC!B:B,0)</f>
        <v>#N/A</v>
      </c>
      <c r="O53" s="288" t="e">
        <f t="shared" ca="1" si="1"/>
        <v>#N/A</v>
      </c>
      <c r="P53" s="287" t="e">
        <f ca="1">CONCATENATE(INDEX([4]IMC!$F$1:$R$5,5,$O53) &amp; " e " &amp; INDEX([4]IMC!$F$1:$R$5,5,$O53+1))</f>
        <v>#N/A</v>
      </c>
      <c r="Q53" s="281"/>
      <c r="R53" s="288" t="e">
        <f>MATCH(F53,[4]PC!A:A,0)</f>
        <v>#N/A</v>
      </c>
      <c r="S53" s="288" t="e">
        <f t="shared" ca="1" si="2"/>
        <v>#N/A</v>
      </c>
      <c r="T53" s="296" t="e">
        <f ca="1">CONCATENATE(INDEX([4]PC!$E$1:$M$2,1,$S53) &amp; " e " &amp; INDEX([4]PC!$E$1:$M$2,1,$S53+1))</f>
        <v>#N/A</v>
      </c>
      <c r="U53" s="339"/>
      <c r="V53" s="335" t="e">
        <f t="shared" ca="1" si="3"/>
        <v>#N/A</v>
      </c>
      <c r="W53" s="335" t="e">
        <f ca="1">CONCATENATE(INDEX([4]IMC!$F$1:$R$5,5,$V53) &amp; " e " &amp; INDEX([4]IMC!$F$1:$R$5,5,$V53+1))</f>
        <v>#N/A</v>
      </c>
      <c r="X53" s="336">
        <f t="shared" si="4"/>
        <v>0</v>
      </c>
      <c r="Y53" s="336">
        <f t="shared" si="5"/>
        <v>0</v>
      </c>
      <c r="Z53" s="337"/>
      <c r="AA53" s="294" t="e">
        <f>VLOOKUP(F53,[4]IMC!$B$6:$R$210,5,FALSE)</f>
        <v>#N/A</v>
      </c>
      <c r="AB53" s="294" t="e">
        <f>VLOOKUP(F53,[4]IMC!$B$6:$R$210,6,FALSE)</f>
        <v>#N/A</v>
      </c>
      <c r="AC53" s="294" t="e">
        <f>VLOOKUP(F53,[4]IMC!$B$6:$R$210,7,FALSE)</f>
        <v>#N/A</v>
      </c>
      <c r="AD53" s="294" t="e">
        <f>VLOOKUP(F53,[4]IMC!$B$6:$R$210,8,FALSE)</f>
        <v>#N/A</v>
      </c>
      <c r="AE53" s="294" t="e">
        <f>VLOOKUP(F53,[4]IMC!$B$6:$R$210,9,FALSE)</f>
        <v>#N/A</v>
      </c>
      <c r="AF53" s="294" t="e">
        <f>VLOOKUP(F53,[4]IMC!$B$6:$R$210,10,FALSE)</f>
        <v>#N/A</v>
      </c>
      <c r="AG53" s="294" t="e">
        <f>VLOOKUP(F53,[4]IMC!$B$6:$R$210,11,FALSE)</f>
        <v>#N/A</v>
      </c>
      <c r="AH53" s="294" t="e">
        <f>VLOOKUP(F53,[4]IMC!$B$6:$R$210,12,FALSE)</f>
        <v>#N/A</v>
      </c>
      <c r="AI53" s="294" t="e">
        <f>VLOOKUP(F53,[4]IMC!$B$6:$R$210,13,FALSE)</f>
        <v>#N/A</v>
      </c>
      <c r="AJ53" s="294" t="e">
        <f>VLOOKUP(F53,[4]IMC!$B$6:$R$210,14,FALSE)</f>
        <v>#N/A</v>
      </c>
      <c r="AK53" s="294" t="e">
        <f>VLOOKUP(F53,[4]IMC!$B$6:$R$210,15,FALSE)</f>
        <v>#N/A</v>
      </c>
      <c r="AL53" s="294" t="e">
        <f>VLOOKUP(F53,[4]IMC!$B$6:$R$210,16,FALSE)</f>
        <v>#N/A</v>
      </c>
      <c r="AM53" s="294" t="e">
        <f>VLOOKUP(F53,[4]IMC!$B$6:$R$210,17,FALSE)</f>
        <v>#N/A</v>
      </c>
    </row>
    <row r="54" spans="1:39" s="295" customFormat="1" ht="12">
      <c r="A54" s="281"/>
      <c r="B54" s="281"/>
      <c r="C54" s="282"/>
      <c r="D54" s="283"/>
      <c r="E54" s="283"/>
      <c r="F54" s="284">
        <f t="shared" si="6"/>
        <v>0</v>
      </c>
      <c r="G54" s="285">
        <f t="shared" si="7"/>
        <v>0</v>
      </c>
      <c r="H54" s="281"/>
      <c r="I54" s="281"/>
      <c r="J54" s="281">
        <f t="shared" si="9"/>
        <v>0</v>
      </c>
      <c r="K54" s="281"/>
      <c r="L54" s="286" t="e">
        <f t="shared" si="8"/>
        <v>#DIV/0!</v>
      </c>
      <c r="M54" s="287" t="str">
        <f t="shared" si="0"/>
        <v/>
      </c>
      <c r="N54" s="288" t="e">
        <f>MATCH(F54,[4]IMC!B:B,0)</f>
        <v>#N/A</v>
      </c>
      <c r="O54" s="288" t="e">
        <f t="shared" ca="1" si="1"/>
        <v>#N/A</v>
      </c>
      <c r="P54" s="287" t="e">
        <f ca="1">CONCATENATE(INDEX([4]IMC!$F$1:$R$5,5,$O54) &amp; " e " &amp; INDEX([4]IMC!$F$1:$R$5,5,$O54+1))</f>
        <v>#N/A</v>
      </c>
      <c r="Q54" s="281"/>
      <c r="R54" s="288" t="e">
        <f>MATCH(F54,[4]PC!A:A,0)</f>
        <v>#N/A</v>
      </c>
      <c r="S54" s="288" t="e">
        <f t="shared" ca="1" si="2"/>
        <v>#N/A</v>
      </c>
      <c r="T54" s="296" t="e">
        <f ca="1">CONCATENATE(INDEX([4]PC!$E$1:$M$2,1,$S54) &amp; " e " &amp; INDEX([4]PC!$E$1:$M$2,1,$S54+1))</f>
        <v>#N/A</v>
      </c>
      <c r="U54" s="339"/>
      <c r="V54" s="335" t="e">
        <f t="shared" ca="1" si="3"/>
        <v>#N/A</v>
      </c>
      <c r="W54" s="335" t="e">
        <f ca="1">CONCATENATE(INDEX([4]IMC!$F$1:$R$5,5,$V54) &amp; " e " &amp; INDEX([4]IMC!$F$1:$R$5,5,$V54+1))</f>
        <v>#N/A</v>
      </c>
      <c r="X54" s="336">
        <f t="shared" si="4"/>
        <v>0</v>
      </c>
      <c r="Y54" s="336">
        <f t="shared" si="5"/>
        <v>0</v>
      </c>
      <c r="Z54" s="337"/>
      <c r="AA54" s="294" t="e">
        <f>VLOOKUP(F54,[4]IMC!$B$6:$R$210,5,FALSE)</f>
        <v>#N/A</v>
      </c>
      <c r="AB54" s="294" t="e">
        <f>VLOOKUP(F54,[4]IMC!$B$6:$R$210,6,FALSE)</f>
        <v>#N/A</v>
      </c>
      <c r="AC54" s="294" t="e">
        <f>VLOOKUP(F54,[4]IMC!$B$6:$R$210,7,FALSE)</f>
        <v>#N/A</v>
      </c>
      <c r="AD54" s="294" t="e">
        <f>VLOOKUP(F54,[4]IMC!$B$6:$R$210,8,FALSE)</f>
        <v>#N/A</v>
      </c>
      <c r="AE54" s="294" t="e">
        <f>VLOOKUP(F54,[4]IMC!$B$6:$R$210,9,FALSE)</f>
        <v>#N/A</v>
      </c>
      <c r="AF54" s="294" t="e">
        <f>VLOOKUP(F54,[4]IMC!$B$6:$R$210,10,FALSE)</f>
        <v>#N/A</v>
      </c>
      <c r="AG54" s="294" t="e">
        <f>VLOOKUP(F54,[4]IMC!$B$6:$R$210,11,FALSE)</f>
        <v>#N/A</v>
      </c>
      <c r="AH54" s="294" t="e">
        <f>VLOOKUP(F54,[4]IMC!$B$6:$R$210,12,FALSE)</f>
        <v>#N/A</v>
      </c>
      <c r="AI54" s="294" t="e">
        <f>VLOOKUP(F54,[4]IMC!$B$6:$R$210,13,FALSE)</f>
        <v>#N/A</v>
      </c>
      <c r="AJ54" s="294" t="e">
        <f>VLOOKUP(F54,[4]IMC!$B$6:$R$210,14,FALSE)</f>
        <v>#N/A</v>
      </c>
      <c r="AK54" s="294" t="e">
        <f>VLOOKUP(F54,[4]IMC!$B$6:$R$210,15,FALSE)</f>
        <v>#N/A</v>
      </c>
      <c r="AL54" s="294" t="e">
        <f>VLOOKUP(F54,[4]IMC!$B$6:$R$210,16,FALSE)</f>
        <v>#N/A</v>
      </c>
      <c r="AM54" s="294" t="e">
        <f>VLOOKUP(F54,[4]IMC!$B$6:$R$210,17,FALSE)</f>
        <v>#N/A</v>
      </c>
    </row>
    <row r="55" spans="1:39" s="295" customFormat="1" ht="12">
      <c r="A55" s="281"/>
      <c r="B55" s="281"/>
      <c r="C55" s="282"/>
      <c r="D55" s="283"/>
      <c r="E55" s="283"/>
      <c r="F55" s="284">
        <f t="shared" si="6"/>
        <v>0</v>
      </c>
      <c r="G55" s="285">
        <f t="shared" si="7"/>
        <v>0</v>
      </c>
      <c r="H55" s="281"/>
      <c r="I55" s="281"/>
      <c r="J55" s="281">
        <f t="shared" si="9"/>
        <v>0</v>
      </c>
      <c r="K55" s="281"/>
      <c r="L55" s="286" t="e">
        <f t="shared" si="8"/>
        <v>#DIV/0!</v>
      </c>
      <c r="M55" s="287" t="str">
        <f t="shared" si="0"/>
        <v/>
      </c>
      <c r="N55" s="288" t="e">
        <f>MATCH(F55,[4]IMC!B:B,0)</f>
        <v>#N/A</v>
      </c>
      <c r="O55" s="288" t="e">
        <f t="shared" ca="1" si="1"/>
        <v>#N/A</v>
      </c>
      <c r="P55" s="287" t="e">
        <f ca="1">CONCATENATE(INDEX([4]IMC!$F$1:$R$5,5,$O55) &amp; " e " &amp; INDEX([4]IMC!$F$1:$R$5,5,$O55+1))</f>
        <v>#N/A</v>
      </c>
      <c r="Q55" s="281"/>
      <c r="R55" s="288" t="e">
        <f>MATCH(F55,[4]PC!A:A,0)</f>
        <v>#N/A</v>
      </c>
      <c r="S55" s="288" t="e">
        <f t="shared" ca="1" si="2"/>
        <v>#N/A</v>
      </c>
      <c r="T55" s="296" t="e">
        <f ca="1">CONCATENATE(INDEX([4]PC!$E$1:$M$2,1,$S55) &amp; " e " &amp; INDEX([4]PC!$E$1:$M$2,1,$S55+1))</f>
        <v>#N/A</v>
      </c>
      <c r="U55" s="339"/>
      <c r="V55" s="335" t="e">
        <f t="shared" ca="1" si="3"/>
        <v>#N/A</v>
      </c>
      <c r="W55" s="335" t="e">
        <f ca="1">CONCATENATE(INDEX([4]IMC!$F$1:$R$5,5,$V55) &amp; " e " &amp; INDEX([4]IMC!$F$1:$R$5,5,$V55+1))</f>
        <v>#N/A</v>
      </c>
      <c r="X55" s="336">
        <f t="shared" si="4"/>
        <v>0</v>
      </c>
      <c r="Y55" s="336">
        <f t="shared" si="5"/>
        <v>0</v>
      </c>
      <c r="Z55" s="337"/>
      <c r="AA55" s="294" t="e">
        <f>VLOOKUP(F55,[4]IMC!$B$6:$R$210,5,FALSE)</f>
        <v>#N/A</v>
      </c>
      <c r="AB55" s="294" t="e">
        <f>VLOOKUP(F55,[4]IMC!$B$6:$R$210,6,FALSE)</f>
        <v>#N/A</v>
      </c>
      <c r="AC55" s="294" t="e">
        <f>VLOOKUP(F55,[4]IMC!$B$6:$R$210,7,FALSE)</f>
        <v>#N/A</v>
      </c>
      <c r="AD55" s="294" t="e">
        <f>VLOOKUP(F55,[4]IMC!$B$6:$R$210,8,FALSE)</f>
        <v>#N/A</v>
      </c>
      <c r="AE55" s="294" t="e">
        <f>VLOOKUP(F55,[4]IMC!$B$6:$R$210,9,FALSE)</f>
        <v>#N/A</v>
      </c>
      <c r="AF55" s="294" t="e">
        <f>VLOOKUP(F55,[4]IMC!$B$6:$R$210,10,FALSE)</f>
        <v>#N/A</v>
      </c>
      <c r="AG55" s="294" t="e">
        <f>VLOOKUP(F55,[4]IMC!$B$6:$R$210,11,FALSE)</f>
        <v>#N/A</v>
      </c>
      <c r="AH55" s="294" t="e">
        <f>VLOOKUP(F55,[4]IMC!$B$6:$R$210,12,FALSE)</f>
        <v>#N/A</v>
      </c>
      <c r="AI55" s="294" t="e">
        <f>VLOOKUP(F55,[4]IMC!$B$6:$R$210,13,FALSE)</f>
        <v>#N/A</v>
      </c>
      <c r="AJ55" s="294" t="e">
        <f>VLOOKUP(F55,[4]IMC!$B$6:$R$210,14,FALSE)</f>
        <v>#N/A</v>
      </c>
      <c r="AK55" s="294" t="e">
        <f>VLOOKUP(F55,[4]IMC!$B$6:$R$210,15,FALSE)</f>
        <v>#N/A</v>
      </c>
      <c r="AL55" s="294" t="e">
        <f>VLOOKUP(F55,[4]IMC!$B$6:$R$210,16,FALSE)</f>
        <v>#N/A</v>
      </c>
      <c r="AM55" s="294" t="e">
        <f>VLOOKUP(F55,[4]IMC!$B$6:$R$210,17,FALSE)</f>
        <v>#N/A</v>
      </c>
    </row>
    <row r="56" spans="1:39" s="295" customFormat="1" ht="12">
      <c r="A56" s="281"/>
      <c r="B56" s="281"/>
      <c r="C56" s="282"/>
      <c r="D56" s="283"/>
      <c r="E56" s="283"/>
      <c r="F56" s="284">
        <f t="shared" si="6"/>
        <v>0</v>
      </c>
      <c r="G56" s="285">
        <f t="shared" si="7"/>
        <v>0</v>
      </c>
      <c r="H56" s="281"/>
      <c r="I56" s="281"/>
      <c r="J56" s="281">
        <f t="shared" si="9"/>
        <v>0</v>
      </c>
      <c r="K56" s="281"/>
      <c r="L56" s="286" t="e">
        <f t="shared" si="8"/>
        <v>#DIV/0!</v>
      </c>
      <c r="M56" s="287" t="str">
        <f t="shared" si="0"/>
        <v/>
      </c>
      <c r="N56" s="288" t="e">
        <f>MATCH(F56,[4]IMC!B:B,0)</f>
        <v>#N/A</v>
      </c>
      <c r="O56" s="288" t="e">
        <f t="shared" ca="1" si="1"/>
        <v>#N/A</v>
      </c>
      <c r="P56" s="287" t="e">
        <f ca="1">CONCATENATE(INDEX([4]IMC!$F$1:$R$5,5,$O56) &amp; " e " &amp; INDEX([4]IMC!$F$1:$R$5,5,$O56+1))</f>
        <v>#N/A</v>
      </c>
      <c r="Q56" s="281"/>
      <c r="R56" s="288" t="e">
        <f>MATCH(F56,[4]PC!A:A,0)</f>
        <v>#N/A</v>
      </c>
      <c r="S56" s="288" t="e">
        <f t="shared" ca="1" si="2"/>
        <v>#N/A</v>
      </c>
      <c r="T56" s="296" t="e">
        <f ca="1">CONCATENATE(INDEX([4]PC!$E$1:$M$2,1,$S56) &amp; " e " &amp; INDEX([4]PC!$E$1:$M$2,1,$S56+1))</f>
        <v>#N/A</v>
      </c>
      <c r="U56" s="339"/>
      <c r="V56" s="335" t="e">
        <f t="shared" ca="1" si="3"/>
        <v>#N/A</v>
      </c>
      <c r="W56" s="335" t="e">
        <f ca="1">CONCATENATE(INDEX([4]IMC!$F$1:$R$5,5,$V56) &amp; " e " &amp; INDEX([4]IMC!$F$1:$R$5,5,$V56+1))</f>
        <v>#N/A</v>
      </c>
      <c r="X56" s="336">
        <f t="shared" si="4"/>
        <v>0</v>
      </c>
      <c r="Y56" s="336">
        <f t="shared" si="5"/>
        <v>0</v>
      </c>
      <c r="Z56" s="337"/>
      <c r="AA56" s="294" t="e">
        <f>VLOOKUP(F56,[4]IMC!$B$6:$R$210,5,FALSE)</f>
        <v>#N/A</v>
      </c>
      <c r="AB56" s="294" t="e">
        <f>VLOOKUP(F56,[4]IMC!$B$6:$R$210,6,FALSE)</f>
        <v>#N/A</v>
      </c>
      <c r="AC56" s="294" t="e">
        <f>VLOOKUP(F56,[4]IMC!$B$6:$R$210,7,FALSE)</f>
        <v>#N/A</v>
      </c>
      <c r="AD56" s="294" t="e">
        <f>VLOOKUP(F56,[4]IMC!$B$6:$R$210,8,FALSE)</f>
        <v>#N/A</v>
      </c>
      <c r="AE56" s="294" t="e">
        <f>VLOOKUP(F56,[4]IMC!$B$6:$R$210,9,FALSE)</f>
        <v>#N/A</v>
      </c>
      <c r="AF56" s="294" t="e">
        <f>VLOOKUP(F56,[4]IMC!$B$6:$R$210,10,FALSE)</f>
        <v>#N/A</v>
      </c>
      <c r="AG56" s="294" t="e">
        <f>VLOOKUP(F56,[4]IMC!$B$6:$R$210,11,FALSE)</f>
        <v>#N/A</v>
      </c>
      <c r="AH56" s="294" t="e">
        <f>VLOOKUP(F56,[4]IMC!$B$6:$R$210,12,FALSE)</f>
        <v>#N/A</v>
      </c>
      <c r="AI56" s="294" t="e">
        <f>VLOOKUP(F56,[4]IMC!$B$6:$R$210,13,FALSE)</f>
        <v>#N/A</v>
      </c>
      <c r="AJ56" s="294" t="e">
        <f>VLOOKUP(F56,[4]IMC!$B$6:$R$210,14,FALSE)</f>
        <v>#N/A</v>
      </c>
      <c r="AK56" s="294" t="e">
        <f>VLOOKUP(F56,[4]IMC!$B$6:$R$210,15,FALSE)</f>
        <v>#N/A</v>
      </c>
      <c r="AL56" s="294" t="e">
        <f>VLOOKUP(F56,[4]IMC!$B$6:$R$210,16,FALSE)</f>
        <v>#N/A</v>
      </c>
      <c r="AM56" s="294" t="e">
        <f>VLOOKUP(F56,[4]IMC!$B$6:$R$210,17,FALSE)</f>
        <v>#N/A</v>
      </c>
    </row>
    <row r="57" spans="1:39" s="295" customFormat="1" ht="12">
      <c r="A57" s="281"/>
      <c r="B57" s="281"/>
      <c r="C57" s="282"/>
      <c r="D57" s="283"/>
      <c r="E57" s="283"/>
      <c r="F57" s="284">
        <f t="shared" si="6"/>
        <v>0</v>
      </c>
      <c r="G57" s="285">
        <f t="shared" si="7"/>
        <v>0</v>
      </c>
      <c r="H57" s="281"/>
      <c r="I57" s="281"/>
      <c r="J57" s="281">
        <f t="shared" si="9"/>
        <v>0</v>
      </c>
      <c r="K57" s="281"/>
      <c r="L57" s="286" t="e">
        <f t="shared" si="8"/>
        <v>#DIV/0!</v>
      </c>
      <c r="M57" s="287" t="str">
        <f t="shared" si="0"/>
        <v/>
      </c>
      <c r="N57" s="288" t="e">
        <f>MATCH(F57,[4]IMC!B:B,0)</f>
        <v>#N/A</v>
      </c>
      <c r="O57" s="288" t="e">
        <f t="shared" ca="1" si="1"/>
        <v>#N/A</v>
      </c>
      <c r="P57" s="287" t="e">
        <f ca="1">CONCATENATE(INDEX([4]IMC!$F$1:$R$5,5,$O57) &amp; " e " &amp; INDEX([4]IMC!$F$1:$R$5,5,$O57+1))</f>
        <v>#N/A</v>
      </c>
      <c r="Q57" s="281"/>
      <c r="R57" s="288" t="e">
        <f>MATCH(F57,[4]PC!A:A,0)</f>
        <v>#N/A</v>
      </c>
      <c r="S57" s="288" t="e">
        <f t="shared" ca="1" si="2"/>
        <v>#N/A</v>
      </c>
      <c r="T57" s="296" t="e">
        <f ca="1">CONCATENATE(INDEX([4]PC!$E$1:$M$2,1,$S57) &amp; " e " &amp; INDEX([4]PC!$E$1:$M$2,1,$S57+1))</f>
        <v>#N/A</v>
      </c>
      <c r="U57" s="339"/>
      <c r="V57" s="335" t="e">
        <f t="shared" ca="1" si="3"/>
        <v>#N/A</v>
      </c>
      <c r="W57" s="335" t="e">
        <f ca="1">CONCATENATE(INDEX([4]IMC!$F$1:$R$5,5,$V57) &amp; " e " &amp; INDEX([4]IMC!$F$1:$R$5,5,$V57+1))</f>
        <v>#N/A</v>
      </c>
      <c r="X57" s="336">
        <f t="shared" si="4"/>
        <v>0</v>
      </c>
      <c r="Y57" s="336">
        <f t="shared" si="5"/>
        <v>0</v>
      </c>
      <c r="Z57" s="337"/>
      <c r="AA57" s="294" t="e">
        <f>VLOOKUP(F57,[4]IMC!$B$6:$R$210,5,FALSE)</f>
        <v>#N/A</v>
      </c>
      <c r="AB57" s="294" t="e">
        <f>VLOOKUP(F57,[4]IMC!$B$6:$R$210,6,FALSE)</f>
        <v>#N/A</v>
      </c>
      <c r="AC57" s="294" t="e">
        <f>VLOOKUP(F57,[4]IMC!$B$6:$R$210,7,FALSE)</f>
        <v>#N/A</v>
      </c>
      <c r="AD57" s="294" t="e">
        <f>VLOOKUP(F57,[4]IMC!$B$6:$R$210,8,FALSE)</f>
        <v>#N/A</v>
      </c>
      <c r="AE57" s="294" t="e">
        <f>VLOOKUP(F57,[4]IMC!$B$6:$R$210,9,FALSE)</f>
        <v>#N/A</v>
      </c>
      <c r="AF57" s="294" t="e">
        <f>VLOOKUP(F57,[4]IMC!$B$6:$R$210,10,FALSE)</f>
        <v>#N/A</v>
      </c>
      <c r="AG57" s="294" t="e">
        <f>VLOOKUP(F57,[4]IMC!$B$6:$R$210,11,FALSE)</f>
        <v>#N/A</v>
      </c>
      <c r="AH57" s="294" t="e">
        <f>VLOOKUP(F57,[4]IMC!$B$6:$R$210,12,FALSE)</f>
        <v>#N/A</v>
      </c>
      <c r="AI57" s="294" t="e">
        <f>VLOOKUP(F57,[4]IMC!$B$6:$R$210,13,FALSE)</f>
        <v>#N/A</v>
      </c>
      <c r="AJ57" s="294" t="e">
        <f>VLOOKUP(F57,[4]IMC!$B$6:$R$210,14,FALSE)</f>
        <v>#N/A</v>
      </c>
      <c r="AK57" s="294" t="e">
        <f>VLOOKUP(F57,[4]IMC!$B$6:$R$210,15,FALSE)</f>
        <v>#N/A</v>
      </c>
      <c r="AL57" s="294" t="e">
        <f>VLOOKUP(F57,[4]IMC!$B$6:$R$210,16,FALSE)</f>
        <v>#N/A</v>
      </c>
      <c r="AM57" s="294" t="e">
        <f>VLOOKUP(F57,[4]IMC!$B$6:$R$210,17,FALSE)</f>
        <v>#N/A</v>
      </c>
    </row>
    <row r="58" spans="1:39" s="295" customFormat="1" ht="12">
      <c r="A58" s="281"/>
      <c r="B58" s="281"/>
      <c r="C58" s="282"/>
      <c r="D58" s="283"/>
      <c r="E58" s="283"/>
      <c r="F58" s="284">
        <f t="shared" si="6"/>
        <v>0</v>
      </c>
      <c r="G58" s="285">
        <f t="shared" si="7"/>
        <v>0</v>
      </c>
      <c r="H58" s="281"/>
      <c r="I58" s="281"/>
      <c r="J58" s="281">
        <f t="shared" si="9"/>
        <v>0</v>
      </c>
      <c r="K58" s="281"/>
      <c r="L58" s="286" t="e">
        <f t="shared" si="8"/>
        <v>#DIV/0!</v>
      </c>
      <c r="M58" s="287" t="str">
        <f t="shared" si="0"/>
        <v/>
      </c>
      <c r="N58" s="288" t="e">
        <f>MATCH(F58,[4]IMC!B:B,0)</f>
        <v>#N/A</v>
      </c>
      <c r="O58" s="288" t="e">
        <f t="shared" ca="1" si="1"/>
        <v>#N/A</v>
      </c>
      <c r="P58" s="287" t="e">
        <f ca="1">CONCATENATE(INDEX([4]IMC!$F$1:$R$5,5,$O58) &amp; " e " &amp; INDEX([4]IMC!$F$1:$R$5,5,$O58+1))</f>
        <v>#N/A</v>
      </c>
      <c r="Q58" s="281"/>
      <c r="R58" s="288" t="e">
        <f>MATCH(F58,[4]PC!A:A,0)</f>
        <v>#N/A</v>
      </c>
      <c r="S58" s="288" t="e">
        <f t="shared" ca="1" si="2"/>
        <v>#N/A</v>
      </c>
      <c r="T58" s="296" t="e">
        <f ca="1">CONCATENATE(INDEX([4]PC!$E$1:$M$2,1,$S58) &amp; " e " &amp; INDEX([4]PC!$E$1:$M$2,1,$S58+1))</f>
        <v>#N/A</v>
      </c>
      <c r="U58" s="339"/>
      <c r="V58" s="335" t="e">
        <f t="shared" ca="1" si="3"/>
        <v>#N/A</v>
      </c>
      <c r="W58" s="335" t="e">
        <f ca="1">CONCATENATE(INDEX([4]IMC!$F$1:$R$5,5,$V58) &amp; " e " &amp; INDEX([4]IMC!$F$1:$R$5,5,$V58+1))</f>
        <v>#N/A</v>
      </c>
      <c r="X58" s="336">
        <f t="shared" si="4"/>
        <v>0</v>
      </c>
      <c r="Y58" s="336">
        <f t="shared" si="5"/>
        <v>0</v>
      </c>
      <c r="Z58" s="337"/>
      <c r="AA58" s="294" t="e">
        <f>VLOOKUP(F58,[4]IMC!$B$6:$R$210,5,FALSE)</f>
        <v>#N/A</v>
      </c>
      <c r="AB58" s="294" t="e">
        <f>VLOOKUP(F58,[4]IMC!$B$6:$R$210,6,FALSE)</f>
        <v>#N/A</v>
      </c>
      <c r="AC58" s="294" t="e">
        <f>VLOOKUP(F58,[4]IMC!$B$6:$R$210,7,FALSE)</f>
        <v>#N/A</v>
      </c>
      <c r="AD58" s="294" t="e">
        <f>VLOOKUP(F58,[4]IMC!$B$6:$R$210,8,FALSE)</f>
        <v>#N/A</v>
      </c>
      <c r="AE58" s="294" t="e">
        <f>VLOOKUP(F58,[4]IMC!$B$6:$R$210,9,FALSE)</f>
        <v>#N/A</v>
      </c>
      <c r="AF58" s="294" t="e">
        <f>VLOOKUP(F58,[4]IMC!$B$6:$R$210,10,FALSE)</f>
        <v>#N/A</v>
      </c>
      <c r="AG58" s="294" t="e">
        <f>VLOOKUP(F58,[4]IMC!$B$6:$R$210,11,FALSE)</f>
        <v>#N/A</v>
      </c>
      <c r="AH58" s="294" t="e">
        <f>VLOOKUP(F58,[4]IMC!$B$6:$R$210,12,FALSE)</f>
        <v>#N/A</v>
      </c>
      <c r="AI58" s="294" t="e">
        <f>VLOOKUP(F58,[4]IMC!$B$6:$R$210,13,FALSE)</f>
        <v>#N/A</v>
      </c>
      <c r="AJ58" s="294" t="e">
        <f>VLOOKUP(F58,[4]IMC!$B$6:$R$210,14,FALSE)</f>
        <v>#N/A</v>
      </c>
      <c r="AK58" s="294" t="e">
        <f>VLOOKUP(F58,[4]IMC!$B$6:$R$210,15,FALSE)</f>
        <v>#N/A</v>
      </c>
      <c r="AL58" s="294" t="e">
        <f>VLOOKUP(F58,[4]IMC!$B$6:$R$210,16,FALSE)</f>
        <v>#N/A</v>
      </c>
      <c r="AM58" s="294" t="e">
        <f>VLOOKUP(F58,[4]IMC!$B$6:$R$210,17,FALSE)</f>
        <v>#N/A</v>
      </c>
    </row>
    <row r="59" spans="1:39" s="295" customFormat="1" ht="12">
      <c r="A59" s="281"/>
      <c r="B59" s="281"/>
      <c r="C59" s="282"/>
      <c r="D59" s="283"/>
      <c r="E59" s="283"/>
      <c r="F59" s="284">
        <f t="shared" si="6"/>
        <v>0</v>
      </c>
      <c r="G59" s="285">
        <f t="shared" si="7"/>
        <v>0</v>
      </c>
      <c r="H59" s="281"/>
      <c r="I59" s="281"/>
      <c r="J59" s="281">
        <f t="shared" si="9"/>
        <v>0</v>
      </c>
      <c r="K59" s="281"/>
      <c r="L59" s="286" t="e">
        <f t="shared" si="8"/>
        <v>#DIV/0!</v>
      </c>
      <c r="M59" s="287" t="str">
        <f t="shared" si="0"/>
        <v/>
      </c>
      <c r="N59" s="288" t="e">
        <f>MATCH(F59,[4]IMC!B:B,0)</f>
        <v>#N/A</v>
      </c>
      <c r="O59" s="288" t="e">
        <f t="shared" ca="1" si="1"/>
        <v>#N/A</v>
      </c>
      <c r="P59" s="287" t="e">
        <f ca="1">CONCATENATE(INDEX([4]IMC!$F$1:$R$5,5,$O59) &amp; " e " &amp; INDEX([4]IMC!$F$1:$R$5,5,$O59+1))</f>
        <v>#N/A</v>
      </c>
      <c r="Q59" s="281"/>
      <c r="R59" s="288" t="e">
        <f>MATCH(F59,[4]PC!A:A,0)</f>
        <v>#N/A</v>
      </c>
      <c r="S59" s="288" t="e">
        <f t="shared" ca="1" si="2"/>
        <v>#N/A</v>
      </c>
      <c r="T59" s="296" t="e">
        <f ca="1">CONCATENATE(INDEX([4]PC!$E$1:$M$2,1,$S59) &amp; " e " &amp; INDEX([4]PC!$E$1:$M$2,1,$S59+1))</f>
        <v>#N/A</v>
      </c>
      <c r="U59" s="339"/>
      <c r="V59" s="335" t="e">
        <f t="shared" ca="1" si="3"/>
        <v>#N/A</v>
      </c>
      <c r="W59" s="335" t="e">
        <f ca="1">CONCATENATE(INDEX([4]IMC!$F$1:$R$5,5,$V59) &amp; " e " &amp; INDEX([4]IMC!$F$1:$R$5,5,$V59+1))</f>
        <v>#N/A</v>
      </c>
      <c r="X59" s="336">
        <f t="shared" si="4"/>
        <v>0</v>
      </c>
      <c r="Y59" s="336">
        <f t="shared" si="5"/>
        <v>0</v>
      </c>
      <c r="Z59" s="337"/>
      <c r="AA59" s="294" t="e">
        <f>VLOOKUP(F59,[4]IMC!$B$6:$R$210,5,FALSE)</f>
        <v>#N/A</v>
      </c>
      <c r="AB59" s="294" t="e">
        <f>VLOOKUP(F59,[4]IMC!$B$6:$R$210,6,FALSE)</f>
        <v>#N/A</v>
      </c>
      <c r="AC59" s="294" t="e">
        <f>VLOOKUP(F59,[4]IMC!$B$6:$R$210,7,FALSE)</f>
        <v>#N/A</v>
      </c>
      <c r="AD59" s="294" t="e">
        <f>VLOOKUP(F59,[4]IMC!$B$6:$R$210,8,FALSE)</f>
        <v>#N/A</v>
      </c>
      <c r="AE59" s="294" t="e">
        <f>VLOOKUP(F59,[4]IMC!$B$6:$R$210,9,FALSE)</f>
        <v>#N/A</v>
      </c>
      <c r="AF59" s="294" t="e">
        <f>VLOOKUP(F59,[4]IMC!$B$6:$R$210,10,FALSE)</f>
        <v>#N/A</v>
      </c>
      <c r="AG59" s="294" t="e">
        <f>VLOOKUP(F59,[4]IMC!$B$6:$R$210,11,FALSE)</f>
        <v>#N/A</v>
      </c>
      <c r="AH59" s="294" t="e">
        <f>VLOOKUP(F59,[4]IMC!$B$6:$R$210,12,FALSE)</f>
        <v>#N/A</v>
      </c>
      <c r="AI59" s="294" t="e">
        <f>VLOOKUP(F59,[4]IMC!$B$6:$R$210,13,FALSE)</f>
        <v>#N/A</v>
      </c>
      <c r="AJ59" s="294" t="e">
        <f>VLOOKUP(F59,[4]IMC!$B$6:$R$210,14,FALSE)</f>
        <v>#N/A</v>
      </c>
      <c r="AK59" s="294" t="e">
        <f>VLOOKUP(F59,[4]IMC!$B$6:$R$210,15,FALSE)</f>
        <v>#N/A</v>
      </c>
      <c r="AL59" s="294" t="e">
        <f>VLOOKUP(F59,[4]IMC!$B$6:$R$210,16,FALSE)</f>
        <v>#N/A</v>
      </c>
      <c r="AM59" s="294" t="e">
        <f>VLOOKUP(F59,[4]IMC!$B$6:$R$210,17,FALSE)</f>
        <v>#N/A</v>
      </c>
    </row>
    <row r="60" spans="1:39" s="295" customFormat="1" ht="12">
      <c r="A60" s="281"/>
      <c r="B60" s="281"/>
      <c r="C60" s="282"/>
      <c r="D60" s="283"/>
      <c r="E60" s="283"/>
      <c r="F60" s="284">
        <f t="shared" si="6"/>
        <v>0</v>
      </c>
      <c r="G60" s="285">
        <f t="shared" si="7"/>
        <v>0</v>
      </c>
      <c r="H60" s="281"/>
      <c r="I60" s="281"/>
      <c r="J60" s="281">
        <f t="shared" si="9"/>
        <v>0</v>
      </c>
      <c r="K60" s="281"/>
      <c r="L60" s="286" t="e">
        <f t="shared" si="8"/>
        <v>#DIV/0!</v>
      </c>
      <c r="M60" s="287" t="str">
        <f t="shared" si="0"/>
        <v/>
      </c>
      <c r="N60" s="288" t="e">
        <f>MATCH(F60,[4]IMC!B:B,0)</f>
        <v>#N/A</v>
      </c>
      <c r="O60" s="288" t="e">
        <f t="shared" ca="1" si="1"/>
        <v>#N/A</v>
      </c>
      <c r="P60" s="287" t="e">
        <f ca="1">CONCATENATE(INDEX([4]IMC!$F$1:$R$5,5,$O60) &amp; " e " &amp; INDEX([4]IMC!$F$1:$R$5,5,$O60+1))</f>
        <v>#N/A</v>
      </c>
      <c r="Q60" s="281"/>
      <c r="R60" s="288" t="e">
        <f>MATCH(F60,[4]PC!A:A,0)</f>
        <v>#N/A</v>
      </c>
      <c r="S60" s="288" t="e">
        <f t="shared" ca="1" si="2"/>
        <v>#N/A</v>
      </c>
      <c r="T60" s="296" t="e">
        <f ca="1">CONCATENATE(INDEX([4]PC!$E$1:$M$2,1,$S60) &amp; " e " &amp; INDEX([4]PC!$E$1:$M$2,1,$S60+1))</f>
        <v>#N/A</v>
      </c>
      <c r="U60" s="339"/>
      <c r="V60" s="335" t="e">
        <f t="shared" ca="1" si="3"/>
        <v>#N/A</v>
      </c>
      <c r="W60" s="335" t="e">
        <f ca="1">CONCATENATE(INDEX([4]IMC!$F$1:$R$5,5,$V60) &amp; " e " &amp; INDEX([4]IMC!$F$1:$R$5,5,$V60+1))</f>
        <v>#N/A</v>
      </c>
      <c r="X60" s="336">
        <f t="shared" si="4"/>
        <v>0</v>
      </c>
      <c r="Y60" s="336">
        <f t="shared" si="5"/>
        <v>0</v>
      </c>
      <c r="Z60" s="337"/>
      <c r="AA60" s="294" t="e">
        <f>VLOOKUP(F60,[4]IMC!$B$6:$R$210,5,FALSE)</f>
        <v>#N/A</v>
      </c>
      <c r="AB60" s="294" t="e">
        <f>VLOOKUP(F60,[4]IMC!$B$6:$R$210,6,FALSE)</f>
        <v>#N/A</v>
      </c>
      <c r="AC60" s="294" t="e">
        <f>VLOOKUP(F60,[4]IMC!$B$6:$R$210,7,FALSE)</f>
        <v>#N/A</v>
      </c>
      <c r="AD60" s="294" t="e">
        <f>VLOOKUP(F60,[4]IMC!$B$6:$R$210,8,FALSE)</f>
        <v>#N/A</v>
      </c>
      <c r="AE60" s="294" t="e">
        <f>VLOOKUP(F60,[4]IMC!$B$6:$R$210,9,FALSE)</f>
        <v>#N/A</v>
      </c>
      <c r="AF60" s="294" t="e">
        <f>VLOOKUP(F60,[4]IMC!$B$6:$R$210,10,FALSE)</f>
        <v>#N/A</v>
      </c>
      <c r="AG60" s="294" t="e">
        <f>VLOOKUP(F60,[4]IMC!$B$6:$R$210,11,FALSE)</f>
        <v>#N/A</v>
      </c>
      <c r="AH60" s="294" t="e">
        <f>VLOOKUP(F60,[4]IMC!$B$6:$R$210,12,FALSE)</f>
        <v>#N/A</v>
      </c>
      <c r="AI60" s="294" t="e">
        <f>VLOOKUP(F60,[4]IMC!$B$6:$R$210,13,FALSE)</f>
        <v>#N/A</v>
      </c>
      <c r="AJ60" s="294" t="e">
        <f>VLOOKUP(F60,[4]IMC!$B$6:$R$210,14,FALSE)</f>
        <v>#N/A</v>
      </c>
      <c r="AK60" s="294" t="e">
        <f>VLOOKUP(F60,[4]IMC!$B$6:$R$210,15,FALSE)</f>
        <v>#N/A</v>
      </c>
      <c r="AL60" s="294" t="e">
        <f>VLOOKUP(F60,[4]IMC!$B$6:$R$210,16,FALSE)</f>
        <v>#N/A</v>
      </c>
      <c r="AM60" s="294" t="e">
        <f>VLOOKUP(F60,[4]IMC!$B$6:$R$210,17,FALSE)</f>
        <v>#N/A</v>
      </c>
    </row>
    <row r="61" spans="1:39" s="295" customFormat="1" ht="12">
      <c r="A61" s="281"/>
      <c r="B61" s="281"/>
      <c r="C61" s="282"/>
      <c r="D61" s="283"/>
      <c r="E61" s="283"/>
      <c r="F61" s="284">
        <f t="shared" si="6"/>
        <v>0</v>
      </c>
      <c r="G61" s="285">
        <f t="shared" si="7"/>
        <v>0</v>
      </c>
      <c r="H61" s="281"/>
      <c r="I61" s="281"/>
      <c r="J61" s="281">
        <f t="shared" si="9"/>
        <v>0</v>
      </c>
      <c r="K61" s="281"/>
      <c r="L61" s="286" t="e">
        <f t="shared" si="8"/>
        <v>#DIV/0!</v>
      </c>
      <c r="M61" s="287" t="str">
        <f t="shared" si="0"/>
        <v/>
      </c>
      <c r="N61" s="288" t="e">
        <f>MATCH(F61,[4]IMC!B:B,0)</f>
        <v>#N/A</v>
      </c>
      <c r="O61" s="288" t="e">
        <f t="shared" ca="1" si="1"/>
        <v>#N/A</v>
      </c>
      <c r="P61" s="287" t="e">
        <f ca="1">CONCATENATE(INDEX([4]IMC!$F$1:$R$5,5,$O61) &amp; " e " &amp; INDEX([4]IMC!$F$1:$R$5,5,$O61+1))</f>
        <v>#N/A</v>
      </c>
      <c r="Q61" s="281"/>
      <c r="R61" s="288" t="e">
        <f>MATCH(F61,[4]PC!A:A,0)</f>
        <v>#N/A</v>
      </c>
      <c r="S61" s="288" t="e">
        <f t="shared" ca="1" si="2"/>
        <v>#N/A</v>
      </c>
      <c r="T61" s="296" t="e">
        <f ca="1">CONCATENATE(INDEX([4]PC!$E$1:$M$2,1,$S61) &amp; " e " &amp; INDEX([4]PC!$E$1:$M$2,1,$S61+1))</f>
        <v>#N/A</v>
      </c>
      <c r="U61" s="339"/>
      <c r="V61" s="335" t="e">
        <f t="shared" ca="1" si="3"/>
        <v>#N/A</v>
      </c>
      <c r="W61" s="335" t="e">
        <f ca="1">CONCATENATE(INDEX([4]IMC!$F$1:$R$5,5,$V61) &amp; " e " &amp; INDEX([4]IMC!$F$1:$R$5,5,$V61+1))</f>
        <v>#N/A</v>
      </c>
      <c r="X61" s="336">
        <f t="shared" si="4"/>
        <v>0</v>
      </c>
      <c r="Y61" s="336">
        <f t="shared" si="5"/>
        <v>0</v>
      </c>
      <c r="Z61" s="337"/>
      <c r="AA61" s="294" t="e">
        <f>VLOOKUP(F61,[4]IMC!$B$6:$R$210,5,FALSE)</f>
        <v>#N/A</v>
      </c>
      <c r="AB61" s="294" t="e">
        <f>VLOOKUP(F61,[4]IMC!$B$6:$R$210,6,FALSE)</f>
        <v>#N/A</v>
      </c>
      <c r="AC61" s="294" t="e">
        <f>VLOOKUP(F61,[4]IMC!$B$6:$R$210,7,FALSE)</f>
        <v>#N/A</v>
      </c>
      <c r="AD61" s="294" t="e">
        <f>VLOOKUP(F61,[4]IMC!$B$6:$R$210,8,FALSE)</f>
        <v>#N/A</v>
      </c>
      <c r="AE61" s="294" t="e">
        <f>VLOOKUP(F61,[4]IMC!$B$6:$R$210,9,FALSE)</f>
        <v>#N/A</v>
      </c>
      <c r="AF61" s="294" t="e">
        <f>VLOOKUP(F61,[4]IMC!$B$6:$R$210,10,FALSE)</f>
        <v>#N/A</v>
      </c>
      <c r="AG61" s="294" t="e">
        <f>VLOOKUP(F61,[4]IMC!$B$6:$R$210,11,FALSE)</f>
        <v>#N/A</v>
      </c>
      <c r="AH61" s="294" t="e">
        <f>VLOOKUP(F61,[4]IMC!$B$6:$R$210,12,FALSE)</f>
        <v>#N/A</v>
      </c>
      <c r="AI61" s="294" t="e">
        <f>VLOOKUP(F61,[4]IMC!$B$6:$R$210,13,FALSE)</f>
        <v>#N/A</v>
      </c>
      <c r="AJ61" s="294" t="e">
        <f>VLOOKUP(F61,[4]IMC!$B$6:$R$210,14,FALSE)</f>
        <v>#N/A</v>
      </c>
      <c r="AK61" s="294" t="e">
        <f>VLOOKUP(F61,[4]IMC!$B$6:$R$210,15,FALSE)</f>
        <v>#N/A</v>
      </c>
      <c r="AL61" s="294" t="e">
        <f>VLOOKUP(F61,[4]IMC!$B$6:$R$210,16,FALSE)</f>
        <v>#N/A</v>
      </c>
      <c r="AM61" s="294" t="e">
        <f>VLOOKUP(F61,[4]IMC!$B$6:$R$210,17,FALSE)</f>
        <v>#N/A</v>
      </c>
    </row>
    <row r="62" spans="1:39" s="295" customFormat="1" ht="12">
      <c r="A62" s="281"/>
      <c r="B62" s="281"/>
      <c r="C62" s="282"/>
      <c r="D62" s="283"/>
      <c r="E62" s="283"/>
      <c r="F62" s="284">
        <f t="shared" si="6"/>
        <v>0</v>
      </c>
      <c r="G62" s="285">
        <f t="shared" si="7"/>
        <v>0</v>
      </c>
      <c r="H62" s="281"/>
      <c r="I62" s="281"/>
      <c r="J62" s="281">
        <f t="shared" si="9"/>
        <v>0</v>
      </c>
      <c r="K62" s="281"/>
      <c r="L62" s="286" t="e">
        <f t="shared" si="8"/>
        <v>#DIV/0!</v>
      </c>
      <c r="M62" s="287" t="str">
        <f t="shared" si="0"/>
        <v/>
      </c>
      <c r="N62" s="288" t="e">
        <f>MATCH(F62,[4]IMC!B:B,0)</f>
        <v>#N/A</v>
      </c>
      <c r="O62" s="288" t="e">
        <f t="shared" ca="1" si="1"/>
        <v>#N/A</v>
      </c>
      <c r="P62" s="287" t="e">
        <f ca="1">CONCATENATE(INDEX([4]IMC!$F$1:$R$5,5,$O62) &amp; " e " &amp; INDEX([4]IMC!$F$1:$R$5,5,$O62+1))</f>
        <v>#N/A</v>
      </c>
      <c r="Q62" s="281"/>
      <c r="R62" s="288" t="e">
        <f>MATCH(F62,[4]PC!A:A,0)</f>
        <v>#N/A</v>
      </c>
      <c r="S62" s="288" t="e">
        <f t="shared" ca="1" si="2"/>
        <v>#N/A</v>
      </c>
      <c r="T62" s="296" t="e">
        <f ca="1">CONCATENATE(INDEX([4]PC!$E$1:$M$2,1,$S62) &amp; " e " &amp; INDEX([4]PC!$E$1:$M$2,1,$S62+1))</f>
        <v>#N/A</v>
      </c>
      <c r="U62" s="339"/>
      <c r="V62" s="335" t="e">
        <f t="shared" ca="1" si="3"/>
        <v>#N/A</v>
      </c>
      <c r="W62" s="335" t="e">
        <f ca="1">CONCATENATE(INDEX([4]IMC!$F$1:$R$5,5,$V62) &amp; " e " &amp; INDEX([4]IMC!$F$1:$R$5,5,$V62+1))</f>
        <v>#N/A</v>
      </c>
      <c r="X62" s="336">
        <f t="shared" si="4"/>
        <v>0</v>
      </c>
      <c r="Y62" s="336">
        <f t="shared" si="5"/>
        <v>0</v>
      </c>
      <c r="Z62" s="337"/>
      <c r="AA62" s="294" t="e">
        <f>VLOOKUP(F62,[4]IMC!$B$6:$R$210,5,FALSE)</f>
        <v>#N/A</v>
      </c>
      <c r="AB62" s="294" t="e">
        <f>VLOOKUP(F62,[4]IMC!$B$6:$R$210,6,FALSE)</f>
        <v>#N/A</v>
      </c>
      <c r="AC62" s="294" t="e">
        <f>VLOOKUP(F62,[4]IMC!$B$6:$R$210,7,FALSE)</f>
        <v>#N/A</v>
      </c>
      <c r="AD62" s="294" t="e">
        <f>VLOOKUP(F62,[4]IMC!$B$6:$R$210,8,FALSE)</f>
        <v>#N/A</v>
      </c>
      <c r="AE62" s="294" t="e">
        <f>VLOOKUP(F62,[4]IMC!$B$6:$R$210,9,FALSE)</f>
        <v>#N/A</v>
      </c>
      <c r="AF62" s="294" t="e">
        <f>VLOOKUP(F62,[4]IMC!$B$6:$R$210,10,FALSE)</f>
        <v>#N/A</v>
      </c>
      <c r="AG62" s="294" t="e">
        <f>VLOOKUP(F62,[4]IMC!$B$6:$R$210,11,FALSE)</f>
        <v>#N/A</v>
      </c>
      <c r="AH62" s="294" t="e">
        <f>VLOOKUP(F62,[4]IMC!$B$6:$R$210,12,FALSE)</f>
        <v>#N/A</v>
      </c>
      <c r="AI62" s="294" t="e">
        <f>VLOOKUP(F62,[4]IMC!$B$6:$R$210,13,FALSE)</f>
        <v>#N/A</v>
      </c>
      <c r="AJ62" s="294" t="e">
        <f>VLOOKUP(F62,[4]IMC!$B$6:$R$210,14,FALSE)</f>
        <v>#N/A</v>
      </c>
      <c r="AK62" s="294" t="e">
        <f>VLOOKUP(F62,[4]IMC!$B$6:$R$210,15,FALSE)</f>
        <v>#N/A</v>
      </c>
      <c r="AL62" s="294" t="e">
        <f>VLOOKUP(F62,[4]IMC!$B$6:$R$210,16,FALSE)</f>
        <v>#N/A</v>
      </c>
      <c r="AM62" s="294" t="e">
        <f>VLOOKUP(F62,[4]IMC!$B$6:$R$210,17,FALSE)</f>
        <v>#N/A</v>
      </c>
    </row>
    <row r="63" spans="1:39" s="295" customFormat="1" ht="12">
      <c r="A63" s="281"/>
      <c r="B63" s="281"/>
      <c r="C63" s="282"/>
      <c r="D63" s="283"/>
      <c r="E63" s="283"/>
      <c r="F63" s="284">
        <f t="shared" si="6"/>
        <v>0</v>
      </c>
      <c r="G63" s="285">
        <f t="shared" si="7"/>
        <v>0</v>
      </c>
      <c r="H63" s="281"/>
      <c r="I63" s="281"/>
      <c r="J63" s="281">
        <f t="shared" si="9"/>
        <v>0</v>
      </c>
      <c r="K63" s="281"/>
      <c r="L63" s="286" t="e">
        <f t="shared" si="8"/>
        <v>#DIV/0!</v>
      </c>
      <c r="M63" s="287" t="str">
        <f t="shared" si="0"/>
        <v/>
      </c>
      <c r="N63" s="288" t="e">
        <f>MATCH(F63,[4]IMC!B:B,0)</f>
        <v>#N/A</v>
      </c>
      <c r="O63" s="288" t="e">
        <f t="shared" ca="1" si="1"/>
        <v>#N/A</v>
      </c>
      <c r="P63" s="287" t="e">
        <f ca="1">CONCATENATE(INDEX([4]IMC!$F$1:$R$5,5,$O63) &amp; " e " &amp; INDEX([4]IMC!$F$1:$R$5,5,$O63+1))</f>
        <v>#N/A</v>
      </c>
      <c r="Q63" s="281"/>
      <c r="R63" s="288" t="e">
        <f>MATCH(F63,[4]PC!A:A,0)</f>
        <v>#N/A</v>
      </c>
      <c r="S63" s="288" t="e">
        <f t="shared" ca="1" si="2"/>
        <v>#N/A</v>
      </c>
      <c r="T63" s="296" t="e">
        <f ca="1">CONCATENATE(INDEX([4]PC!$E$1:$M$2,1,$S63) &amp; " e " &amp; INDEX([4]PC!$E$1:$M$2,1,$S63+1))</f>
        <v>#N/A</v>
      </c>
      <c r="U63" s="339"/>
      <c r="V63" s="335" t="e">
        <f t="shared" ca="1" si="3"/>
        <v>#N/A</v>
      </c>
      <c r="W63" s="335" t="e">
        <f ca="1">CONCATENATE(INDEX([4]IMC!$F$1:$R$5,5,$V63) &amp; " e " &amp; INDEX([4]IMC!$F$1:$R$5,5,$V63+1))</f>
        <v>#N/A</v>
      </c>
      <c r="X63" s="336">
        <f t="shared" si="4"/>
        <v>0</v>
      </c>
      <c r="Y63" s="336">
        <f t="shared" si="5"/>
        <v>0</v>
      </c>
      <c r="Z63" s="337"/>
      <c r="AA63" s="294" t="e">
        <f>VLOOKUP(F63,[4]IMC!$B$6:$R$210,5,FALSE)</f>
        <v>#N/A</v>
      </c>
      <c r="AB63" s="294" t="e">
        <f>VLOOKUP(F63,[4]IMC!$B$6:$R$210,6,FALSE)</f>
        <v>#N/A</v>
      </c>
      <c r="AC63" s="294" t="e">
        <f>VLOOKUP(F63,[4]IMC!$B$6:$R$210,7,FALSE)</f>
        <v>#N/A</v>
      </c>
      <c r="AD63" s="294" t="e">
        <f>VLOOKUP(F63,[4]IMC!$B$6:$R$210,8,FALSE)</f>
        <v>#N/A</v>
      </c>
      <c r="AE63" s="294" t="e">
        <f>VLOOKUP(F63,[4]IMC!$B$6:$R$210,9,FALSE)</f>
        <v>#N/A</v>
      </c>
      <c r="AF63" s="294" t="e">
        <f>VLOOKUP(F63,[4]IMC!$B$6:$R$210,10,FALSE)</f>
        <v>#N/A</v>
      </c>
      <c r="AG63" s="294" t="e">
        <f>VLOOKUP(F63,[4]IMC!$B$6:$R$210,11,FALSE)</f>
        <v>#N/A</v>
      </c>
      <c r="AH63" s="294" t="e">
        <f>VLOOKUP(F63,[4]IMC!$B$6:$R$210,12,FALSE)</f>
        <v>#N/A</v>
      </c>
      <c r="AI63" s="294" t="e">
        <f>VLOOKUP(F63,[4]IMC!$B$6:$R$210,13,FALSE)</f>
        <v>#N/A</v>
      </c>
      <c r="AJ63" s="294" t="e">
        <f>VLOOKUP(F63,[4]IMC!$B$6:$R$210,14,FALSE)</f>
        <v>#N/A</v>
      </c>
      <c r="AK63" s="294" t="e">
        <f>VLOOKUP(F63,[4]IMC!$B$6:$R$210,15,FALSE)</f>
        <v>#N/A</v>
      </c>
      <c r="AL63" s="294" t="e">
        <f>VLOOKUP(F63,[4]IMC!$B$6:$R$210,16,FALSE)</f>
        <v>#N/A</v>
      </c>
      <c r="AM63" s="294" t="e">
        <f>VLOOKUP(F63,[4]IMC!$B$6:$R$210,17,FALSE)</f>
        <v>#N/A</v>
      </c>
    </row>
    <row r="64" spans="1:39" s="295" customFormat="1" ht="12">
      <c r="A64" s="281"/>
      <c r="B64" s="281"/>
      <c r="C64" s="282"/>
      <c r="D64" s="283"/>
      <c r="E64" s="283"/>
      <c r="F64" s="284">
        <f t="shared" si="6"/>
        <v>0</v>
      </c>
      <c r="G64" s="285">
        <f t="shared" si="7"/>
        <v>0</v>
      </c>
      <c r="H64" s="281"/>
      <c r="I64" s="281"/>
      <c r="J64" s="281">
        <f t="shared" si="9"/>
        <v>0</v>
      </c>
      <c r="K64" s="281"/>
      <c r="L64" s="286" t="e">
        <f t="shared" si="8"/>
        <v>#DIV/0!</v>
      </c>
      <c r="M64" s="287" t="str">
        <f t="shared" si="0"/>
        <v/>
      </c>
      <c r="N64" s="288" t="e">
        <f>MATCH(F64,[4]IMC!B:B,0)</f>
        <v>#N/A</v>
      </c>
      <c r="O64" s="288" t="e">
        <f t="shared" ca="1" si="1"/>
        <v>#N/A</v>
      </c>
      <c r="P64" s="287" t="e">
        <f ca="1">CONCATENATE(INDEX([4]IMC!$F$1:$R$5,5,$O64) &amp; " e " &amp; INDEX([4]IMC!$F$1:$R$5,5,$O64+1))</f>
        <v>#N/A</v>
      </c>
      <c r="Q64" s="281"/>
      <c r="R64" s="288" t="e">
        <f>MATCH(F64,[4]PC!A:A,0)</f>
        <v>#N/A</v>
      </c>
      <c r="S64" s="288" t="e">
        <f t="shared" ca="1" si="2"/>
        <v>#N/A</v>
      </c>
      <c r="T64" s="296" t="e">
        <f ca="1">CONCATENATE(INDEX([4]PC!$E$1:$M$2,1,$S64) &amp; " e " &amp; INDEX([4]PC!$E$1:$M$2,1,$S64+1))</f>
        <v>#N/A</v>
      </c>
      <c r="U64" s="339"/>
      <c r="V64" s="335" t="e">
        <f t="shared" ca="1" si="3"/>
        <v>#N/A</v>
      </c>
      <c r="W64" s="335" t="e">
        <f ca="1">CONCATENATE(INDEX([4]IMC!$F$1:$R$5,5,$V64) &amp; " e " &amp; INDEX([4]IMC!$F$1:$R$5,5,$V64+1))</f>
        <v>#N/A</v>
      </c>
      <c r="X64" s="336">
        <f t="shared" si="4"/>
        <v>0</v>
      </c>
      <c r="Y64" s="336">
        <f t="shared" si="5"/>
        <v>0</v>
      </c>
      <c r="Z64" s="337"/>
      <c r="AA64" s="294" t="e">
        <f>VLOOKUP(F64,[4]IMC!$B$6:$R$210,5,FALSE)</f>
        <v>#N/A</v>
      </c>
      <c r="AB64" s="294" t="e">
        <f>VLOOKUP(F64,[4]IMC!$B$6:$R$210,6,FALSE)</f>
        <v>#N/A</v>
      </c>
      <c r="AC64" s="294" t="e">
        <f>VLOOKUP(F64,[4]IMC!$B$6:$R$210,7,FALSE)</f>
        <v>#N/A</v>
      </c>
      <c r="AD64" s="294" t="e">
        <f>VLOOKUP(F64,[4]IMC!$B$6:$R$210,8,FALSE)</f>
        <v>#N/A</v>
      </c>
      <c r="AE64" s="294" t="e">
        <f>VLOOKUP(F64,[4]IMC!$B$6:$R$210,9,FALSE)</f>
        <v>#N/A</v>
      </c>
      <c r="AF64" s="294" t="e">
        <f>VLOOKUP(F64,[4]IMC!$B$6:$R$210,10,FALSE)</f>
        <v>#N/A</v>
      </c>
      <c r="AG64" s="294" t="e">
        <f>VLOOKUP(F64,[4]IMC!$B$6:$R$210,11,FALSE)</f>
        <v>#N/A</v>
      </c>
      <c r="AH64" s="294" t="e">
        <f>VLOOKUP(F64,[4]IMC!$B$6:$R$210,12,FALSE)</f>
        <v>#N/A</v>
      </c>
      <c r="AI64" s="294" t="e">
        <f>VLOOKUP(F64,[4]IMC!$B$6:$R$210,13,FALSE)</f>
        <v>#N/A</v>
      </c>
      <c r="AJ64" s="294" t="e">
        <f>VLOOKUP(F64,[4]IMC!$B$6:$R$210,14,FALSE)</f>
        <v>#N/A</v>
      </c>
      <c r="AK64" s="294" t="e">
        <f>VLOOKUP(F64,[4]IMC!$B$6:$R$210,15,FALSE)</f>
        <v>#N/A</v>
      </c>
      <c r="AL64" s="294" t="e">
        <f>VLOOKUP(F64,[4]IMC!$B$6:$R$210,16,FALSE)</f>
        <v>#N/A</v>
      </c>
      <c r="AM64" s="294" t="e">
        <f>VLOOKUP(F64,[4]IMC!$B$6:$R$210,17,FALSE)</f>
        <v>#N/A</v>
      </c>
    </row>
    <row r="65" spans="1:39" s="295" customFormat="1" ht="12">
      <c r="A65" s="281"/>
      <c r="B65" s="281"/>
      <c r="C65" s="282"/>
      <c r="D65" s="283"/>
      <c r="E65" s="283"/>
      <c r="F65" s="284">
        <f t="shared" si="6"/>
        <v>0</v>
      </c>
      <c r="G65" s="285">
        <f t="shared" si="7"/>
        <v>0</v>
      </c>
      <c r="H65" s="281"/>
      <c r="I65" s="281"/>
      <c r="J65" s="281">
        <f t="shared" si="9"/>
        <v>0</v>
      </c>
      <c r="K65" s="281"/>
      <c r="L65" s="286" t="e">
        <f t="shared" si="8"/>
        <v>#DIV/0!</v>
      </c>
      <c r="M65" s="287" t="str">
        <f t="shared" si="0"/>
        <v/>
      </c>
      <c r="N65" s="288" t="e">
        <f>MATCH(F65,[4]IMC!B:B,0)</f>
        <v>#N/A</v>
      </c>
      <c r="O65" s="288" t="e">
        <f t="shared" ca="1" si="1"/>
        <v>#N/A</v>
      </c>
      <c r="P65" s="287" t="e">
        <f ca="1">CONCATENATE(INDEX([4]IMC!$F$1:$R$5,5,$O65) &amp; " e " &amp; INDEX([4]IMC!$F$1:$R$5,5,$O65+1))</f>
        <v>#N/A</v>
      </c>
      <c r="Q65" s="281"/>
      <c r="R65" s="288" t="e">
        <f>MATCH(F65,[4]PC!A:A,0)</f>
        <v>#N/A</v>
      </c>
      <c r="S65" s="288" t="e">
        <f t="shared" ca="1" si="2"/>
        <v>#N/A</v>
      </c>
      <c r="T65" s="296" t="e">
        <f ca="1">CONCATENATE(INDEX([4]PC!$E$1:$M$2,1,$S65) &amp; " e " &amp; INDEX([4]PC!$E$1:$M$2,1,$S65+1))</f>
        <v>#N/A</v>
      </c>
      <c r="U65" s="339"/>
      <c r="V65" s="335" t="e">
        <f t="shared" ca="1" si="3"/>
        <v>#N/A</v>
      </c>
      <c r="W65" s="335" t="e">
        <f ca="1">CONCATENATE(INDEX([4]IMC!$F$1:$R$5,5,$V65) &amp; " e " &amp; INDEX([4]IMC!$F$1:$R$5,5,$V65+1))</f>
        <v>#N/A</v>
      </c>
      <c r="X65" s="336">
        <f t="shared" si="4"/>
        <v>0</v>
      </c>
      <c r="Y65" s="336">
        <f t="shared" si="5"/>
        <v>0</v>
      </c>
      <c r="Z65" s="337"/>
      <c r="AA65" s="294" t="e">
        <f>VLOOKUP(F65,[4]IMC!$B$6:$R$210,5,FALSE)</f>
        <v>#N/A</v>
      </c>
      <c r="AB65" s="294" t="e">
        <f>VLOOKUP(F65,[4]IMC!$B$6:$R$210,6,FALSE)</f>
        <v>#N/A</v>
      </c>
      <c r="AC65" s="294" t="e">
        <f>VLOOKUP(F65,[4]IMC!$B$6:$R$210,7,FALSE)</f>
        <v>#N/A</v>
      </c>
      <c r="AD65" s="294" t="e">
        <f>VLOOKUP(F65,[4]IMC!$B$6:$R$210,8,FALSE)</f>
        <v>#N/A</v>
      </c>
      <c r="AE65" s="294" t="e">
        <f>VLOOKUP(F65,[4]IMC!$B$6:$R$210,9,FALSE)</f>
        <v>#N/A</v>
      </c>
      <c r="AF65" s="294" t="e">
        <f>VLOOKUP(F65,[4]IMC!$B$6:$R$210,10,FALSE)</f>
        <v>#N/A</v>
      </c>
      <c r="AG65" s="294" t="e">
        <f>VLOOKUP(F65,[4]IMC!$B$6:$R$210,11,FALSE)</f>
        <v>#N/A</v>
      </c>
      <c r="AH65" s="294" t="e">
        <f>VLOOKUP(F65,[4]IMC!$B$6:$R$210,12,FALSE)</f>
        <v>#N/A</v>
      </c>
      <c r="AI65" s="294" t="e">
        <f>VLOOKUP(F65,[4]IMC!$B$6:$R$210,13,FALSE)</f>
        <v>#N/A</v>
      </c>
      <c r="AJ65" s="294" t="e">
        <f>VLOOKUP(F65,[4]IMC!$B$6:$R$210,14,FALSE)</f>
        <v>#N/A</v>
      </c>
      <c r="AK65" s="294" t="e">
        <f>VLOOKUP(F65,[4]IMC!$B$6:$R$210,15,FALSE)</f>
        <v>#N/A</v>
      </c>
      <c r="AL65" s="294" t="e">
        <f>VLOOKUP(F65,[4]IMC!$B$6:$R$210,16,FALSE)</f>
        <v>#N/A</v>
      </c>
      <c r="AM65" s="294" t="e">
        <f>VLOOKUP(F65,[4]IMC!$B$6:$R$210,17,FALSE)</f>
        <v>#N/A</v>
      </c>
    </row>
    <row r="66" spans="1:39" s="295" customFormat="1" ht="12">
      <c r="A66" s="281"/>
      <c r="B66" s="281"/>
      <c r="C66" s="282"/>
      <c r="D66" s="283"/>
      <c r="E66" s="283"/>
      <c r="F66" s="284">
        <f t="shared" si="6"/>
        <v>0</v>
      </c>
      <c r="G66" s="285">
        <f t="shared" si="7"/>
        <v>0</v>
      </c>
      <c r="H66" s="281"/>
      <c r="I66" s="281"/>
      <c r="J66" s="281">
        <f t="shared" si="9"/>
        <v>0</v>
      </c>
      <c r="K66" s="281"/>
      <c r="L66" s="286" t="e">
        <f t="shared" si="8"/>
        <v>#DIV/0!</v>
      </c>
      <c r="M66" s="287" t="str">
        <f t="shared" ref="M66:M129" si="10">IF(H66&gt;0,IF(I66&gt;0,H66/I66^2,""),"")</f>
        <v/>
      </c>
      <c r="N66" s="288" t="e">
        <f>MATCH(F66,[4]IMC!B:B,0)</f>
        <v>#N/A</v>
      </c>
      <c r="O66" s="288" t="e">
        <f t="shared" ref="O66:O100" ca="1" si="11">MATCH(M66,INDIRECT("IMC!F" &amp; N66 &amp; ":R" &amp;N66),1)</f>
        <v>#N/A</v>
      </c>
      <c r="P66" s="287" t="e">
        <f ca="1">CONCATENATE(INDEX([4]IMC!$F$1:$R$5,5,$O66) &amp; " e " &amp; INDEX([4]IMC!$F$1:$R$5,5,$O66+1))</f>
        <v>#N/A</v>
      </c>
      <c r="Q66" s="281"/>
      <c r="R66" s="288" t="e">
        <f>MATCH(F66,[4]PC!A:A,0)</f>
        <v>#N/A</v>
      </c>
      <c r="S66" s="288" t="e">
        <f t="shared" ref="S66:S129" ca="1" si="12">MATCH(K66,INDIRECT("PC!E" &amp; R66 &amp; ":L" &amp;R66),1)</f>
        <v>#N/A</v>
      </c>
      <c r="T66" s="296" t="e">
        <f ca="1">CONCATENATE(INDEX([4]PC!$E$1:$M$2,1,$S66) &amp; " e " &amp; INDEX([4]PC!$E$1:$M$2,1,$S66+1))</f>
        <v>#N/A</v>
      </c>
      <c r="U66" s="339"/>
      <c r="V66" s="335" t="e">
        <f t="shared" ref="V66:V129" ca="1" si="13">MATCH(U66,INDIRECT("IMC!F" &amp; N66 &amp; ":R" &amp;N66),1)</f>
        <v>#N/A</v>
      </c>
      <c r="W66" s="335" t="e">
        <f ca="1">CONCATENATE(INDEX([4]IMC!$F$1:$R$5,5,$V66) &amp; " e " &amp; INDEX([4]IMC!$F$1:$R$5,5,$V66+1))</f>
        <v>#N/A</v>
      </c>
      <c r="X66" s="336">
        <f t="shared" ref="X66:X129" si="14">U66*(I66*I66)</f>
        <v>0</v>
      </c>
      <c r="Y66" s="336">
        <f t="shared" ref="Y66:Y129" si="15">H66-X66</f>
        <v>0</v>
      </c>
      <c r="Z66" s="337"/>
      <c r="AA66" s="294" t="e">
        <f>VLOOKUP(F66,[4]IMC!$B$6:$R$210,5,FALSE)</f>
        <v>#N/A</v>
      </c>
      <c r="AB66" s="294" t="e">
        <f>VLOOKUP(F66,[4]IMC!$B$6:$R$210,6,FALSE)</f>
        <v>#N/A</v>
      </c>
      <c r="AC66" s="294" t="e">
        <f>VLOOKUP(F66,[4]IMC!$B$6:$R$210,7,FALSE)</f>
        <v>#N/A</v>
      </c>
      <c r="AD66" s="294" t="e">
        <f>VLOOKUP(F66,[4]IMC!$B$6:$R$210,8,FALSE)</f>
        <v>#N/A</v>
      </c>
      <c r="AE66" s="294" t="e">
        <f>VLOOKUP(F66,[4]IMC!$B$6:$R$210,9,FALSE)</f>
        <v>#N/A</v>
      </c>
      <c r="AF66" s="294" t="e">
        <f>VLOOKUP(F66,[4]IMC!$B$6:$R$210,10,FALSE)</f>
        <v>#N/A</v>
      </c>
      <c r="AG66" s="294" t="e">
        <f>VLOOKUP(F66,[4]IMC!$B$6:$R$210,11,FALSE)</f>
        <v>#N/A</v>
      </c>
      <c r="AH66" s="294" t="e">
        <f>VLOOKUP(F66,[4]IMC!$B$6:$R$210,12,FALSE)</f>
        <v>#N/A</v>
      </c>
      <c r="AI66" s="294" t="e">
        <f>VLOOKUP(F66,[4]IMC!$B$6:$R$210,13,FALSE)</f>
        <v>#N/A</v>
      </c>
      <c r="AJ66" s="294" t="e">
        <f>VLOOKUP(F66,[4]IMC!$B$6:$R$210,14,FALSE)</f>
        <v>#N/A</v>
      </c>
      <c r="AK66" s="294" t="e">
        <f>VLOOKUP(F66,[4]IMC!$B$6:$R$210,15,FALSE)</f>
        <v>#N/A</v>
      </c>
      <c r="AL66" s="294" t="e">
        <f>VLOOKUP(F66,[4]IMC!$B$6:$R$210,16,FALSE)</f>
        <v>#N/A</v>
      </c>
      <c r="AM66" s="294" t="e">
        <f>VLOOKUP(F66,[4]IMC!$B$6:$R$210,17,FALSE)</f>
        <v>#N/A</v>
      </c>
    </row>
    <row r="67" spans="1:39" s="295" customFormat="1" ht="12">
      <c r="A67" s="281"/>
      <c r="B67" s="281"/>
      <c r="C67" s="282"/>
      <c r="D67" s="283"/>
      <c r="E67" s="283"/>
      <c r="F67" s="284">
        <f t="shared" ref="F67:F130" si="16">DATEDIF(E67,D67,"M")</f>
        <v>0</v>
      </c>
      <c r="G67" s="285">
        <f t="shared" ref="G67:G130" si="17">YEARFRAC(D67,E67)</f>
        <v>0</v>
      </c>
      <c r="H67" s="281"/>
      <c r="I67" s="281"/>
      <c r="J67" s="281">
        <f t="shared" ref="J67:J130" si="18">I67*100</f>
        <v>0</v>
      </c>
      <c r="K67" s="281"/>
      <c r="L67" s="286" t="e">
        <f t="shared" ref="L67:L130" si="19">K67/J67</f>
        <v>#DIV/0!</v>
      </c>
      <c r="M67" s="287" t="str">
        <f t="shared" si="10"/>
        <v/>
      </c>
      <c r="N67" s="288" t="e">
        <f>MATCH(F67,[4]IMC!B:B,0)</f>
        <v>#N/A</v>
      </c>
      <c r="O67" s="288" t="e">
        <f t="shared" ca="1" si="11"/>
        <v>#N/A</v>
      </c>
      <c r="P67" s="287" t="e">
        <f ca="1">CONCATENATE(INDEX([4]IMC!$F$1:$R$5,5,$O67) &amp; " e " &amp; INDEX([4]IMC!$F$1:$R$5,5,$O67+1))</f>
        <v>#N/A</v>
      </c>
      <c r="Q67" s="281"/>
      <c r="R67" s="288" t="e">
        <f>MATCH(F67,[4]PC!A:A,0)</f>
        <v>#N/A</v>
      </c>
      <c r="S67" s="288" t="e">
        <f t="shared" ca="1" si="12"/>
        <v>#N/A</v>
      </c>
      <c r="T67" s="296" t="e">
        <f ca="1">CONCATENATE(INDEX([4]PC!$E$1:$M$2,1,$S67) &amp; " e " &amp; INDEX([4]PC!$E$1:$M$2,1,$S67+1))</f>
        <v>#N/A</v>
      </c>
      <c r="U67" s="339"/>
      <c r="V67" s="335" t="e">
        <f t="shared" ca="1" si="13"/>
        <v>#N/A</v>
      </c>
      <c r="W67" s="335" t="e">
        <f ca="1">CONCATENATE(INDEX([4]IMC!$F$1:$R$5,5,$V67) &amp; " e " &amp; INDEX([4]IMC!$F$1:$R$5,5,$V67+1))</f>
        <v>#N/A</v>
      </c>
      <c r="X67" s="336">
        <f t="shared" si="14"/>
        <v>0</v>
      </c>
      <c r="Y67" s="336">
        <f t="shared" si="15"/>
        <v>0</v>
      </c>
      <c r="Z67" s="337"/>
      <c r="AA67" s="294" t="e">
        <f>VLOOKUP(F67,[4]IMC!$B$6:$R$210,5,FALSE)</f>
        <v>#N/A</v>
      </c>
      <c r="AB67" s="294" t="e">
        <f>VLOOKUP(F67,[4]IMC!$B$6:$R$210,6,FALSE)</f>
        <v>#N/A</v>
      </c>
      <c r="AC67" s="294" t="e">
        <f>VLOOKUP(F67,[4]IMC!$B$6:$R$210,7,FALSE)</f>
        <v>#N/A</v>
      </c>
      <c r="AD67" s="294" t="e">
        <f>VLOOKUP(F67,[4]IMC!$B$6:$R$210,8,FALSE)</f>
        <v>#N/A</v>
      </c>
      <c r="AE67" s="294" t="e">
        <f>VLOOKUP(F67,[4]IMC!$B$6:$R$210,9,FALSE)</f>
        <v>#N/A</v>
      </c>
      <c r="AF67" s="294" t="e">
        <f>VLOOKUP(F67,[4]IMC!$B$6:$R$210,10,FALSE)</f>
        <v>#N/A</v>
      </c>
      <c r="AG67" s="294" t="e">
        <f>VLOOKUP(F67,[4]IMC!$B$6:$R$210,11,FALSE)</f>
        <v>#N/A</v>
      </c>
      <c r="AH67" s="294" t="e">
        <f>VLOOKUP(F67,[4]IMC!$B$6:$R$210,12,FALSE)</f>
        <v>#N/A</v>
      </c>
      <c r="AI67" s="294" t="e">
        <f>VLOOKUP(F67,[4]IMC!$B$6:$R$210,13,FALSE)</f>
        <v>#N/A</v>
      </c>
      <c r="AJ67" s="294" t="e">
        <f>VLOOKUP(F67,[4]IMC!$B$6:$R$210,14,FALSE)</f>
        <v>#N/A</v>
      </c>
      <c r="AK67" s="294" t="e">
        <f>VLOOKUP(F67,[4]IMC!$B$6:$R$210,15,FALSE)</f>
        <v>#N/A</v>
      </c>
      <c r="AL67" s="294" t="e">
        <f>VLOOKUP(F67,[4]IMC!$B$6:$R$210,16,FALSE)</f>
        <v>#N/A</v>
      </c>
      <c r="AM67" s="294" t="e">
        <f>VLOOKUP(F67,[4]IMC!$B$6:$R$210,17,FALSE)</f>
        <v>#N/A</v>
      </c>
    </row>
    <row r="68" spans="1:39" s="295" customFormat="1" ht="12">
      <c r="A68" s="281"/>
      <c r="B68" s="281"/>
      <c r="C68" s="282"/>
      <c r="D68" s="283"/>
      <c r="E68" s="283"/>
      <c r="F68" s="284">
        <f t="shared" si="16"/>
        <v>0</v>
      </c>
      <c r="G68" s="285">
        <f t="shared" si="17"/>
        <v>0</v>
      </c>
      <c r="H68" s="281"/>
      <c r="I68" s="281"/>
      <c r="J68" s="281">
        <f t="shared" si="18"/>
        <v>0</v>
      </c>
      <c r="K68" s="281"/>
      <c r="L68" s="286" t="e">
        <f t="shared" si="19"/>
        <v>#DIV/0!</v>
      </c>
      <c r="M68" s="287" t="str">
        <f t="shared" si="10"/>
        <v/>
      </c>
      <c r="N68" s="288" t="e">
        <f>MATCH(F68,[4]IMC!B:B,0)</f>
        <v>#N/A</v>
      </c>
      <c r="O68" s="288" t="e">
        <f t="shared" ca="1" si="11"/>
        <v>#N/A</v>
      </c>
      <c r="P68" s="287" t="e">
        <f ca="1">CONCATENATE(INDEX([4]IMC!$F$1:$R$5,5,$O68) &amp; " e " &amp; INDEX([4]IMC!$F$1:$R$5,5,$O68+1))</f>
        <v>#N/A</v>
      </c>
      <c r="Q68" s="281"/>
      <c r="R68" s="288" t="e">
        <f>MATCH(F68,[4]PC!A:A,0)</f>
        <v>#N/A</v>
      </c>
      <c r="S68" s="288" t="e">
        <f t="shared" ca="1" si="12"/>
        <v>#N/A</v>
      </c>
      <c r="T68" s="296" t="e">
        <f ca="1">CONCATENATE(INDEX([4]PC!$E$1:$M$2,1,$S68) &amp; " e " &amp; INDEX([4]PC!$E$1:$M$2,1,$S68+1))</f>
        <v>#N/A</v>
      </c>
      <c r="U68" s="339"/>
      <c r="V68" s="335" t="e">
        <f t="shared" ca="1" si="13"/>
        <v>#N/A</v>
      </c>
      <c r="W68" s="335" t="e">
        <f ca="1">CONCATENATE(INDEX([4]IMC!$F$1:$R$5,5,$V68) &amp; " e " &amp; INDEX([4]IMC!$F$1:$R$5,5,$V68+1))</f>
        <v>#N/A</v>
      </c>
      <c r="X68" s="336">
        <f t="shared" si="14"/>
        <v>0</v>
      </c>
      <c r="Y68" s="336">
        <f t="shared" si="15"/>
        <v>0</v>
      </c>
      <c r="Z68" s="337"/>
      <c r="AA68" s="294" t="e">
        <f>VLOOKUP(F68,[4]IMC!$B$6:$R$210,5,FALSE)</f>
        <v>#N/A</v>
      </c>
      <c r="AB68" s="294" t="e">
        <f>VLOOKUP(F68,[4]IMC!$B$6:$R$210,6,FALSE)</f>
        <v>#N/A</v>
      </c>
      <c r="AC68" s="294" t="e">
        <f>VLOOKUP(F68,[4]IMC!$B$6:$R$210,7,FALSE)</f>
        <v>#N/A</v>
      </c>
      <c r="AD68" s="294" t="e">
        <f>VLOOKUP(F68,[4]IMC!$B$6:$R$210,8,FALSE)</f>
        <v>#N/A</v>
      </c>
      <c r="AE68" s="294" t="e">
        <f>VLOOKUP(F68,[4]IMC!$B$6:$R$210,9,FALSE)</f>
        <v>#N/A</v>
      </c>
      <c r="AF68" s="294" t="e">
        <f>VLOOKUP(F68,[4]IMC!$B$6:$R$210,10,FALSE)</f>
        <v>#N/A</v>
      </c>
      <c r="AG68" s="294" t="e">
        <f>VLOOKUP(F68,[4]IMC!$B$6:$R$210,11,FALSE)</f>
        <v>#N/A</v>
      </c>
      <c r="AH68" s="294" t="e">
        <f>VLOOKUP(F68,[4]IMC!$B$6:$R$210,12,FALSE)</f>
        <v>#N/A</v>
      </c>
      <c r="AI68" s="294" t="e">
        <f>VLOOKUP(F68,[4]IMC!$B$6:$R$210,13,FALSE)</f>
        <v>#N/A</v>
      </c>
      <c r="AJ68" s="294" t="e">
        <f>VLOOKUP(F68,[4]IMC!$B$6:$R$210,14,FALSE)</f>
        <v>#N/A</v>
      </c>
      <c r="AK68" s="294" t="e">
        <f>VLOOKUP(F68,[4]IMC!$B$6:$R$210,15,FALSE)</f>
        <v>#N/A</v>
      </c>
      <c r="AL68" s="294" t="e">
        <f>VLOOKUP(F68,[4]IMC!$B$6:$R$210,16,FALSE)</f>
        <v>#N/A</v>
      </c>
      <c r="AM68" s="294" t="e">
        <f>VLOOKUP(F68,[4]IMC!$B$6:$R$210,17,FALSE)</f>
        <v>#N/A</v>
      </c>
    </row>
    <row r="69" spans="1:39" s="295" customFormat="1" ht="12">
      <c r="A69" s="281"/>
      <c r="B69" s="281"/>
      <c r="C69" s="282"/>
      <c r="D69" s="283"/>
      <c r="E69" s="283"/>
      <c r="F69" s="284">
        <f t="shared" si="16"/>
        <v>0</v>
      </c>
      <c r="G69" s="285">
        <f t="shared" si="17"/>
        <v>0</v>
      </c>
      <c r="H69" s="281"/>
      <c r="I69" s="281"/>
      <c r="J69" s="281">
        <f t="shared" si="18"/>
        <v>0</v>
      </c>
      <c r="K69" s="281"/>
      <c r="L69" s="286" t="e">
        <f t="shared" si="19"/>
        <v>#DIV/0!</v>
      </c>
      <c r="M69" s="287" t="str">
        <f t="shared" si="10"/>
        <v/>
      </c>
      <c r="N69" s="288" t="e">
        <f>MATCH(F69,[4]IMC!B:B,0)</f>
        <v>#N/A</v>
      </c>
      <c r="O69" s="288" t="e">
        <f t="shared" ca="1" si="11"/>
        <v>#N/A</v>
      </c>
      <c r="P69" s="287" t="e">
        <f ca="1">CONCATENATE(INDEX([4]IMC!$F$1:$R$5,5,$O69) &amp; " e " &amp; INDEX([4]IMC!$F$1:$R$5,5,$O69+1))</f>
        <v>#N/A</v>
      </c>
      <c r="Q69" s="281"/>
      <c r="R69" s="288" t="e">
        <f>MATCH(F69,[4]PC!A:A,0)</f>
        <v>#N/A</v>
      </c>
      <c r="S69" s="288" t="e">
        <f t="shared" ca="1" si="12"/>
        <v>#N/A</v>
      </c>
      <c r="T69" s="296" t="e">
        <f ca="1">CONCATENATE(INDEX([4]PC!$E$1:$M$2,1,$S69) &amp; " e " &amp; INDEX([4]PC!$E$1:$M$2,1,$S69+1))</f>
        <v>#N/A</v>
      </c>
      <c r="U69" s="339"/>
      <c r="V69" s="335" t="e">
        <f t="shared" ca="1" si="13"/>
        <v>#N/A</v>
      </c>
      <c r="W69" s="335" t="e">
        <f ca="1">CONCATENATE(INDEX([4]IMC!$F$1:$R$5,5,$V69) &amp; " e " &amp; INDEX([4]IMC!$F$1:$R$5,5,$V69+1))</f>
        <v>#N/A</v>
      </c>
      <c r="X69" s="336">
        <f t="shared" si="14"/>
        <v>0</v>
      </c>
      <c r="Y69" s="336">
        <f t="shared" si="15"/>
        <v>0</v>
      </c>
      <c r="Z69" s="337"/>
      <c r="AA69" s="294" t="e">
        <f>VLOOKUP(F69,[4]IMC!$B$6:$R$210,5,FALSE)</f>
        <v>#N/A</v>
      </c>
      <c r="AB69" s="294" t="e">
        <f>VLOOKUP(F69,[4]IMC!$B$6:$R$210,6,FALSE)</f>
        <v>#N/A</v>
      </c>
      <c r="AC69" s="294" t="e">
        <f>VLOOKUP(F69,[4]IMC!$B$6:$R$210,7,FALSE)</f>
        <v>#N/A</v>
      </c>
      <c r="AD69" s="294" t="e">
        <f>VLOOKUP(F69,[4]IMC!$B$6:$R$210,8,FALSE)</f>
        <v>#N/A</v>
      </c>
      <c r="AE69" s="294" t="e">
        <f>VLOOKUP(F69,[4]IMC!$B$6:$R$210,9,FALSE)</f>
        <v>#N/A</v>
      </c>
      <c r="AF69" s="294" t="e">
        <f>VLOOKUP(F69,[4]IMC!$B$6:$R$210,10,FALSE)</f>
        <v>#N/A</v>
      </c>
      <c r="AG69" s="294" t="e">
        <f>VLOOKUP(F69,[4]IMC!$B$6:$R$210,11,FALSE)</f>
        <v>#N/A</v>
      </c>
      <c r="AH69" s="294" t="e">
        <f>VLOOKUP(F69,[4]IMC!$B$6:$R$210,12,FALSE)</f>
        <v>#N/A</v>
      </c>
      <c r="AI69" s="294" t="e">
        <f>VLOOKUP(F69,[4]IMC!$B$6:$R$210,13,FALSE)</f>
        <v>#N/A</v>
      </c>
      <c r="AJ69" s="294" t="e">
        <f>VLOOKUP(F69,[4]IMC!$B$6:$R$210,14,FALSE)</f>
        <v>#N/A</v>
      </c>
      <c r="AK69" s="294" t="e">
        <f>VLOOKUP(F69,[4]IMC!$B$6:$R$210,15,FALSE)</f>
        <v>#N/A</v>
      </c>
      <c r="AL69" s="294" t="e">
        <f>VLOOKUP(F69,[4]IMC!$B$6:$R$210,16,FALSE)</f>
        <v>#N/A</v>
      </c>
      <c r="AM69" s="294" t="e">
        <f>VLOOKUP(F69,[4]IMC!$B$6:$R$210,17,FALSE)</f>
        <v>#N/A</v>
      </c>
    </row>
    <row r="70" spans="1:39" s="295" customFormat="1" ht="12">
      <c r="A70" s="281"/>
      <c r="B70" s="281"/>
      <c r="C70" s="282"/>
      <c r="D70" s="283"/>
      <c r="E70" s="283"/>
      <c r="F70" s="284">
        <f t="shared" si="16"/>
        <v>0</v>
      </c>
      <c r="G70" s="285">
        <f t="shared" si="17"/>
        <v>0</v>
      </c>
      <c r="H70" s="281"/>
      <c r="I70" s="281"/>
      <c r="J70" s="281">
        <f t="shared" si="18"/>
        <v>0</v>
      </c>
      <c r="K70" s="281"/>
      <c r="L70" s="286" t="e">
        <f t="shared" si="19"/>
        <v>#DIV/0!</v>
      </c>
      <c r="M70" s="287" t="str">
        <f t="shared" si="10"/>
        <v/>
      </c>
      <c r="N70" s="288" t="e">
        <f>MATCH(F70,[4]IMC!B:B,0)</f>
        <v>#N/A</v>
      </c>
      <c r="O70" s="288" t="e">
        <f t="shared" ca="1" si="11"/>
        <v>#N/A</v>
      </c>
      <c r="P70" s="287" t="e">
        <f ca="1">CONCATENATE(INDEX([4]IMC!$F$1:$R$5,5,$O70) &amp; " e " &amp; INDEX([4]IMC!$F$1:$R$5,5,$O70+1))</f>
        <v>#N/A</v>
      </c>
      <c r="Q70" s="281"/>
      <c r="R70" s="288" t="e">
        <f>MATCH(F70,[4]PC!A:A,0)</f>
        <v>#N/A</v>
      </c>
      <c r="S70" s="288" t="e">
        <f t="shared" ca="1" si="12"/>
        <v>#N/A</v>
      </c>
      <c r="T70" s="296" t="e">
        <f ca="1">CONCATENATE(INDEX([4]PC!$E$1:$M$2,1,$S70) &amp; " e " &amp; INDEX([4]PC!$E$1:$M$2,1,$S70+1))</f>
        <v>#N/A</v>
      </c>
      <c r="U70" s="339"/>
      <c r="V70" s="335" t="e">
        <f t="shared" ca="1" si="13"/>
        <v>#N/A</v>
      </c>
      <c r="W70" s="335" t="e">
        <f ca="1">CONCATENATE(INDEX([4]IMC!$F$1:$R$5,5,$V70) &amp; " e " &amp; INDEX([4]IMC!$F$1:$R$5,5,$V70+1))</f>
        <v>#N/A</v>
      </c>
      <c r="X70" s="336">
        <f t="shared" si="14"/>
        <v>0</v>
      </c>
      <c r="Y70" s="336">
        <f t="shared" si="15"/>
        <v>0</v>
      </c>
      <c r="Z70" s="337"/>
      <c r="AA70" s="294" t="e">
        <f>VLOOKUP(F70,[4]IMC!$B$6:$R$210,5,FALSE)</f>
        <v>#N/A</v>
      </c>
      <c r="AB70" s="294" t="e">
        <f>VLOOKUP(F70,[4]IMC!$B$6:$R$210,6,FALSE)</f>
        <v>#N/A</v>
      </c>
      <c r="AC70" s="294" t="e">
        <f>VLOOKUP(F70,[4]IMC!$B$6:$R$210,7,FALSE)</f>
        <v>#N/A</v>
      </c>
      <c r="AD70" s="294" t="e">
        <f>VLOOKUP(F70,[4]IMC!$B$6:$R$210,8,FALSE)</f>
        <v>#N/A</v>
      </c>
      <c r="AE70" s="294" t="e">
        <f>VLOOKUP(F70,[4]IMC!$B$6:$R$210,9,FALSE)</f>
        <v>#N/A</v>
      </c>
      <c r="AF70" s="294" t="e">
        <f>VLOOKUP(F70,[4]IMC!$B$6:$R$210,10,FALSE)</f>
        <v>#N/A</v>
      </c>
      <c r="AG70" s="294" t="e">
        <f>VLOOKUP(F70,[4]IMC!$B$6:$R$210,11,FALSE)</f>
        <v>#N/A</v>
      </c>
      <c r="AH70" s="294" t="e">
        <f>VLOOKUP(F70,[4]IMC!$B$6:$R$210,12,FALSE)</f>
        <v>#N/A</v>
      </c>
      <c r="AI70" s="294" t="e">
        <f>VLOOKUP(F70,[4]IMC!$B$6:$R$210,13,FALSE)</f>
        <v>#N/A</v>
      </c>
      <c r="AJ70" s="294" t="e">
        <f>VLOOKUP(F70,[4]IMC!$B$6:$R$210,14,FALSE)</f>
        <v>#N/A</v>
      </c>
      <c r="AK70" s="294" t="e">
        <f>VLOOKUP(F70,[4]IMC!$B$6:$R$210,15,FALSE)</f>
        <v>#N/A</v>
      </c>
      <c r="AL70" s="294" t="e">
        <f>VLOOKUP(F70,[4]IMC!$B$6:$R$210,16,FALSE)</f>
        <v>#N/A</v>
      </c>
      <c r="AM70" s="294" t="e">
        <f>VLOOKUP(F70,[4]IMC!$B$6:$R$210,17,FALSE)</f>
        <v>#N/A</v>
      </c>
    </row>
    <row r="71" spans="1:39" s="295" customFormat="1" ht="12">
      <c r="A71" s="281"/>
      <c r="B71" s="281"/>
      <c r="C71" s="282"/>
      <c r="D71" s="283"/>
      <c r="E71" s="283"/>
      <c r="F71" s="284">
        <f t="shared" si="16"/>
        <v>0</v>
      </c>
      <c r="G71" s="285">
        <f t="shared" si="17"/>
        <v>0</v>
      </c>
      <c r="H71" s="281"/>
      <c r="I71" s="281"/>
      <c r="J71" s="281">
        <f t="shared" si="18"/>
        <v>0</v>
      </c>
      <c r="K71" s="281"/>
      <c r="L71" s="286" t="e">
        <f t="shared" si="19"/>
        <v>#DIV/0!</v>
      </c>
      <c r="M71" s="287" t="str">
        <f t="shared" si="10"/>
        <v/>
      </c>
      <c r="N71" s="288" t="e">
        <f>MATCH(F71,[4]IMC!B:B,0)</f>
        <v>#N/A</v>
      </c>
      <c r="O71" s="288" t="e">
        <f t="shared" ca="1" si="11"/>
        <v>#N/A</v>
      </c>
      <c r="P71" s="287" t="e">
        <f ca="1">CONCATENATE(INDEX([4]IMC!$F$1:$R$5,5,$O71) &amp; " e " &amp; INDEX([4]IMC!$F$1:$R$5,5,$O71+1))</f>
        <v>#N/A</v>
      </c>
      <c r="Q71" s="281"/>
      <c r="R71" s="288" t="e">
        <f>MATCH(F71,[4]PC!A:A,0)</f>
        <v>#N/A</v>
      </c>
      <c r="S71" s="288" t="e">
        <f t="shared" ca="1" si="12"/>
        <v>#N/A</v>
      </c>
      <c r="T71" s="296" t="e">
        <f ca="1">CONCATENATE(INDEX([4]PC!$E$1:$M$2,1,$S71) &amp; " e " &amp; INDEX([4]PC!$E$1:$M$2,1,$S71+1))</f>
        <v>#N/A</v>
      </c>
      <c r="U71" s="339"/>
      <c r="V71" s="335" t="e">
        <f t="shared" ca="1" si="13"/>
        <v>#N/A</v>
      </c>
      <c r="W71" s="335" t="e">
        <f ca="1">CONCATENATE(INDEX([4]IMC!$F$1:$R$5,5,$V71) &amp; " e " &amp; INDEX([4]IMC!$F$1:$R$5,5,$V71+1))</f>
        <v>#N/A</v>
      </c>
      <c r="X71" s="336">
        <f t="shared" si="14"/>
        <v>0</v>
      </c>
      <c r="Y71" s="336">
        <f t="shared" si="15"/>
        <v>0</v>
      </c>
      <c r="Z71" s="337"/>
      <c r="AA71" s="294" t="e">
        <f>VLOOKUP(F71,[4]IMC!$B$6:$R$210,5,FALSE)</f>
        <v>#N/A</v>
      </c>
      <c r="AB71" s="294" t="e">
        <f>VLOOKUP(F71,[4]IMC!$B$6:$R$210,6,FALSE)</f>
        <v>#N/A</v>
      </c>
      <c r="AC71" s="294" t="e">
        <f>VLOOKUP(F71,[4]IMC!$B$6:$R$210,7,FALSE)</f>
        <v>#N/A</v>
      </c>
      <c r="AD71" s="294" t="e">
        <f>VLOOKUP(F71,[4]IMC!$B$6:$R$210,8,FALSE)</f>
        <v>#N/A</v>
      </c>
      <c r="AE71" s="294" t="e">
        <f>VLOOKUP(F71,[4]IMC!$B$6:$R$210,9,FALSE)</f>
        <v>#N/A</v>
      </c>
      <c r="AF71" s="294" t="e">
        <f>VLOOKUP(F71,[4]IMC!$B$6:$R$210,10,FALSE)</f>
        <v>#N/A</v>
      </c>
      <c r="AG71" s="294" t="e">
        <f>VLOOKUP(F71,[4]IMC!$B$6:$R$210,11,FALSE)</f>
        <v>#N/A</v>
      </c>
      <c r="AH71" s="294" t="e">
        <f>VLOOKUP(F71,[4]IMC!$B$6:$R$210,12,FALSE)</f>
        <v>#N/A</v>
      </c>
      <c r="AI71" s="294" t="e">
        <f>VLOOKUP(F71,[4]IMC!$B$6:$R$210,13,FALSE)</f>
        <v>#N/A</v>
      </c>
      <c r="AJ71" s="294" t="e">
        <f>VLOOKUP(F71,[4]IMC!$B$6:$R$210,14,FALSE)</f>
        <v>#N/A</v>
      </c>
      <c r="AK71" s="294" t="e">
        <f>VLOOKUP(F71,[4]IMC!$B$6:$R$210,15,FALSE)</f>
        <v>#N/A</v>
      </c>
      <c r="AL71" s="294" t="e">
        <f>VLOOKUP(F71,[4]IMC!$B$6:$R$210,16,FALSE)</f>
        <v>#N/A</v>
      </c>
      <c r="AM71" s="294" t="e">
        <f>VLOOKUP(F71,[4]IMC!$B$6:$R$210,17,FALSE)</f>
        <v>#N/A</v>
      </c>
    </row>
    <row r="72" spans="1:39" s="295" customFormat="1" ht="12">
      <c r="A72" s="281"/>
      <c r="B72" s="281"/>
      <c r="C72" s="282"/>
      <c r="D72" s="283"/>
      <c r="E72" s="283"/>
      <c r="F72" s="284">
        <f t="shared" si="16"/>
        <v>0</v>
      </c>
      <c r="G72" s="285">
        <f t="shared" si="17"/>
        <v>0</v>
      </c>
      <c r="H72" s="281"/>
      <c r="I72" s="281"/>
      <c r="J72" s="281">
        <f t="shared" si="18"/>
        <v>0</v>
      </c>
      <c r="K72" s="281"/>
      <c r="L72" s="286" t="e">
        <f t="shared" si="19"/>
        <v>#DIV/0!</v>
      </c>
      <c r="M72" s="287" t="str">
        <f t="shared" si="10"/>
        <v/>
      </c>
      <c r="N72" s="288" t="e">
        <f>MATCH(F72,[4]IMC!B:B,0)</f>
        <v>#N/A</v>
      </c>
      <c r="O72" s="288" t="e">
        <f t="shared" ca="1" si="11"/>
        <v>#N/A</v>
      </c>
      <c r="P72" s="287" t="e">
        <f ca="1">CONCATENATE(INDEX([4]IMC!$F$1:$R$5,5,$O72) &amp; " e " &amp; INDEX([4]IMC!$F$1:$R$5,5,$O72+1))</f>
        <v>#N/A</v>
      </c>
      <c r="Q72" s="281"/>
      <c r="R72" s="288" t="e">
        <f>MATCH(F72,[4]PC!A:A,0)</f>
        <v>#N/A</v>
      </c>
      <c r="S72" s="288" t="e">
        <f t="shared" ca="1" si="12"/>
        <v>#N/A</v>
      </c>
      <c r="T72" s="296" t="e">
        <f ca="1">CONCATENATE(INDEX([4]PC!$E$1:$M$2,1,$S72) &amp; " e " &amp; INDEX([4]PC!$E$1:$M$2,1,$S72+1))</f>
        <v>#N/A</v>
      </c>
      <c r="U72" s="339"/>
      <c r="V72" s="335" t="e">
        <f t="shared" ca="1" si="13"/>
        <v>#N/A</v>
      </c>
      <c r="W72" s="335" t="e">
        <f ca="1">CONCATENATE(INDEX([4]IMC!$F$1:$R$5,5,$V72) &amp; " e " &amp; INDEX([4]IMC!$F$1:$R$5,5,$V72+1))</f>
        <v>#N/A</v>
      </c>
      <c r="X72" s="336">
        <f t="shared" si="14"/>
        <v>0</v>
      </c>
      <c r="Y72" s="336">
        <f t="shared" si="15"/>
        <v>0</v>
      </c>
      <c r="Z72" s="337"/>
      <c r="AA72" s="294" t="e">
        <f>VLOOKUP(F72,[4]IMC!$B$6:$R$210,5,FALSE)</f>
        <v>#N/A</v>
      </c>
      <c r="AB72" s="294" t="e">
        <f>VLOOKUP(F72,[4]IMC!$B$6:$R$210,6,FALSE)</f>
        <v>#N/A</v>
      </c>
      <c r="AC72" s="294" t="e">
        <f>VLOOKUP(F72,[4]IMC!$B$6:$R$210,7,FALSE)</f>
        <v>#N/A</v>
      </c>
      <c r="AD72" s="294" t="e">
        <f>VLOOKUP(F72,[4]IMC!$B$6:$R$210,8,FALSE)</f>
        <v>#N/A</v>
      </c>
      <c r="AE72" s="294" t="e">
        <f>VLOOKUP(F72,[4]IMC!$B$6:$R$210,9,FALSE)</f>
        <v>#N/A</v>
      </c>
      <c r="AF72" s="294" t="e">
        <f>VLOOKUP(F72,[4]IMC!$B$6:$R$210,10,FALSE)</f>
        <v>#N/A</v>
      </c>
      <c r="AG72" s="294" t="e">
        <f>VLOOKUP(F72,[4]IMC!$B$6:$R$210,11,FALSE)</f>
        <v>#N/A</v>
      </c>
      <c r="AH72" s="294" t="e">
        <f>VLOOKUP(F72,[4]IMC!$B$6:$R$210,12,FALSE)</f>
        <v>#N/A</v>
      </c>
      <c r="AI72" s="294" t="e">
        <f>VLOOKUP(F72,[4]IMC!$B$6:$R$210,13,FALSE)</f>
        <v>#N/A</v>
      </c>
      <c r="AJ72" s="294" t="e">
        <f>VLOOKUP(F72,[4]IMC!$B$6:$R$210,14,FALSE)</f>
        <v>#N/A</v>
      </c>
      <c r="AK72" s="294" t="e">
        <f>VLOOKUP(F72,[4]IMC!$B$6:$R$210,15,FALSE)</f>
        <v>#N/A</v>
      </c>
      <c r="AL72" s="294" t="e">
        <f>VLOOKUP(F72,[4]IMC!$B$6:$R$210,16,FALSE)</f>
        <v>#N/A</v>
      </c>
      <c r="AM72" s="294" t="e">
        <f>VLOOKUP(F72,[4]IMC!$B$6:$R$210,17,FALSE)</f>
        <v>#N/A</v>
      </c>
    </row>
    <row r="73" spans="1:39" s="295" customFormat="1" ht="12">
      <c r="A73" s="281"/>
      <c r="B73" s="281"/>
      <c r="C73" s="282"/>
      <c r="D73" s="283"/>
      <c r="E73" s="283"/>
      <c r="F73" s="284">
        <f t="shared" si="16"/>
        <v>0</v>
      </c>
      <c r="G73" s="285">
        <f t="shared" si="17"/>
        <v>0</v>
      </c>
      <c r="H73" s="281"/>
      <c r="I73" s="281"/>
      <c r="J73" s="281">
        <f t="shared" si="18"/>
        <v>0</v>
      </c>
      <c r="K73" s="281"/>
      <c r="L73" s="286" t="e">
        <f t="shared" si="19"/>
        <v>#DIV/0!</v>
      </c>
      <c r="M73" s="287" t="str">
        <f t="shared" si="10"/>
        <v/>
      </c>
      <c r="N73" s="288" t="e">
        <f>MATCH(F73,[4]IMC!B:B,0)</f>
        <v>#N/A</v>
      </c>
      <c r="O73" s="288" t="e">
        <f t="shared" ca="1" si="11"/>
        <v>#N/A</v>
      </c>
      <c r="P73" s="287" t="e">
        <f ca="1">CONCATENATE(INDEX([4]IMC!$F$1:$R$5,5,$O73) &amp; " e " &amp; INDEX([4]IMC!$F$1:$R$5,5,$O73+1))</f>
        <v>#N/A</v>
      </c>
      <c r="Q73" s="281"/>
      <c r="R73" s="288" t="e">
        <f>MATCH(F73,[4]PC!A:A,0)</f>
        <v>#N/A</v>
      </c>
      <c r="S73" s="288" t="e">
        <f t="shared" ca="1" si="12"/>
        <v>#N/A</v>
      </c>
      <c r="T73" s="296" t="e">
        <f ca="1">CONCATENATE(INDEX([4]PC!$E$1:$M$2,1,$S73) &amp; " e " &amp; INDEX([4]PC!$E$1:$M$2,1,$S73+1))</f>
        <v>#N/A</v>
      </c>
      <c r="U73" s="339"/>
      <c r="V73" s="335" t="e">
        <f t="shared" ca="1" si="13"/>
        <v>#N/A</v>
      </c>
      <c r="W73" s="335" t="e">
        <f ca="1">CONCATENATE(INDEX([4]IMC!$F$1:$R$5,5,$V73) &amp; " e " &amp; INDEX([4]IMC!$F$1:$R$5,5,$V73+1))</f>
        <v>#N/A</v>
      </c>
      <c r="X73" s="336">
        <f t="shared" si="14"/>
        <v>0</v>
      </c>
      <c r="Y73" s="336">
        <f t="shared" si="15"/>
        <v>0</v>
      </c>
      <c r="Z73" s="337"/>
      <c r="AA73" s="294" t="e">
        <f>VLOOKUP(F73,[4]IMC!$B$6:$R$210,5,FALSE)</f>
        <v>#N/A</v>
      </c>
      <c r="AB73" s="294" t="e">
        <f>VLOOKUP(F73,[4]IMC!$B$6:$R$210,6,FALSE)</f>
        <v>#N/A</v>
      </c>
      <c r="AC73" s="294" t="e">
        <f>VLOOKUP(F73,[4]IMC!$B$6:$R$210,7,FALSE)</f>
        <v>#N/A</v>
      </c>
      <c r="AD73" s="294" t="e">
        <f>VLOOKUP(F73,[4]IMC!$B$6:$R$210,8,FALSE)</f>
        <v>#N/A</v>
      </c>
      <c r="AE73" s="294" t="e">
        <f>VLOOKUP(F73,[4]IMC!$B$6:$R$210,9,FALSE)</f>
        <v>#N/A</v>
      </c>
      <c r="AF73" s="294" t="e">
        <f>VLOOKUP(F73,[4]IMC!$B$6:$R$210,10,FALSE)</f>
        <v>#N/A</v>
      </c>
      <c r="AG73" s="294" t="e">
        <f>VLOOKUP(F73,[4]IMC!$B$6:$R$210,11,FALSE)</f>
        <v>#N/A</v>
      </c>
      <c r="AH73" s="294" t="e">
        <f>VLOOKUP(F73,[4]IMC!$B$6:$R$210,12,FALSE)</f>
        <v>#N/A</v>
      </c>
      <c r="AI73" s="294" t="e">
        <f>VLOOKUP(F73,[4]IMC!$B$6:$R$210,13,FALSE)</f>
        <v>#N/A</v>
      </c>
      <c r="AJ73" s="294" t="e">
        <f>VLOOKUP(F73,[4]IMC!$B$6:$R$210,14,FALSE)</f>
        <v>#N/A</v>
      </c>
      <c r="AK73" s="294" t="e">
        <f>VLOOKUP(F73,[4]IMC!$B$6:$R$210,15,FALSE)</f>
        <v>#N/A</v>
      </c>
      <c r="AL73" s="294" t="e">
        <f>VLOOKUP(F73,[4]IMC!$B$6:$R$210,16,FALSE)</f>
        <v>#N/A</v>
      </c>
      <c r="AM73" s="294" t="e">
        <f>VLOOKUP(F73,[4]IMC!$B$6:$R$210,17,FALSE)</f>
        <v>#N/A</v>
      </c>
    </row>
    <row r="74" spans="1:39" s="295" customFormat="1" ht="12">
      <c r="A74" s="281"/>
      <c r="B74" s="281"/>
      <c r="C74" s="282"/>
      <c r="D74" s="283"/>
      <c r="E74" s="283"/>
      <c r="F74" s="284">
        <f t="shared" si="16"/>
        <v>0</v>
      </c>
      <c r="G74" s="285">
        <f t="shared" si="17"/>
        <v>0</v>
      </c>
      <c r="H74" s="281"/>
      <c r="I74" s="281"/>
      <c r="J74" s="281">
        <f t="shared" si="18"/>
        <v>0</v>
      </c>
      <c r="K74" s="281"/>
      <c r="L74" s="286" t="e">
        <f t="shared" si="19"/>
        <v>#DIV/0!</v>
      </c>
      <c r="M74" s="287" t="str">
        <f t="shared" si="10"/>
        <v/>
      </c>
      <c r="N74" s="288" t="e">
        <f>MATCH(F74,[4]IMC!B:B,0)</f>
        <v>#N/A</v>
      </c>
      <c r="O74" s="288" t="e">
        <f t="shared" ca="1" si="11"/>
        <v>#N/A</v>
      </c>
      <c r="P74" s="287" t="e">
        <f ca="1">CONCATENATE(INDEX([4]IMC!$F$1:$R$5,5,$O74) &amp; " e " &amp; INDEX([4]IMC!$F$1:$R$5,5,$O74+1))</f>
        <v>#N/A</v>
      </c>
      <c r="Q74" s="281"/>
      <c r="R74" s="288" t="e">
        <f>MATCH(F74,[4]PC!A:A,0)</f>
        <v>#N/A</v>
      </c>
      <c r="S74" s="288" t="e">
        <f t="shared" ca="1" si="12"/>
        <v>#N/A</v>
      </c>
      <c r="T74" s="296" t="e">
        <f ca="1">CONCATENATE(INDEX([4]PC!$E$1:$M$2,1,$S74) &amp; " e " &amp; INDEX([4]PC!$E$1:$M$2,1,$S74+1))</f>
        <v>#N/A</v>
      </c>
      <c r="U74" s="339"/>
      <c r="V74" s="335" t="e">
        <f t="shared" ca="1" si="13"/>
        <v>#N/A</v>
      </c>
      <c r="W74" s="335" t="e">
        <f ca="1">CONCATENATE(INDEX([4]IMC!$F$1:$R$5,5,$V74) &amp; " e " &amp; INDEX([4]IMC!$F$1:$R$5,5,$V74+1))</f>
        <v>#N/A</v>
      </c>
      <c r="X74" s="336">
        <f t="shared" si="14"/>
        <v>0</v>
      </c>
      <c r="Y74" s="336">
        <f t="shared" si="15"/>
        <v>0</v>
      </c>
      <c r="Z74" s="337"/>
      <c r="AA74" s="294" t="e">
        <f>VLOOKUP(F74,[4]IMC!$B$6:$R$210,5,FALSE)</f>
        <v>#N/A</v>
      </c>
      <c r="AB74" s="294" t="e">
        <f>VLOOKUP(F74,[4]IMC!$B$6:$R$210,6,FALSE)</f>
        <v>#N/A</v>
      </c>
      <c r="AC74" s="294" t="e">
        <f>VLOOKUP(F74,[4]IMC!$B$6:$R$210,7,FALSE)</f>
        <v>#N/A</v>
      </c>
      <c r="AD74" s="294" t="e">
        <f>VLOOKUP(F74,[4]IMC!$B$6:$R$210,8,FALSE)</f>
        <v>#N/A</v>
      </c>
      <c r="AE74" s="294" t="e">
        <f>VLOOKUP(F74,[4]IMC!$B$6:$R$210,9,FALSE)</f>
        <v>#N/A</v>
      </c>
      <c r="AF74" s="294" t="e">
        <f>VLOOKUP(F74,[4]IMC!$B$6:$R$210,10,FALSE)</f>
        <v>#N/A</v>
      </c>
      <c r="AG74" s="294" t="e">
        <f>VLOOKUP(F74,[4]IMC!$B$6:$R$210,11,FALSE)</f>
        <v>#N/A</v>
      </c>
      <c r="AH74" s="294" t="e">
        <f>VLOOKUP(F74,[4]IMC!$B$6:$R$210,12,FALSE)</f>
        <v>#N/A</v>
      </c>
      <c r="AI74" s="294" t="e">
        <f>VLOOKUP(F74,[4]IMC!$B$6:$R$210,13,FALSE)</f>
        <v>#N/A</v>
      </c>
      <c r="AJ74" s="294" t="e">
        <f>VLOOKUP(F74,[4]IMC!$B$6:$R$210,14,FALSE)</f>
        <v>#N/A</v>
      </c>
      <c r="AK74" s="294" t="e">
        <f>VLOOKUP(F74,[4]IMC!$B$6:$R$210,15,FALSE)</f>
        <v>#N/A</v>
      </c>
      <c r="AL74" s="294" t="e">
        <f>VLOOKUP(F74,[4]IMC!$B$6:$R$210,16,FALSE)</f>
        <v>#N/A</v>
      </c>
      <c r="AM74" s="294" t="e">
        <f>VLOOKUP(F74,[4]IMC!$B$6:$R$210,17,FALSE)</f>
        <v>#N/A</v>
      </c>
    </row>
    <row r="75" spans="1:39" s="295" customFormat="1" ht="12">
      <c r="A75" s="281"/>
      <c r="B75" s="281"/>
      <c r="C75" s="282"/>
      <c r="D75" s="283"/>
      <c r="E75" s="283"/>
      <c r="F75" s="284">
        <f t="shared" si="16"/>
        <v>0</v>
      </c>
      <c r="G75" s="285">
        <f t="shared" si="17"/>
        <v>0</v>
      </c>
      <c r="H75" s="281"/>
      <c r="I75" s="281"/>
      <c r="J75" s="281">
        <f t="shared" si="18"/>
        <v>0</v>
      </c>
      <c r="K75" s="281"/>
      <c r="L75" s="286" t="e">
        <f t="shared" si="19"/>
        <v>#DIV/0!</v>
      </c>
      <c r="M75" s="287" t="str">
        <f t="shared" si="10"/>
        <v/>
      </c>
      <c r="N75" s="288" t="e">
        <f>MATCH(F75,[4]IMC!B:B,0)</f>
        <v>#N/A</v>
      </c>
      <c r="O75" s="288" t="e">
        <f t="shared" ca="1" si="11"/>
        <v>#N/A</v>
      </c>
      <c r="P75" s="287" t="e">
        <f ca="1">CONCATENATE(INDEX([4]IMC!$F$1:$R$5,5,$O75) &amp; " e " &amp; INDEX([4]IMC!$F$1:$R$5,5,$O75+1))</f>
        <v>#N/A</v>
      </c>
      <c r="Q75" s="281"/>
      <c r="R75" s="288" t="e">
        <f>MATCH(F75,[4]PC!A:A,0)</f>
        <v>#N/A</v>
      </c>
      <c r="S75" s="288" t="e">
        <f t="shared" ca="1" si="12"/>
        <v>#N/A</v>
      </c>
      <c r="T75" s="296" t="e">
        <f ca="1">CONCATENATE(INDEX([4]PC!$E$1:$M$2,1,$S75) &amp; " e " &amp; INDEX([4]PC!$E$1:$M$2,1,$S75+1))</f>
        <v>#N/A</v>
      </c>
      <c r="U75" s="339"/>
      <c r="V75" s="335" t="e">
        <f t="shared" ca="1" si="13"/>
        <v>#N/A</v>
      </c>
      <c r="W75" s="335" t="e">
        <f ca="1">CONCATENATE(INDEX([4]IMC!$F$1:$R$5,5,$V75) &amp; " e " &amp; INDEX([4]IMC!$F$1:$R$5,5,$V75+1))</f>
        <v>#N/A</v>
      </c>
      <c r="X75" s="336">
        <f t="shared" si="14"/>
        <v>0</v>
      </c>
      <c r="Y75" s="336">
        <f t="shared" si="15"/>
        <v>0</v>
      </c>
      <c r="Z75" s="337"/>
      <c r="AA75" s="294" t="e">
        <f>VLOOKUP(F75,[4]IMC!$B$6:$R$210,5,FALSE)</f>
        <v>#N/A</v>
      </c>
      <c r="AB75" s="294" t="e">
        <f>VLOOKUP(F75,[4]IMC!$B$6:$R$210,6,FALSE)</f>
        <v>#N/A</v>
      </c>
      <c r="AC75" s="294" t="e">
        <f>VLOOKUP(F75,[4]IMC!$B$6:$R$210,7,FALSE)</f>
        <v>#N/A</v>
      </c>
      <c r="AD75" s="294" t="e">
        <f>VLOOKUP(F75,[4]IMC!$B$6:$R$210,8,FALSE)</f>
        <v>#N/A</v>
      </c>
      <c r="AE75" s="294" t="e">
        <f>VLOOKUP(F75,[4]IMC!$B$6:$R$210,9,FALSE)</f>
        <v>#N/A</v>
      </c>
      <c r="AF75" s="294" t="e">
        <f>VLOOKUP(F75,[4]IMC!$B$6:$R$210,10,FALSE)</f>
        <v>#N/A</v>
      </c>
      <c r="AG75" s="294" t="e">
        <f>VLOOKUP(F75,[4]IMC!$B$6:$R$210,11,FALSE)</f>
        <v>#N/A</v>
      </c>
      <c r="AH75" s="294" t="e">
        <f>VLOOKUP(F75,[4]IMC!$B$6:$R$210,12,FALSE)</f>
        <v>#N/A</v>
      </c>
      <c r="AI75" s="294" t="e">
        <f>VLOOKUP(F75,[4]IMC!$B$6:$R$210,13,FALSE)</f>
        <v>#N/A</v>
      </c>
      <c r="AJ75" s="294" t="e">
        <f>VLOOKUP(F75,[4]IMC!$B$6:$R$210,14,FALSE)</f>
        <v>#N/A</v>
      </c>
      <c r="AK75" s="294" t="e">
        <f>VLOOKUP(F75,[4]IMC!$B$6:$R$210,15,FALSE)</f>
        <v>#N/A</v>
      </c>
      <c r="AL75" s="294" t="e">
        <f>VLOOKUP(F75,[4]IMC!$B$6:$R$210,16,FALSE)</f>
        <v>#N/A</v>
      </c>
      <c r="AM75" s="294" t="e">
        <f>VLOOKUP(F75,[4]IMC!$B$6:$R$210,17,FALSE)</f>
        <v>#N/A</v>
      </c>
    </row>
    <row r="76" spans="1:39" s="295" customFormat="1" ht="12">
      <c r="A76" s="281"/>
      <c r="B76" s="281"/>
      <c r="C76" s="282"/>
      <c r="D76" s="283"/>
      <c r="E76" s="283"/>
      <c r="F76" s="284">
        <f t="shared" si="16"/>
        <v>0</v>
      </c>
      <c r="G76" s="285">
        <f t="shared" si="17"/>
        <v>0</v>
      </c>
      <c r="H76" s="281"/>
      <c r="I76" s="281"/>
      <c r="J76" s="281">
        <f t="shared" si="18"/>
        <v>0</v>
      </c>
      <c r="K76" s="281"/>
      <c r="L76" s="286" t="e">
        <f t="shared" si="19"/>
        <v>#DIV/0!</v>
      </c>
      <c r="M76" s="287" t="str">
        <f t="shared" si="10"/>
        <v/>
      </c>
      <c r="N76" s="288" t="e">
        <f>MATCH(F76,[4]IMC!B:B,0)</f>
        <v>#N/A</v>
      </c>
      <c r="O76" s="288" t="e">
        <f t="shared" ca="1" si="11"/>
        <v>#N/A</v>
      </c>
      <c r="P76" s="287" t="e">
        <f ca="1">CONCATENATE(INDEX([4]IMC!$F$1:$R$5,5,$O76) &amp; " e " &amp; INDEX([4]IMC!$F$1:$R$5,5,$O76+1))</f>
        <v>#N/A</v>
      </c>
      <c r="Q76" s="281"/>
      <c r="R76" s="288" t="e">
        <f>MATCH(F76,[4]PC!A:A,0)</f>
        <v>#N/A</v>
      </c>
      <c r="S76" s="288" t="e">
        <f t="shared" ca="1" si="12"/>
        <v>#N/A</v>
      </c>
      <c r="T76" s="296" t="e">
        <f ca="1">CONCATENATE(INDEX([4]PC!$E$1:$M$2,1,$S76) &amp; " e " &amp; INDEX([4]PC!$E$1:$M$2,1,$S76+1))</f>
        <v>#N/A</v>
      </c>
      <c r="U76" s="339"/>
      <c r="V76" s="335" t="e">
        <f t="shared" ca="1" si="13"/>
        <v>#N/A</v>
      </c>
      <c r="W76" s="335" t="e">
        <f ca="1">CONCATENATE(INDEX([4]IMC!$F$1:$R$5,5,$V76) &amp; " e " &amp; INDEX([4]IMC!$F$1:$R$5,5,$V76+1))</f>
        <v>#N/A</v>
      </c>
      <c r="X76" s="336">
        <f t="shared" si="14"/>
        <v>0</v>
      </c>
      <c r="Y76" s="336">
        <f t="shared" si="15"/>
        <v>0</v>
      </c>
      <c r="Z76" s="337"/>
      <c r="AA76" s="294" t="e">
        <f>VLOOKUP(F76,[4]IMC!$B$6:$R$210,5,FALSE)</f>
        <v>#N/A</v>
      </c>
      <c r="AB76" s="294" t="e">
        <f>VLOOKUP(F76,[4]IMC!$B$6:$R$210,6,FALSE)</f>
        <v>#N/A</v>
      </c>
      <c r="AC76" s="294" t="e">
        <f>VLOOKUP(F76,[4]IMC!$B$6:$R$210,7,FALSE)</f>
        <v>#N/A</v>
      </c>
      <c r="AD76" s="294" t="e">
        <f>VLOOKUP(F76,[4]IMC!$B$6:$R$210,8,FALSE)</f>
        <v>#N/A</v>
      </c>
      <c r="AE76" s="294" t="e">
        <f>VLOOKUP(F76,[4]IMC!$B$6:$R$210,9,FALSE)</f>
        <v>#N/A</v>
      </c>
      <c r="AF76" s="294" t="e">
        <f>VLOOKUP(F76,[4]IMC!$B$6:$R$210,10,FALSE)</f>
        <v>#N/A</v>
      </c>
      <c r="AG76" s="294" t="e">
        <f>VLOOKUP(F76,[4]IMC!$B$6:$R$210,11,FALSE)</f>
        <v>#N/A</v>
      </c>
      <c r="AH76" s="294" t="e">
        <f>VLOOKUP(F76,[4]IMC!$B$6:$R$210,12,FALSE)</f>
        <v>#N/A</v>
      </c>
      <c r="AI76" s="294" t="e">
        <f>VLOOKUP(F76,[4]IMC!$B$6:$R$210,13,FALSE)</f>
        <v>#N/A</v>
      </c>
      <c r="AJ76" s="294" t="e">
        <f>VLOOKUP(F76,[4]IMC!$B$6:$R$210,14,FALSE)</f>
        <v>#N/A</v>
      </c>
      <c r="AK76" s="294" t="e">
        <f>VLOOKUP(F76,[4]IMC!$B$6:$R$210,15,FALSE)</f>
        <v>#N/A</v>
      </c>
      <c r="AL76" s="294" t="e">
        <f>VLOOKUP(F76,[4]IMC!$B$6:$R$210,16,FALSE)</f>
        <v>#N/A</v>
      </c>
      <c r="AM76" s="294" t="e">
        <f>VLOOKUP(F76,[4]IMC!$B$6:$R$210,17,FALSE)</f>
        <v>#N/A</v>
      </c>
    </row>
    <row r="77" spans="1:39" s="295" customFormat="1" ht="12">
      <c r="A77" s="281"/>
      <c r="B77" s="281"/>
      <c r="C77" s="282"/>
      <c r="D77" s="283"/>
      <c r="E77" s="283"/>
      <c r="F77" s="284">
        <f t="shared" si="16"/>
        <v>0</v>
      </c>
      <c r="G77" s="285">
        <f t="shared" si="17"/>
        <v>0</v>
      </c>
      <c r="H77" s="281"/>
      <c r="I77" s="281"/>
      <c r="J77" s="281">
        <f t="shared" si="18"/>
        <v>0</v>
      </c>
      <c r="K77" s="281"/>
      <c r="L77" s="286" t="e">
        <f t="shared" si="19"/>
        <v>#DIV/0!</v>
      </c>
      <c r="M77" s="287" t="str">
        <f t="shared" si="10"/>
        <v/>
      </c>
      <c r="N77" s="288" t="e">
        <f>MATCH(F77,[4]IMC!B:B,0)</f>
        <v>#N/A</v>
      </c>
      <c r="O77" s="288" t="e">
        <f t="shared" ca="1" si="11"/>
        <v>#N/A</v>
      </c>
      <c r="P77" s="287" t="e">
        <f ca="1">CONCATENATE(INDEX([4]IMC!$F$1:$R$5,5,$O77) &amp; " e " &amp; INDEX([4]IMC!$F$1:$R$5,5,$O77+1))</f>
        <v>#N/A</v>
      </c>
      <c r="Q77" s="281"/>
      <c r="R77" s="288" t="e">
        <f>MATCH(F77,[4]PC!A:A,0)</f>
        <v>#N/A</v>
      </c>
      <c r="S77" s="288" t="e">
        <f t="shared" ca="1" si="12"/>
        <v>#N/A</v>
      </c>
      <c r="T77" s="296" t="e">
        <f ca="1">CONCATENATE(INDEX([4]PC!$E$1:$M$2,1,$S77) &amp; " e " &amp; INDEX([4]PC!$E$1:$M$2,1,$S77+1))</f>
        <v>#N/A</v>
      </c>
      <c r="U77" s="339"/>
      <c r="V77" s="335" t="e">
        <f t="shared" ca="1" si="13"/>
        <v>#N/A</v>
      </c>
      <c r="W77" s="335" t="e">
        <f ca="1">CONCATENATE(INDEX([4]IMC!$F$1:$R$5,5,$V77) &amp; " e " &amp; INDEX([4]IMC!$F$1:$R$5,5,$V77+1))</f>
        <v>#N/A</v>
      </c>
      <c r="X77" s="336">
        <f t="shared" si="14"/>
        <v>0</v>
      </c>
      <c r="Y77" s="336">
        <f t="shared" si="15"/>
        <v>0</v>
      </c>
      <c r="Z77" s="337"/>
      <c r="AA77" s="294" t="e">
        <f>VLOOKUP(F77,[4]IMC!$B$6:$R$210,5,FALSE)</f>
        <v>#N/A</v>
      </c>
      <c r="AB77" s="294" t="e">
        <f>VLOOKUP(F77,[4]IMC!$B$6:$R$210,6,FALSE)</f>
        <v>#N/A</v>
      </c>
      <c r="AC77" s="294" t="e">
        <f>VLOOKUP(F77,[4]IMC!$B$6:$R$210,7,FALSE)</f>
        <v>#N/A</v>
      </c>
      <c r="AD77" s="294" t="e">
        <f>VLOOKUP(F77,[4]IMC!$B$6:$R$210,8,FALSE)</f>
        <v>#N/A</v>
      </c>
      <c r="AE77" s="294" t="e">
        <f>VLOOKUP(F77,[4]IMC!$B$6:$R$210,9,FALSE)</f>
        <v>#N/A</v>
      </c>
      <c r="AF77" s="294" t="e">
        <f>VLOOKUP(F77,[4]IMC!$B$6:$R$210,10,FALSE)</f>
        <v>#N/A</v>
      </c>
      <c r="AG77" s="294" t="e">
        <f>VLOOKUP(F77,[4]IMC!$B$6:$R$210,11,FALSE)</f>
        <v>#N/A</v>
      </c>
      <c r="AH77" s="294" t="e">
        <f>VLOOKUP(F77,[4]IMC!$B$6:$R$210,12,FALSE)</f>
        <v>#N/A</v>
      </c>
      <c r="AI77" s="294" t="e">
        <f>VLOOKUP(F77,[4]IMC!$B$6:$R$210,13,FALSE)</f>
        <v>#N/A</v>
      </c>
      <c r="AJ77" s="294" t="e">
        <f>VLOOKUP(F77,[4]IMC!$B$6:$R$210,14,FALSE)</f>
        <v>#N/A</v>
      </c>
      <c r="AK77" s="294" t="e">
        <f>VLOOKUP(F77,[4]IMC!$B$6:$R$210,15,FALSE)</f>
        <v>#N/A</v>
      </c>
      <c r="AL77" s="294" t="e">
        <f>VLOOKUP(F77,[4]IMC!$B$6:$R$210,16,FALSE)</f>
        <v>#N/A</v>
      </c>
      <c r="AM77" s="294" t="e">
        <f>VLOOKUP(F77,[4]IMC!$B$6:$R$210,17,FALSE)</f>
        <v>#N/A</v>
      </c>
    </row>
    <row r="78" spans="1:39" s="295" customFormat="1" ht="12">
      <c r="A78" s="281"/>
      <c r="B78" s="281"/>
      <c r="C78" s="282"/>
      <c r="D78" s="283"/>
      <c r="E78" s="283"/>
      <c r="F78" s="284">
        <f t="shared" si="16"/>
        <v>0</v>
      </c>
      <c r="G78" s="285">
        <f t="shared" si="17"/>
        <v>0</v>
      </c>
      <c r="H78" s="281"/>
      <c r="I78" s="281"/>
      <c r="J78" s="281">
        <f t="shared" si="18"/>
        <v>0</v>
      </c>
      <c r="K78" s="281"/>
      <c r="L78" s="286" t="e">
        <f t="shared" si="19"/>
        <v>#DIV/0!</v>
      </c>
      <c r="M78" s="287" t="str">
        <f t="shared" si="10"/>
        <v/>
      </c>
      <c r="N78" s="288" t="e">
        <f>MATCH(F78,[4]IMC!B:B,0)</f>
        <v>#N/A</v>
      </c>
      <c r="O78" s="288" t="e">
        <f t="shared" ca="1" si="11"/>
        <v>#N/A</v>
      </c>
      <c r="P78" s="287" t="e">
        <f ca="1">CONCATENATE(INDEX([4]IMC!$F$1:$R$5,5,$O78) &amp; " e " &amp; INDEX([4]IMC!$F$1:$R$5,5,$O78+1))</f>
        <v>#N/A</v>
      </c>
      <c r="Q78" s="281"/>
      <c r="R78" s="288" t="e">
        <f>MATCH(F78,[4]PC!A:A,0)</f>
        <v>#N/A</v>
      </c>
      <c r="S78" s="288" t="e">
        <f t="shared" ca="1" si="12"/>
        <v>#N/A</v>
      </c>
      <c r="T78" s="296" t="e">
        <f ca="1">CONCATENATE(INDEX([4]PC!$E$1:$M$2,1,$S78) &amp; " e " &amp; INDEX([4]PC!$E$1:$M$2,1,$S78+1))</f>
        <v>#N/A</v>
      </c>
      <c r="U78" s="339"/>
      <c r="V78" s="335" t="e">
        <f t="shared" ca="1" si="13"/>
        <v>#N/A</v>
      </c>
      <c r="W78" s="335" t="e">
        <f ca="1">CONCATENATE(INDEX([4]IMC!$F$1:$R$5,5,$V78) &amp; " e " &amp; INDEX([4]IMC!$F$1:$R$5,5,$V78+1))</f>
        <v>#N/A</v>
      </c>
      <c r="X78" s="336">
        <f t="shared" si="14"/>
        <v>0</v>
      </c>
      <c r="Y78" s="336">
        <f t="shared" si="15"/>
        <v>0</v>
      </c>
      <c r="Z78" s="337"/>
      <c r="AA78" s="294" t="e">
        <f>VLOOKUP(F78,[4]IMC!$B$6:$R$210,5,FALSE)</f>
        <v>#N/A</v>
      </c>
      <c r="AB78" s="294" t="e">
        <f>VLOOKUP(F78,[4]IMC!$B$6:$R$210,6,FALSE)</f>
        <v>#N/A</v>
      </c>
      <c r="AC78" s="294" t="e">
        <f>VLOOKUP(F78,[4]IMC!$B$6:$R$210,7,FALSE)</f>
        <v>#N/A</v>
      </c>
      <c r="AD78" s="294" t="e">
        <f>VLOOKUP(F78,[4]IMC!$B$6:$R$210,8,FALSE)</f>
        <v>#N/A</v>
      </c>
      <c r="AE78" s="294" t="e">
        <f>VLOOKUP(F78,[4]IMC!$B$6:$R$210,9,FALSE)</f>
        <v>#N/A</v>
      </c>
      <c r="AF78" s="294" t="e">
        <f>VLOOKUP(F78,[4]IMC!$B$6:$R$210,10,FALSE)</f>
        <v>#N/A</v>
      </c>
      <c r="AG78" s="294" t="e">
        <f>VLOOKUP(F78,[4]IMC!$B$6:$R$210,11,FALSE)</f>
        <v>#N/A</v>
      </c>
      <c r="AH78" s="294" t="e">
        <f>VLOOKUP(F78,[4]IMC!$B$6:$R$210,12,FALSE)</f>
        <v>#N/A</v>
      </c>
      <c r="AI78" s="294" t="e">
        <f>VLOOKUP(F78,[4]IMC!$B$6:$R$210,13,FALSE)</f>
        <v>#N/A</v>
      </c>
      <c r="AJ78" s="294" t="e">
        <f>VLOOKUP(F78,[4]IMC!$B$6:$R$210,14,FALSE)</f>
        <v>#N/A</v>
      </c>
      <c r="AK78" s="294" t="e">
        <f>VLOOKUP(F78,[4]IMC!$B$6:$R$210,15,FALSE)</f>
        <v>#N/A</v>
      </c>
      <c r="AL78" s="294" t="e">
        <f>VLOOKUP(F78,[4]IMC!$B$6:$R$210,16,FALSE)</f>
        <v>#N/A</v>
      </c>
      <c r="AM78" s="294" t="e">
        <f>VLOOKUP(F78,[4]IMC!$B$6:$R$210,17,FALSE)</f>
        <v>#N/A</v>
      </c>
    </row>
    <row r="79" spans="1:39" s="295" customFormat="1" ht="12">
      <c r="A79" s="281"/>
      <c r="B79" s="281"/>
      <c r="C79" s="282"/>
      <c r="D79" s="283"/>
      <c r="E79" s="283"/>
      <c r="F79" s="284">
        <f t="shared" si="16"/>
        <v>0</v>
      </c>
      <c r="G79" s="285">
        <f t="shared" si="17"/>
        <v>0</v>
      </c>
      <c r="H79" s="281"/>
      <c r="I79" s="281"/>
      <c r="J79" s="281">
        <f t="shared" si="18"/>
        <v>0</v>
      </c>
      <c r="K79" s="281"/>
      <c r="L79" s="286" t="e">
        <f t="shared" si="19"/>
        <v>#DIV/0!</v>
      </c>
      <c r="M79" s="287" t="str">
        <f t="shared" si="10"/>
        <v/>
      </c>
      <c r="N79" s="288" t="e">
        <f>MATCH(F79,[4]IMC!B:B,0)</f>
        <v>#N/A</v>
      </c>
      <c r="O79" s="288" t="e">
        <f t="shared" ca="1" si="11"/>
        <v>#N/A</v>
      </c>
      <c r="P79" s="287" t="e">
        <f ca="1">CONCATENATE(INDEX([4]IMC!$F$1:$R$5,5,$O79) &amp; " e " &amp; INDEX([4]IMC!$F$1:$R$5,5,$O79+1))</f>
        <v>#N/A</v>
      </c>
      <c r="Q79" s="281"/>
      <c r="R79" s="288" t="e">
        <f>MATCH(F79,[4]PC!A:A,0)</f>
        <v>#N/A</v>
      </c>
      <c r="S79" s="288" t="e">
        <f t="shared" ca="1" si="12"/>
        <v>#N/A</v>
      </c>
      <c r="T79" s="296" t="e">
        <f ca="1">CONCATENATE(INDEX([4]PC!$E$1:$M$2,1,$S79) &amp; " e " &amp; INDEX([4]PC!$E$1:$M$2,1,$S79+1))</f>
        <v>#N/A</v>
      </c>
      <c r="U79" s="339"/>
      <c r="V79" s="335" t="e">
        <f t="shared" ca="1" si="13"/>
        <v>#N/A</v>
      </c>
      <c r="W79" s="335" t="e">
        <f ca="1">CONCATENATE(INDEX([4]IMC!$F$1:$R$5,5,$V79) &amp; " e " &amp; INDEX([4]IMC!$F$1:$R$5,5,$V79+1))</f>
        <v>#N/A</v>
      </c>
      <c r="X79" s="336">
        <f t="shared" si="14"/>
        <v>0</v>
      </c>
      <c r="Y79" s="336">
        <f t="shared" si="15"/>
        <v>0</v>
      </c>
      <c r="Z79" s="337"/>
      <c r="AA79" s="294" t="e">
        <f>VLOOKUP(F79,[4]IMC!$B$6:$R$210,5,FALSE)</f>
        <v>#N/A</v>
      </c>
      <c r="AB79" s="294" t="e">
        <f>VLOOKUP(F79,[4]IMC!$B$6:$R$210,6,FALSE)</f>
        <v>#N/A</v>
      </c>
      <c r="AC79" s="294" t="e">
        <f>VLOOKUP(F79,[4]IMC!$B$6:$R$210,7,FALSE)</f>
        <v>#N/A</v>
      </c>
      <c r="AD79" s="294" t="e">
        <f>VLOOKUP(F79,[4]IMC!$B$6:$R$210,8,FALSE)</f>
        <v>#N/A</v>
      </c>
      <c r="AE79" s="294" t="e">
        <f>VLOOKUP(F79,[4]IMC!$B$6:$R$210,9,FALSE)</f>
        <v>#N/A</v>
      </c>
      <c r="AF79" s="294" t="e">
        <f>VLOOKUP(F79,[4]IMC!$B$6:$R$210,10,FALSE)</f>
        <v>#N/A</v>
      </c>
      <c r="AG79" s="294" t="e">
        <f>VLOOKUP(F79,[4]IMC!$B$6:$R$210,11,FALSE)</f>
        <v>#N/A</v>
      </c>
      <c r="AH79" s="294" t="e">
        <f>VLOOKUP(F79,[4]IMC!$B$6:$R$210,12,FALSE)</f>
        <v>#N/A</v>
      </c>
      <c r="AI79" s="294" t="e">
        <f>VLOOKUP(F79,[4]IMC!$B$6:$R$210,13,FALSE)</f>
        <v>#N/A</v>
      </c>
      <c r="AJ79" s="294" t="e">
        <f>VLOOKUP(F79,[4]IMC!$B$6:$R$210,14,FALSE)</f>
        <v>#N/A</v>
      </c>
      <c r="AK79" s="294" t="e">
        <f>VLOOKUP(F79,[4]IMC!$B$6:$R$210,15,FALSE)</f>
        <v>#N/A</v>
      </c>
      <c r="AL79" s="294" t="e">
        <f>VLOOKUP(F79,[4]IMC!$B$6:$R$210,16,FALSE)</f>
        <v>#N/A</v>
      </c>
      <c r="AM79" s="294" t="e">
        <f>VLOOKUP(F79,[4]IMC!$B$6:$R$210,17,FALSE)</f>
        <v>#N/A</v>
      </c>
    </row>
    <row r="80" spans="1:39" s="295" customFormat="1" ht="12">
      <c r="A80" s="281"/>
      <c r="B80" s="281"/>
      <c r="C80" s="282"/>
      <c r="D80" s="283"/>
      <c r="E80" s="283"/>
      <c r="F80" s="284">
        <f t="shared" si="16"/>
        <v>0</v>
      </c>
      <c r="G80" s="285">
        <f t="shared" si="17"/>
        <v>0</v>
      </c>
      <c r="H80" s="281"/>
      <c r="I80" s="281"/>
      <c r="J80" s="281">
        <f t="shared" si="18"/>
        <v>0</v>
      </c>
      <c r="K80" s="281"/>
      <c r="L80" s="286" t="e">
        <f t="shared" si="19"/>
        <v>#DIV/0!</v>
      </c>
      <c r="M80" s="287" t="str">
        <f t="shared" si="10"/>
        <v/>
      </c>
      <c r="N80" s="288" t="e">
        <f>MATCH(F80,[4]IMC!B:B,0)</f>
        <v>#N/A</v>
      </c>
      <c r="O80" s="288" t="e">
        <f t="shared" ca="1" si="11"/>
        <v>#N/A</v>
      </c>
      <c r="P80" s="287" t="e">
        <f ca="1">CONCATENATE(INDEX([4]IMC!$F$1:$R$5,5,$O80) &amp; " e " &amp; INDEX([4]IMC!$F$1:$R$5,5,$O80+1))</f>
        <v>#N/A</v>
      </c>
      <c r="Q80" s="281"/>
      <c r="R80" s="288" t="e">
        <f>MATCH(F80,[4]PC!A:A,0)</f>
        <v>#N/A</v>
      </c>
      <c r="S80" s="288" t="e">
        <f t="shared" ca="1" si="12"/>
        <v>#N/A</v>
      </c>
      <c r="T80" s="296" t="e">
        <f ca="1">CONCATENATE(INDEX([4]PC!$E$1:$M$2,1,$S80) &amp; " e " &amp; INDEX([4]PC!$E$1:$M$2,1,$S80+1))</f>
        <v>#N/A</v>
      </c>
      <c r="U80" s="339"/>
      <c r="V80" s="335" t="e">
        <f t="shared" ca="1" si="13"/>
        <v>#N/A</v>
      </c>
      <c r="W80" s="335" t="e">
        <f ca="1">CONCATENATE(INDEX([4]IMC!$F$1:$R$5,5,$V80) &amp; " e " &amp; INDEX([4]IMC!$F$1:$R$5,5,$V80+1))</f>
        <v>#N/A</v>
      </c>
      <c r="X80" s="336">
        <f t="shared" si="14"/>
        <v>0</v>
      </c>
      <c r="Y80" s="336">
        <f t="shared" si="15"/>
        <v>0</v>
      </c>
      <c r="Z80" s="337"/>
      <c r="AA80" s="294" t="e">
        <f>VLOOKUP(F80,[4]IMC!$B$6:$R$210,5,FALSE)</f>
        <v>#N/A</v>
      </c>
      <c r="AB80" s="294" t="e">
        <f>VLOOKUP(F80,[4]IMC!$B$6:$R$210,6,FALSE)</f>
        <v>#N/A</v>
      </c>
      <c r="AC80" s="294" t="e">
        <f>VLOOKUP(F80,[4]IMC!$B$6:$R$210,7,FALSE)</f>
        <v>#N/A</v>
      </c>
      <c r="AD80" s="294" t="e">
        <f>VLOOKUP(F80,[4]IMC!$B$6:$R$210,8,FALSE)</f>
        <v>#N/A</v>
      </c>
      <c r="AE80" s="294" t="e">
        <f>VLOOKUP(F80,[4]IMC!$B$6:$R$210,9,FALSE)</f>
        <v>#N/A</v>
      </c>
      <c r="AF80" s="294" t="e">
        <f>VLOOKUP(F80,[4]IMC!$B$6:$R$210,10,FALSE)</f>
        <v>#N/A</v>
      </c>
      <c r="AG80" s="294" t="e">
        <f>VLOOKUP(F80,[4]IMC!$B$6:$R$210,11,FALSE)</f>
        <v>#N/A</v>
      </c>
      <c r="AH80" s="294" t="e">
        <f>VLOOKUP(F80,[4]IMC!$B$6:$R$210,12,FALSE)</f>
        <v>#N/A</v>
      </c>
      <c r="AI80" s="294" t="e">
        <f>VLOOKUP(F80,[4]IMC!$B$6:$R$210,13,FALSE)</f>
        <v>#N/A</v>
      </c>
      <c r="AJ80" s="294" t="e">
        <f>VLOOKUP(F80,[4]IMC!$B$6:$R$210,14,FALSE)</f>
        <v>#N/A</v>
      </c>
      <c r="AK80" s="294" t="e">
        <f>VLOOKUP(F80,[4]IMC!$B$6:$R$210,15,FALSE)</f>
        <v>#N/A</v>
      </c>
      <c r="AL80" s="294" t="e">
        <f>VLOOKUP(F80,[4]IMC!$B$6:$R$210,16,FALSE)</f>
        <v>#N/A</v>
      </c>
      <c r="AM80" s="294" t="e">
        <f>VLOOKUP(F80,[4]IMC!$B$6:$R$210,17,FALSE)</f>
        <v>#N/A</v>
      </c>
    </row>
    <row r="81" spans="1:39" s="295" customFormat="1" ht="12">
      <c r="A81" s="281"/>
      <c r="B81" s="281"/>
      <c r="C81" s="282"/>
      <c r="D81" s="283"/>
      <c r="E81" s="283"/>
      <c r="F81" s="284">
        <f t="shared" si="16"/>
        <v>0</v>
      </c>
      <c r="G81" s="285">
        <f t="shared" si="17"/>
        <v>0</v>
      </c>
      <c r="H81" s="281"/>
      <c r="I81" s="281"/>
      <c r="J81" s="281">
        <f t="shared" si="18"/>
        <v>0</v>
      </c>
      <c r="K81" s="281"/>
      <c r="L81" s="286" t="e">
        <f t="shared" si="19"/>
        <v>#DIV/0!</v>
      </c>
      <c r="M81" s="287" t="str">
        <f t="shared" si="10"/>
        <v/>
      </c>
      <c r="N81" s="288" t="e">
        <f>MATCH(F81,[4]IMC!B:B,0)</f>
        <v>#N/A</v>
      </c>
      <c r="O81" s="288" t="e">
        <f t="shared" ca="1" si="11"/>
        <v>#N/A</v>
      </c>
      <c r="P81" s="287" t="e">
        <f ca="1">CONCATENATE(INDEX([4]IMC!$F$1:$R$5,5,$O81) &amp; " e " &amp; INDEX([4]IMC!$F$1:$R$5,5,$O81+1))</f>
        <v>#N/A</v>
      </c>
      <c r="Q81" s="281"/>
      <c r="R81" s="288" t="e">
        <f>MATCH(F81,[4]PC!A:A,0)</f>
        <v>#N/A</v>
      </c>
      <c r="S81" s="288" t="e">
        <f t="shared" ca="1" si="12"/>
        <v>#N/A</v>
      </c>
      <c r="T81" s="296" t="e">
        <f ca="1">CONCATENATE(INDEX([4]PC!$E$1:$M$2,1,$S81) &amp; " e " &amp; INDEX([4]PC!$E$1:$M$2,1,$S81+1))</f>
        <v>#N/A</v>
      </c>
      <c r="U81" s="339"/>
      <c r="V81" s="335" t="e">
        <f t="shared" ca="1" si="13"/>
        <v>#N/A</v>
      </c>
      <c r="W81" s="335" t="e">
        <f ca="1">CONCATENATE(INDEX([4]IMC!$F$1:$R$5,5,$V81) &amp; " e " &amp; INDEX([4]IMC!$F$1:$R$5,5,$V81+1))</f>
        <v>#N/A</v>
      </c>
      <c r="X81" s="336">
        <f t="shared" si="14"/>
        <v>0</v>
      </c>
      <c r="Y81" s="336">
        <f t="shared" si="15"/>
        <v>0</v>
      </c>
      <c r="Z81" s="337"/>
      <c r="AA81" s="294" t="e">
        <f>VLOOKUP(F81,[4]IMC!$B$6:$R$210,5,FALSE)</f>
        <v>#N/A</v>
      </c>
      <c r="AB81" s="294" t="e">
        <f>VLOOKUP(F81,[4]IMC!$B$6:$R$210,6,FALSE)</f>
        <v>#N/A</v>
      </c>
      <c r="AC81" s="294" t="e">
        <f>VLOOKUP(F81,[4]IMC!$B$6:$R$210,7,FALSE)</f>
        <v>#N/A</v>
      </c>
      <c r="AD81" s="294" t="e">
        <f>VLOOKUP(F81,[4]IMC!$B$6:$R$210,8,FALSE)</f>
        <v>#N/A</v>
      </c>
      <c r="AE81" s="294" t="e">
        <f>VLOOKUP(F81,[4]IMC!$B$6:$R$210,9,FALSE)</f>
        <v>#N/A</v>
      </c>
      <c r="AF81" s="294" t="e">
        <f>VLOOKUP(F81,[4]IMC!$B$6:$R$210,10,FALSE)</f>
        <v>#N/A</v>
      </c>
      <c r="AG81" s="294" t="e">
        <f>VLOOKUP(F81,[4]IMC!$B$6:$R$210,11,FALSE)</f>
        <v>#N/A</v>
      </c>
      <c r="AH81" s="294" t="e">
        <f>VLOOKUP(F81,[4]IMC!$B$6:$R$210,12,FALSE)</f>
        <v>#N/A</v>
      </c>
      <c r="AI81" s="294" t="e">
        <f>VLOOKUP(F81,[4]IMC!$B$6:$R$210,13,FALSE)</f>
        <v>#N/A</v>
      </c>
      <c r="AJ81" s="294" t="e">
        <f>VLOOKUP(F81,[4]IMC!$B$6:$R$210,14,FALSE)</f>
        <v>#N/A</v>
      </c>
      <c r="AK81" s="294" t="e">
        <f>VLOOKUP(F81,[4]IMC!$B$6:$R$210,15,FALSE)</f>
        <v>#N/A</v>
      </c>
      <c r="AL81" s="294" t="e">
        <f>VLOOKUP(F81,[4]IMC!$B$6:$R$210,16,FALSE)</f>
        <v>#N/A</v>
      </c>
      <c r="AM81" s="294" t="e">
        <f>VLOOKUP(F81,[4]IMC!$B$6:$R$210,17,FALSE)</f>
        <v>#N/A</v>
      </c>
    </row>
    <row r="82" spans="1:39" s="295" customFormat="1" ht="12">
      <c r="A82" s="281"/>
      <c r="B82" s="281"/>
      <c r="C82" s="282"/>
      <c r="D82" s="283"/>
      <c r="E82" s="283"/>
      <c r="F82" s="284">
        <f t="shared" si="16"/>
        <v>0</v>
      </c>
      <c r="G82" s="285">
        <f t="shared" si="17"/>
        <v>0</v>
      </c>
      <c r="H82" s="281"/>
      <c r="I82" s="281"/>
      <c r="J82" s="281">
        <f t="shared" si="18"/>
        <v>0</v>
      </c>
      <c r="K82" s="281"/>
      <c r="L82" s="286" t="e">
        <f t="shared" si="19"/>
        <v>#DIV/0!</v>
      </c>
      <c r="M82" s="287" t="str">
        <f t="shared" si="10"/>
        <v/>
      </c>
      <c r="N82" s="288" t="e">
        <f>MATCH(F82,[4]IMC!B:B,0)</f>
        <v>#N/A</v>
      </c>
      <c r="O82" s="288" t="e">
        <f t="shared" ca="1" si="11"/>
        <v>#N/A</v>
      </c>
      <c r="P82" s="287" t="e">
        <f ca="1">CONCATENATE(INDEX([4]IMC!$F$1:$R$5,5,$O82) &amp; " e " &amp; INDEX([4]IMC!$F$1:$R$5,5,$O82+1))</f>
        <v>#N/A</v>
      </c>
      <c r="Q82" s="281"/>
      <c r="R82" s="288" t="e">
        <f>MATCH(F82,[4]PC!A:A,0)</f>
        <v>#N/A</v>
      </c>
      <c r="S82" s="288" t="e">
        <f t="shared" ca="1" si="12"/>
        <v>#N/A</v>
      </c>
      <c r="T82" s="296" t="e">
        <f ca="1">CONCATENATE(INDEX([4]PC!$E$1:$M$2,1,$S82) &amp; " e " &amp; INDEX([4]PC!$E$1:$M$2,1,$S82+1))</f>
        <v>#N/A</v>
      </c>
      <c r="U82" s="339"/>
      <c r="V82" s="335" t="e">
        <f t="shared" ca="1" si="13"/>
        <v>#N/A</v>
      </c>
      <c r="W82" s="335" t="e">
        <f ca="1">CONCATENATE(INDEX([4]IMC!$F$1:$R$5,5,$V82) &amp; " e " &amp; INDEX([4]IMC!$F$1:$R$5,5,$V82+1))</f>
        <v>#N/A</v>
      </c>
      <c r="X82" s="336">
        <f t="shared" si="14"/>
        <v>0</v>
      </c>
      <c r="Y82" s="336">
        <f t="shared" si="15"/>
        <v>0</v>
      </c>
      <c r="Z82" s="337"/>
      <c r="AA82" s="294" t="e">
        <f>VLOOKUP(F82,[4]IMC!$B$6:$R$210,5,FALSE)</f>
        <v>#N/A</v>
      </c>
      <c r="AB82" s="294" t="e">
        <f>VLOOKUP(F82,[4]IMC!$B$6:$R$210,6,FALSE)</f>
        <v>#N/A</v>
      </c>
      <c r="AC82" s="294" t="e">
        <f>VLOOKUP(F82,[4]IMC!$B$6:$R$210,7,FALSE)</f>
        <v>#N/A</v>
      </c>
      <c r="AD82" s="294" t="e">
        <f>VLOOKUP(F82,[4]IMC!$B$6:$R$210,8,FALSE)</f>
        <v>#N/A</v>
      </c>
      <c r="AE82" s="294" t="e">
        <f>VLOOKUP(F82,[4]IMC!$B$6:$R$210,9,FALSE)</f>
        <v>#N/A</v>
      </c>
      <c r="AF82" s="294" t="e">
        <f>VLOOKUP(F82,[4]IMC!$B$6:$R$210,10,FALSE)</f>
        <v>#N/A</v>
      </c>
      <c r="AG82" s="294" t="e">
        <f>VLOOKUP(F82,[4]IMC!$B$6:$R$210,11,FALSE)</f>
        <v>#N/A</v>
      </c>
      <c r="AH82" s="294" t="e">
        <f>VLOOKUP(F82,[4]IMC!$B$6:$R$210,12,FALSE)</f>
        <v>#N/A</v>
      </c>
      <c r="AI82" s="294" t="e">
        <f>VLOOKUP(F82,[4]IMC!$B$6:$R$210,13,FALSE)</f>
        <v>#N/A</v>
      </c>
      <c r="AJ82" s="294" t="e">
        <f>VLOOKUP(F82,[4]IMC!$B$6:$R$210,14,FALSE)</f>
        <v>#N/A</v>
      </c>
      <c r="AK82" s="294" t="e">
        <f>VLOOKUP(F82,[4]IMC!$B$6:$R$210,15,FALSE)</f>
        <v>#N/A</v>
      </c>
      <c r="AL82" s="294" t="e">
        <f>VLOOKUP(F82,[4]IMC!$B$6:$R$210,16,FALSE)</f>
        <v>#N/A</v>
      </c>
      <c r="AM82" s="294" t="e">
        <f>VLOOKUP(F82,[4]IMC!$B$6:$R$210,17,FALSE)</f>
        <v>#N/A</v>
      </c>
    </row>
    <row r="83" spans="1:39" s="295" customFormat="1" ht="14">
      <c r="A83" s="281"/>
      <c r="B83" s="281"/>
      <c r="C83" s="301"/>
      <c r="D83" s="283"/>
      <c r="E83" s="302"/>
      <c r="F83" s="284">
        <f t="shared" si="16"/>
        <v>0</v>
      </c>
      <c r="G83" s="285">
        <f t="shared" si="17"/>
        <v>0</v>
      </c>
      <c r="H83" s="281"/>
      <c r="I83" s="281"/>
      <c r="J83" s="281">
        <f t="shared" si="18"/>
        <v>0</v>
      </c>
      <c r="K83" s="281"/>
      <c r="L83" s="286" t="e">
        <f t="shared" si="19"/>
        <v>#DIV/0!</v>
      </c>
      <c r="M83" s="287" t="str">
        <f t="shared" si="10"/>
        <v/>
      </c>
      <c r="N83" s="288" t="e">
        <f>MATCH(F83,[4]IMC!B:B,0)</f>
        <v>#N/A</v>
      </c>
      <c r="O83" s="288" t="e">
        <f t="shared" ca="1" si="11"/>
        <v>#N/A</v>
      </c>
      <c r="P83" s="287" t="e">
        <f ca="1">CONCATENATE(INDEX([4]IMC!$F$1:$R$5,5,$O83) &amp; " e " &amp; INDEX([4]IMC!$F$1:$R$5,5,$O83+1))</f>
        <v>#N/A</v>
      </c>
      <c r="Q83" s="281"/>
      <c r="R83" s="288" t="e">
        <f>MATCH(F83,[4]PC!A:A,0)</f>
        <v>#N/A</v>
      </c>
      <c r="S83" s="288" t="e">
        <f t="shared" ca="1" si="12"/>
        <v>#N/A</v>
      </c>
      <c r="T83" s="296" t="e">
        <f ca="1">CONCATENATE(INDEX([4]PC!$E$1:$M$2,1,$S83) &amp; " e " &amp; INDEX([4]PC!$E$1:$M$2,1,$S83+1))</f>
        <v>#N/A</v>
      </c>
      <c r="U83" s="339"/>
      <c r="V83" s="335" t="e">
        <f t="shared" ca="1" si="13"/>
        <v>#N/A</v>
      </c>
      <c r="W83" s="335" t="e">
        <f ca="1">CONCATENATE(INDEX([4]IMC!$F$1:$R$5,5,$V83) &amp; " e " &amp; INDEX([4]IMC!$F$1:$R$5,5,$V83+1))</f>
        <v>#N/A</v>
      </c>
      <c r="X83" s="336">
        <f t="shared" si="14"/>
        <v>0</v>
      </c>
      <c r="Y83" s="336">
        <f t="shared" si="15"/>
        <v>0</v>
      </c>
      <c r="Z83" s="337"/>
      <c r="AA83" s="294" t="e">
        <f>VLOOKUP(F83,[4]IMC!$B$6:$R$210,5,FALSE)</f>
        <v>#N/A</v>
      </c>
      <c r="AB83" s="294" t="e">
        <f>VLOOKUP(F83,[4]IMC!$B$6:$R$210,6,FALSE)</f>
        <v>#N/A</v>
      </c>
      <c r="AC83" s="294" t="e">
        <f>VLOOKUP(F83,[4]IMC!$B$6:$R$210,7,FALSE)</f>
        <v>#N/A</v>
      </c>
      <c r="AD83" s="294" t="e">
        <f>VLOOKUP(F83,[4]IMC!$B$6:$R$210,8,FALSE)</f>
        <v>#N/A</v>
      </c>
      <c r="AE83" s="294" t="e">
        <f>VLOOKUP(F83,[4]IMC!$B$6:$R$210,9,FALSE)</f>
        <v>#N/A</v>
      </c>
      <c r="AF83" s="294" t="e">
        <f>VLOOKUP(F83,[4]IMC!$B$6:$R$210,10,FALSE)</f>
        <v>#N/A</v>
      </c>
      <c r="AG83" s="294" t="e">
        <f>VLOOKUP(F83,[4]IMC!$B$6:$R$210,11,FALSE)</f>
        <v>#N/A</v>
      </c>
      <c r="AH83" s="294" t="e">
        <f>VLOOKUP(F83,[4]IMC!$B$6:$R$210,12,FALSE)</f>
        <v>#N/A</v>
      </c>
      <c r="AI83" s="294" t="e">
        <f>VLOOKUP(F83,[4]IMC!$B$6:$R$210,13,FALSE)</f>
        <v>#N/A</v>
      </c>
      <c r="AJ83" s="294" t="e">
        <f>VLOOKUP(F83,[4]IMC!$B$6:$R$210,14,FALSE)</f>
        <v>#N/A</v>
      </c>
      <c r="AK83" s="294" t="e">
        <f>VLOOKUP(F83,[4]IMC!$B$6:$R$210,15,FALSE)</f>
        <v>#N/A</v>
      </c>
      <c r="AL83" s="294" t="e">
        <f>VLOOKUP(F83,[4]IMC!$B$6:$R$210,16,FALSE)</f>
        <v>#N/A</v>
      </c>
      <c r="AM83" s="294" t="e">
        <f>VLOOKUP(F83,[4]IMC!$B$6:$R$210,17,FALSE)</f>
        <v>#N/A</v>
      </c>
    </row>
    <row r="84" spans="1:39" s="295" customFormat="1" ht="14">
      <c r="A84" s="281"/>
      <c r="B84" s="281"/>
      <c r="C84" s="301"/>
      <c r="D84" s="283"/>
      <c r="E84" s="302"/>
      <c r="F84" s="284">
        <f t="shared" si="16"/>
        <v>0</v>
      </c>
      <c r="G84" s="285">
        <f t="shared" si="17"/>
        <v>0</v>
      </c>
      <c r="H84" s="281"/>
      <c r="I84" s="281"/>
      <c r="J84" s="281">
        <f t="shared" si="18"/>
        <v>0</v>
      </c>
      <c r="K84" s="281"/>
      <c r="L84" s="286" t="e">
        <f t="shared" si="19"/>
        <v>#DIV/0!</v>
      </c>
      <c r="M84" s="287" t="str">
        <f t="shared" si="10"/>
        <v/>
      </c>
      <c r="N84" s="288" t="e">
        <f>MATCH(F84,[4]IMC!B:B,0)</f>
        <v>#N/A</v>
      </c>
      <c r="O84" s="288" t="e">
        <f t="shared" ca="1" si="11"/>
        <v>#N/A</v>
      </c>
      <c r="P84" s="287" t="e">
        <f ca="1">CONCATENATE(INDEX([4]IMC!$F$1:$R$5,5,$O84) &amp; " e " &amp; INDEX([4]IMC!$F$1:$R$5,5,$O84+1))</f>
        <v>#N/A</v>
      </c>
      <c r="Q84" s="281"/>
      <c r="R84" s="288" t="e">
        <f>MATCH(F84,[4]PC!A:A,0)</f>
        <v>#N/A</v>
      </c>
      <c r="S84" s="288" t="e">
        <f t="shared" ca="1" si="12"/>
        <v>#N/A</v>
      </c>
      <c r="T84" s="296" t="e">
        <f ca="1">CONCATENATE(INDEX([4]PC!$E$1:$M$2,1,$S84) &amp; " e " &amp; INDEX([4]PC!$E$1:$M$2,1,$S84+1))</f>
        <v>#N/A</v>
      </c>
      <c r="U84" s="339"/>
      <c r="V84" s="335" t="e">
        <f t="shared" ca="1" si="13"/>
        <v>#N/A</v>
      </c>
      <c r="W84" s="335" t="e">
        <f ca="1">CONCATENATE(INDEX([4]IMC!$F$1:$R$5,5,$V84) &amp; " e " &amp; INDEX([4]IMC!$F$1:$R$5,5,$V84+1))</f>
        <v>#N/A</v>
      </c>
      <c r="X84" s="336">
        <f t="shared" si="14"/>
        <v>0</v>
      </c>
      <c r="Y84" s="336">
        <f t="shared" si="15"/>
        <v>0</v>
      </c>
      <c r="Z84" s="337"/>
      <c r="AA84" s="294" t="e">
        <f>VLOOKUP(F84,[4]IMC!$B$6:$R$210,5,FALSE)</f>
        <v>#N/A</v>
      </c>
      <c r="AB84" s="294" t="e">
        <f>VLOOKUP(F84,[4]IMC!$B$6:$R$210,6,FALSE)</f>
        <v>#N/A</v>
      </c>
      <c r="AC84" s="294" t="e">
        <f>VLOOKUP(F84,[4]IMC!$B$6:$R$210,7,FALSE)</f>
        <v>#N/A</v>
      </c>
      <c r="AD84" s="294" t="e">
        <f>VLOOKUP(F84,[4]IMC!$B$6:$R$210,8,FALSE)</f>
        <v>#N/A</v>
      </c>
      <c r="AE84" s="294" t="e">
        <f>VLOOKUP(F84,[4]IMC!$B$6:$R$210,9,FALSE)</f>
        <v>#N/A</v>
      </c>
      <c r="AF84" s="294" t="e">
        <f>VLOOKUP(F84,[4]IMC!$B$6:$R$210,10,FALSE)</f>
        <v>#N/A</v>
      </c>
      <c r="AG84" s="294" t="e">
        <f>VLOOKUP(F84,[4]IMC!$B$6:$R$210,11,FALSE)</f>
        <v>#N/A</v>
      </c>
      <c r="AH84" s="294" t="e">
        <f>VLOOKUP(F84,[4]IMC!$B$6:$R$210,12,FALSE)</f>
        <v>#N/A</v>
      </c>
      <c r="AI84" s="294" t="e">
        <f>VLOOKUP(F84,[4]IMC!$B$6:$R$210,13,FALSE)</f>
        <v>#N/A</v>
      </c>
      <c r="AJ84" s="294" t="e">
        <f>VLOOKUP(F84,[4]IMC!$B$6:$R$210,14,FALSE)</f>
        <v>#N/A</v>
      </c>
      <c r="AK84" s="294" t="e">
        <f>VLOOKUP(F84,[4]IMC!$B$6:$R$210,15,FALSE)</f>
        <v>#N/A</v>
      </c>
      <c r="AL84" s="294" t="e">
        <f>VLOOKUP(F84,[4]IMC!$B$6:$R$210,16,FALSE)</f>
        <v>#N/A</v>
      </c>
      <c r="AM84" s="294" t="e">
        <f>VLOOKUP(F84,[4]IMC!$B$6:$R$210,17,FALSE)</f>
        <v>#N/A</v>
      </c>
    </row>
    <row r="85" spans="1:39" s="295" customFormat="1" ht="14">
      <c r="A85" s="281"/>
      <c r="B85" s="281"/>
      <c r="C85" s="301"/>
      <c r="D85" s="283"/>
      <c r="E85" s="302"/>
      <c r="F85" s="284">
        <f t="shared" si="16"/>
        <v>0</v>
      </c>
      <c r="G85" s="285">
        <f t="shared" si="17"/>
        <v>0</v>
      </c>
      <c r="H85" s="281"/>
      <c r="I85" s="281"/>
      <c r="J85" s="281">
        <f t="shared" si="18"/>
        <v>0</v>
      </c>
      <c r="K85" s="281"/>
      <c r="L85" s="286" t="e">
        <f t="shared" si="19"/>
        <v>#DIV/0!</v>
      </c>
      <c r="M85" s="287" t="str">
        <f t="shared" si="10"/>
        <v/>
      </c>
      <c r="N85" s="288" t="e">
        <f>MATCH(F85,[4]IMC!B:B,0)</f>
        <v>#N/A</v>
      </c>
      <c r="O85" s="288" t="e">
        <f t="shared" ca="1" si="11"/>
        <v>#N/A</v>
      </c>
      <c r="P85" s="287" t="e">
        <f ca="1">CONCATENATE(INDEX([4]IMC!$F$1:$R$5,5,$O85) &amp; " e " &amp; INDEX([4]IMC!$F$1:$R$5,5,$O85+1))</f>
        <v>#N/A</v>
      </c>
      <c r="Q85" s="281"/>
      <c r="R85" s="288" t="e">
        <f>MATCH(F85,[4]PC!A:A,0)</f>
        <v>#N/A</v>
      </c>
      <c r="S85" s="288" t="e">
        <f t="shared" ca="1" si="12"/>
        <v>#N/A</v>
      </c>
      <c r="T85" s="296" t="e">
        <f ca="1">CONCATENATE(INDEX([4]PC!$E$1:$M$2,1,$S85) &amp; " e " &amp; INDEX([4]PC!$E$1:$M$2,1,$S85+1))</f>
        <v>#N/A</v>
      </c>
      <c r="U85" s="339"/>
      <c r="V85" s="335" t="e">
        <f t="shared" ca="1" si="13"/>
        <v>#N/A</v>
      </c>
      <c r="W85" s="335" t="e">
        <f ca="1">CONCATENATE(INDEX([4]IMC!$F$1:$R$5,5,$V85) &amp; " e " &amp; INDEX([4]IMC!$F$1:$R$5,5,$V85+1))</f>
        <v>#N/A</v>
      </c>
      <c r="X85" s="336">
        <f t="shared" si="14"/>
        <v>0</v>
      </c>
      <c r="Y85" s="336">
        <f t="shared" si="15"/>
        <v>0</v>
      </c>
      <c r="Z85" s="337"/>
      <c r="AA85" s="294" t="e">
        <f>VLOOKUP(F85,[4]IMC!$B$6:$R$210,5,FALSE)</f>
        <v>#N/A</v>
      </c>
      <c r="AB85" s="294" t="e">
        <f>VLOOKUP(F85,[4]IMC!$B$6:$R$210,6,FALSE)</f>
        <v>#N/A</v>
      </c>
      <c r="AC85" s="294" t="e">
        <f>VLOOKUP(F85,[4]IMC!$B$6:$R$210,7,FALSE)</f>
        <v>#N/A</v>
      </c>
      <c r="AD85" s="294" t="e">
        <f>VLOOKUP(F85,[4]IMC!$B$6:$R$210,8,FALSE)</f>
        <v>#N/A</v>
      </c>
      <c r="AE85" s="294" t="e">
        <f>VLOOKUP(F85,[4]IMC!$B$6:$R$210,9,FALSE)</f>
        <v>#N/A</v>
      </c>
      <c r="AF85" s="294" t="e">
        <f>VLOOKUP(F85,[4]IMC!$B$6:$R$210,10,FALSE)</f>
        <v>#N/A</v>
      </c>
      <c r="AG85" s="294" t="e">
        <f>VLOOKUP(F85,[4]IMC!$B$6:$R$210,11,FALSE)</f>
        <v>#N/A</v>
      </c>
      <c r="AH85" s="294" t="e">
        <f>VLOOKUP(F85,[4]IMC!$B$6:$R$210,12,FALSE)</f>
        <v>#N/A</v>
      </c>
      <c r="AI85" s="294" t="e">
        <f>VLOOKUP(F85,[4]IMC!$B$6:$R$210,13,FALSE)</f>
        <v>#N/A</v>
      </c>
      <c r="AJ85" s="294" t="e">
        <f>VLOOKUP(F85,[4]IMC!$B$6:$R$210,14,FALSE)</f>
        <v>#N/A</v>
      </c>
      <c r="AK85" s="294" t="e">
        <f>VLOOKUP(F85,[4]IMC!$B$6:$R$210,15,FALSE)</f>
        <v>#N/A</v>
      </c>
      <c r="AL85" s="294" t="e">
        <f>VLOOKUP(F85,[4]IMC!$B$6:$R$210,16,FALSE)</f>
        <v>#N/A</v>
      </c>
      <c r="AM85" s="294" t="e">
        <f>VLOOKUP(F85,[4]IMC!$B$6:$R$210,17,FALSE)</f>
        <v>#N/A</v>
      </c>
    </row>
    <row r="86" spans="1:39" s="295" customFormat="1" ht="14">
      <c r="A86" s="281"/>
      <c r="B86" s="281"/>
      <c r="C86" s="301"/>
      <c r="D86" s="283"/>
      <c r="E86" s="302"/>
      <c r="F86" s="284">
        <f t="shared" si="16"/>
        <v>0</v>
      </c>
      <c r="G86" s="285">
        <f t="shared" si="17"/>
        <v>0</v>
      </c>
      <c r="H86" s="281"/>
      <c r="I86" s="281"/>
      <c r="J86" s="281">
        <f t="shared" si="18"/>
        <v>0</v>
      </c>
      <c r="K86" s="281"/>
      <c r="L86" s="286" t="e">
        <f t="shared" si="19"/>
        <v>#DIV/0!</v>
      </c>
      <c r="M86" s="287" t="str">
        <f t="shared" si="10"/>
        <v/>
      </c>
      <c r="N86" s="288" t="e">
        <f>MATCH(F86,[4]IMC!B:B,0)</f>
        <v>#N/A</v>
      </c>
      <c r="O86" s="288" t="e">
        <f t="shared" ca="1" si="11"/>
        <v>#N/A</v>
      </c>
      <c r="P86" s="287" t="e">
        <f ca="1">CONCATENATE(INDEX([4]IMC!$F$1:$R$5,5,$O86) &amp; " e " &amp; INDEX([4]IMC!$F$1:$R$5,5,$O86+1))</f>
        <v>#N/A</v>
      </c>
      <c r="Q86" s="281"/>
      <c r="R86" s="288" t="e">
        <f>MATCH(F86,[4]PC!A:A,0)</f>
        <v>#N/A</v>
      </c>
      <c r="S86" s="288" t="e">
        <f t="shared" ca="1" si="12"/>
        <v>#N/A</v>
      </c>
      <c r="T86" s="296" t="e">
        <f ca="1">CONCATENATE(INDEX([4]PC!$E$1:$M$2,1,$S86) &amp; " e " &amp; INDEX([4]PC!$E$1:$M$2,1,$S86+1))</f>
        <v>#N/A</v>
      </c>
      <c r="U86" s="339"/>
      <c r="V86" s="335" t="e">
        <f t="shared" ca="1" si="13"/>
        <v>#N/A</v>
      </c>
      <c r="W86" s="335" t="e">
        <f ca="1">CONCATENATE(INDEX([4]IMC!$F$1:$R$5,5,$V86) &amp; " e " &amp; INDEX([4]IMC!$F$1:$R$5,5,$V86+1))</f>
        <v>#N/A</v>
      </c>
      <c r="X86" s="336">
        <f t="shared" si="14"/>
        <v>0</v>
      </c>
      <c r="Y86" s="336">
        <f t="shared" si="15"/>
        <v>0</v>
      </c>
      <c r="Z86" s="337"/>
      <c r="AA86" s="294" t="e">
        <f>VLOOKUP(F86,[4]IMC!$B$6:$R$210,5,FALSE)</f>
        <v>#N/A</v>
      </c>
      <c r="AB86" s="294" t="e">
        <f>VLOOKUP(F86,[4]IMC!$B$6:$R$210,6,FALSE)</f>
        <v>#N/A</v>
      </c>
      <c r="AC86" s="294" t="e">
        <f>VLOOKUP(F86,[4]IMC!$B$6:$R$210,7,FALSE)</f>
        <v>#N/A</v>
      </c>
      <c r="AD86" s="294" t="e">
        <f>VLOOKUP(F86,[4]IMC!$B$6:$R$210,8,FALSE)</f>
        <v>#N/A</v>
      </c>
      <c r="AE86" s="294" t="e">
        <f>VLOOKUP(F86,[4]IMC!$B$6:$R$210,9,FALSE)</f>
        <v>#N/A</v>
      </c>
      <c r="AF86" s="294" t="e">
        <f>VLOOKUP(F86,[4]IMC!$B$6:$R$210,10,FALSE)</f>
        <v>#N/A</v>
      </c>
      <c r="AG86" s="294" t="e">
        <f>VLOOKUP(F86,[4]IMC!$B$6:$R$210,11,FALSE)</f>
        <v>#N/A</v>
      </c>
      <c r="AH86" s="294" t="e">
        <f>VLOOKUP(F86,[4]IMC!$B$6:$R$210,12,FALSE)</f>
        <v>#N/A</v>
      </c>
      <c r="AI86" s="294" t="e">
        <f>VLOOKUP(F86,[4]IMC!$B$6:$R$210,13,FALSE)</f>
        <v>#N/A</v>
      </c>
      <c r="AJ86" s="294" t="e">
        <f>VLOOKUP(F86,[4]IMC!$B$6:$R$210,14,FALSE)</f>
        <v>#N/A</v>
      </c>
      <c r="AK86" s="294" t="e">
        <f>VLOOKUP(F86,[4]IMC!$B$6:$R$210,15,FALSE)</f>
        <v>#N/A</v>
      </c>
      <c r="AL86" s="294" t="e">
        <f>VLOOKUP(F86,[4]IMC!$B$6:$R$210,16,FALSE)</f>
        <v>#N/A</v>
      </c>
      <c r="AM86" s="294" t="e">
        <f>VLOOKUP(F86,[4]IMC!$B$6:$R$210,17,FALSE)</f>
        <v>#N/A</v>
      </c>
    </row>
    <row r="87" spans="1:39" s="295" customFormat="1" ht="14">
      <c r="A87" s="281"/>
      <c r="B87" s="281"/>
      <c r="C87" s="301"/>
      <c r="D87" s="283"/>
      <c r="E87" s="302"/>
      <c r="F87" s="284">
        <f t="shared" si="16"/>
        <v>0</v>
      </c>
      <c r="G87" s="285">
        <f t="shared" si="17"/>
        <v>0</v>
      </c>
      <c r="H87" s="281"/>
      <c r="I87" s="281"/>
      <c r="J87" s="281">
        <f t="shared" si="18"/>
        <v>0</v>
      </c>
      <c r="K87" s="281"/>
      <c r="L87" s="286" t="e">
        <f t="shared" si="19"/>
        <v>#DIV/0!</v>
      </c>
      <c r="M87" s="287" t="str">
        <f t="shared" si="10"/>
        <v/>
      </c>
      <c r="N87" s="288" t="e">
        <f>MATCH(F87,[4]IMC!B:B,0)</f>
        <v>#N/A</v>
      </c>
      <c r="O87" s="288" t="e">
        <f t="shared" ca="1" si="11"/>
        <v>#N/A</v>
      </c>
      <c r="P87" s="287" t="e">
        <f ca="1">CONCATENATE(INDEX([4]IMC!$F$1:$R$5,5,$O87) &amp; " e " &amp; INDEX([4]IMC!$F$1:$R$5,5,$O87+1))</f>
        <v>#N/A</v>
      </c>
      <c r="Q87" s="281"/>
      <c r="R87" s="288" t="e">
        <f>MATCH(F87,[4]PC!A:A,0)</f>
        <v>#N/A</v>
      </c>
      <c r="S87" s="288" t="e">
        <f t="shared" ca="1" si="12"/>
        <v>#N/A</v>
      </c>
      <c r="T87" s="296" t="e">
        <f ca="1">CONCATENATE(INDEX([4]PC!$E$1:$M$2,1,$S87) &amp; " e " &amp; INDEX([4]PC!$E$1:$M$2,1,$S87+1))</f>
        <v>#N/A</v>
      </c>
      <c r="U87" s="339"/>
      <c r="V87" s="335" t="e">
        <f t="shared" ca="1" si="13"/>
        <v>#N/A</v>
      </c>
      <c r="W87" s="335" t="e">
        <f ca="1">CONCATENATE(INDEX([4]IMC!$F$1:$R$5,5,$V87) &amp; " e " &amp; INDEX([4]IMC!$F$1:$R$5,5,$V87+1))</f>
        <v>#N/A</v>
      </c>
      <c r="X87" s="336">
        <f t="shared" si="14"/>
        <v>0</v>
      </c>
      <c r="Y87" s="336">
        <f t="shared" si="15"/>
        <v>0</v>
      </c>
      <c r="Z87" s="337"/>
      <c r="AA87" s="294" t="e">
        <f>VLOOKUP(F87,[4]IMC!$B$6:$R$210,5,FALSE)</f>
        <v>#N/A</v>
      </c>
      <c r="AB87" s="294" t="e">
        <f>VLOOKUP(F87,[4]IMC!$B$6:$R$210,6,FALSE)</f>
        <v>#N/A</v>
      </c>
      <c r="AC87" s="294" t="e">
        <f>VLOOKUP(F87,[4]IMC!$B$6:$R$210,7,FALSE)</f>
        <v>#N/A</v>
      </c>
      <c r="AD87" s="294" t="e">
        <f>VLOOKUP(F87,[4]IMC!$B$6:$R$210,8,FALSE)</f>
        <v>#N/A</v>
      </c>
      <c r="AE87" s="294" t="e">
        <f>VLOOKUP(F87,[4]IMC!$B$6:$R$210,9,FALSE)</f>
        <v>#N/A</v>
      </c>
      <c r="AF87" s="294" t="e">
        <f>VLOOKUP(F87,[4]IMC!$B$6:$R$210,10,FALSE)</f>
        <v>#N/A</v>
      </c>
      <c r="AG87" s="294" t="e">
        <f>VLOOKUP(F87,[4]IMC!$B$6:$R$210,11,FALSE)</f>
        <v>#N/A</v>
      </c>
      <c r="AH87" s="294" t="e">
        <f>VLOOKUP(F87,[4]IMC!$B$6:$R$210,12,FALSE)</f>
        <v>#N/A</v>
      </c>
      <c r="AI87" s="294" t="e">
        <f>VLOOKUP(F87,[4]IMC!$B$6:$R$210,13,FALSE)</f>
        <v>#N/A</v>
      </c>
      <c r="AJ87" s="294" t="e">
        <f>VLOOKUP(F87,[4]IMC!$B$6:$R$210,14,FALSE)</f>
        <v>#N/A</v>
      </c>
      <c r="AK87" s="294" t="e">
        <f>VLOOKUP(F87,[4]IMC!$B$6:$R$210,15,FALSE)</f>
        <v>#N/A</v>
      </c>
      <c r="AL87" s="294" t="e">
        <f>VLOOKUP(F87,[4]IMC!$B$6:$R$210,16,FALSE)</f>
        <v>#N/A</v>
      </c>
      <c r="AM87" s="294" t="e">
        <f>VLOOKUP(F87,[4]IMC!$B$6:$R$210,17,FALSE)</f>
        <v>#N/A</v>
      </c>
    </row>
    <row r="88" spans="1:39" s="295" customFormat="1" ht="14">
      <c r="A88" s="281"/>
      <c r="B88" s="281"/>
      <c r="C88" s="301"/>
      <c r="D88" s="283"/>
      <c r="E88" s="302"/>
      <c r="F88" s="284">
        <f t="shared" si="16"/>
        <v>0</v>
      </c>
      <c r="G88" s="285">
        <f t="shared" si="17"/>
        <v>0</v>
      </c>
      <c r="H88" s="281"/>
      <c r="I88" s="281"/>
      <c r="J88" s="281">
        <f t="shared" si="18"/>
        <v>0</v>
      </c>
      <c r="K88" s="281"/>
      <c r="L88" s="286" t="e">
        <f t="shared" si="19"/>
        <v>#DIV/0!</v>
      </c>
      <c r="M88" s="287" t="str">
        <f t="shared" si="10"/>
        <v/>
      </c>
      <c r="N88" s="288" t="e">
        <f>MATCH(F88,[4]IMC!B:B,0)</f>
        <v>#N/A</v>
      </c>
      <c r="O88" s="288" t="e">
        <f t="shared" ca="1" si="11"/>
        <v>#N/A</v>
      </c>
      <c r="P88" s="287" t="e">
        <f ca="1">CONCATENATE(INDEX([4]IMC!$F$1:$R$5,5,$O88) &amp; " e " &amp; INDEX([4]IMC!$F$1:$R$5,5,$O88+1))</f>
        <v>#N/A</v>
      </c>
      <c r="Q88" s="281"/>
      <c r="R88" s="288" t="e">
        <f>MATCH(F88,[4]PC!A:A,0)</f>
        <v>#N/A</v>
      </c>
      <c r="S88" s="288" t="e">
        <f t="shared" ca="1" si="12"/>
        <v>#N/A</v>
      </c>
      <c r="T88" s="296" t="e">
        <f ca="1">CONCATENATE(INDEX([4]PC!$E$1:$M$2,1,$S88) &amp; " e " &amp; INDEX([4]PC!$E$1:$M$2,1,$S88+1))</f>
        <v>#N/A</v>
      </c>
      <c r="U88" s="339"/>
      <c r="V88" s="335" t="e">
        <f t="shared" ca="1" si="13"/>
        <v>#N/A</v>
      </c>
      <c r="W88" s="335" t="e">
        <f ca="1">CONCATENATE(INDEX([4]IMC!$F$1:$R$5,5,$V88) &amp; " e " &amp; INDEX([4]IMC!$F$1:$R$5,5,$V88+1))</f>
        <v>#N/A</v>
      </c>
      <c r="X88" s="336">
        <f t="shared" si="14"/>
        <v>0</v>
      </c>
      <c r="Y88" s="336">
        <f t="shared" si="15"/>
        <v>0</v>
      </c>
      <c r="Z88" s="337"/>
      <c r="AA88" s="294" t="e">
        <f>VLOOKUP(F88,[4]IMC!$B$6:$R$210,5,FALSE)</f>
        <v>#N/A</v>
      </c>
      <c r="AB88" s="294" t="e">
        <f>VLOOKUP(F88,[4]IMC!$B$6:$R$210,6,FALSE)</f>
        <v>#N/A</v>
      </c>
      <c r="AC88" s="294" t="e">
        <f>VLOOKUP(F88,[4]IMC!$B$6:$R$210,7,FALSE)</f>
        <v>#N/A</v>
      </c>
      <c r="AD88" s="294" t="e">
        <f>VLOOKUP(F88,[4]IMC!$B$6:$R$210,8,FALSE)</f>
        <v>#N/A</v>
      </c>
      <c r="AE88" s="294" t="e">
        <f>VLOOKUP(F88,[4]IMC!$B$6:$R$210,9,FALSE)</f>
        <v>#N/A</v>
      </c>
      <c r="AF88" s="294" t="e">
        <f>VLOOKUP(F88,[4]IMC!$B$6:$R$210,10,FALSE)</f>
        <v>#N/A</v>
      </c>
      <c r="AG88" s="294" t="e">
        <f>VLOOKUP(F88,[4]IMC!$B$6:$R$210,11,FALSE)</f>
        <v>#N/A</v>
      </c>
      <c r="AH88" s="294" t="e">
        <f>VLOOKUP(F88,[4]IMC!$B$6:$R$210,12,FALSE)</f>
        <v>#N/A</v>
      </c>
      <c r="AI88" s="294" t="e">
        <f>VLOOKUP(F88,[4]IMC!$B$6:$R$210,13,FALSE)</f>
        <v>#N/A</v>
      </c>
      <c r="AJ88" s="294" t="e">
        <f>VLOOKUP(F88,[4]IMC!$B$6:$R$210,14,FALSE)</f>
        <v>#N/A</v>
      </c>
      <c r="AK88" s="294" t="e">
        <f>VLOOKUP(F88,[4]IMC!$B$6:$R$210,15,FALSE)</f>
        <v>#N/A</v>
      </c>
      <c r="AL88" s="294" t="e">
        <f>VLOOKUP(F88,[4]IMC!$B$6:$R$210,16,FALSE)</f>
        <v>#N/A</v>
      </c>
      <c r="AM88" s="294" t="e">
        <f>VLOOKUP(F88,[4]IMC!$B$6:$R$210,17,FALSE)</f>
        <v>#N/A</v>
      </c>
    </row>
    <row r="89" spans="1:39" s="295" customFormat="1" ht="14">
      <c r="A89" s="281"/>
      <c r="B89" s="281"/>
      <c r="C89" s="301"/>
      <c r="D89" s="283"/>
      <c r="E89" s="302"/>
      <c r="F89" s="284">
        <f t="shared" si="16"/>
        <v>0</v>
      </c>
      <c r="G89" s="285">
        <f t="shared" si="17"/>
        <v>0</v>
      </c>
      <c r="H89" s="281"/>
      <c r="I89" s="281"/>
      <c r="J89" s="281">
        <f t="shared" si="18"/>
        <v>0</v>
      </c>
      <c r="K89" s="281"/>
      <c r="L89" s="286" t="e">
        <f t="shared" si="19"/>
        <v>#DIV/0!</v>
      </c>
      <c r="M89" s="287" t="str">
        <f t="shared" si="10"/>
        <v/>
      </c>
      <c r="N89" s="288" t="e">
        <f>MATCH(F89,[4]IMC!B:B,0)</f>
        <v>#N/A</v>
      </c>
      <c r="O89" s="288" t="e">
        <f t="shared" ca="1" si="11"/>
        <v>#N/A</v>
      </c>
      <c r="P89" s="287" t="e">
        <f ca="1">CONCATENATE(INDEX([4]IMC!$F$1:$R$5,5,$O89) &amp; " e " &amp; INDEX([4]IMC!$F$1:$R$5,5,$O89+1))</f>
        <v>#N/A</v>
      </c>
      <c r="Q89" s="281"/>
      <c r="R89" s="288" t="e">
        <f>MATCH(F89,[4]PC!A:A,0)</f>
        <v>#N/A</v>
      </c>
      <c r="S89" s="288" t="e">
        <f t="shared" ca="1" si="12"/>
        <v>#N/A</v>
      </c>
      <c r="T89" s="296" t="e">
        <f ca="1">CONCATENATE(INDEX([4]PC!$E$1:$M$2,1,$S89) &amp; " e " &amp; INDEX([4]PC!$E$1:$M$2,1,$S89+1))</f>
        <v>#N/A</v>
      </c>
      <c r="U89" s="339"/>
      <c r="V89" s="335" t="e">
        <f t="shared" ca="1" si="13"/>
        <v>#N/A</v>
      </c>
      <c r="W89" s="335" t="e">
        <f ca="1">CONCATENATE(INDEX([4]IMC!$F$1:$R$5,5,$V89) &amp; " e " &amp; INDEX([4]IMC!$F$1:$R$5,5,$V89+1))</f>
        <v>#N/A</v>
      </c>
      <c r="X89" s="336">
        <f t="shared" si="14"/>
        <v>0</v>
      </c>
      <c r="Y89" s="336">
        <f t="shared" si="15"/>
        <v>0</v>
      </c>
      <c r="Z89" s="337"/>
      <c r="AA89" s="294" t="e">
        <f>VLOOKUP(F89,[4]IMC!$B$6:$R$210,5,FALSE)</f>
        <v>#N/A</v>
      </c>
      <c r="AB89" s="294" t="e">
        <f>VLOOKUP(F89,[4]IMC!$B$6:$R$210,6,FALSE)</f>
        <v>#N/A</v>
      </c>
      <c r="AC89" s="294" t="e">
        <f>VLOOKUP(F89,[4]IMC!$B$6:$R$210,7,FALSE)</f>
        <v>#N/A</v>
      </c>
      <c r="AD89" s="294" t="e">
        <f>VLOOKUP(F89,[4]IMC!$B$6:$R$210,8,FALSE)</f>
        <v>#N/A</v>
      </c>
      <c r="AE89" s="294" t="e">
        <f>VLOOKUP(F89,[4]IMC!$B$6:$R$210,9,FALSE)</f>
        <v>#N/A</v>
      </c>
      <c r="AF89" s="294" t="e">
        <f>VLOOKUP(F89,[4]IMC!$B$6:$R$210,10,FALSE)</f>
        <v>#N/A</v>
      </c>
      <c r="AG89" s="294" t="e">
        <f>VLOOKUP(F89,[4]IMC!$B$6:$R$210,11,FALSE)</f>
        <v>#N/A</v>
      </c>
      <c r="AH89" s="294" t="e">
        <f>VLOOKUP(F89,[4]IMC!$B$6:$R$210,12,FALSE)</f>
        <v>#N/A</v>
      </c>
      <c r="AI89" s="294" t="e">
        <f>VLOOKUP(F89,[4]IMC!$B$6:$R$210,13,FALSE)</f>
        <v>#N/A</v>
      </c>
      <c r="AJ89" s="294" t="e">
        <f>VLOOKUP(F89,[4]IMC!$B$6:$R$210,14,FALSE)</f>
        <v>#N/A</v>
      </c>
      <c r="AK89" s="294" t="e">
        <f>VLOOKUP(F89,[4]IMC!$B$6:$R$210,15,FALSE)</f>
        <v>#N/A</v>
      </c>
      <c r="AL89" s="294" t="e">
        <f>VLOOKUP(F89,[4]IMC!$B$6:$R$210,16,FALSE)</f>
        <v>#N/A</v>
      </c>
      <c r="AM89" s="294" t="e">
        <f>VLOOKUP(F89,[4]IMC!$B$6:$R$210,17,FALSE)</f>
        <v>#N/A</v>
      </c>
    </row>
    <row r="90" spans="1:39" s="295" customFormat="1" ht="14">
      <c r="A90" s="281"/>
      <c r="B90" s="281"/>
      <c r="C90" s="301"/>
      <c r="D90" s="283"/>
      <c r="E90" s="302"/>
      <c r="F90" s="284">
        <f t="shared" si="16"/>
        <v>0</v>
      </c>
      <c r="G90" s="285">
        <f t="shared" si="17"/>
        <v>0</v>
      </c>
      <c r="H90" s="281"/>
      <c r="I90" s="281"/>
      <c r="J90" s="281">
        <f t="shared" si="18"/>
        <v>0</v>
      </c>
      <c r="K90" s="281"/>
      <c r="L90" s="286" t="e">
        <f t="shared" si="19"/>
        <v>#DIV/0!</v>
      </c>
      <c r="M90" s="287" t="str">
        <f t="shared" si="10"/>
        <v/>
      </c>
      <c r="N90" s="288" t="e">
        <f>MATCH(F90,[4]IMC!B:B,0)</f>
        <v>#N/A</v>
      </c>
      <c r="O90" s="288" t="e">
        <f t="shared" ca="1" si="11"/>
        <v>#N/A</v>
      </c>
      <c r="P90" s="287" t="e">
        <f ca="1">CONCATENATE(INDEX([4]IMC!$F$1:$R$5,5,$O90) &amp; " e " &amp; INDEX([4]IMC!$F$1:$R$5,5,$O90+1))</f>
        <v>#N/A</v>
      </c>
      <c r="Q90" s="281"/>
      <c r="R90" s="288" t="e">
        <f>MATCH(F90,[4]PC!A:A,0)</f>
        <v>#N/A</v>
      </c>
      <c r="S90" s="288" t="e">
        <f t="shared" ca="1" si="12"/>
        <v>#N/A</v>
      </c>
      <c r="T90" s="296" t="e">
        <f ca="1">CONCATENATE(INDEX([4]PC!$E$1:$M$2,1,$S90) &amp; " e " &amp; INDEX([4]PC!$E$1:$M$2,1,$S90+1))</f>
        <v>#N/A</v>
      </c>
      <c r="U90" s="339"/>
      <c r="V90" s="335" t="e">
        <f t="shared" ca="1" si="13"/>
        <v>#N/A</v>
      </c>
      <c r="W90" s="335" t="e">
        <f ca="1">CONCATENATE(INDEX([4]IMC!$F$1:$R$5,5,$V90) &amp; " e " &amp; INDEX([4]IMC!$F$1:$R$5,5,$V90+1))</f>
        <v>#N/A</v>
      </c>
      <c r="X90" s="336">
        <f t="shared" si="14"/>
        <v>0</v>
      </c>
      <c r="Y90" s="336">
        <f t="shared" si="15"/>
        <v>0</v>
      </c>
      <c r="Z90" s="337"/>
      <c r="AA90" s="294" t="e">
        <f>VLOOKUP(F90,[4]IMC!$B$6:$R$210,5,FALSE)</f>
        <v>#N/A</v>
      </c>
      <c r="AB90" s="294" t="e">
        <f>VLOOKUP(F90,[4]IMC!$B$6:$R$210,6,FALSE)</f>
        <v>#N/A</v>
      </c>
      <c r="AC90" s="294" t="e">
        <f>VLOOKUP(F90,[4]IMC!$B$6:$R$210,7,FALSE)</f>
        <v>#N/A</v>
      </c>
      <c r="AD90" s="294" t="e">
        <f>VLOOKUP(F90,[4]IMC!$B$6:$R$210,8,FALSE)</f>
        <v>#N/A</v>
      </c>
      <c r="AE90" s="294" t="e">
        <f>VLOOKUP(F90,[4]IMC!$B$6:$R$210,9,FALSE)</f>
        <v>#N/A</v>
      </c>
      <c r="AF90" s="294" t="e">
        <f>VLOOKUP(F90,[4]IMC!$B$6:$R$210,10,FALSE)</f>
        <v>#N/A</v>
      </c>
      <c r="AG90" s="294" t="e">
        <f>VLOOKUP(F90,[4]IMC!$B$6:$R$210,11,FALSE)</f>
        <v>#N/A</v>
      </c>
      <c r="AH90" s="294" t="e">
        <f>VLOOKUP(F90,[4]IMC!$B$6:$R$210,12,FALSE)</f>
        <v>#N/A</v>
      </c>
      <c r="AI90" s="294" t="e">
        <f>VLOOKUP(F90,[4]IMC!$B$6:$R$210,13,FALSE)</f>
        <v>#N/A</v>
      </c>
      <c r="AJ90" s="294" t="e">
        <f>VLOOKUP(F90,[4]IMC!$B$6:$R$210,14,FALSE)</f>
        <v>#N/A</v>
      </c>
      <c r="AK90" s="294" t="e">
        <f>VLOOKUP(F90,[4]IMC!$B$6:$R$210,15,FALSE)</f>
        <v>#N/A</v>
      </c>
      <c r="AL90" s="294" t="e">
        <f>VLOOKUP(F90,[4]IMC!$B$6:$R$210,16,FALSE)</f>
        <v>#N/A</v>
      </c>
      <c r="AM90" s="294" t="e">
        <f>VLOOKUP(F90,[4]IMC!$B$6:$R$210,17,FALSE)</f>
        <v>#N/A</v>
      </c>
    </row>
    <row r="91" spans="1:39" s="295" customFormat="1" ht="14">
      <c r="A91" s="281"/>
      <c r="B91" s="281"/>
      <c r="C91" s="301"/>
      <c r="D91" s="283"/>
      <c r="E91" s="302"/>
      <c r="F91" s="284">
        <f t="shared" si="16"/>
        <v>0</v>
      </c>
      <c r="G91" s="285">
        <f t="shared" si="17"/>
        <v>0</v>
      </c>
      <c r="H91" s="281"/>
      <c r="I91" s="281"/>
      <c r="J91" s="281">
        <f t="shared" si="18"/>
        <v>0</v>
      </c>
      <c r="K91" s="281"/>
      <c r="L91" s="286" t="e">
        <f t="shared" si="19"/>
        <v>#DIV/0!</v>
      </c>
      <c r="M91" s="287" t="str">
        <f t="shared" si="10"/>
        <v/>
      </c>
      <c r="N91" s="288" t="e">
        <f>MATCH(F91,[4]IMC!B:B,0)</f>
        <v>#N/A</v>
      </c>
      <c r="O91" s="288" t="e">
        <f t="shared" ca="1" si="11"/>
        <v>#N/A</v>
      </c>
      <c r="P91" s="287" t="e">
        <f ca="1">CONCATENATE(INDEX([4]IMC!$F$1:$R$5,5,$O91) &amp; " e " &amp; INDEX([4]IMC!$F$1:$R$5,5,$O91+1))</f>
        <v>#N/A</v>
      </c>
      <c r="Q91" s="281"/>
      <c r="R91" s="288" t="e">
        <f>MATCH(F91,[4]PC!A:A,0)</f>
        <v>#N/A</v>
      </c>
      <c r="S91" s="288" t="e">
        <f t="shared" ca="1" si="12"/>
        <v>#N/A</v>
      </c>
      <c r="T91" s="296" t="e">
        <f ca="1">CONCATENATE(INDEX([4]PC!$E$1:$M$2,1,$S91) &amp; " e " &amp; INDEX([4]PC!$E$1:$M$2,1,$S91+1))</f>
        <v>#N/A</v>
      </c>
      <c r="U91" s="339"/>
      <c r="V91" s="335" t="e">
        <f t="shared" ca="1" si="13"/>
        <v>#N/A</v>
      </c>
      <c r="W91" s="335" t="e">
        <f ca="1">CONCATENATE(INDEX([4]IMC!$F$1:$R$5,5,$V91) &amp; " e " &amp; INDEX([4]IMC!$F$1:$R$5,5,$V91+1))</f>
        <v>#N/A</v>
      </c>
      <c r="X91" s="336">
        <f t="shared" si="14"/>
        <v>0</v>
      </c>
      <c r="Y91" s="336">
        <f t="shared" si="15"/>
        <v>0</v>
      </c>
      <c r="Z91" s="337"/>
      <c r="AA91" s="294" t="e">
        <f>VLOOKUP(F91,[4]IMC!$B$6:$R$210,5,FALSE)</f>
        <v>#N/A</v>
      </c>
      <c r="AB91" s="294" t="e">
        <f>VLOOKUP(F91,[4]IMC!$B$6:$R$210,6,FALSE)</f>
        <v>#N/A</v>
      </c>
      <c r="AC91" s="294" t="e">
        <f>VLOOKUP(F91,[4]IMC!$B$6:$R$210,7,FALSE)</f>
        <v>#N/A</v>
      </c>
      <c r="AD91" s="294" t="e">
        <f>VLOOKUP(F91,[4]IMC!$B$6:$R$210,8,FALSE)</f>
        <v>#N/A</v>
      </c>
      <c r="AE91" s="294" t="e">
        <f>VLOOKUP(F91,[4]IMC!$B$6:$R$210,9,FALSE)</f>
        <v>#N/A</v>
      </c>
      <c r="AF91" s="294" t="e">
        <f>VLOOKUP(F91,[4]IMC!$B$6:$R$210,10,FALSE)</f>
        <v>#N/A</v>
      </c>
      <c r="AG91" s="294" t="e">
        <f>VLOOKUP(F91,[4]IMC!$B$6:$R$210,11,FALSE)</f>
        <v>#N/A</v>
      </c>
      <c r="AH91" s="294" t="e">
        <f>VLOOKUP(F91,[4]IMC!$B$6:$R$210,12,FALSE)</f>
        <v>#N/A</v>
      </c>
      <c r="AI91" s="294" t="e">
        <f>VLOOKUP(F91,[4]IMC!$B$6:$R$210,13,FALSE)</f>
        <v>#N/A</v>
      </c>
      <c r="AJ91" s="294" t="e">
        <f>VLOOKUP(F91,[4]IMC!$B$6:$R$210,14,FALSE)</f>
        <v>#N/A</v>
      </c>
      <c r="AK91" s="294" t="e">
        <f>VLOOKUP(F91,[4]IMC!$B$6:$R$210,15,FALSE)</f>
        <v>#N/A</v>
      </c>
      <c r="AL91" s="294" t="e">
        <f>VLOOKUP(F91,[4]IMC!$B$6:$R$210,16,FALSE)</f>
        <v>#N/A</v>
      </c>
      <c r="AM91" s="294" t="e">
        <f>VLOOKUP(F91,[4]IMC!$B$6:$R$210,17,FALSE)</f>
        <v>#N/A</v>
      </c>
    </row>
    <row r="92" spans="1:39" s="295" customFormat="1" ht="14">
      <c r="A92" s="281"/>
      <c r="B92" s="281"/>
      <c r="C92" s="301"/>
      <c r="D92" s="283"/>
      <c r="E92" s="302"/>
      <c r="F92" s="284">
        <f t="shared" si="16"/>
        <v>0</v>
      </c>
      <c r="G92" s="285">
        <f t="shared" si="17"/>
        <v>0</v>
      </c>
      <c r="H92" s="281"/>
      <c r="I92" s="281"/>
      <c r="J92" s="281">
        <f t="shared" si="18"/>
        <v>0</v>
      </c>
      <c r="K92" s="281"/>
      <c r="L92" s="286" t="e">
        <f t="shared" si="19"/>
        <v>#DIV/0!</v>
      </c>
      <c r="M92" s="287" t="str">
        <f t="shared" si="10"/>
        <v/>
      </c>
      <c r="N92" s="288" t="e">
        <f>MATCH(F92,[4]IMC!B:B,0)</f>
        <v>#N/A</v>
      </c>
      <c r="O92" s="288" t="e">
        <f t="shared" ca="1" si="11"/>
        <v>#N/A</v>
      </c>
      <c r="P92" s="287" t="e">
        <f ca="1">CONCATENATE(INDEX([4]IMC!$F$1:$R$5,5,$O92) &amp; " e " &amp; INDEX([4]IMC!$F$1:$R$5,5,$O92+1))</f>
        <v>#N/A</v>
      </c>
      <c r="Q92" s="281"/>
      <c r="R92" s="288" t="e">
        <f>MATCH(F92,[4]PC!A:A,0)</f>
        <v>#N/A</v>
      </c>
      <c r="S92" s="288" t="e">
        <f t="shared" ca="1" si="12"/>
        <v>#N/A</v>
      </c>
      <c r="T92" s="296" t="e">
        <f ca="1">CONCATENATE(INDEX([4]PC!$E$1:$M$2,1,$S92) &amp; " e " &amp; INDEX([4]PC!$E$1:$M$2,1,$S92+1))</f>
        <v>#N/A</v>
      </c>
      <c r="U92" s="339"/>
      <c r="V92" s="335" t="e">
        <f t="shared" ca="1" si="13"/>
        <v>#N/A</v>
      </c>
      <c r="W92" s="335" t="e">
        <f ca="1">CONCATENATE(INDEX([4]IMC!$F$1:$R$5,5,$V92) &amp; " e " &amp; INDEX([4]IMC!$F$1:$R$5,5,$V92+1))</f>
        <v>#N/A</v>
      </c>
      <c r="X92" s="336">
        <f t="shared" si="14"/>
        <v>0</v>
      </c>
      <c r="Y92" s="336">
        <f t="shared" si="15"/>
        <v>0</v>
      </c>
      <c r="Z92" s="337"/>
      <c r="AA92" s="294" t="e">
        <f>VLOOKUP(F92,[4]IMC!$B$6:$R$210,5,FALSE)</f>
        <v>#N/A</v>
      </c>
      <c r="AB92" s="294" t="e">
        <f>VLOOKUP(F92,[4]IMC!$B$6:$R$210,6,FALSE)</f>
        <v>#N/A</v>
      </c>
      <c r="AC92" s="294" t="e">
        <f>VLOOKUP(F92,[4]IMC!$B$6:$R$210,7,FALSE)</f>
        <v>#N/A</v>
      </c>
      <c r="AD92" s="294" t="e">
        <f>VLOOKUP(F92,[4]IMC!$B$6:$R$210,8,FALSE)</f>
        <v>#N/A</v>
      </c>
      <c r="AE92" s="294" t="e">
        <f>VLOOKUP(F92,[4]IMC!$B$6:$R$210,9,FALSE)</f>
        <v>#N/A</v>
      </c>
      <c r="AF92" s="294" t="e">
        <f>VLOOKUP(F92,[4]IMC!$B$6:$R$210,10,FALSE)</f>
        <v>#N/A</v>
      </c>
      <c r="AG92" s="294" t="e">
        <f>VLOOKUP(F92,[4]IMC!$B$6:$R$210,11,FALSE)</f>
        <v>#N/A</v>
      </c>
      <c r="AH92" s="294" t="e">
        <f>VLOOKUP(F92,[4]IMC!$B$6:$R$210,12,FALSE)</f>
        <v>#N/A</v>
      </c>
      <c r="AI92" s="294" t="e">
        <f>VLOOKUP(F92,[4]IMC!$B$6:$R$210,13,FALSE)</f>
        <v>#N/A</v>
      </c>
      <c r="AJ92" s="294" t="e">
        <f>VLOOKUP(F92,[4]IMC!$B$6:$R$210,14,FALSE)</f>
        <v>#N/A</v>
      </c>
      <c r="AK92" s="294" t="e">
        <f>VLOOKUP(F92,[4]IMC!$B$6:$R$210,15,FALSE)</f>
        <v>#N/A</v>
      </c>
      <c r="AL92" s="294" t="e">
        <f>VLOOKUP(F92,[4]IMC!$B$6:$R$210,16,FALSE)</f>
        <v>#N/A</v>
      </c>
      <c r="AM92" s="294" t="e">
        <f>VLOOKUP(F92,[4]IMC!$B$6:$R$210,17,FALSE)</f>
        <v>#N/A</v>
      </c>
    </row>
    <row r="93" spans="1:39" s="295" customFormat="1" ht="14">
      <c r="A93" s="281"/>
      <c r="B93" s="281"/>
      <c r="C93" s="301"/>
      <c r="D93" s="283"/>
      <c r="E93" s="302"/>
      <c r="F93" s="284">
        <f t="shared" si="16"/>
        <v>0</v>
      </c>
      <c r="G93" s="285">
        <f t="shared" si="17"/>
        <v>0</v>
      </c>
      <c r="H93" s="281"/>
      <c r="I93" s="281"/>
      <c r="J93" s="281">
        <f t="shared" si="18"/>
        <v>0</v>
      </c>
      <c r="K93" s="281"/>
      <c r="L93" s="286" t="e">
        <f t="shared" si="19"/>
        <v>#DIV/0!</v>
      </c>
      <c r="M93" s="287" t="str">
        <f t="shared" si="10"/>
        <v/>
      </c>
      <c r="N93" s="288" t="e">
        <f>MATCH(F93,[4]IMC!B:B,0)</f>
        <v>#N/A</v>
      </c>
      <c r="O93" s="288" t="e">
        <f t="shared" ca="1" si="11"/>
        <v>#N/A</v>
      </c>
      <c r="P93" s="287" t="e">
        <f ca="1">CONCATENATE(INDEX([4]IMC!$F$1:$R$5,5,$O93) &amp; " e " &amp; INDEX([4]IMC!$F$1:$R$5,5,$O93+1))</f>
        <v>#N/A</v>
      </c>
      <c r="Q93" s="281"/>
      <c r="R93" s="288" t="e">
        <f>MATCH(F93,[4]PC!A:A,0)</f>
        <v>#N/A</v>
      </c>
      <c r="S93" s="288" t="e">
        <f t="shared" ca="1" si="12"/>
        <v>#N/A</v>
      </c>
      <c r="T93" s="296" t="e">
        <f ca="1">CONCATENATE(INDEX([4]PC!$E$1:$M$2,1,$S93) &amp; " e " &amp; INDEX([4]PC!$E$1:$M$2,1,$S93+1))</f>
        <v>#N/A</v>
      </c>
      <c r="U93" s="339"/>
      <c r="V93" s="335" t="e">
        <f t="shared" ca="1" si="13"/>
        <v>#N/A</v>
      </c>
      <c r="W93" s="335" t="e">
        <f ca="1">CONCATENATE(INDEX([4]IMC!$F$1:$R$5,5,$V93) &amp; " e " &amp; INDEX([4]IMC!$F$1:$R$5,5,$V93+1))</f>
        <v>#N/A</v>
      </c>
      <c r="X93" s="336">
        <f t="shared" si="14"/>
        <v>0</v>
      </c>
      <c r="Y93" s="336">
        <f t="shared" si="15"/>
        <v>0</v>
      </c>
      <c r="Z93" s="337"/>
      <c r="AA93" s="294" t="e">
        <f>VLOOKUP(F93,[4]IMC!$B$6:$R$210,5,FALSE)</f>
        <v>#N/A</v>
      </c>
      <c r="AB93" s="294" t="e">
        <f>VLOOKUP(F93,[4]IMC!$B$6:$R$210,6,FALSE)</f>
        <v>#N/A</v>
      </c>
      <c r="AC93" s="294" t="e">
        <f>VLOOKUP(F93,[4]IMC!$B$6:$R$210,7,FALSE)</f>
        <v>#N/A</v>
      </c>
      <c r="AD93" s="294" t="e">
        <f>VLOOKUP(F93,[4]IMC!$B$6:$R$210,8,FALSE)</f>
        <v>#N/A</v>
      </c>
      <c r="AE93" s="294" t="e">
        <f>VLOOKUP(F93,[4]IMC!$B$6:$R$210,9,FALSE)</f>
        <v>#N/A</v>
      </c>
      <c r="AF93" s="294" t="e">
        <f>VLOOKUP(F93,[4]IMC!$B$6:$R$210,10,FALSE)</f>
        <v>#N/A</v>
      </c>
      <c r="AG93" s="294" t="e">
        <f>VLOOKUP(F93,[4]IMC!$B$6:$R$210,11,FALSE)</f>
        <v>#N/A</v>
      </c>
      <c r="AH93" s="294" t="e">
        <f>VLOOKUP(F93,[4]IMC!$B$6:$R$210,12,FALSE)</f>
        <v>#N/A</v>
      </c>
      <c r="AI93" s="294" t="e">
        <f>VLOOKUP(F93,[4]IMC!$B$6:$R$210,13,FALSE)</f>
        <v>#N/A</v>
      </c>
      <c r="AJ93" s="294" t="e">
        <f>VLOOKUP(F93,[4]IMC!$B$6:$R$210,14,FALSE)</f>
        <v>#N/A</v>
      </c>
      <c r="AK93" s="294" t="e">
        <f>VLOOKUP(F93,[4]IMC!$B$6:$R$210,15,FALSE)</f>
        <v>#N/A</v>
      </c>
      <c r="AL93" s="294" t="e">
        <f>VLOOKUP(F93,[4]IMC!$B$6:$R$210,16,FALSE)</f>
        <v>#N/A</v>
      </c>
      <c r="AM93" s="294" t="e">
        <f>VLOOKUP(F93,[4]IMC!$B$6:$R$210,17,FALSE)</f>
        <v>#N/A</v>
      </c>
    </row>
    <row r="94" spans="1:39" s="295" customFormat="1" ht="14">
      <c r="A94" s="281"/>
      <c r="B94" s="281"/>
      <c r="C94" s="301"/>
      <c r="D94" s="283"/>
      <c r="E94" s="302"/>
      <c r="F94" s="284">
        <f t="shared" si="16"/>
        <v>0</v>
      </c>
      <c r="G94" s="285">
        <f t="shared" si="17"/>
        <v>0</v>
      </c>
      <c r="H94" s="281"/>
      <c r="I94" s="281"/>
      <c r="J94" s="281">
        <f t="shared" si="18"/>
        <v>0</v>
      </c>
      <c r="K94" s="281"/>
      <c r="L94" s="286" t="e">
        <f t="shared" si="19"/>
        <v>#DIV/0!</v>
      </c>
      <c r="M94" s="287" t="str">
        <f t="shared" si="10"/>
        <v/>
      </c>
      <c r="N94" s="288" t="e">
        <f>MATCH(F94,[4]IMC!B:B,0)</f>
        <v>#N/A</v>
      </c>
      <c r="O94" s="288" t="e">
        <f t="shared" ca="1" si="11"/>
        <v>#N/A</v>
      </c>
      <c r="P94" s="287" t="e">
        <f ca="1">CONCATENATE(INDEX([4]IMC!$F$1:$R$5,5,$O94) &amp; " e " &amp; INDEX([4]IMC!$F$1:$R$5,5,$O94+1))</f>
        <v>#N/A</v>
      </c>
      <c r="Q94" s="281"/>
      <c r="R94" s="288" t="e">
        <f>MATCH(F94,[4]PC!A:A,0)</f>
        <v>#N/A</v>
      </c>
      <c r="S94" s="288" t="e">
        <f t="shared" ca="1" si="12"/>
        <v>#N/A</v>
      </c>
      <c r="T94" s="296" t="e">
        <f ca="1">CONCATENATE(INDEX([4]PC!$E$1:$M$2,1,$S94) &amp; " e " &amp; INDEX([4]PC!$E$1:$M$2,1,$S94+1))</f>
        <v>#N/A</v>
      </c>
      <c r="U94" s="339"/>
      <c r="V94" s="335" t="e">
        <f t="shared" ca="1" si="13"/>
        <v>#N/A</v>
      </c>
      <c r="W94" s="335" t="e">
        <f ca="1">CONCATENATE(INDEX([4]IMC!$F$1:$R$5,5,$V94) &amp; " e " &amp; INDEX([4]IMC!$F$1:$R$5,5,$V94+1))</f>
        <v>#N/A</v>
      </c>
      <c r="X94" s="336">
        <f t="shared" si="14"/>
        <v>0</v>
      </c>
      <c r="Y94" s="336">
        <f t="shared" si="15"/>
        <v>0</v>
      </c>
      <c r="Z94" s="337"/>
      <c r="AA94" s="294" t="e">
        <f>VLOOKUP(F94,[4]IMC!$B$6:$R$210,5,FALSE)</f>
        <v>#N/A</v>
      </c>
      <c r="AB94" s="294" t="e">
        <f>VLOOKUP(F94,[4]IMC!$B$6:$R$210,6,FALSE)</f>
        <v>#N/A</v>
      </c>
      <c r="AC94" s="294" t="e">
        <f>VLOOKUP(F94,[4]IMC!$B$6:$R$210,7,FALSE)</f>
        <v>#N/A</v>
      </c>
      <c r="AD94" s="294" t="e">
        <f>VLOOKUP(F94,[4]IMC!$B$6:$R$210,8,FALSE)</f>
        <v>#N/A</v>
      </c>
      <c r="AE94" s="294" t="e">
        <f>VLOOKUP(F94,[4]IMC!$B$6:$R$210,9,FALSE)</f>
        <v>#N/A</v>
      </c>
      <c r="AF94" s="294" t="e">
        <f>VLOOKUP(F94,[4]IMC!$B$6:$R$210,10,FALSE)</f>
        <v>#N/A</v>
      </c>
      <c r="AG94" s="294" t="e">
        <f>VLOOKUP(F94,[4]IMC!$B$6:$R$210,11,FALSE)</f>
        <v>#N/A</v>
      </c>
      <c r="AH94" s="294" t="e">
        <f>VLOOKUP(F94,[4]IMC!$B$6:$R$210,12,FALSE)</f>
        <v>#N/A</v>
      </c>
      <c r="AI94" s="294" t="e">
        <f>VLOOKUP(F94,[4]IMC!$B$6:$R$210,13,FALSE)</f>
        <v>#N/A</v>
      </c>
      <c r="AJ94" s="294" t="e">
        <f>VLOOKUP(F94,[4]IMC!$B$6:$R$210,14,FALSE)</f>
        <v>#N/A</v>
      </c>
      <c r="AK94" s="294" t="e">
        <f>VLOOKUP(F94,[4]IMC!$B$6:$R$210,15,FALSE)</f>
        <v>#N/A</v>
      </c>
      <c r="AL94" s="294" t="e">
        <f>VLOOKUP(F94,[4]IMC!$B$6:$R$210,16,FALSE)</f>
        <v>#N/A</v>
      </c>
      <c r="AM94" s="294" t="e">
        <f>VLOOKUP(F94,[4]IMC!$B$6:$R$210,17,FALSE)</f>
        <v>#N/A</v>
      </c>
    </row>
    <row r="95" spans="1:39" s="295" customFormat="1" ht="14">
      <c r="A95" s="281"/>
      <c r="B95" s="281"/>
      <c r="C95" s="301"/>
      <c r="D95" s="283"/>
      <c r="E95" s="302"/>
      <c r="F95" s="284">
        <f t="shared" si="16"/>
        <v>0</v>
      </c>
      <c r="G95" s="285">
        <f t="shared" si="17"/>
        <v>0</v>
      </c>
      <c r="H95" s="281"/>
      <c r="I95" s="281"/>
      <c r="J95" s="281">
        <f t="shared" si="18"/>
        <v>0</v>
      </c>
      <c r="K95" s="281"/>
      <c r="L95" s="286" t="e">
        <f t="shared" si="19"/>
        <v>#DIV/0!</v>
      </c>
      <c r="M95" s="287" t="str">
        <f t="shared" si="10"/>
        <v/>
      </c>
      <c r="N95" s="288" t="e">
        <f>MATCH(F95,[4]IMC!B:B,0)</f>
        <v>#N/A</v>
      </c>
      <c r="O95" s="288" t="e">
        <f t="shared" ca="1" si="11"/>
        <v>#N/A</v>
      </c>
      <c r="P95" s="287" t="e">
        <f ca="1">CONCATENATE(INDEX([4]IMC!$F$1:$R$5,5,$O95) &amp; " e " &amp; INDEX([4]IMC!$F$1:$R$5,5,$O95+1))</f>
        <v>#N/A</v>
      </c>
      <c r="Q95" s="281"/>
      <c r="R95" s="288" t="e">
        <f>MATCH(F95,[4]PC!A:A,0)</f>
        <v>#N/A</v>
      </c>
      <c r="S95" s="288" t="e">
        <f t="shared" ca="1" si="12"/>
        <v>#N/A</v>
      </c>
      <c r="T95" s="296" t="e">
        <f ca="1">CONCATENATE(INDEX([4]PC!$E$1:$M$2,1,$S95) &amp; " e " &amp; INDEX([4]PC!$E$1:$M$2,1,$S95+1))</f>
        <v>#N/A</v>
      </c>
      <c r="U95" s="339"/>
      <c r="V95" s="335" t="e">
        <f t="shared" ca="1" si="13"/>
        <v>#N/A</v>
      </c>
      <c r="W95" s="335" t="e">
        <f ca="1">CONCATENATE(INDEX([4]IMC!$F$1:$R$5,5,$V95) &amp; " e " &amp; INDEX([4]IMC!$F$1:$R$5,5,$V95+1))</f>
        <v>#N/A</v>
      </c>
      <c r="X95" s="336">
        <f t="shared" si="14"/>
        <v>0</v>
      </c>
      <c r="Y95" s="336">
        <f t="shared" si="15"/>
        <v>0</v>
      </c>
      <c r="Z95" s="337"/>
      <c r="AA95" s="294" t="e">
        <f>VLOOKUP(F95,[4]IMC!$B$6:$R$210,5,FALSE)</f>
        <v>#N/A</v>
      </c>
      <c r="AB95" s="294" t="e">
        <f>VLOOKUP(F95,[4]IMC!$B$6:$R$210,6,FALSE)</f>
        <v>#N/A</v>
      </c>
      <c r="AC95" s="294" t="e">
        <f>VLOOKUP(F95,[4]IMC!$B$6:$R$210,7,FALSE)</f>
        <v>#N/A</v>
      </c>
      <c r="AD95" s="294" t="e">
        <f>VLOOKUP(F95,[4]IMC!$B$6:$R$210,8,FALSE)</f>
        <v>#N/A</v>
      </c>
      <c r="AE95" s="294" t="e">
        <f>VLOOKUP(F95,[4]IMC!$B$6:$R$210,9,FALSE)</f>
        <v>#N/A</v>
      </c>
      <c r="AF95" s="294" t="e">
        <f>VLOOKUP(F95,[4]IMC!$B$6:$R$210,10,FALSE)</f>
        <v>#N/A</v>
      </c>
      <c r="AG95" s="294" t="e">
        <f>VLOOKUP(F95,[4]IMC!$B$6:$R$210,11,FALSE)</f>
        <v>#N/A</v>
      </c>
      <c r="AH95" s="294" t="e">
        <f>VLOOKUP(F95,[4]IMC!$B$6:$R$210,12,FALSE)</f>
        <v>#N/A</v>
      </c>
      <c r="AI95" s="294" t="e">
        <f>VLOOKUP(F95,[4]IMC!$B$6:$R$210,13,FALSE)</f>
        <v>#N/A</v>
      </c>
      <c r="AJ95" s="294" t="e">
        <f>VLOOKUP(F95,[4]IMC!$B$6:$R$210,14,FALSE)</f>
        <v>#N/A</v>
      </c>
      <c r="AK95" s="294" t="e">
        <f>VLOOKUP(F95,[4]IMC!$B$6:$R$210,15,FALSE)</f>
        <v>#N/A</v>
      </c>
      <c r="AL95" s="294" t="e">
        <f>VLOOKUP(F95,[4]IMC!$B$6:$R$210,16,FALSE)</f>
        <v>#N/A</v>
      </c>
      <c r="AM95" s="294" t="e">
        <f>VLOOKUP(F95,[4]IMC!$B$6:$R$210,17,FALSE)</f>
        <v>#N/A</v>
      </c>
    </row>
    <row r="96" spans="1:39" s="295" customFormat="1" ht="14">
      <c r="A96" s="281"/>
      <c r="B96" s="281"/>
      <c r="C96" s="301"/>
      <c r="D96" s="283"/>
      <c r="E96" s="302"/>
      <c r="F96" s="284">
        <f t="shared" si="16"/>
        <v>0</v>
      </c>
      <c r="G96" s="285">
        <f t="shared" si="17"/>
        <v>0</v>
      </c>
      <c r="H96" s="281"/>
      <c r="I96" s="281"/>
      <c r="J96" s="281">
        <f t="shared" si="18"/>
        <v>0</v>
      </c>
      <c r="K96" s="281"/>
      <c r="L96" s="286" t="e">
        <f t="shared" si="19"/>
        <v>#DIV/0!</v>
      </c>
      <c r="M96" s="287" t="str">
        <f t="shared" si="10"/>
        <v/>
      </c>
      <c r="N96" s="288" t="e">
        <f>MATCH(F96,[4]IMC!B:B,0)</f>
        <v>#N/A</v>
      </c>
      <c r="O96" s="288" t="e">
        <f t="shared" ca="1" si="11"/>
        <v>#N/A</v>
      </c>
      <c r="P96" s="287" t="e">
        <f ca="1">CONCATENATE(INDEX([4]IMC!$F$1:$R$5,5,$O96) &amp; " e " &amp; INDEX([4]IMC!$F$1:$R$5,5,$O96+1))</f>
        <v>#N/A</v>
      </c>
      <c r="Q96" s="281"/>
      <c r="R96" s="288" t="e">
        <f>MATCH(F96,[4]PC!A:A,0)</f>
        <v>#N/A</v>
      </c>
      <c r="S96" s="288" t="e">
        <f t="shared" ca="1" si="12"/>
        <v>#N/A</v>
      </c>
      <c r="T96" s="296" t="e">
        <f ca="1">CONCATENATE(INDEX([4]PC!$E$1:$M$2,1,$S96) &amp; " e " &amp; INDEX([4]PC!$E$1:$M$2,1,$S96+1))</f>
        <v>#N/A</v>
      </c>
      <c r="U96" s="339"/>
      <c r="V96" s="335" t="e">
        <f t="shared" ca="1" si="13"/>
        <v>#N/A</v>
      </c>
      <c r="W96" s="335" t="e">
        <f ca="1">CONCATENATE(INDEX([4]IMC!$F$1:$R$5,5,$V96) &amp; " e " &amp; INDEX([4]IMC!$F$1:$R$5,5,$V96+1))</f>
        <v>#N/A</v>
      </c>
      <c r="X96" s="336">
        <f t="shared" si="14"/>
        <v>0</v>
      </c>
      <c r="Y96" s="336">
        <f t="shared" si="15"/>
        <v>0</v>
      </c>
      <c r="Z96" s="337"/>
      <c r="AA96" s="294" t="e">
        <f>VLOOKUP(F96,[4]IMC!$B$6:$R$210,5,FALSE)</f>
        <v>#N/A</v>
      </c>
      <c r="AB96" s="294" t="e">
        <f>VLOOKUP(F96,[4]IMC!$B$6:$R$210,6,FALSE)</f>
        <v>#N/A</v>
      </c>
      <c r="AC96" s="294" t="e">
        <f>VLOOKUP(F96,[4]IMC!$B$6:$R$210,7,FALSE)</f>
        <v>#N/A</v>
      </c>
      <c r="AD96" s="294" t="e">
        <f>VLOOKUP(F96,[4]IMC!$B$6:$R$210,8,FALSE)</f>
        <v>#N/A</v>
      </c>
      <c r="AE96" s="294" t="e">
        <f>VLOOKUP(F96,[4]IMC!$B$6:$R$210,9,FALSE)</f>
        <v>#N/A</v>
      </c>
      <c r="AF96" s="294" t="e">
        <f>VLOOKUP(F96,[4]IMC!$B$6:$R$210,10,FALSE)</f>
        <v>#N/A</v>
      </c>
      <c r="AG96" s="294" t="e">
        <f>VLOOKUP(F96,[4]IMC!$B$6:$R$210,11,FALSE)</f>
        <v>#N/A</v>
      </c>
      <c r="AH96" s="294" t="e">
        <f>VLOOKUP(F96,[4]IMC!$B$6:$R$210,12,FALSE)</f>
        <v>#N/A</v>
      </c>
      <c r="AI96" s="294" t="e">
        <f>VLOOKUP(F96,[4]IMC!$B$6:$R$210,13,FALSE)</f>
        <v>#N/A</v>
      </c>
      <c r="AJ96" s="294" t="e">
        <f>VLOOKUP(F96,[4]IMC!$B$6:$R$210,14,FALSE)</f>
        <v>#N/A</v>
      </c>
      <c r="AK96" s="294" t="e">
        <f>VLOOKUP(F96,[4]IMC!$B$6:$R$210,15,FALSE)</f>
        <v>#N/A</v>
      </c>
      <c r="AL96" s="294" t="e">
        <f>VLOOKUP(F96,[4]IMC!$B$6:$R$210,16,FALSE)</f>
        <v>#N/A</v>
      </c>
      <c r="AM96" s="294" t="e">
        <f>VLOOKUP(F96,[4]IMC!$B$6:$R$210,17,FALSE)</f>
        <v>#N/A</v>
      </c>
    </row>
    <row r="97" spans="1:39" s="295" customFormat="1" ht="14">
      <c r="A97" s="281"/>
      <c r="B97" s="281"/>
      <c r="C97" s="301"/>
      <c r="D97" s="283"/>
      <c r="E97" s="302"/>
      <c r="F97" s="284">
        <f t="shared" si="16"/>
        <v>0</v>
      </c>
      <c r="G97" s="285">
        <f t="shared" si="17"/>
        <v>0</v>
      </c>
      <c r="H97" s="281"/>
      <c r="I97" s="281"/>
      <c r="J97" s="281">
        <f t="shared" si="18"/>
        <v>0</v>
      </c>
      <c r="K97" s="281"/>
      <c r="L97" s="286" t="e">
        <f t="shared" si="19"/>
        <v>#DIV/0!</v>
      </c>
      <c r="M97" s="287" t="str">
        <f t="shared" si="10"/>
        <v/>
      </c>
      <c r="N97" s="288" t="e">
        <f>MATCH(F97,[4]IMC!B:B,0)</f>
        <v>#N/A</v>
      </c>
      <c r="O97" s="288" t="e">
        <f t="shared" ca="1" si="11"/>
        <v>#N/A</v>
      </c>
      <c r="P97" s="287" t="e">
        <f ca="1">CONCATENATE(INDEX([4]IMC!$F$1:$R$5,5,$O97) &amp; " e " &amp; INDEX([4]IMC!$F$1:$R$5,5,$O97+1))</f>
        <v>#N/A</v>
      </c>
      <c r="Q97" s="281"/>
      <c r="R97" s="288" t="e">
        <f>MATCH(F97,[4]PC!A:A,0)</f>
        <v>#N/A</v>
      </c>
      <c r="S97" s="288" t="e">
        <f t="shared" ca="1" si="12"/>
        <v>#N/A</v>
      </c>
      <c r="T97" s="296" t="e">
        <f ca="1">CONCATENATE(INDEX([4]PC!$E$1:$M$2,1,$S97) &amp; " e " &amp; INDEX([4]PC!$E$1:$M$2,1,$S97+1))</f>
        <v>#N/A</v>
      </c>
      <c r="U97" s="339"/>
      <c r="V97" s="335" t="e">
        <f t="shared" ca="1" si="13"/>
        <v>#N/A</v>
      </c>
      <c r="W97" s="335" t="e">
        <f ca="1">CONCATENATE(INDEX([4]IMC!$F$1:$R$5,5,$V97) &amp; " e " &amp; INDEX([4]IMC!$F$1:$R$5,5,$V97+1))</f>
        <v>#N/A</v>
      </c>
      <c r="X97" s="336">
        <f t="shared" si="14"/>
        <v>0</v>
      </c>
      <c r="Y97" s="336">
        <f t="shared" si="15"/>
        <v>0</v>
      </c>
      <c r="Z97" s="337"/>
      <c r="AA97" s="294" t="e">
        <f>VLOOKUP(F97,[4]IMC!$B$6:$R$210,5,FALSE)</f>
        <v>#N/A</v>
      </c>
      <c r="AB97" s="294" t="e">
        <f>VLOOKUP(F97,[4]IMC!$B$6:$R$210,6,FALSE)</f>
        <v>#N/A</v>
      </c>
      <c r="AC97" s="294" t="e">
        <f>VLOOKUP(F97,[4]IMC!$B$6:$R$210,7,FALSE)</f>
        <v>#N/A</v>
      </c>
      <c r="AD97" s="294" t="e">
        <f>VLOOKUP(F97,[4]IMC!$B$6:$R$210,8,FALSE)</f>
        <v>#N/A</v>
      </c>
      <c r="AE97" s="294" t="e">
        <f>VLOOKUP(F97,[4]IMC!$B$6:$R$210,9,FALSE)</f>
        <v>#N/A</v>
      </c>
      <c r="AF97" s="294" t="e">
        <f>VLOOKUP(F97,[4]IMC!$B$6:$R$210,10,FALSE)</f>
        <v>#N/A</v>
      </c>
      <c r="AG97" s="294" t="e">
        <f>VLOOKUP(F97,[4]IMC!$B$6:$R$210,11,FALSE)</f>
        <v>#N/A</v>
      </c>
      <c r="AH97" s="294" t="e">
        <f>VLOOKUP(F97,[4]IMC!$B$6:$R$210,12,FALSE)</f>
        <v>#N/A</v>
      </c>
      <c r="AI97" s="294" t="e">
        <f>VLOOKUP(F97,[4]IMC!$B$6:$R$210,13,FALSE)</f>
        <v>#N/A</v>
      </c>
      <c r="AJ97" s="294" t="e">
        <f>VLOOKUP(F97,[4]IMC!$B$6:$R$210,14,FALSE)</f>
        <v>#N/A</v>
      </c>
      <c r="AK97" s="294" t="e">
        <f>VLOOKUP(F97,[4]IMC!$B$6:$R$210,15,FALSE)</f>
        <v>#N/A</v>
      </c>
      <c r="AL97" s="294" t="e">
        <f>VLOOKUP(F97,[4]IMC!$B$6:$R$210,16,FALSE)</f>
        <v>#N/A</v>
      </c>
      <c r="AM97" s="294" t="e">
        <f>VLOOKUP(F97,[4]IMC!$B$6:$R$210,17,FALSE)</f>
        <v>#N/A</v>
      </c>
    </row>
    <row r="98" spans="1:39" s="295" customFormat="1" ht="14">
      <c r="A98" s="281"/>
      <c r="B98" s="281"/>
      <c r="C98" s="301"/>
      <c r="D98" s="283"/>
      <c r="E98" s="302"/>
      <c r="F98" s="284">
        <f t="shared" si="16"/>
        <v>0</v>
      </c>
      <c r="G98" s="285">
        <f t="shared" si="17"/>
        <v>0</v>
      </c>
      <c r="H98" s="281"/>
      <c r="I98" s="281"/>
      <c r="J98" s="281">
        <f t="shared" si="18"/>
        <v>0</v>
      </c>
      <c r="K98" s="281"/>
      <c r="L98" s="286" t="e">
        <f t="shared" si="19"/>
        <v>#DIV/0!</v>
      </c>
      <c r="M98" s="287" t="str">
        <f t="shared" si="10"/>
        <v/>
      </c>
      <c r="N98" s="288" t="e">
        <f>MATCH(F98,[4]IMC!B:B,0)</f>
        <v>#N/A</v>
      </c>
      <c r="O98" s="288" t="e">
        <f t="shared" ca="1" si="11"/>
        <v>#N/A</v>
      </c>
      <c r="P98" s="287" t="e">
        <f ca="1">CONCATENATE(INDEX([4]IMC!$F$1:$R$5,5,$O98) &amp; " e " &amp; INDEX([4]IMC!$F$1:$R$5,5,$O98+1))</f>
        <v>#N/A</v>
      </c>
      <c r="Q98" s="281"/>
      <c r="R98" s="288" t="e">
        <f>MATCH(F98,[4]PC!A:A,0)</f>
        <v>#N/A</v>
      </c>
      <c r="S98" s="288" t="e">
        <f t="shared" ca="1" si="12"/>
        <v>#N/A</v>
      </c>
      <c r="T98" s="296" t="e">
        <f ca="1">CONCATENATE(INDEX([4]PC!$E$1:$M$2,1,$S98) &amp; " e " &amp; INDEX([4]PC!$E$1:$M$2,1,$S98+1))</f>
        <v>#N/A</v>
      </c>
      <c r="U98" s="339"/>
      <c r="V98" s="335" t="e">
        <f t="shared" ca="1" si="13"/>
        <v>#N/A</v>
      </c>
      <c r="W98" s="335" t="e">
        <f ca="1">CONCATENATE(INDEX([4]IMC!$F$1:$R$5,5,$V98) &amp; " e " &amp; INDEX([4]IMC!$F$1:$R$5,5,$V98+1))</f>
        <v>#N/A</v>
      </c>
      <c r="X98" s="336">
        <f t="shared" si="14"/>
        <v>0</v>
      </c>
      <c r="Y98" s="336">
        <f t="shared" si="15"/>
        <v>0</v>
      </c>
      <c r="Z98" s="337"/>
      <c r="AA98" s="294" t="e">
        <f>VLOOKUP(F98,[4]IMC!$B$6:$R$210,5,FALSE)</f>
        <v>#N/A</v>
      </c>
      <c r="AB98" s="294" t="e">
        <f>VLOOKUP(F98,[4]IMC!$B$6:$R$210,6,FALSE)</f>
        <v>#N/A</v>
      </c>
      <c r="AC98" s="294" t="e">
        <f>VLOOKUP(F98,[4]IMC!$B$6:$R$210,7,FALSE)</f>
        <v>#N/A</v>
      </c>
      <c r="AD98" s="294" t="e">
        <f>VLOOKUP(F98,[4]IMC!$B$6:$R$210,8,FALSE)</f>
        <v>#N/A</v>
      </c>
      <c r="AE98" s="294" t="e">
        <f>VLOOKUP(F98,[4]IMC!$B$6:$R$210,9,FALSE)</f>
        <v>#N/A</v>
      </c>
      <c r="AF98" s="294" t="e">
        <f>VLOOKUP(F98,[4]IMC!$B$6:$R$210,10,FALSE)</f>
        <v>#N/A</v>
      </c>
      <c r="AG98" s="294" t="e">
        <f>VLOOKUP(F98,[4]IMC!$B$6:$R$210,11,FALSE)</f>
        <v>#N/A</v>
      </c>
      <c r="AH98" s="294" t="e">
        <f>VLOOKUP(F98,[4]IMC!$B$6:$R$210,12,FALSE)</f>
        <v>#N/A</v>
      </c>
      <c r="AI98" s="294" t="e">
        <f>VLOOKUP(F98,[4]IMC!$B$6:$R$210,13,FALSE)</f>
        <v>#N/A</v>
      </c>
      <c r="AJ98" s="294" t="e">
        <f>VLOOKUP(F98,[4]IMC!$B$6:$R$210,14,FALSE)</f>
        <v>#N/A</v>
      </c>
      <c r="AK98" s="294" t="e">
        <f>VLOOKUP(F98,[4]IMC!$B$6:$R$210,15,FALSE)</f>
        <v>#N/A</v>
      </c>
      <c r="AL98" s="294" t="e">
        <f>VLOOKUP(F98,[4]IMC!$B$6:$R$210,16,FALSE)</f>
        <v>#N/A</v>
      </c>
      <c r="AM98" s="294" t="e">
        <f>VLOOKUP(F98,[4]IMC!$B$6:$R$210,17,FALSE)</f>
        <v>#N/A</v>
      </c>
    </row>
    <row r="99" spans="1:39" s="295" customFormat="1" ht="14">
      <c r="A99" s="281"/>
      <c r="B99" s="281"/>
      <c r="C99" s="301"/>
      <c r="D99" s="283"/>
      <c r="E99" s="302"/>
      <c r="F99" s="284">
        <f t="shared" si="16"/>
        <v>0</v>
      </c>
      <c r="G99" s="285">
        <f t="shared" si="17"/>
        <v>0</v>
      </c>
      <c r="H99" s="281"/>
      <c r="I99" s="281"/>
      <c r="J99" s="281">
        <f t="shared" si="18"/>
        <v>0</v>
      </c>
      <c r="K99" s="281"/>
      <c r="L99" s="286" t="e">
        <f t="shared" si="19"/>
        <v>#DIV/0!</v>
      </c>
      <c r="M99" s="287" t="str">
        <f t="shared" si="10"/>
        <v/>
      </c>
      <c r="N99" s="288" t="e">
        <f>MATCH(F99,[4]IMC!B:B,0)</f>
        <v>#N/A</v>
      </c>
      <c r="O99" s="288" t="e">
        <f t="shared" ca="1" si="11"/>
        <v>#N/A</v>
      </c>
      <c r="P99" s="287" t="e">
        <f ca="1">CONCATENATE(INDEX([4]IMC!$F$1:$R$5,5,$O99) &amp; " e " &amp; INDEX([4]IMC!$F$1:$R$5,5,$O99+1))</f>
        <v>#N/A</v>
      </c>
      <c r="Q99" s="281"/>
      <c r="R99" s="288" t="e">
        <f>MATCH(F99,[4]PC!A:A,0)</f>
        <v>#N/A</v>
      </c>
      <c r="S99" s="288" t="e">
        <f t="shared" ca="1" si="12"/>
        <v>#N/A</v>
      </c>
      <c r="T99" s="296" t="e">
        <f ca="1">CONCATENATE(INDEX([4]PC!$E$1:$M$2,1,$S99) &amp; " e " &amp; INDEX([4]PC!$E$1:$M$2,1,$S99+1))</f>
        <v>#N/A</v>
      </c>
      <c r="U99" s="339"/>
      <c r="V99" s="335" t="e">
        <f t="shared" ca="1" si="13"/>
        <v>#N/A</v>
      </c>
      <c r="W99" s="335" t="e">
        <f ca="1">CONCATENATE(INDEX([4]IMC!$F$1:$R$5,5,$V99) &amp; " e " &amp; INDEX([4]IMC!$F$1:$R$5,5,$V99+1))</f>
        <v>#N/A</v>
      </c>
      <c r="X99" s="336">
        <f t="shared" si="14"/>
        <v>0</v>
      </c>
      <c r="Y99" s="336">
        <f t="shared" si="15"/>
        <v>0</v>
      </c>
      <c r="Z99" s="337"/>
      <c r="AA99" s="294" t="e">
        <f>VLOOKUP(F99,[4]IMC!$B$6:$R$210,5,FALSE)</f>
        <v>#N/A</v>
      </c>
      <c r="AB99" s="294" t="e">
        <f>VLOOKUP(F99,[4]IMC!$B$6:$R$210,6,FALSE)</f>
        <v>#N/A</v>
      </c>
      <c r="AC99" s="294" t="e">
        <f>VLOOKUP(F99,[4]IMC!$B$6:$R$210,7,FALSE)</f>
        <v>#N/A</v>
      </c>
      <c r="AD99" s="294" t="e">
        <f>VLOOKUP(F99,[4]IMC!$B$6:$R$210,8,FALSE)</f>
        <v>#N/A</v>
      </c>
      <c r="AE99" s="294" t="e">
        <f>VLOOKUP(F99,[4]IMC!$B$6:$R$210,9,FALSE)</f>
        <v>#N/A</v>
      </c>
      <c r="AF99" s="294" t="e">
        <f>VLOOKUP(F99,[4]IMC!$B$6:$R$210,10,FALSE)</f>
        <v>#N/A</v>
      </c>
      <c r="AG99" s="294" t="e">
        <f>VLOOKUP(F99,[4]IMC!$B$6:$R$210,11,FALSE)</f>
        <v>#N/A</v>
      </c>
      <c r="AH99" s="294" t="e">
        <f>VLOOKUP(F99,[4]IMC!$B$6:$R$210,12,FALSE)</f>
        <v>#N/A</v>
      </c>
      <c r="AI99" s="294" t="e">
        <f>VLOOKUP(F99,[4]IMC!$B$6:$R$210,13,FALSE)</f>
        <v>#N/A</v>
      </c>
      <c r="AJ99" s="294" t="e">
        <f>VLOOKUP(F99,[4]IMC!$B$6:$R$210,14,FALSE)</f>
        <v>#N/A</v>
      </c>
      <c r="AK99" s="294" t="e">
        <f>VLOOKUP(F99,[4]IMC!$B$6:$R$210,15,FALSE)</f>
        <v>#N/A</v>
      </c>
      <c r="AL99" s="294" t="e">
        <f>VLOOKUP(F99,[4]IMC!$B$6:$R$210,16,FALSE)</f>
        <v>#N/A</v>
      </c>
      <c r="AM99" s="294" t="e">
        <f>VLOOKUP(F99,[4]IMC!$B$6:$R$210,17,FALSE)</f>
        <v>#N/A</v>
      </c>
    </row>
    <row r="100" spans="1:39" s="295" customFormat="1" ht="14">
      <c r="A100" s="281"/>
      <c r="B100" s="281"/>
      <c r="C100" s="301"/>
      <c r="D100" s="283">
        <v>44717</v>
      </c>
      <c r="E100" s="302">
        <v>38797</v>
      </c>
      <c r="F100" s="284">
        <f t="shared" si="16"/>
        <v>194</v>
      </c>
      <c r="G100" s="285">
        <f t="shared" si="17"/>
        <v>16.205555555555556</v>
      </c>
      <c r="H100" s="281">
        <v>52</v>
      </c>
      <c r="I100" s="281">
        <v>1.65</v>
      </c>
      <c r="J100" s="281">
        <f t="shared" si="18"/>
        <v>165</v>
      </c>
      <c r="K100" s="281"/>
      <c r="L100" s="286">
        <f t="shared" si="19"/>
        <v>0</v>
      </c>
      <c r="M100" s="287">
        <f t="shared" si="10"/>
        <v>19.100091827364558</v>
      </c>
      <c r="N100" s="288">
        <f>MATCH(F100,[4]IMC!B:B,0)</f>
        <v>176</v>
      </c>
      <c r="O100" s="288">
        <f t="shared" ca="1" si="11"/>
        <v>6</v>
      </c>
      <c r="P100" s="287" t="str">
        <f ca="1">CONCATENATE(INDEX([4]IMC!$F$1:$R$5,5,$O100) &amp; " e " &amp; INDEX([4]IMC!$F$1:$R$5,5,$O100+1))</f>
        <v>25th e 50th</v>
      </c>
      <c r="Q100" s="281"/>
      <c r="R100" s="288">
        <f>MATCH(F100,[4]PC!A:A,0)</f>
        <v>82</v>
      </c>
      <c r="S100" s="288" t="e">
        <f t="shared" ca="1" si="12"/>
        <v>#REF!</v>
      </c>
      <c r="T100" s="296" t="e">
        <f ca="1">CONCATENATE(INDEX([4]PC!$E$1:$M$2,1,$S100) &amp; " e " &amp; INDEX([4]PC!$E$1:$M$2,1,$S100+1))</f>
        <v>#REF!</v>
      </c>
      <c r="U100" s="339"/>
      <c r="V100" s="335">
        <f t="shared" ca="1" si="13"/>
        <v>1</v>
      </c>
      <c r="W100" s="335" t="str">
        <f ca="1">CONCATENATE(INDEX([4]IMC!$F$1:$R$5,5,$V100) &amp; " e " &amp; INDEX([4]IMC!$F$1:$R$5,5,$V100+1))</f>
        <v>&lt;1st e 1st</v>
      </c>
      <c r="X100" s="336">
        <f t="shared" si="14"/>
        <v>0</v>
      </c>
      <c r="Y100" s="336">
        <f t="shared" si="15"/>
        <v>52</v>
      </c>
      <c r="Z100" s="337"/>
      <c r="AA100" s="294">
        <f>VLOOKUP(F100,[4]IMC!$B$6:$R$210,5,FALSE)</f>
        <v>-1</v>
      </c>
      <c r="AB100" s="294">
        <f>VLOOKUP(F100,[4]IMC!$B$6:$R$210,6,FALSE)</f>
        <v>16.100000000000001</v>
      </c>
      <c r="AC100" s="294">
        <f>VLOOKUP(F100,[4]IMC!$B$6:$R$210,7,FALSE)</f>
        <v>16.8</v>
      </c>
      <c r="AD100" s="294">
        <f>VLOOKUP(F100,[4]IMC!$B$6:$R$210,8,FALSE)</f>
        <v>17.2</v>
      </c>
      <c r="AE100" s="294">
        <f>VLOOKUP(F100,[4]IMC!$B$6:$R$210,9,FALSE)</f>
        <v>18.3</v>
      </c>
      <c r="AF100" s="294">
        <f>VLOOKUP(F100,[4]IMC!$B$6:$R$210,10,FALSE)</f>
        <v>19</v>
      </c>
      <c r="AG100" s="294">
        <f>VLOOKUP(F100,[4]IMC!$B$6:$R$210,11,FALSE)</f>
        <v>20.6</v>
      </c>
      <c r="AH100" s="294">
        <f>VLOOKUP(F100,[4]IMC!$B$6:$R$210,12,FALSE)</f>
        <v>22.6</v>
      </c>
      <c r="AI100" s="294">
        <f>VLOOKUP(F100,[4]IMC!$B$6:$R$210,13,FALSE)</f>
        <v>23.8</v>
      </c>
      <c r="AJ100" s="294">
        <f>VLOOKUP(F100,[4]IMC!$B$6:$R$210,14,FALSE)</f>
        <v>26.3</v>
      </c>
      <c r="AK100" s="294">
        <f>VLOOKUP(F100,[4]IMC!$B$6:$R$210,15,FALSE)</f>
        <v>27.4</v>
      </c>
      <c r="AL100" s="294">
        <f>VLOOKUP(F100,[4]IMC!$B$6:$R$210,16,FALSE)</f>
        <v>29.9</v>
      </c>
      <c r="AM100" s="294">
        <f>VLOOKUP(F100,[4]IMC!$B$6:$R$210,17,FALSE)</f>
        <v>9999</v>
      </c>
    </row>
    <row r="101" spans="1:39" s="295" customFormat="1" ht="14">
      <c r="A101" s="281"/>
      <c r="B101" s="281"/>
      <c r="C101" s="301"/>
      <c r="D101" s="283"/>
      <c r="E101" s="302"/>
      <c r="F101" s="284">
        <f t="shared" si="16"/>
        <v>0</v>
      </c>
      <c r="G101" s="285">
        <f t="shared" si="17"/>
        <v>0</v>
      </c>
      <c r="H101" s="281"/>
      <c r="I101" s="281"/>
      <c r="J101" s="281">
        <f t="shared" si="18"/>
        <v>0</v>
      </c>
      <c r="K101" s="281"/>
      <c r="L101" s="286" t="e">
        <f t="shared" si="19"/>
        <v>#DIV/0!</v>
      </c>
      <c r="M101" s="287" t="str">
        <f t="shared" si="10"/>
        <v/>
      </c>
      <c r="N101" s="288" t="e">
        <f>MATCH(F101,[4]IMC!B:B,0)</f>
        <v>#N/A</v>
      </c>
      <c r="O101" s="288" t="e">
        <f ca="1">MATCH(M101,INDIRECT("IMC!F" &amp; N101 &amp; ":R" &amp;N101),1)</f>
        <v>#N/A</v>
      </c>
      <c r="P101" s="287" t="e">
        <f ca="1">CONCATENATE(INDEX([4]IMC!$F$1:$R$5,5,$O101) &amp; " e " &amp; INDEX([4]IMC!$F$1:$R$5,5,$O101+1))</f>
        <v>#N/A</v>
      </c>
      <c r="Q101" s="281"/>
      <c r="R101" s="288" t="e">
        <f>MATCH(F101,[4]PC!A:A,0)</f>
        <v>#N/A</v>
      </c>
      <c r="S101" s="288" t="e">
        <f t="shared" ca="1" si="12"/>
        <v>#N/A</v>
      </c>
      <c r="T101" s="296" t="e">
        <f ca="1">CONCATENATE(INDEX([4]PC!$E$1:$M$2,1,$S101) &amp; " e " &amp; INDEX([4]PC!$E$1:$M$2,1,$S101+1))</f>
        <v>#N/A</v>
      </c>
      <c r="U101" s="339"/>
      <c r="V101" s="335" t="e">
        <f t="shared" ca="1" si="13"/>
        <v>#N/A</v>
      </c>
      <c r="W101" s="335" t="e">
        <f ca="1">CONCATENATE(INDEX([4]IMC!$F$1:$R$5,5,$V101) &amp; " e " &amp; INDEX([4]IMC!$F$1:$R$5,5,$V101+1))</f>
        <v>#N/A</v>
      </c>
      <c r="X101" s="336">
        <f t="shared" si="14"/>
        <v>0</v>
      </c>
      <c r="Y101" s="336">
        <f t="shared" si="15"/>
        <v>0</v>
      </c>
      <c r="Z101" s="337"/>
      <c r="AA101" s="294" t="e">
        <f>VLOOKUP(F101,[4]IMC!$B$6:$R$210,5,FALSE)</f>
        <v>#N/A</v>
      </c>
      <c r="AB101" s="294" t="e">
        <f>VLOOKUP(F101,[4]IMC!$B$6:$R$210,6,FALSE)</f>
        <v>#N/A</v>
      </c>
      <c r="AC101" s="294" t="e">
        <f>VLOOKUP(F101,[4]IMC!$B$6:$R$210,7,FALSE)</f>
        <v>#N/A</v>
      </c>
      <c r="AD101" s="294" t="e">
        <f>VLOOKUP(F101,[4]IMC!$B$6:$R$210,8,FALSE)</f>
        <v>#N/A</v>
      </c>
      <c r="AE101" s="294" t="e">
        <f>VLOOKUP(F101,[4]IMC!$B$6:$R$210,9,FALSE)</f>
        <v>#N/A</v>
      </c>
      <c r="AF101" s="294" t="e">
        <f>VLOOKUP(F101,[4]IMC!$B$6:$R$210,10,FALSE)</f>
        <v>#N/A</v>
      </c>
      <c r="AG101" s="294" t="e">
        <f>VLOOKUP(F101,[4]IMC!$B$6:$R$210,11,FALSE)</f>
        <v>#N/A</v>
      </c>
      <c r="AH101" s="294" t="e">
        <f>VLOOKUP(F101,[4]IMC!$B$6:$R$210,12,FALSE)</f>
        <v>#N/A</v>
      </c>
      <c r="AI101" s="294" t="e">
        <f>VLOOKUP(F101,[4]IMC!$B$6:$R$210,13,FALSE)</f>
        <v>#N/A</v>
      </c>
      <c r="AJ101" s="294" t="e">
        <f>VLOOKUP(F101,[4]IMC!$B$6:$R$210,14,FALSE)</f>
        <v>#N/A</v>
      </c>
      <c r="AK101" s="294" t="e">
        <f>VLOOKUP(F101,[4]IMC!$B$6:$R$210,15,FALSE)</f>
        <v>#N/A</v>
      </c>
      <c r="AL101" s="294" t="e">
        <f>VLOOKUP(F101,[4]IMC!$B$6:$R$210,16,FALSE)</f>
        <v>#N/A</v>
      </c>
      <c r="AM101" s="294" t="e">
        <f>VLOOKUP(F101,[4]IMC!$B$6:$R$210,17,FALSE)</f>
        <v>#N/A</v>
      </c>
    </row>
    <row r="102" spans="1:39" s="295" customFormat="1" ht="14">
      <c r="A102" s="281"/>
      <c r="B102" s="281"/>
      <c r="C102" s="301"/>
      <c r="D102" s="283"/>
      <c r="E102" s="302"/>
      <c r="F102" s="284">
        <f t="shared" si="16"/>
        <v>0</v>
      </c>
      <c r="G102" s="285">
        <f t="shared" si="17"/>
        <v>0</v>
      </c>
      <c r="H102" s="281"/>
      <c r="I102" s="281"/>
      <c r="J102" s="281">
        <f t="shared" si="18"/>
        <v>0</v>
      </c>
      <c r="K102" s="281"/>
      <c r="L102" s="286" t="e">
        <f t="shared" si="19"/>
        <v>#DIV/0!</v>
      </c>
      <c r="M102" s="287" t="str">
        <f t="shared" si="10"/>
        <v/>
      </c>
      <c r="N102" s="288" t="e">
        <f>MATCH(F102,[4]IMC!B:B,0)</f>
        <v>#N/A</v>
      </c>
      <c r="O102" s="288" t="e">
        <f t="shared" ref="O102:O165" ca="1" si="20">MATCH(M102,INDIRECT("IMC!F" &amp; N102 &amp; ":R" &amp;N102),1)</f>
        <v>#N/A</v>
      </c>
      <c r="P102" s="287" t="e">
        <f ca="1">CONCATENATE(INDEX([4]IMC!$F$1:$R$5,5,$O102) &amp; " e " &amp; INDEX([4]IMC!$F$1:$R$5,5,$O102+1))</f>
        <v>#N/A</v>
      </c>
      <c r="Q102" s="281"/>
      <c r="R102" s="288" t="e">
        <f>MATCH(F102,[4]PC!A:A,0)</f>
        <v>#N/A</v>
      </c>
      <c r="S102" s="288" t="e">
        <f t="shared" ca="1" si="12"/>
        <v>#N/A</v>
      </c>
      <c r="T102" s="296" t="e">
        <f ca="1">CONCATENATE(INDEX([4]PC!$E$1:$M$2,1,$S102) &amp; " e " &amp; INDEX([4]PC!$E$1:$M$2,1,$S102+1))</f>
        <v>#N/A</v>
      </c>
      <c r="U102" s="339"/>
      <c r="V102" s="335" t="e">
        <f t="shared" ca="1" si="13"/>
        <v>#N/A</v>
      </c>
      <c r="W102" s="335" t="e">
        <f ca="1">CONCATENATE(INDEX([4]IMC!$F$1:$R$5,5,$V102) &amp; " e " &amp; INDEX([4]IMC!$F$1:$R$5,5,$V102+1))</f>
        <v>#N/A</v>
      </c>
      <c r="X102" s="336">
        <f t="shared" si="14"/>
        <v>0</v>
      </c>
      <c r="Y102" s="336">
        <f t="shared" si="15"/>
        <v>0</v>
      </c>
      <c r="Z102" s="337"/>
      <c r="AA102" s="294" t="e">
        <f>VLOOKUP(F102,[4]IMC!$B$6:$R$210,5,FALSE)</f>
        <v>#N/A</v>
      </c>
      <c r="AB102" s="294" t="e">
        <f>VLOOKUP(F102,[4]IMC!$B$6:$R$210,6,FALSE)</f>
        <v>#N/A</v>
      </c>
      <c r="AC102" s="294" t="e">
        <f>VLOOKUP(F102,[4]IMC!$B$6:$R$210,7,FALSE)</f>
        <v>#N/A</v>
      </c>
      <c r="AD102" s="294" t="e">
        <f>VLOOKUP(F102,[4]IMC!$B$6:$R$210,8,FALSE)</f>
        <v>#N/A</v>
      </c>
      <c r="AE102" s="294" t="e">
        <f>VLOOKUP(F102,[4]IMC!$B$6:$R$210,9,FALSE)</f>
        <v>#N/A</v>
      </c>
      <c r="AF102" s="294" t="e">
        <f>VLOOKUP(F102,[4]IMC!$B$6:$R$210,10,FALSE)</f>
        <v>#N/A</v>
      </c>
      <c r="AG102" s="294" t="e">
        <f>VLOOKUP(F102,[4]IMC!$B$6:$R$210,11,FALSE)</f>
        <v>#N/A</v>
      </c>
      <c r="AH102" s="294" t="e">
        <f>VLOOKUP(F102,[4]IMC!$B$6:$R$210,12,FALSE)</f>
        <v>#N/A</v>
      </c>
      <c r="AI102" s="294" t="e">
        <f>VLOOKUP(F102,[4]IMC!$B$6:$R$210,13,FALSE)</f>
        <v>#N/A</v>
      </c>
      <c r="AJ102" s="294" t="e">
        <f>VLOOKUP(F102,[4]IMC!$B$6:$R$210,14,FALSE)</f>
        <v>#N/A</v>
      </c>
      <c r="AK102" s="294" t="e">
        <f>VLOOKUP(F102,[4]IMC!$B$6:$R$210,15,FALSE)</f>
        <v>#N/A</v>
      </c>
      <c r="AL102" s="294" t="e">
        <f>VLOOKUP(F102,[4]IMC!$B$6:$R$210,16,FALSE)</f>
        <v>#N/A</v>
      </c>
      <c r="AM102" s="294" t="e">
        <f>VLOOKUP(F102,[4]IMC!$B$6:$R$210,17,FALSE)</f>
        <v>#N/A</v>
      </c>
    </row>
    <row r="103" spans="1:39" s="295" customFormat="1" ht="14">
      <c r="A103" s="281"/>
      <c r="B103" s="281"/>
      <c r="C103" s="301"/>
      <c r="D103" s="283"/>
      <c r="E103" s="302"/>
      <c r="F103" s="284">
        <f t="shared" si="16"/>
        <v>0</v>
      </c>
      <c r="G103" s="285">
        <f t="shared" si="17"/>
        <v>0</v>
      </c>
      <c r="H103" s="281"/>
      <c r="I103" s="281"/>
      <c r="J103" s="281">
        <f t="shared" si="18"/>
        <v>0</v>
      </c>
      <c r="K103" s="281"/>
      <c r="L103" s="286" t="e">
        <f t="shared" si="19"/>
        <v>#DIV/0!</v>
      </c>
      <c r="M103" s="287" t="str">
        <f t="shared" si="10"/>
        <v/>
      </c>
      <c r="N103" s="288" t="e">
        <f>MATCH(F103,[4]IMC!B:B,0)</f>
        <v>#N/A</v>
      </c>
      <c r="O103" s="288" t="e">
        <f t="shared" ca="1" si="20"/>
        <v>#N/A</v>
      </c>
      <c r="P103" s="287" t="e">
        <f ca="1">CONCATENATE(INDEX([4]IMC!$F$1:$R$5,5,$O103) &amp; " e " &amp; INDEX([4]IMC!$F$1:$R$5,5,$O103+1))</f>
        <v>#N/A</v>
      </c>
      <c r="Q103" s="281"/>
      <c r="R103" s="288" t="e">
        <f>MATCH(F103,[4]PC!A:A,0)</f>
        <v>#N/A</v>
      </c>
      <c r="S103" s="288" t="e">
        <f t="shared" ca="1" si="12"/>
        <v>#N/A</v>
      </c>
      <c r="T103" s="296" t="e">
        <f ca="1">CONCATENATE(INDEX([4]PC!$E$1:$M$2,1,$S103) &amp; " e " &amp; INDEX([4]PC!$E$1:$M$2,1,$S103+1))</f>
        <v>#N/A</v>
      </c>
      <c r="U103" s="339"/>
      <c r="V103" s="335" t="e">
        <f t="shared" ca="1" si="13"/>
        <v>#N/A</v>
      </c>
      <c r="W103" s="335" t="e">
        <f ca="1">CONCATENATE(INDEX([4]IMC!$F$1:$R$5,5,$V103) &amp; " e " &amp; INDEX([4]IMC!$F$1:$R$5,5,$V103+1))</f>
        <v>#N/A</v>
      </c>
      <c r="X103" s="336">
        <f t="shared" si="14"/>
        <v>0</v>
      </c>
      <c r="Y103" s="336">
        <f t="shared" si="15"/>
        <v>0</v>
      </c>
      <c r="Z103" s="337"/>
      <c r="AA103" s="294" t="e">
        <f>VLOOKUP(F103,[4]IMC!$B$6:$R$210,5,FALSE)</f>
        <v>#N/A</v>
      </c>
      <c r="AB103" s="294" t="e">
        <f>VLOOKUP(F103,[4]IMC!$B$6:$R$210,6,FALSE)</f>
        <v>#N/A</v>
      </c>
      <c r="AC103" s="294" t="e">
        <f>VLOOKUP(F103,[4]IMC!$B$6:$R$210,7,FALSE)</f>
        <v>#N/A</v>
      </c>
      <c r="AD103" s="294" t="e">
        <f>VLOOKUP(F103,[4]IMC!$B$6:$R$210,8,FALSE)</f>
        <v>#N/A</v>
      </c>
      <c r="AE103" s="294" t="e">
        <f>VLOOKUP(F103,[4]IMC!$B$6:$R$210,9,FALSE)</f>
        <v>#N/A</v>
      </c>
      <c r="AF103" s="294" t="e">
        <f>VLOOKUP(F103,[4]IMC!$B$6:$R$210,10,FALSE)</f>
        <v>#N/A</v>
      </c>
      <c r="AG103" s="294" t="e">
        <f>VLOOKUP(F103,[4]IMC!$B$6:$R$210,11,FALSE)</f>
        <v>#N/A</v>
      </c>
      <c r="AH103" s="294" t="e">
        <f>VLOOKUP(F103,[4]IMC!$B$6:$R$210,12,FALSE)</f>
        <v>#N/A</v>
      </c>
      <c r="AI103" s="294" t="e">
        <f>VLOOKUP(F103,[4]IMC!$B$6:$R$210,13,FALSE)</f>
        <v>#N/A</v>
      </c>
      <c r="AJ103" s="294" t="e">
        <f>VLOOKUP(F103,[4]IMC!$B$6:$R$210,14,FALSE)</f>
        <v>#N/A</v>
      </c>
      <c r="AK103" s="294" t="e">
        <f>VLOOKUP(F103,[4]IMC!$B$6:$R$210,15,FALSE)</f>
        <v>#N/A</v>
      </c>
      <c r="AL103" s="294" t="e">
        <f>VLOOKUP(F103,[4]IMC!$B$6:$R$210,16,FALSE)</f>
        <v>#N/A</v>
      </c>
      <c r="AM103" s="294" t="e">
        <f>VLOOKUP(F103,[4]IMC!$B$6:$R$210,17,FALSE)</f>
        <v>#N/A</v>
      </c>
    </row>
    <row r="104" spans="1:39" s="295" customFormat="1" ht="14">
      <c r="A104" s="281"/>
      <c r="B104" s="281"/>
      <c r="C104" s="301"/>
      <c r="D104" s="283"/>
      <c r="E104" s="302"/>
      <c r="F104" s="284">
        <f t="shared" si="16"/>
        <v>0</v>
      </c>
      <c r="G104" s="285">
        <f t="shared" si="17"/>
        <v>0</v>
      </c>
      <c r="H104" s="281"/>
      <c r="I104" s="281"/>
      <c r="J104" s="281">
        <f t="shared" si="18"/>
        <v>0</v>
      </c>
      <c r="K104" s="281"/>
      <c r="L104" s="286" t="e">
        <f t="shared" si="19"/>
        <v>#DIV/0!</v>
      </c>
      <c r="M104" s="287" t="str">
        <f t="shared" si="10"/>
        <v/>
      </c>
      <c r="N104" s="288" t="e">
        <f>MATCH(F104,[4]IMC!B:B,0)</f>
        <v>#N/A</v>
      </c>
      <c r="O104" s="288" t="e">
        <f t="shared" ca="1" si="20"/>
        <v>#N/A</v>
      </c>
      <c r="P104" s="287" t="e">
        <f ca="1">CONCATENATE(INDEX([4]IMC!$F$1:$R$5,5,$O104) &amp; " e " &amp; INDEX([4]IMC!$F$1:$R$5,5,$O104+1))</f>
        <v>#N/A</v>
      </c>
      <c r="Q104" s="281"/>
      <c r="R104" s="288" t="e">
        <f>MATCH(F104,[4]PC!A:A,0)</f>
        <v>#N/A</v>
      </c>
      <c r="S104" s="288" t="e">
        <f t="shared" ca="1" si="12"/>
        <v>#N/A</v>
      </c>
      <c r="T104" s="296" t="e">
        <f ca="1">CONCATENATE(INDEX([4]PC!$E$1:$M$2,1,$S104) &amp; " e " &amp; INDEX([4]PC!$E$1:$M$2,1,$S104+1))</f>
        <v>#N/A</v>
      </c>
      <c r="U104" s="339"/>
      <c r="V104" s="335" t="e">
        <f t="shared" ca="1" si="13"/>
        <v>#N/A</v>
      </c>
      <c r="W104" s="335" t="e">
        <f ca="1">CONCATENATE(INDEX([4]IMC!$F$1:$R$5,5,$V104) &amp; " e " &amp; INDEX([4]IMC!$F$1:$R$5,5,$V104+1))</f>
        <v>#N/A</v>
      </c>
      <c r="X104" s="336">
        <f t="shared" si="14"/>
        <v>0</v>
      </c>
      <c r="Y104" s="336">
        <f t="shared" si="15"/>
        <v>0</v>
      </c>
      <c r="Z104" s="337"/>
      <c r="AA104" s="294" t="e">
        <f>VLOOKUP(F104,[4]IMC!$B$6:$R$210,5,FALSE)</f>
        <v>#N/A</v>
      </c>
      <c r="AB104" s="294" t="e">
        <f>VLOOKUP(F104,[4]IMC!$B$6:$R$210,6,FALSE)</f>
        <v>#N/A</v>
      </c>
      <c r="AC104" s="294" t="e">
        <f>VLOOKUP(F104,[4]IMC!$B$6:$R$210,7,FALSE)</f>
        <v>#N/A</v>
      </c>
      <c r="AD104" s="294" t="e">
        <f>VLOOKUP(F104,[4]IMC!$B$6:$R$210,8,FALSE)</f>
        <v>#N/A</v>
      </c>
      <c r="AE104" s="294" t="e">
        <f>VLOOKUP(F104,[4]IMC!$B$6:$R$210,9,FALSE)</f>
        <v>#N/A</v>
      </c>
      <c r="AF104" s="294" t="e">
        <f>VLOOKUP(F104,[4]IMC!$B$6:$R$210,10,FALSE)</f>
        <v>#N/A</v>
      </c>
      <c r="AG104" s="294" t="e">
        <f>VLOOKUP(F104,[4]IMC!$B$6:$R$210,11,FALSE)</f>
        <v>#N/A</v>
      </c>
      <c r="AH104" s="294" t="e">
        <f>VLOOKUP(F104,[4]IMC!$B$6:$R$210,12,FALSE)</f>
        <v>#N/A</v>
      </c>
      <c r="AI104" s="294" t="e">
        <f>VLOOKUP(F104,[4]IMC!$B$6:$R$210,13,FALSE)</f>
        <v>#N/A</v>
      </c>
      <c r="AJ104" s="294" t="e">
        <f>VLOOKUP(F104,[4]IMC!$B$6:$R$210,14,FALSE)</f>
        <v>#N/A</v>
      </c>
      <c r="AK104" s="294" t="e">
        <f>VLOOKUP(F104,[4]IMC!$B$6:$R$210,15,FALSE)</f>
        <v>#N/A</v>
      </c>
      <c r="AL104" s="294" t="e">
        <f>VLOOKUP(F104,[4]IMC!$B$6:$R$210,16,FALSE)</f>
        <v>#N/A</v>
      </c>
      <c r="AM104" s="294" t="e">
        <f>VLOOKUP(F104,[4]IMC!$B$6:$R$210,17,FALSE)</f>
        <v>#N/A</v>
      </c>
    </row>
    <row r="105" spans="1:39" s="295" customFormat="1" ht="14">
      <c r="A105" s="281"/>
      <c r="B105" s="281"/>
      <c r="C105" s="301"/>
      <c r="D105" s="283"/>
      <c r="E105" s="302"/>
      <c r="F105" s="284">
        <f t="shared" si="16"/>
        <v>0</v>
      </c>
      <c r="G105" s="285">
        <f t="shared" si="17"/>
        <v>0</v>
      </c>
      <c r="H105" s="281"/>
      <c r="I105" s="281"/>
      <c r="J105" s="281">
        <f t="shared" si="18"/>
        <v>0</v>
      </c>
      <c r="K105" s="281"/>
      <c r="L105" s="286" t="e">
        <f t="shared" si="19"/>
        <v>#DIV/0!</v>
      </c>
      <c r="M105" s="287" t="str">
        <f t="shared" si="10"/>
        <v/>
      </c>
      <c r="N105" s="288" t="e">
        <f>MATCH(F105,[4]IMC!B:B,0)</f>
        <v>#N/A</v>
      </c>
      <c r="O105" s="288" t="e">
        <f t="shared" ca="1" si="20"/>
        <v>#N/A</v>
      </c>
      <c r="P105" s="287" t="e">
        <f ca="1">CONCATENATE(INDEX([4]IMC!$F$1:$R$5,5,$O105) &amp; " e " &amp; INDEX([4]IMC!$F$1:$R$5,5,$O105+1))</f>
        <v>#N/A</v>
      </c>
      <c r="Q105" s="281"/>
      <c r="R105" s="288" t="e">
        <f>MATCH(F105,[4]PC!A:A,0)</f>
        <v>#N/A</v>
      </c>
      <c r="S105" s="288" t="e">
        <f t="shared" ca="1" si="12"/>
        <v>#N/A</v>
      </c>
      <c r="T105" s="296" t="e">
        <f ca="1">CONCATENATE(INDEX([4]PC!$E$1:$M$2,1,$S105) &amp; " e " &amp; INDEX([4]PC!$E$1:$M$2,1,$S105+1))</f>
        <v>#N/A</v>
      </c>
      <c r="U105" s="339"/>
      <c r="V105" s="335" t="e">
        <f t="shared" ca="1" si="13"/>
        <v>#N/A</v>
      </c>
      <c r="W105" s="335" t="e">
        <f ca="1">CONCATENATE(INDEX([4]IMC!$F$1:$R$5,5,$V105) &amp; " e " &amp; INDEX([4]IMC!$F$1:$R$5,5,$V105+1))</f>
        <v>#N/A</v>
      </c>
      <c r="X105" s="336">
        <f t="shared" si="14"/>
        <v>0</v>
      </c>
      <c r="Y105" s="336">
        <f t="shared" si="15"/>
        <v>0</v>
      </c>
      <c r="Z105" s="337"/>
      <c r="AA105" s="294" t="e">
        <f>VLOOKUP(F105,[4]IMC!$B$6:$R$210,5,FALSE)</f>
        <v>#N/A</v>
      </c>
      <c r="AB105" s="294" t="e">
        <f>VLOOKUP(F105,[4]IMC!$B$6:$R$210,6,FALSE)</f>
        <v>#N/A</v>
      </c>
      <c r="AC105" s="294" t="e">
        <f>VLOOKUP(F105,[4]IMC!$B$6:$R$210,7,FALSE)</f>
        <v>#N/A</v>
      </c>
      <c r="AD105" s="294" t="e">
        <f>VLOOKUP(F105,[4]IMC!$B$6:$R$210,8,FALSE)</f>
        <v>#N/A</v>
      </c>
      <c r="AE105" s="294" t="e">
        <f>VLOOKUP(F105,[4]IMC!$B$6:$R$210,9,FALSE)</f>
        <v>#N/A</v>
      </c>
      <c r="AF105" s="294" t="e">
        <f>VLOOKUP(F105,[4]IMC!$B$6:$R$210,10,FALSE)</f>
        <v>#N/A</v>
      </c>
      <c r="AG105" s="294" t="e">
        <f>VLOOKUP(F105,[4]IMC!$B$6:$R$210,11,FALSE)</f>
        <v>#N/A</v>
      </c>
      <c r="AH105" s="294" t="e">
        <f>VLOOKUP(F105,[4]IMC!$B$6:$R$210,12,FALSE)</f>
        <v>#N/A</v>
      </c>
      <c r="AI105" s="294" t="e">
        <f>VLOOKUP(F105,[4]IMC!$B$6:$R$210,13,FALSE)</f>
        <v>#N/A</v>
      </c>
      <c r="AJ105" s="294" t="e">
        <f>VLOOKUP(F105,[4]IMC!$B$6:$R$210,14,FALSE)</f>
        <v>#N/A</v>
      </c>
      <c r="AK105" s="294" t="e">
        <f>VLOOKUP(F105,[4]IMC!$B$6:$R$210,15,FALSE)</f>
        <v>#N/A</v>
      </c>
      <c r="AL105" s="294" t="e">
        <f>VLOOKUP(F105,[4]IMC!$B$6:$R$210,16,FALSE)</f>
        <v>#N/A</v>
      </c>
      <c r="AM105" s="294" t="e">
        <f>VLOOKUP(F105,[4]IMC!$B$6:$R$210,17,FALSE)</f>
        <v>#N/A</v>
      </c>
    </row>
    <row r="106" spans="1:39" s="295" customFormat="1" ht="14">
      <c r="A106" s="281"/>
      <c r="B106" s="281"/>
      <c r="C106" s="301"/>
      <c r="D106" s="283"/>
      <c r="E106" s="302"/>
      <c r="F106" s="284">
        <f t="shared" si="16"/>
        <v>0</v>
      </c>
      <c r="G106" s="285">
        <f t="shared" si="17"/>
        <v>0</v>
      </c>
      <c r="H106" s="281"/>
      <c r="I106" s="300"/>
      <c r="J106" s="281">
        <f t="shared" si="18"/>
        <v>0</v>
      </c>
      <c r="K106" s="281"/>
      <c r="L106" s="286" t="e">
        <f t="shared" si="19"/>
        <v>#DIV/0!</v>
      </c>
      <c r="M106" s="287" t="str">
        <f t="shared" si="10"/>
        <v/>
      </c>
      <c r="N106" s="288" t="e">
        <f>MATCH(F106,[4]IMC!B:B,0)</f>
        <v>#N/A</v>
      </c>
      <c r="O106" s="288" t="e">
        <f t="shared" ca="1" si="20"/>
        <v>#N/A</v>
      </c>
      <c r="P106" s="287" t="e">
        <f ca="1">CONCATENATE(INDEX([4]IMC!$F$1:$R$5,5,$O106) &amp; " e " &amp; INDEX([4]IMC!$F$1:$R$5,5,$O106+1))</f>
        <v>#N/A</v>
      </c>
      <c r="Q106" s="281"/>
      <c r="R106" s="288" t="e">
        <f>MATCH(F106,[4]PC!A:A,0)</f>
        <v>#N/A</v>
      </c>
      <c r="S106" s="288" t="e">
        <f t="shared" ca="1" si="12"/>
        <v>#N/A</v>
      </c>
      <c r="T106" s="296" t="e">
        <f ca="1">CONCATENATE(INDEX([4]PC!$E$1:$M$2,1,$S106) &amp; " e " &amp; INDEX([4]PC!$E$1:$M$2,1,$S106+1))</f>
        <v>#N/A</v>
      </c>
      <c r="U106" s="339"/>
      <c r="V106" s="335" t="e">
        <f t="shared" ca="1" si="13"/>
        <v>#N/A</v>
      </c>
      <c r="W106" s="335" t="e">
        <f ca="1">CONCATENATE(INDEX([4]IMC!$F$1:$R$5,5,$V106) &amp; " e " &amp; INDEX([4]IMC!$F$1:$R$5,5,$V106+1))</f>
        <v>#N/A</v>
      </c>
      <c r="X106" s="336">
        <f t="shared" si="14"/>
        <v>0</v>
      </c>
      <c r="Y106" s="336">
        <f t="shared" si="15"/>
        <v>0</v>
      </c>
      <c r="Z106" s="337"/>
      <c r="AA106" s="294" t="e">
        <f>VLOOKUP(F106,[4]IMC!$B$6:$R$210,5,FALSE)</f>
        <v>#N/A</v>
      </c>
      <c r="AB106" s="294" t="e">
        <f>VLOOKUP(F106,[4]IMC!$B$6:$R$210,6,FALSE)</f>
        <v>#N/A</v>
      </c>
      <c r="AC106" s="294" t="e">
        <f>VLOOKUP(F106,[4]IMC!$B$6:$R$210,7,FALSE)</f>
        <v>#N/A</v>
      </c>
      <c r="AD106" s="294" t="e">
        <f>VLOOKUP(F106,[4]IMC!$B$6:$R$210,8,FALSE)</f>
        <v>#N/A</v>
      </c>
      <c r="AE106" s="294" t="e">
        <f>VLOOKUP(F106,[4]IMC!$B$6:$R$210,9,FALSE)</f>
        <v>#N/A</v>
      </c>
      <c r="AF106" s="294" t="e">
        <f>VLOOKUP(F106,[4]IMC!$B$6:$R$210,10,FALSE)</f>
        <v>#N/A</v>
      </c>
      <c r="AG106" s="294" t="e">
        <f>VLOOKUP(F106,[4]IMC!$B$6:$R$210,11,FALSE)</f>
        <v>#N/A</v>
      </c>
      <c r="AH106" s="294" t="e">
        <f>VLOOKUP(F106,[4]IMC!$B$6:$R$210,12,FALSE)</f>
        <v>#N/A</v>
      </c>
      <c r="AI106" s="294" t="e">
        <f>VLOOKUP(F106,[4]IMC!$B$6:$R$210,13,FALSE)</f>
        <v>#N/A</v>
      </c>
      <c r="AJ106" s="294" t="e">
        <f>VLOOKUP(F106,[4]IMC!$B$6:$R$210,14,FALSE)</f>
        <v>#N/A</v>
      </c>
      <c r="AK106" s="294" t="e">
        <f>VLOOKUP(F106,[4]IMC!$B$6:$R$210,15,FALSE)</f>
        <v>#N/A</v>
      </c>
      <c r="AL106" s="294" t="e">
        <f>VLOOKUP(F106,[4]IMC!$B$6:$R$210,16,FALSE)</f>
        <v>#N/A</v>
      </c>
      <c r="AM106" s="294" t="e">
        <f>VLOOKUP(F106,[4]IMC!$B$6:$R$210,17,FALSE)</f>
        <v>#N/A</v>
      </c>
    </row>
    <row r="107" spans="1:39" s="295" customFormat="1" ht="14">
      <c r="A107" s="281"/>
      <c r="B107" s="281"/>
      <c r="C107" s="301"/>
      <c r="D107" s="283"/>
      <c r="E107" s="302"/>
      <c r="F107" s="284">
        <f t="shared" si="16"/>
        <v>0</v>
      </c>
      <c r="G107" s="285">
        <f t="shared" si="17"/>
        <v>0</v>
      </c>
      <c r="H107" s="281"/>
      <c r="I107" s="281"/>
      <c r="J107" s="281">
        <f t="shared" si="18"/>
        <v>0</v>
      </c>
      <c r="K107" s="281"/>
      <c r="L107" s="286" t="e">
        <f t="shared" si="19"/>
        <v>#DIV/0!</v>
      </c>
      <c r="M107" s="287" t="str">
        <f t="shared" si="10"/>
        <v/>
      </c>
      <c r="N107" s="288" t="e">
        <f>MATCH(F107,[4]IMC!B:B,0)</f>
        <v>#N/A</v>
      </c>
      <c r="O107" s="288" t="e">
        <f t="shared" ca="1" si="20"/>
        <v>#N/A</v>
      </c>
      <c r="P107" s="287" t="e">
        <f ca="1">CONCATENATE(INDEX([4]IMC!$F$1:$R$5,5,$O107) &amp; " e " &amp; INDEX([4]IMC!$F$1:$R$5,5,$O107+1))</f>
        <v>#N/A</v>
      </c>
      <c r="Q107" s="281"/>
      <c r="R107" s="288" t="e">
        <f>MATCH(F107,[4]PC!A:A,0)</f>
        <v>#N/A</v>
      </c>
      <c r="S107" s="288" t="e">
        <f t="shared" ca="1" si="12"/>
        <v>#N/A</v>
      </c>
      <c r="T107" s="296" t="e">
        <f ca="1">CONCATENATE(INDEX([4]PC!$E$1:$M$2,1,$S107) &amp; " e " &amp; INDEX([4]PC!$E$1:$M$2,1,$S107+1))</f>
        <v>#N/A</v>
      </c>
      <c r="U107" s="339"/>
      <c r="V107" s="335" t="e">
        <f t="shared" ca="1" si="13"/>
        <v>#N/A</v>
      </c>
      <c r="W107" s="335" t="e">
        <f ca="1">CONCATENATE(INDEX([4]IMC!$F$1:$R$5,5,$V107) &amp; " e " &amp; INDEX([4]IMC!$F$1:$R$5,5,$V107+1))</f>
        <v>#N/A</v>
      </c>
      <c r="X107" s="336">
        <f t="shared" si="14"/>
        <v>0</v>
      </c>
      <c r="Y107" s="336">
        <f t="shared" si="15"/>
        <v>0</v>
      </c>
      <c r="Z107" s="337"/>
      <c r="AA107" s="294" t="e">
        <f>VLOOKUP(F107,[4]IMC!$B$6:$R$210,5,FALSE)</f>
        <v>#N/A</v>
      </c>
      <c r="AB107" s="294" t="e">
        <f>VLOOKUP(F107,[4]IMC!$B$6:$R$210,6,FALSE)</f>
        <v>#N/A</v>
      </c>
      <c r="AC107" s="294" t="e">
        <f>VLOOKUP(F107,[4]IMC!$B$6:$R$210,7,FALSE)</f>
        <v>#N/A</v>
      </c>
      <c r="AD107" s="294" t="e">
        <f>VLOOKUP(F107,[4]IMC!$B$6:$R$210,8,FALSE)</f>
        <v>#N/A</v>
      </c>
      <c r="AE107" s="294" t="e">
        <f>VLOOKUP(F107,[4]IMC!$B$6:$R$210,9,FALSE)</f>
        <v>#N/A</v>
      </c>
      <c r="AF107" s="294" t="e">
        <f>VLOOKUP(F107,[4]IMC!$B$6:$R$210,10,FALSE)</f>
        <v>#N/A</v>
      </c>
      <c r="AG107" s="294" t="e">
        <f>VLOOKUP(F107,[4]IMC!$B$6:$R$210,11,FALSE)</f>
        <v>#N/A</v>
      </c>
      <c r="AH107" s="294" t="e">
        <f>VLOOKUP(F107,[4]IMC!$B$6:$R$210,12,FALSE)</f>
        <v>#N/A</v>
      </c>
      <c r="AI107" s="294" t="e">
        <f>VLOOKUP(F107,[4]IMC!$B$6:$R$210,13,FALSE)</f>
        <v>#N/A</v>
      </c>
      <c r="AJ107" s="294" t="e">
        <f>VLOOKUP(F107,[4]IMC!$B$6:$R$210,14,FALSE)</f>
        <v>#N/A</v>
      </c>
      <c r="AK107" s="294" t="e">
        <f>VLOOKUP(F107,[4]IMC!$B$6:$R$210,15,FALSE)</f>
        <v>#N/A</v>
      </c>
      <c r="AL107" s="294" t="e">
        <f>VLOOKUP(F107,[4]IMC!$B$6:$R$210,16,FALSE)</f>
        <v>#N/A</v>
      </c>
      <c r="AM107" s="294" t="e">
        <f>VLOOKUP(F107,[4]IMC!$B$6:$R$210,17,FALSE)</f>
        <v>#N/A</v>
      </c>
    </row>
    <row r="108" spans="1:39" s="295" customFormat="1" ht="14">
      <c r="A108" s="281"/>
      <c r="B108" s="281"/>
      <c r="C108" s="301"/>
      <c r="D108" s="283"/>
      <c r="E108" s="302"/>
      <c r="F108" s="284">
        <f t="shared" si="16"/>
        <v>0</v>
      </c>
      <c r="G108" s="285">
        <f t="shared" si="17"/>
        <v>0</v>
      </c>
      <c r="H108" s="281"/>
      <c r="I108" s="281"/>
      <c r="J108" s="281">
        <f t="shared" si="18"/>
        <v>0</v>
      </c>
      <c r="K108" s="281"/>
      <c r="L108" s="286" t="e">
        <f t="shared" si="19"/>
        <v>#DIV/0!</v>
      </c>
      <c r="M108" s="287" t="str">
        <f t="shared" si="10"/>
        <v/>
      </c>
      <c r="N108" s="288" t="e">
        <f>MATCH(F108,[4]IMC!B:B,0)</f>
        <v>#N/A</v>
      </c>
      <c r="O108" s="288" t="e">
        <f t="shared" ca="1" si="20"/>
        <v>#N/A</v>
      </c>
      <c r="P108" s="287" t="e">
        <f ca="1">CONCATENATE(INDEX([4]IMC!$F$1:$R$5,5,$O108) &amp; " e " &amp; INDEX([4]IMC!$F$1:$R$5,5,$O108+1))</f>
        <v>#N/A</v>
      </c>
      <c r="Q108" s="281"/>
      <c r="R108" s="288" t="e">
        <f>MATCH(F108,[4]PC!A:A,0)</f>
        <v>#N/A</v>
      </c>
      <c r="S108" s="288" t="e">
        <f t="shared" ca="1" si="12"/>
        <v>#N/A</v>
      </c>
      <c r="T108" s="296" t="e">
        <f ca="1">CONCATENATE(INDEX([4]PC!$E$1:$M$2,1,$S108) &amp; " e " &amp; INDEX([4]PC!$E$1:$M$2,1,$S108+1))</f>
        <v>#N/A</v>
      </c>
      <c r="U108" s="339"/>
      <c r="V108" s="335" t="e">
        <f t="shared" ca="1" si="13"/>
        <v>#N/A</v>
      </c>
      <c r="W108" s="335" t="e">
        <f ca="1">CONCATENATE(INDEX([4]IMC!$F$1:$R$5,5,$V108) &amp; " e " &amp; INDEX([4]IMC!$F$1:$R$5,5,$V108+1))</f>
        <v>#N/A</v>
      </c>
      <c r="X108" s="336">
        <f t="shared" si="14"/>
        <v>0</v>
      </c>
      <c r="Y108" s="336">
        <f t="shared" si="15"/>
        <v>0</v>
      </c>
      <c r="Z108" s="337"/>
      <c r="AA108" s="294" t="e">
        <f>VLOOKUP(F108,[4]IMC!$B$6:$R$210,5,FALSE)</f>
        <v>#N/A</v>
      </c>
      <c r="AB108" s="294" t="e">
        <f>VLOOKUP(F108,[4]IMC!$B$6:$R$210,6,FALSE)</f>
        <v>#N/A</v>
      </c>
      <c r="AC108" s="294" t="e">
        <f>VLOOKUP(F108,[4]IMC!$B$6:$R$210,7,FALSE)</f>
        <v>#N/A</v>
      </c>
      <c r="AD108" s="294" t="e">
        <f>VLOOKUP(F108,[4]IMC!$B$6:$R$210,8,FALSE)</f>
        <v>#N/A</v>
      </c>
      <c r="AE108" s="294" t="e">
        <f>VLOOKUP(F108,[4]IMC!$B$6:$R$210,9,FALSE)</f>
        <v>#N/A</v>
      </c>
      <c r="AF108" s="294" t="e">
        <f>VLOOKUP(F108,[4]IMC!$B$6:$R$210,10,FALSE)</f>
        <v>#N/A</v>
      </c>
      <c r="AG108" s="294" t="e">
        <f>VLOOKUP(F108,[4]IMC!$B$6:$R$210,11,FALSE)</f>
        <v>#N/A</v>
      </c>
      <c r="AH108" s="294" t="e">
        <f>VLOOKUP(F108,[4]IMC!$B$6:$R$210,12,FALSE)</f>
        <v>#N/A</v>
      </c>
      <c r="AI108" s="294" t="e">
        <f>VLOOKUP(F108,[4]IMC!$B$6:$R$210,13,FALSE)</f>
        <v>#N/A</v>
      </c>
      <c r="AJ108" s="294" t="e">
        <f>VLOOKUP(F108,[4]IMC!$B$6:$R$210,14,FALSE)</f>
        <v>#N/A</v>
      </c>
      <c r="AK108" s="294" t="e">
        <f>VLOOKUP(F108,[4]IMC!$B$6:$R$210,15,FALSE)</f>
        <v>#N/A</v>
      </c>
      <c r="AL108" s="294" t="e">
        <f>VLOOKUP(F108,[4]IMC!$B$6:$R$210,16,FALSE)</f>
        <v>#N/A</v>
      </c>
      <c r="AM108" s="294" t="e">
        <f>VLOOKUP(F108,[4]IMC!$B$6:$R$210,17,FALSE)</f>
        <v>#N/A</v>
      </c>
    </row>
    <row r="109" spans="1:39" s="295" customFormat="1" ht="14">
      <c r="A109" s="281"/>
      <c r="B109" s="281"/>
      <c r="C109" s="301"/>
      <c r="D109" s="283"/>
      <c r="E109" s="302"/>
      <c r="F109" s="284">
        <f t="shared" si="16"/>
        <v>0</v>
      </c>
      <c r="G109" s="285">
        <f t="shared" si="17"/>
        <v>0</v>
      </c>
      <c r="H109" s="281"/>
      <c r="I109" s="281"/>
      <c r="J109" s="281">
        <f t="shared" si="18"/>
        <v>0</v>
      </c>
      <c r="K109" s="281"/>
      <c r="L109" s="286" t="e">
        <f t="shared" si="19"/>
        <v>#DIV/0!</v>
      </c>
      <c r="M109" s="287" t="str">
        <f t="shared" si="10"/>
        <v/>
      </c>
      <c r="N109" s="288" t="e">
        <f>MATCH(F109,[4]IMC!B:B,0)</f>
        <v>#N/A</v>
      </c>
      <c r="O109" s="288" t="e">
        <f t="shared" ca="1" si="20"/>
        <v>#N/A</v>
      </c>
      <c r="P109" s="287" t="e">
        <f ca="1">CONCATENATE(INDEX([4]IMC!$F$1:$R$5,5,$O109) &amp; " e " &amp; INDEX([4]IMC!$F$1:$R$5,5,$O109+1))</f>
        <v>#N/A</v>
      </c>
      <c r="Q109" s="281"/>
      <c r="R109" s="288" t="e">
        <f>MATCH(F109,[4]PC!A:A,0)</f>
        <v>#N/A</v>
      </c>
      <c r="S109" s="288" t="e">
        <f t="shared" ca="1" si="12"/>
        <v>#N/A</v>
      </c>
      <c r="T109" s="296" t="e">
        <f ca="1">CONCATENATE(INDEX([4]PC!$E$1:$M$2,1,$S109) &amp; " e " &amp; INDEX([4]PC!$E$1:$M$2,1,$S109+1))</f>
        <v>#N/A</v>
      </c>
      <c r="U109" s="339"/>
      <c r="V109" s="335" t="e">
        <f t="shared" ca="1" si="13"/>
        <v>#N/A</v>
      </c>
      <c r="W109" s="335" t="e">
        <f ca="1">CONCATENATE(INDEX([4]IMC!$F$1:$R$5,5,$V109) &amp; " e " &amp; INDEX([4]IMC!$F$1:$R$5,5,$V109+1))</f>
        <v>#N/A</v>
      </c>
      <c r="X109" s="336">
        <f t="shared" si="14"/>
        <v>0</v>
      </c>
      <c r="Y109" s="336">
        <f t="shared" si="15"/>
        <v>0</v>
      </c>
      <c r="Z109" s="337"/>
      <c r="AA109" s="294" t="e">
        <f>VLOOKUP(F109,[4]IMC!$B$6:$R$210,5,FALSE)</f>
        <v>#N/A</v>
      </c>
      <c r="AB109" s="294" t="e">
        <f>VLOOKUP(F109,[4]IMC!$B$6:$R$210,6,FALSE)</f>
        <v>#N/A</v>
      </c>
      <c r="AC109" s="294" t="e">
        <f>VLOOKUP(F109,[4]IMC!$B$6:$R$210,7,FALSE)</f>
        <v>#N/A</v>
      </c>
      <c r="AD109" s="294" t="e">
        <f>VLOOKUP(F109,[4]IMC!$B$6:$R$210,8,FALSE)</f>
        <v>#N/A</v>
      </c>
      <c r="AE109" s="294" t="e">
        <f>VLOOKUP(F109,[4]IMC!$B$6:$R$210,9,FALSE)</f>
        <v>#N/A</v>
      </c>
      <c r="AF109" s="294" t="e">
        <f>VLOOKUP(F109,[4]IMC!$B$6:$R$210,10,FALSE)</f>
        <v>#N/A</v>
      </c>
      <c r="AG109" s="294" t="e">
        <f>VLOOKUP(F109,[4]IMC!$B$6:$R$210,11,FALSE)</f>
        <v>#N/A</v>
      </c>
      <c r="AH109" s="294" t="e">
        <f>VLOOKUP(F109,[4]IMC!$B$6:$R$210,12,FALSE)</f>
        <v>#N/A</v>
      </c>
      <c r="AI109" s="294" t="e">
        <f>VLOOKUP(F109,[4]IMC!$B$6:$R$210,13,FALSE)</f>
        <v>#N/A</v>
      </c>
      <c r="AJ109" s="294" t="e">
        <f>VLOOKUP(F109,[4]IMC!$B$6:$R$210,14,FALSE)</f>
        <v>#N/A</v>
      </c>
      <c r="AK109" s="294" t="e">
        <f>VLOOKUP(F109,[4]IMC!$B$6:$R$210,15,FALSE)</f>
        <v>#N/A</v>
      </c>
      <c r="AL109" s="294" t="e">
        <f>VLOOKUP(F109,[4]IMC!$B$6:$R$210,16,FALSE)</f>
        <v>#N/A</v>
      </c>
      <c r="AM109" s="294" t="e">
        <f>VLOOKUP(F109,[4]IMC!$B$6:$R$210,17,FALSE)</f>
        <v>#N/A</v>
      </c>
    </row>
    <row r="110" spans="1:39" s="295" customFormat="1" ht="14">
      <c r="A110" s="281"/>
      <c r="B110" s="281"/>
      <c r="C110" s="301"/>
      <c r="D110" s="283"/>
      <c r="E110" s="302"/>
      <c r="F110" s="284">
        <f t="shared" si="16"/>
        <v>0</v>
      </c>
      <c r="G110" s="285">
        <f t="shared" si="17"/>
        <v>0</v>
      </c>
      <c r="H110" s="281"/>
      <c r="I110" s="300"/>
      <c r="J110" s="281">
        <f t="shared" si="18"/>
        <v>0</v>
      </c>
      <c r="K110" s="281"/>
      <c r="L110" s="286" t="e">
        <f t="shared" si="19"/>
        <v>#DIV/0!</v>
      </c>
      <c r="M110" s="287" t="str">
        <f t="shared" si="10"/>
        <v/>
      </c>
      <c r="N110" s="288" t="e">
        <f>MATCH(F110,[4]IMC!B:B,0)</f>
        <v>#N/A</v>
      </c>
      <c r="O110" s="288" t="e">
        <f t="shared" ca="1" si="20"/>
        <v>#N/A</v>
      </c>
      <c r="P110" s="287" t="e">
        <f ca="1">CONCATENATE(INDEX([4]IMC!$F$1:$R$5,5,$O110) &amp; " e " &amp; INDEX([4]IMC!$F$1:$R$5,5,$O110+1))</f>
        <v>#N/A</v>
      </c>
      <c r="Q110" s="281"/>
      <c r="R110" s="288" t="e">
        <f>MATCH(F110,[4]PC!A:A,0)</f>
        <v>#N/A</v>
      </c>
      <c r="S110" s="288" t="e">
        <f t="shared" ca="1" si="12"/>
        <v>#N/A</v>
      </c>
      <c r="T110" s="296" t="e">
        <f ca="1">CONCATENATE(INDEX([4]PC!$E$1:$M$2,1,$S110) &amp; " e " &amp; INDEX([4]PC!$E$1:$M$2,1,$S110+1))</f>
        <v>#N/A</v>
      </c>
      <c r="U110" s="339"/>
      <c r="V110" s="335" t="e">
        <f t="shared" ca="1" si="13"/>
        <v>#N/A</v>
      </c>
      <c r="W110" s="335" t="e">
        <f ca="1">CONCATENATE(INDEX([4]IMC!$F$1:$R$5,5,$V110) &amp; " e " &amp; INDEX([4]IMC!$F$1:$R$5,5,$V110+1))</f>
        <v>#N/A</v>
      </c>
      <c r="X110" s="336">
        <f t="shared" si="14"/>
        <v>0</v>
      </c>
      <c r="Y110" s="336">
        <f t="shared" si="15"/>
        <v>0</v>
      </c>
      <c r="Z110" s="337"/>
      <c r="AA110" s="294" t="e">
        <f>VLOOKUP(F110,[4]IMC!$B$6:$R$210,5,FALSE)</f>
        <v>#N/A</v>
      </c>
      <c r="AB110" s="294" t="e">
        <f>VLOOKUP(F110,[4]IMC!$B$6:$R$210,6,FALSE)</f>
        <v>#N/A</v>
      </c>
      <c r="AC110" s="294" t="e">
        <f>VLOOKUP(F110,[4]IMC!$B$6:$R$210,7,FALSE)</f>
        <v>#N/A</v>
      </c>
      <c r="AD110" s="294" t="e">
        <f>VLOOKUP(F110,[4]IMC!$B$6:$R$210,8,FALSE)</f>
        <v>#N/A</v>
      </c>
      <c r="AE110" s="294" t="e">
        <f>VLOOKUP(F110,[4]IMC!$B$6:$R$210,9,FALSE)</f>
        <v>#N/A</v>
      </c>
      <c r="AF110" s="294" t="e">
        <f>VLOOKUP(F110,[4]IMC!$B$6:$R$210,10,FALSE)</f>
        <v>#N/A</v>
      </c>
      <c r="AG110" s="294" t="e">
        <f>VLOOKUP(F110,[4]IMC!$B$6:$R$210,11,FALSE)</f>
        <v>#N/A</v>
      </c>
      <c r="AH110" s="294" t="e">
        <f>VLOOKUP(F110,[4]IMC!$B$6:$R$210,12,FALSE)</f>
        <v>#N/A</v>
      </c>
      <c r="AI110" s="294" t="e">
        <f>VLOOKUP(F110,[4]IMC!$B$6:$R$210,13,FALSE)</f>
        <v>#N/A</v>
      </c>
      <c r="AJ110" s="294" t="e">
        <f>VLOOKUP(F110,[4]IMC!$B$6:$R$210,14,FALSE)</f>
        <v>#N/A</v>
      </c>
      <c r="AK110" s="294" t="e">
        <f>VLOOKUP(F110,[4]IMC!$B$6:$R$210,15,FALSE)</f>
        <v>#N/A</v>
      </c>
      <c r="AL110" s="294" t="e">
        <f>VLOOKUP(F110,[4]IMC!$B$6:$R$210,16,FALSE)</f>
        <v>#N/A</v>
      </c>
      <c r="AM110" s="294" t="e">
        <f>VLOOKUP(F110,[4]IMC!$B$6:$R$210,17,FALSE)</f>
        <v>#N/A</v>
      </c>
    </row>
    <row r="111" spans="1:39" s="295" customFormat="1" ht="14">
      <c r="A111" s="281"/>
      <c r="B111" s="281"/>
      <c r="C111" s="301"/>
      <c r="D111" s="283"/>
      <c r="E111" s="302"/>
      <c r="F111" s="284">
        <f t="shared" si="16"/>
        <v>0</v>
      </c>
      <c r="G111" s="285">
        <f t="shared" si="17"/>
        <v>0</v>
      </c>
      <c r="H111" s="281"/>
      <c r="I111" s="281"/>
      <c r="J111" s="281">
        <f t="shared" si="18"/>
        <v>0</v>
      </c>
      <c r="K111" s="281"/>
      <c r="L111" s="286" t="e">
        <f t="shared" si="19"/>
        <v>#DIV/0!</v>
      </c>
      <c r="M111" s="287" t="str">
        <f t="shared" si="10"/>
        <v/>
      </c>
      <c r="N111" s="288" t="e">
        <f>MATCH(F111,[4]IMC!B:B,0)</f>
        <v>#N/A</v>
      </c>
      <c r="O111" s="288" t="e">
        <f t="shared" ca="1" si="20"/>
        <v>#N/A</v>
      </c>
      <c r="P111" s="287" t="e">
        <f ca="1">CONCATENATE(INDEX([4]IMC!$F$1:$R$5,5,$O111) &amp; " e " &amp; INDEX([4]IMC!$F$1:$R$5,5,$O111+1))</f>
        <v>#N/A</v>
      </c>
      <c r="Q111" s="281"/>
      <c r="R111" s="288" t="e">
        <f>MATCH(F111,[4]PC!A:A,0)</f>
        <v>#N/A</v>
      </c>
      <c r="S111" s="288" t="e">
        <f t="shared" ca="1" si="12"/>
        <v>#N/A</v>
      </c>
      <c r="T111" s="296" t="e">
        <f ca="1">CONCATENATE(INDEX([4]PC!$E$1:$M$2,1,$S111) &amp; " e " &amp; INDEX([4]PC!$E$1:$M$2,1,$S111+1))</f>
        <v>#N/A</v>
      </c>
      <c r="U111" s="339"/>
      <c r="V111" s="335" t="e">
        <f t="shared" ca="1" si="13"/>
        <v>#N/A</v>
      </c>
      <c r="W111" s="335" t="e">
        <f ca="1">CONCATENATE(INDEX([4]IMC!$F$1:$R$5,5,$V111) &amp; " e " &amp; INDEX([4]IMC!$F$1:$R$5,5,$V111+1))</f>
        <v>#N/A</v>
      </c>
      <c r="X111" s="336">
        <f t="shared" si="14"/>
        <v>0</v>
      </c>
      <c r="Y111" s="336">
        <f t="shared" si="15"/>
        <v>0</v>
      </c>
      <c r="Z111" s="337"/>
      <c r="AA111" s="294" t="e">
        <f>VLOOKUP(F111,[4]IMC!$B$6:$R$210,5,FALSE)</f>
        <v>#N/A</v>
      </c>
      <c r="AB111" s="294" t="e">
        <f>VLOOKUP(F111,[4]IMC!$B$6:$R$210,6,FALSE)</f>
        <v>#N/A</v>
      </c>
      <c r="AC111" s="294" t="e">
        <f>VLOOKUP(F111,[4]IMC!$B$6:$R$210,7,FALSE)</f>
        <v>#N/A</v>
      </c>
      <c r="AD111" s="294" t="e">
        <f>VLOOKUP(F111,[4]IMC!$B$6:$R$210,8,FALSE)</f>
        <v>#N/A</v>
      </c>
      <c r="AE111" s="294" t="e">
        <f>VLOOKUP(F111,[4]IMC!$B$6:$R$210,9,FALSE)</f>
        <v>#N/A</v>
      </c>
      <c r="AF111" s="294" t="e">
        <f>VLOOKUP(F111,[4]IMC!$B$6:$R$210,10,FALSE)</f>
        <v>#N/A</v>
      </c>
      <c r="AG111" s="294" t="e">
        <f>VLOOKUP(F111,[4]IMC!$B$6:$R$210,11,FALSE)</f>
        <v>#N/A</v>
      </c>
      <c r="AH111" s="294" t="e">
        <f>VLOOKUP(F111,[4]IMC!$B$6:$R$210,12,FALSE)</f>
        <v>#N/A</v>
      </c>
      <c r="AI111" s="294" t="e">
        <f>VLOOKUP(F111,[4]IMC!$B$6:$R$210,13,FALSE)</f>
        <v>#N/A</v>
      </c>
      <c r="AJ111" s="294" t="e">
        <f>VLOOKUP(F111,[4]IMC!$B$6:$R$210,14,FALSE)</f>
        <v>#N/A</v>
      </c>
      <c r="AK111" s="294" t="e">
        <f>VLOOKUP(F111,[4]IMC!$B$6:$R$210,15,FALSE)</f>
        <v>#N/A</v>
      </c>
      <c r="AL111" s="294" t="e">
        <f>VLOOKUP(F111,[4]IMC!$B$6:$R$210,16,FALSE)</f>
        <v>#N/A</v>
      </c>
      <c r="AM111" s="294" t="e">
        <f>VLOOKUP(F111,[4]IMC!$B$6:$R$210,17,FALSE)</f>
        <v>#N/A</v>
      </c>
    </row>
    <row r="112" spans="1:39" s="295" customFormat="1" ht="14">
      <c r="A112" s="281"/>
      <c r="B112" s="281"/>
      <c r="C112" s="301"/>
      <c r="D112" s="283"/>
      <c r="E112" s="302"/>
      <c r="F112" s="284">
        <f t="shared" si="16"/>
        <v>0</v>
      </c>
      <c r="G112" s="285">
        <f t="shared" si="17"/>
        <v>0</v>
      </c>
      <c r="H112" s="281"/>
      <c r="I112" s="300"/>
      <c r="J112" s="281">
        <f t="shared" si="18"/>
        <v>0</v>
      </c>
      <c r="K112" s="281"/>
      <c r="L112" s="286" t="e">
        <f t="shared" si="19"/>
        <v>#DIV/0!</v>
      </c>
      <c r="M112" s="287" t="str">
        <f t="shared" si="10"/>
        <v/>
      </c>
      <c r="N112" s="288" t="e">
        <f>MATCH(F112,[4]IMC!B:B,0)</f>
        <v>#N/A</v>
      </c>
      <c r="O112" s="288" t="e">
        <f t="shared" ca="1" si="20"/>
        <v>#N/A</v>
      </c>
      <c r="P112" s="287" t="e">
        <f ca="1">CONCATENATE(INDEX([4]IMC!$F$1:$R$5,5,$O112) &amp; " e " &amp; INDEX([4]IMC!$F$1:$R$5,5,$O112+1))</f>
        <v>#N/A</v>
      </c>
      <c r="Q112" s="281"/>
      <c r="R112" s="288" t="e">
        <f>MATCH(F112,[4]PC!A:A,0)</f>
        <v>#N/A</v>
      </c>
      <c r="S112" s="288" t="e">
        <f t="shared" ca="1" si="12"/>
        <v>#N/A</v>
      </c>
      <c r="T112" s="296" t="e">
        <f ca="1">CONCATENATE(INDEX([4]PC!$E$1:$M$2,1,$S112) &amp; " e " &amp; INDEX([4]PC!$E$1:$M$2,1,$S112+1))</f>
        <v>#N/A</v>
      </c>
      <c r="U112" s="339"/>
      <c r="V112" s="335" t="e">
        <f t="shared" ca="1" si="13"/>
        <v>#N/A</v>
      </c>
      <c r="W112" s="335" t="e">
        <f ca="1">CONCATENATE(INDEX([4]IMC!$F$1:$R$5,5,$V112) &amp; " e " &amp; INDEX([4]IMC!$F$1:$R$5,5,$V112+1))</f>
        <v>#N/A</v>
      </c>
      <c r="X112" s="336">
        <f t="shared" si="14"/>
        <v>0</v>
      </c>
      <c r="Y112" s="336">
        <f t="shared" si="15"/>
        <v>0</v>
      </c>
      <c r="Z112" s="337"/>
      <c r="AA112" s="294" t="e">
        <f>VLOOKUP(F112,[4]IMC!$B$6:$R$210,5,FALSE)</f>
        <v>#N/A</v>
      </c>
      <c r="AB112" s="294" t="e">
        <f>VLOOKUP(F112,[4]IMC!$B$6:$R$210,6,FALSE)</f>
        <v>#N/A</v>
      </c>
      <c r="AC112" s="294" t="e">
        <f>VLOOKUP(F112,[4]IMC!$B$6:$R$210,7,FALSE)</f>
        <v>#N/A</v>
      </c>
      <c r="AD112" s="294" t="e">
        <f>VLOOKUP(F112,[4]IMC!$B$6:$R$210,8,FALSE)</f>
        <v>#N/A</v>
      </c>
      <c r="AE112" s="294" t="e">
        <f>VLOOKUP(F112,[4]IMC!$B$6:$R$210,9,FALSE)</f>
        <v>#N/A</v>
      </c>
      <c r="AF112" s="294" t="e">
        <f>VLOOKUP(F112,[4]IMC!$B$6:$R$210,10,FALSE)</f>
        <v>#N/A</v>
      </c>
      <c r="AG112" s="294" t="e">
        <f>VLOOKUP(F112,[4]IMC!$B$6:$R$210,11,FALSE)</f>
        <v>#N/A</v>
      </c>
      <c r="AH112" s="294" t="e">
        <f>VLOOKUP(F112,[4]IMC!$B$6:$R$210,12,FALSE)</f>
        <v>#N/A</v>
      </c>
      <c r="AI112" s="294" t="e">
        <f>VLOOKUP(F112,[4]IMC!$B$6:$R$210,13,FALSE)</f>
        <v>#N/A</v>
      </c>
      <c r="AJ112" s="294" t="e">
        <f>VLOOKUP(F112,[4]IMC!$B$6:$R$210,14,FALSE)</f>
        <v>#N/A</v>
      </c>
      <c r="AK112" s="294" t="e">
        <f>VLOOKUP(F112,[4]IMC!$B$6:$R$210,15,FALSE)</f>
        <v>#N/A</v>
      </c>
      <c r="AL112" s="294" t="e">
        <f>VLOOKUP(F112,[4]IMC!$B$6:$R$210,16,FALSE)</f>
        <v>#N/A</v>
      </c>
      <c r="AM112" s="294" t="e">
        <f>VLOOKUP(F112,[4]IMC!$B$6:$R$210,17,FALSE)</f>
        <v>#N/A</v>
      </c>
    </row>
    <row r="113" spans="1:39" s="295" customFormat="1" ht="14">
      <c r="A113" s="281"/>
      <c r="B113" s="281"/>
      <c r="C113" s="301"/>
      <c r="D113" s="283"/>
      <c r="E113" s="302"/>
      <c r="F113" s="284">
        <f t="shared" si="16"/>
        <v>0</v>
      </c>
      <c r="G113" s="285">
        <f t="shared" si="17"/>
        <v>0</v>
      </c>
      <c r="H113" s="281"/>
      <c r="I113" s="281"/>
      <c r="J113" s="281">
        <f t="shared" si="18"/>
        <v>0</v>
      </c>
      <c r="K113" s="281"/>
      <c r="L113" s="286" t="e">
        <f t="shared" si="19"/>
        <v>#DIV/0!</v>
      </c>
      <c r="M113" s="287" t="str">
        <f t="shared" si="10"/>
        <v/>
      </c>
      <c r="N113" s="288" t="e">
        <f>MATCH(F113,[4]IMC!B:B,0)</f>
        <v>#N/A</v>
      </c>
      <c r="O113" s="288" t="e">
        <f t="shared" ca="1" si="20"/>
        <v>#N/A</v>
      </c>
      <c r="P113" s="287" t="e">
        <f ca="1">CONCATENATE(INDEX([4]IMC!$F$1:$R$5,5,$O113) &amp; " e " &amp; INDEX([4]IMC!$F$1:$R$5,5,$O113+1))</f>
        <v>#N/A</v>
      </c>
      <c r="Q113" s="281"/>
      <c r="R113" s="288" t="e">
        <f>MATCH(F113,[4]PC!A:A,0)</f>
        <v>#N/A</v>
      </c>
      <c r="S113" s="288" t="e">
        <f t="shared" ca="1" si="12"/>
        <v>#N/A</v>
      </c>
      <c r="T113" s="296" t="e">
        <f ca="1">CONCATENATE(INDEX([4]PC!$E$1:$M$2,1,$S113) &amp; " e " &amp; INDEX([4]PC!$E$1:$M$2,1,$S113+1))</f>
        <v>#N/A</v>
      </c>
      <c r="U113" s="339"/>
      <c r="V113" s="335" t="e">
        <f t="shared" ca="1" si="13"/>
        <v>#N/A</v>
      </c>
      <c r="W113" s="335" t="e">
        <f ca="1">CONCATENATE(INDEX([4]IMC!$F$1:$R$5,5,$V113) &amp; " e " &amp; INDEX([4]IMC!$F$1:$R$5,5,$V113+1))</f>
        <v>#N/A</v>
      </c>
      <c r="X113" s="336">
        <f t="shared" si="14"/>
        <v>0</v>
      </c>
      <c r="Y113" s="336">
        <f t="shared" si="15"/>
        <v>0</v>
      </c>
      <c r="Z113" s="337"/>
      <c r="AA113" s="294" t="e">
        <f>VLOOKUP(F113,[4]IMC!$B$6:$R$210,5,FALSE)</f>
        <v>#N/A</v>
      </c>
      <c r="AB113" s="294" t="e">
        <f>VLOOKUP(F113,[4]IMC!$B$6:$R$210,6,FALSE)</f>
        <v>#N/A</v>
      </c>
      <c r="AC113" s="294" t="e">
        <f>VLOOKUP(F113,[4]IMC!$B$6:$R$210,7,FALSE)</f>
        <v>#N/A</v>
      </c>
      <c r="AD113" s="294" t="e">
        <f>VLOOKUP(F113,[4]IMC!$B$6:$R$210,8,FALSE)</f>
        <v>#N/A</v>
      </c>
      <c r="AE113" s="294" t="e">
        <f>VLOOKUP(F113,[4]IMC!$B$6:$R$210,9,FALSE)</f>
        <v>#N/A</v>
      </c>
      <c r="AF113" s="294" t="e">
        <f>VLOOKUP(F113,[4]IMC!$B$6:$R$210,10,FALSE)</f>
        <v>#N/A</v>
      </c>
      <c r="AG113" s="294" t="e">
        <f>VLOOKUP(F113,[4]IMC!$B$6:$R$210,11,FALSE)</f>
        <v>#N/A</v>
      </c>
      <c r="AH113" s="294" t="e">
        <f>VLOOKUP(F113,[4]IMC!$B$6:$R$210,12,FALSE)</f>
        <v>#N/A</v>
      </c>
      <c r="AI113" s="294" t="e">
        <f>VLOOKUP(F113,[4]IMC!$B$6:$R$210,13,FALSE)</f>
        <v>#N/A</v>
      </c>
      <c r="AJ113" s="294" t="e">
        <f>VLOOKUP(F113,[4]IMC!$B$6:$R$210,14,FALSE)</f>
        <v>#N/A</v>
      </c>
      <c r="AK113" s="294" t="e">
        <f>VLOOKUP(F113,[4]IMC!$B$6:$R$210,15,FALSE)</f>
        <v>#N/A</v>
      </c>
      <c r="AL113" s="294" t="e">
        <f>VLOOKUP(F113,[4]IMC!$B$6:$R$210,16,FALSE)</f>
        <v>#N/A</v>
      </c>
      <c r="AM113" s="294" t="e">
        <f>VLOOKUP(F113,[4]IMC!$B$6:$R$210,17,FALSE)</f>
        <v>#N/A</v>
      </c>
    </row>
    <row r="114" spans="1:39" s="304" customFormat="1" ht="14">
      <c r="A114" s="281"/>
      <c r="B114" s="281"/>
      <c r="C114" s="301"/>
      <c r="D114" s="283"/>
      <c r="E114" s="302"/>
      <c r="F114" s="284">
        <f t="shared" si="16"/>
        <v>0</v>
      </c>
      <c r="G114" s="285">
        <f t="shared" si="17"/>
        <v>0</v>
      </c>
      <c r="H114" s="281"/>
      <c r="I114" s="300"/>
      <c r="J114" s="281">
        <f t="shared" si="18"/>
        <v>0</v>
      </c>
      <c r="K114" s="281"/>
      <c r="L114" s="286" t="e">
        <f t="shared" si="19"/>
        <v>#DIV/0!</v>
      </c>
      <c r="M114" s="287" t="str">
        <f t="shared" si="10"/>
        <v/>
      </c>
      <c r="N114" s="288" t="e">
        <f>MATCH(F114,[4]IMC!B:B,0)</f>
        <v>#N/A</v>
      </c>
      <c r="O114" s="288" t="e">
        <f t="shared" ca="1" si="20"/>
        <v>#N/A</v>
      </c>
      <c r="P114" s="287" t="e">
        <f ca="1">CONCATENATE(INDEX([4]IMC!$F$1:$R$5,5,$O114) &amp; " e " &amp; INDEX([4]IMC!$F$1:$R$5,5,$O114+1))</f>
        <v>#N/A</v>
      </c>
      <c r="Q114" s="281"/>
      <c r="R114" s="288" t="e">
        <f>MATCH(F114,[4]PC!A:A,0)</f>
        <v>#N/A</v>
      </c>
      <c r="S114" s="288" t="e">
        <f t="shared" ca="1" si="12"/>
        <v>#N/A</v>
      </c>
      <c r="T114" s="296" t="e">
        <f ca="1">CONCATENATE(INDEX([4]PC!$E$1:$M$2,1,$S114) &amp; " e " &amp; INDEX([4]PC!$E$1:$M$2,1,$S114+1))</f>
        <v>#N/A</v>
      </c>
      <c r="U114" s="339"/>
      <c r="V114" s="335" t="e">
        <f t="shared" ca="1" si="13"/>
        <v>#N/A</v>
      </c>
      <c r="W114" s="335" t="e">
        <f ca="1">CONCATENATE(INDEX([4]IMC!$F$1:$R$5,5,$V114) &amp; " e " &amp; INDEX([4]IMC!$F$1:$R$5,5,$V114+1))</f>
        <v>#N/A</v>
      </c>
      <c r="X114" s="336">
        <f t="shared" si="14"/>
        <v>0</v>
      </c>
      <c r="Y114" s="336">
        <f t="shared" si="15"/>
        <v>0</v>
      </c>
      <c r="Z114" s="337"/>
      <c r="AA114" s="294" t="e">
        <f>VLOOKUP(F114,[4]IMC!$B$6:$R$210,5,FALSE)</f>
        <v>#N/A</v>
      </c>
      <c r="AB114" s="294" t="e">
        <f>VLOOKUP(F114,[4]IMC!$B$6:$R$210,6,FALSE)</f>
        <v>#N/A</v>
      </c>
      <c r="AC114" s="294" t="e">
        <f>VLOOKUP(F114,[4]IMC!$B$6:$R$210,7,FALSE)</f>
        <v>#N/A</v>
      </c>
      <c r="AD114" s="294" t="e">
        <f>VLOOKUP(F114,[4]IMC!$B$6:$R$210,8,FALSE)</f>
        <v>#N/A</v>
      </c>
      <c r="AE114" s="294" t="e">
        <f>VLOOKUP(F114,[4]IMC!$B$6:$R$210,9,FALSE)</f>
        <v>#N/A</v>
      </c>
      <c r="AF114" s="294" t="e">
        <f>VLOOKUP(F114,[4]IMC!$B$6:$R$210,10,FALSE)</f>
        <v>#N/A</v>
      </c>
      <c r="AG114" s="294" t="e">
        <f>VLOOKUP(F114,[4]IMC!$B$6:$R$210,11,FALSE)</f>
        <v>#N/A</v>
      </c>
      <c r="AH114" s="294" t="e">
        <f>VLOOKUP(F114,[4]IMC!$B$6:$R$210,12,FALSE)</f>
        <v>#N/A</v>
      </c>
      <c r="AI114" s="294" t="e">
        <f>VLOOKUP(F114,[4]IMC!$B$6:$R$210,13,FALSE)</f>
        <v>#N/A</v>
      </c>
      <c r="AJ114" s="294" t="e">
        <f>VLOOKUP(F114,[4]IMC!$B$6:$R$210,14,FALSE)</f>
        <v>#N/A</v>
      </c>
      <c r="AK114" s="294" t="e">
        <f>VLOOKUP(F114,[4]IMC!$B$6:$R$210,15,FALSE)</f>
        <v>#N/A</v>
      </c>
      <c r="AL114" s="294" t="e">
        <f>VLOOKUP(F114,[4]IMC!$B$6:$R$210,16,FALSE)</f>
        <v>#N/A</v>
      </c>
      <c r="AM114" s="294" t="e">
        <f>VLOOKUP(F114,[4]IMC!$B$6:$R$210,17,FALSE)</f>
        <v>#N/A</v>
      </c>
    </row>
    <row r="115" spans="1:39" s="304" customFormat="1" ht="14">
      <c r="A115" s="281"/>
      <c r="B115" s="281"/>
      <c r="C115" s="301"/>
      <c r="D115" s="283"/>
      <c r="E115" s="302"/>
      <c r="F115" s="284">
        <f t="shared" si="16"/>
        <v>0</v>
      </c>
      <c r="G115" s="285">
        <f t="shared" si="17"/>
        <v>0</v>
      </c>
      <c r="H115" s="281"/>
      <c r="I115" s="281"/>
      <c r="J115" s="281">
        <f t="shared" si="18"/>
        <v>0</v>
      </c>
      <c r="K115" s="281"/>
      <c r="L115" s="286" t="e">
        <f t="shared" si="19"/>
        <v>#DIV/0!</v>
      </c>
      <c r="M115" s="287" t="str">
        <f t="shared" si="10"/>
        <v/>
      </c>
      <c r="N115" s="288" t="e">
        <f>MATCH(F115,[4]IMC!B:B,0)</f>
        <v>#N/A</v>
      </c>
      <c r="O115" s="288" t="e">
        <f t="shared" ca="1" si="20"/>
        <v>#N/A</v>
      </c>
      <c r="P115" s="287" t="e">
        <f ca="1">CONCATENATE(INDEX([4]IMC!$F$1:$R$5,5,$O115) &amp; " e " &amp; INDEX([4]IMC!$F$1:$R$5,5,$O115+1))</f>
        <v>#N/A</v>
      </c>
      <c r="Q115" s="281"/>
      <c r="R115" s="288" t="e">
        <f>MATCH(F115,[4]PC!A:A,0)</f>
        <v>#N/A</v>
      </c>
      <c r="S115" s="288" t="e">
        <f t="shared" ca="1" si="12"/>
        <v>#N/A</v>
      </c>
      <c r="T115" s="296" t="e">
        <f ca="1">CONCATENATE(INDEX([4]PC!$E$1:$M$2,1,$S115) &amp; " e " &amp; INDEX([4]PC!$E$1:$M$2,1,$S115+1))</f>
        <v>#N/A</v>
      </c>
      <c r="U115" s="339"/>
      <c r="V115" s="335" t="e">
        <f t="shared" ca="1" si="13"/>
        <v>#N/A</v>
      </c>
      <c r="W115" s="335" t="e">
        <f ca="1">CONCATENATE(INDEX([4]IMC!$F$1:$R$5,5,$V115) &amp; " e " &amp; INDEX([4]IMC!$F$1:$R$5,5,$V115+1))</f>
        <v>#N/A</v>
      </c>
      <c r="X115" s="336">
        <f t="shared" si="14"/>
        <v>0</v>
      </c>
      <c r="Y115" s="336">
        <f t="shared" si="15"/>
        <v>0</v>
      </c>
      <c r="Z115" s="337"/>
      <c r="AA115" s="294" t="e">
        <f>VLOOKUP(F115,[4]IMC!$B$6:$R$210,5,FALSE)</f>
        <v>#N/A</v>
      </c>
      <c r="AB115" s="294" t="e">
        <f>VLOOKUP(F115,[4]IMC!$B$6:$R$210,6,FALSE)</f>
        <v>#N/A</v>
      </c>
      <c r="AC115" s="294" t="e">
        <f>VLOOKUP(F115,[4]IMC!$B$6:$R$210,7,FALSE)</f>
        <v>#N/A</v>
      </c>
      <c r="AD115" s="294" t="e">
        <f>VLOOKUP(F115,[4]IMC!$B$6:$R$210,8,FALSE)</f>
        <v>#N/A</v>
      </c>
      <c r="AE115" s="294" t="e">
        <f>VLOOKUP(F115,[4]IMC!$B$6:$R$210,9,FALSE)</f>
        <v>#N/A</v>
      </c>
      <c r="AF115" s="294" t="e">
        <f>VLOOKUP(F115,[4]IMC!$B$6:$R$210,10,FALSE)</f>
        <v>#N/A</v>
      </c>
      <c r="AG115" s="294" t="e">
        <f>VLOOKUP(F115,[4]IMC!$B$6:$R$210,11,FALSE)</f>
        <v>#N/A</v>
      </c>
      <c r="AH115" s="294" t="e">
        <f>VLOOKUP(F115,[4]IMC!$B$6:$R$210,12,FALSE)</f>
        <v>#N/A</v>
      </c>
      <c r="AI115" s="294" t="e">
        <f>VLOOKUP(F115,[4]IMC!$B$6:$R$210,13,FALSE)</f>
        <v>#N/A</v>
      </c>
      <c r="AJ115" s="294" t="e">
        <f>VLOOKUP(F115,[4]IMC!$B$6:$R$210,14,FALSE)</f>
        <v>#N/A</v>
      </c>
      <c r="AK115" s="294" t="e">
        <f>VLOOKUP(F115,[4]IMC!$B$6:$R$210,15,FALSE)</f>
        <v>#N/A</v>
      </c>
      <c r="AL115" s="294" t="e">
        <f>VLOOKUP(F115,[4]IMC!$B$6:$R$210,16,FALSE)</f>
        <v>#N/A</v>
      </c>
      <c r="AM115" s="294" t="e">
        <f>VLOOKUP(F115,[4]IMC!$B$6:$R$210,17,FALSE)</f>
        <v>#N/A</v>
      </c>
    </row>
    <row r="116" spans="1:39" s="304" customFormat="1" ht="14">
      <c r="A116" s="281"/>
      <c r="B116" s="281"/>
      <c r="C116" s="301"/>
      <c r="D116" s="283"/>
      <c r="E116" s="302"/>
      <c r="F116" s="284">
        <f t="shared" si="16"/>
        <v>0</v>
      </c>
      <c r="G116" s="285">
        <f t="shared" si="17"/>
        <v>0</v>
      </c>
      <c r="H116" s="281"/>
      <c r="I116" s="281"/>
      <c r="J116" s="281">
        <f t="shared" si="18"/>
        <v>0</v>
      </c>
      <c r="K116" s="281"/>
      <c r="L116" s="286" t="e">
        <f t="shared" si="19"/>
        <v>#DIV/0!</v>
      </c>
      <c r="M116" s="287" t="str">
        <f t="shared" si="10"/>
        <v/>
      </c>
      <c r="N116" s="288" t="e">
        <f>MATCH(F116,[4]IMC!B:B,0)</f>
        <v>#N/A</v>
      </c>
      <c r="O116" s="288" t="e">
        <f t="shared" ca="1" si="20"/>
        <v>#N/A</v>
      </c>
      <c r="P116" s="287" t="e">
        <f ca="1">CONCATENATE(INDEX([4]IMC!$F$1:$R$5,5,$O116) &amp; " e " &amp; INDEX([4]IMC!$F$1:$R$5,5,$O116+1))</f>
        <v>#N/A</v>
      </c>
      <c r="Q116" s="281"/>
      <c r="R116" s="288" t="e">
        <f>MATCH(F116,[4]PC!A:A,0)</f>
        <v>#N/A</v>
      </c>
      <c r="S116" s="288" t="e">
        <f t="shared" ca="1" si="12"/>
        <v>#N/A</v>
      </c>
      <c r="T116" s="296" t="e">
        <f ca="1">CONCATENATE(INDEX([4]PC!$E$1:$M$2,1,$S116) &amp; " e " &amp; INDEX([4]PC!$E$1:$M$2,1,$S116+1))</f>
        <v>#N/A</v>
      </c>
      <c r="U116" s="339"/>
      <c r="V116" s="335" t="e">
        <f t="shared" ca="1" si="13"/>
        <v>#N/A</v>
      </c>
      <c r="W116" s="335" t="e">
        <f ca="1">CONCATENATE(INDEX([4]IMC!$F$1:$R$5,5,$V116) &amp; " e " &amp; INDEX([4]IMC!$F$1:$R$5,5,$V116+1))</f>
        <v>#N/A</v>
      </c>
      <c r="X116" s="336">
        <f t="shared" si="14"/>
        <v>0</v>
      </c>
      <c r="Y116" s="336">
        <f t="shared" si="15"/>
        <v>0</v>
      </c>
      <c r="Z116" s="337"/>
      <c r="AA116" s="294" t="e">
        <f>VLOOKUP(F116,[4]IMC!$B$6:$R$210,5,FALSE)</f>
        <v>#N/A</v>
      </c>
      <c r="AB116" s="294" t="e">
        <f>VLOOKUP(F116,[4]IMC!$B$6:$R$210,6,FALSE)</f>
        <v>#N/A</v>
      </c>
      <c r="AC116" s="294" t="e">
        <f>VLOOKUP(F116,[4]IMC!$B$6:$R$210,7,FALSE)</f>
        <v>#N/A</v>
      </c>
      <c r="AD116" s="294" t="e">
        <f>VLOOKUP(F116,[4]IMC!$B$6:$R$210,8,FALSE)</f>
        <v>#N/A</v>
      </c>
      <c r="AE116" s="294" t="e">
        <f>VLOOKUP(F116,[4]IMC!$B$6:$R$210,9,FALSE)</f>
        <v>#N/A</v>
      </c>
      <c r="AF116" s="294" t="e">
        <f>VLOOKUP(F116,[4]IMC!$B$6:$R$210,10,FALSE)</f>
        <v>#N/A</v>
      </c>
      <c r="AG116" s="294" t="e">
        <f>VLOOKUP(F116,[4]IMC!$B$6:$R$210,11,FALSE)</f>
        <v>#N/A</v>
      </c>
      <c r="AH116" s="294" t="e">
        <f>VLOOKUP(F116,[4]IMC!$B$6:$R$210,12,FALSE)</f>
        <v>#N/A</v>
      </c>
      <c r="AI116" s="294" t="e">
        <f>VLOOKUP(F116,[4]IMC!$B$6:$R$210,13,FALSE)</f>
        <v>#N/A</v>
      </c>
      <c r="AJ116" s="294" t="e">
        <f>VLOOKUP(F116,[4]IMC!$B$6:$R$210,14,FALSE)</f>
        <v>#N/A</v>
      </c>
      <c r="AK116" s="294" t="e">
        <f>VLOOKUP(F116,[4]IMC!$B$6:$R$210,15,FALSE)</f>
        <v>#N/A</v>
      </c>
      <c r="AL116" s="294" t="e">
        <f>VLOOKUP(F116,[4]IMC!$B$6:$R$210,16,FALSE)</f>
        <v>#N/A</v>
      </c>
      <c r="AM116" s="294" t="e">
        <f>VLOOKUP(F116,[4]IMC!$B$6:$R$210,17,FALSE)</f>
        <v>#N/A</v>
      </c>
    </row>
    <row r="117" spans="1:39" s="304" customFormat="1" ht="14">
      <c r="A117" s="281"/>
      <c r="B117" s="281"/>
      <c r="C117" s="301"/>
      <c r="D117" s="283"/>
      <c r="E117" s="302"/>
      <c r="F117" s="284">
        <f t="shared" si="16"/>
        <v>0</v>
      </c>
      <c r="G117" s="285">
        <f t="shared" si="17"/>
        <v>0</v>
      </c>
      <c r="H117" s="281"/>
      <c r="I117" s="281"/>
      <c r="J117" s="281">
        <f t="shared" si="18"/>
        <v>0</v>
      </c>
      <c r="K117" s="281"/>
      <c r="L117" s="286" t="e">
        <f t="shared" si="19"/>
        <v>#DIV/0!</v>
      </c>
      <c r="M117" s="287" t="str">
        <f t="shared" si="10"/>
        <v/>
      </c>
      <c r="N117" s="288" t="e">
        <f>MATCH(F117,[4]IMC!B:B,0)</f>
        <v>#N/A</v>
      </c>
      <c r="O117" s="288" t="e">
        <f t="shared" ca="1" si="20"/>
        <v>#N/A</v>
      </c>
      <c r="P117" s="287" t="e">
        <f ca="1">CONCATENATE(INDEX([4]IMC!$F$1:$R$5,5,$O117) &amp; " e " &amp; INDEX([4]IMC!$F$1:$R$5,5,$O117+1))</f>
        <v>#N/A</v>
      </c>
      <c r="Q117" s="281"/>
      <c r="R117" s="288" t="e">
        <f>MATCH(F117,[4]PC!A:A,0)</f>
        <v>#N/A</v>
      </c>
      <c r="S117" s="288" t="e">
        <f t="shared" ca="1" si="12"/>
        <v>#N/A</v>
      </c>
      <c r="T117" s="296" t="e">
        <f ca="1">CONCATENATE(INDEX([4]PC!$E$1:$M$2,1,$S117) &amp; " e " &amp; INDEX([4]PC!$E$1:$M$2,1,$S117+1))</f>
        <v>#N/A</v>
      </c>
      <c r="U117" s="339"/>
      <c r="V117" s="335" t="e">
        <f t="shared" ca="1" si="13"/>
        <v>#N/A</v>
      </c>
      <c r="W117" s="335" t="e">
        <f ca="1">CONCATENATE(INDEX([4]IMC!$F$1:$R$5,5,$V117) &amp; " e " &amp; INDEX([4]IMC!$F$1:$R$5,5,$V117+1))</f>
        <v>#N/A</v>
      </c>
      <c r="X117" s="336">
        <f t="shared" si="14"/>
        <v>0</v>
      </c>
      <c r="Y117" s="336">
        <f t="shared" si="15"/>
        <v>0</v>
      </c>
      <c r="Z117" s="337"/>
      <c r="AA117" s="294" t="e">
        <f>VLOOKUP(F117,[4]IMC!$B$6:$R$210,5,FALSE)</f>
        <v>#N/A</v>
      </c>
      <c r="AB117" s="294" t="e">
        <f>VLOOKUP(F117,[4]IMC!$B$6:$R$210,6,FALSE)</f>
        <v>#N/A</v>
      </c>
      <c r="AC117" s="294" t="e">
        <f>VLOOKUP(F117,[4]IMC!$B$6:$R$210,7,FALSE)</f>
        <v>#N/A</v>
      </c>
      <c r="AD117" s="294" t="e">
        <f>VLOOKUP(F117,[4]IMC!$B$6:$R$210,8,FALSE)</f>
        <v>#N/A</v>
      </c>
      <c r="AE117" s="294" t="e">
        <f>VLOOKUP(F117,[4]IMC!$B$6:$R$210,9,FALSE)</f>
        <v>#N/A</v>
      </c>
      <c r="AF117" s="294" t="e">
        <f>VLOOKUP(F117,[4]IMC!$B$6:$R$210,10,FALSE)</f>
        <v>#N/A</v>
      </c>
      <c r="AG117" s="294" t="e">
        <f>VLOOKUP(F117,[4]IMC!$B$6:$R$210,11,FALSE)</f>
        <v>#N/A</v>
      </c>
      <c r="AH117" s="294" t="e">
        <f>VLOOKUP(F117,[4]IMC!$B$6:$R$210,12,FALSE)</f>
        <v>#N/A</v>
      </c>
      <c r="AI117" s="294" t="e">
        <f>VLOOKUP(F117,[4]IMC!$B$6:$R$210,13,FALSE)</f>
        <v>#N/A</v>
      </c>
      <c r="AJ117" s="294" t="e">
        <f>VLOOKUP(F117,[4]IMC!$B$6:$R$210,14,FALSE)</f>
        <v>#N/A</v>
      </c>
      <c r="AK117" s="294" t="e">
        <f>VLOOKUP(F117,[4]IMC!$B$6:$R$210,15,FALSE)</f>
        <v>#N/A</v>
      </c>
      <c r="AL117" s="294" t="e">
        <f>VLOOKUP(F117,[4]IMC!$B$6:$R$210,16,FALSE)</f>
        <v>#N/A</v>
      </c>
      <c r="AM117" s="294" t="e">
        <f>VLOOKUP(F117,[4]IMC!$B$6:$R$210,17,FALSE)</f>
        <v>#N/A</v>
      </c>
    </row>
    <row r="118" spans="1:39" s="304" customFormat="1" ht="14">
      <c r="A118" s="281"/>
      <c r="B118" s="281"/>
      <c r="C118" s="301"/>
      <c r="D118" s="283"/>
      <c r="E118" s="302"/>
      <c r="F118" s="284">
        <f t="shared" si="16"/>
        <v>0</v>
      </c>
      <c r="G118" s="285">
        <f t="shared" si="17"/>
        <v>0</v>
      </c>
      <c r="H118" s="281"/>
      <c r="I118" s="300"/>
      <c r="J118" s="281">
        <f t="shared" si="18"/>
        <v>0</v>
      </c>
      <c r="K118" s="281"/>
      <c r="L118" s="286" t="e">
        <f t="shared" si="19"/>
        <v>#DIV/0!</v>
      </c>
      <c r="M118" s="287" t="str">
        <f t="shared" si="10"/>
        <v/>
      </c>
      <c r="N118" s="288" t="e">
        <f>MATCH(F118,[4]IMC!B:B,0)</f>
        <v>#N/A</v>
      </c>
      <c r="O118" s="288" t="e">
        <f t="shared" ca="1" si="20"/>
        <v>#N/A</v>
      </c>
      <c r="P118" s="287" t="e">
        <f ca="1">CONCATENATE(INDEX([4]IMC!$F$1:$R$5,5,$O118) &amp; " e " &amp; INDEX([4]IMC!$F$1:$R$5,5,$O118+1))</f>
        <v>#N/A</v>
      </c>
      <c r="Q118" s="281"/>
      <c r="R118" s="288" t="e">
        <f>MATCH(F118,[4]PC!A:A,0)</f>
        <v>#N/A</v>
      </c>
      <c r="S118" s="288" t="e">
        <f t="shared" ca="1" si="12"/>
        <v>#N/A</v>
      </c>
      <c r="T118" s="296" t="e">
        <f ca="1">CONCATENATE(INDEX([4]PC!$E$1:$M$2,1,$S118) &amp; " e " &amp; INDEX([4]PC!$E$1:$M$2,1,$S118+1))</f>
        <v>#N/A</v>
      </c>
      <c r="U118" s="339"/>
      <c r="V118" s="335" t="e">
        <f t="shared" ca="1" si="13"/>
        <v>#N/A</v>
      </c>
      <c r="W118" s="335" t="e">
        <f ca="1">CONCATENATE(INDEX([4]IMC!$F$1:$R$5,5,$V118) &amp; " e " &amp; INDEX([4]IMC!$F$1:$R$5,5,$V118+1))</f>
        <v>#N/A</v>
      </c>
      <c r="X118" s="336">
        <f t="shared" si="14"/>
        <v>0</v>
      </c>
      <c r="Y118" s="336">
        <f t="shared" si="15"/>
        <v>0</v>
      </c>
      <c r="Z118" s="337"/>
      <c r="AA118" s="294" t="e">
        <f>VLOOKUP(F118,[4]IMC!$B$6:$R$210,5,FALSE)</f>
        <v>#N/A</v>
      </c>
      <c r="AB118" s="294" t="e">
        <f>VLOOKUP(F118,[4]IMC!$B$6:$R$210,6,FALSE)</f>
        <v>#N/A</v>
      </c>
      <c r="AC118" s="294" t="e">
        <f>VLOOKUP(F118,[4]IMC!$B$6:$R$210,7,FALSE)</f>
        <v>#N/A</v>
      </c>
      <c r="AD118" s="294" t="e">
        <f>VLOOKUP(F118,[4]IMC!$B$6:$R$210,8,FALSE)</f>
        <v>#N/A</v>
      </c>
      <c r="AE118" s="294" t="e">
        <f>VLOOKUP(F118,[4]IMC!$B$6:$R$210,9,FALSE)</f>
        <v>#N/A</v>
      </c>
      <c r="AF118" s="294" t="e">
        <f>VLOOKUP(F118,[4]IMC!$B$6:$R$210,10,FALSE)</f>
        <v>#N/A</v>
      </c>
      <c r="AG118" s="294" t="e">
        <f>VLOOKUP(F118,[4]IMC!$B$6:$R$210,11,FALSE)</f>
        <v>#N/A</v>
      </c>
      <c r="AH118" s="294" t="e">
        <f>VLOOKUP(F118,[4]IMC!$B$6:$R$210,12,FALSE)</f>
        <v>#N/A</v>
      </c>
      <c r="AI118" s="294" t="e">
        <f>VLOOKUP(F118,[4]IMC!$B$6:$R$210,13,FALSE)</f>
        <v>#N/A</v>
      </c>
      <c r="AJ118" s="294" t="e">
        <f>VLOOKUP(F118,[4]IMC!$B$6:$R$210,14,FALSE)</f>
        <v>#N/A</v>
      </c>
      <c r="AK118" s="294" t="e">
        <f>VLOOKUP(F118,[4]IMC!$B$6:$R$210,15,FALSE)</f>
        <v>#N/A</v>
      </c>
      <c r="AL118" s="294" t="e">
        <f>VLOOKUP(F118,[4]IMC!$B$6:$R$210,16,FALSE)</f>
        <v>#N/A</v>
      </c>
      <c r="AM118" s="294" t="e">
        <f>VLOOKUP(F118,[4]IMC!$B$6:$R$210,17,FALSE)</f>
        <v>#N/A</v>
      </c>
    </row>
    <row r="119" spans="1:39" s="304" customFormat="1" ht="14">
      <c r="A119" s="281"/>
      <c r="B119" s="281"/>
      <c r="C119" s="301"/>
      <c r="D119" s="283"/>
      <c r="E119" s="302"/>
      <c r="F119" s="284">
        <f t="shared" si="16"/>
        <v>0</v>
      </c>
      <c r="G119" s="285">
        <f t="shared" si="17"/>
        <v>0</v>
      </c>
      <c r="H119" s="281"/>
      <c r="I119" s="300"/>
      <c r="J119" s="281">
        <f t="shared" si="18"/>
        <v>0</v>
      </c>
      <c r="K119" s="281"/>
      <c r="L119" s="286" t="e">
        <f t="shared" si="19"/>
        <v>#DIV/0!</v>
      </c>
      <c r="M119" s="287" t="str">
        <f t="shared" si="10"/>
        <v/>
      </c>
      <c r="N119" s="288" t="e">
        <f>MATCH(F119,[4]IMC!B:B,0)</f>
        <v>#N/A</v>
      </c>
      <c r="O119" s="288" t="e">
        <f t="shared" ca="1" si="20"/>
        <v>#N/A</v>
      </c>
      <c r="P119" s="287" t="e">
        <f ca="1">CONCATENATE(INDEX([4]IMC!$F$1:$R$5,5,$O119) &amp; " e " &amp; INDEX([4]IMC!$F$1:$R$5,5,$O119+1))</f>
        <v>#N/A</v>
      </c>
      <c r="Q119" s="281"/>
      <c r="R119" s="288" t="e">
        <f>MATCH(F119,[4]PC!A:A,0)</f>
        <v>#N/A</v>
      </c>
      <c r="S119" s="288" t="e">
        <f t="shared" ca="1" si="12"/>
        <v>#N/A</v>
      </c>
      <c r="T119" s="296" t="e">
        <f ca="1">CONCATENATE(INDEX([4]PC!$E$1:$M$2,1,$S119) &amp; " e " &amp; INDEX([4]PC!$E$1:$M$2,1,$S119+1))</f>
        <v>#N/A</v>
      </c>
      <c r="U119" s="339"/>
      <c r="V119" s="335" t="e">
        <f t="shared" ca="1" si="13"/>
        <v>#N/A</v>
      </c>
      <c r="W119" s="335" t="e">
        <f ca="1">CONCATENATE(INDEX([4]IMC!$F$1:$R$5,5,$V119) &amp; " e " &amp; INDEX([4]IMC!$F$1:$R$5,5,$V119+1))</f>
        <v>#N/A</v>
      </c>
      <c r="X119" s="336">
        <f t="shared" si="14"/>
        <v>0</v>
      </c>
      <c r="Y119" s="336">
        <f t="shared" si="15"/>
        <v>0</v>
      </c>
      <c r="Z119" s="337"/>
      <c r="AA119" s="294" t="e">
        <f>VLOOKUP(F119,[4]IMC!$B$6:$R$210,5,FALSE)</f>
        <v>#N/A</v>
      </c>
      <c r="AB119" s="294" t="e">
        <f>VLOOKUP(F119,[4]IMC!$B$6:$R$210,6,FALSE)</f>
        <v>#N/A</v>
      </c>
      <c r="AC119" s="294" t="e">
        <f>VLOOKUP(F119,[4]IMC!$B$6:$R$210,7,FALSE)</f>
        <v>#N/A</v>
      </c>
      <c r="AD119" s="294" t="e">
        <f>VLOOKUP(F119,[4]IMC!$B$6:$R$210,8,FALSE)</f>
        <v>#N/A</v>
      </c>
      <c r="AE119" s="294" t="e">
        <f>VLOOKUP(F119,[4]IMC!$B$6:$R$210,9,FALSE)</f>
        <v>#N/A</v>
      </c>
      <c r="AF119" s="294" t="e">
        <f>VLOOKUP(F119,[4]IMC!$B$6:$R$210,10,FALSE)</f>
        <v>#N/A</v>
      </c>
      <c r="AG119" s="294" t="e">
        <f>VLOOKUP(F119,[4]IMC!$B$6:$R$210,11,FALSE)</f>
        <v>#N/A</v>
      </c>
      <c r="AH119" s="294" t="e">
        <f>VLOOKUP(F119,[4]IMC!$B$6:$R$210,12,FALSE)</f>
        <v>#N/A</v>
      </c>
      <c r="AI119" s="294" t="e">
        <f>VLOOKUP(F119,[4]IMC!$B$6:$R$210,13,FALSE)</f>
        <v>#N/A</v>
      </c>
      <c r="AJ119" s="294" t="e">
        <f>VLOOKUP(F119,[4]IMC!$B$6:$R$210,14,FALSE)</f>
        <v>#N/A</v>
      </c>
      <c r="AK119" s="294" t="e">
        <f>VLOOKUP(F119,[4]IMC!$B$6:$R$210,15,FALSE)</f>
        <v>#N/A</v>
      </c>
      <c r="AL119" s="294" t="e">
        <f>VLOOKUP(F119,[4]IMC!$B$6:$R$210,16,FALSE)</f>
        <v>#N/A</v>
      </c>
      <c r="AM119" s="294" t="e">
        <f>VLOOKUP(F119,[4]IMC!$B$6:$R$210,17,FALSE)</f>
        <v>#N/A</v>
      </c>
    </row>
    <row r="120" spans="1:39" s="304" customFormat="1" ht="14">
      <c r="A120" s="281"/>
      <c r="B120" s="281"/>
      <c r="C120" s="301"/>
      <c r="D120" s="283"/>
      <c r="E120" s="302"/>
      <c r="F120" s="284">
        <f t="shared" si="16"/>
        <v>0</v>
      </c>
      <c r="G120" s="285">
        <f t="shared" si="17"/>
        <v>0</v>
      </c>
      <c r="H120" s="281"/>
      <c r="I120" s="300"/>
      <c r="J120" s="281">
        <f t="shared" si="18"/>
        <v>0</v>
      </c>
      <c r="K120" s="281"/>
      <c r="L120" s="286" t="e">
        <f t="shared" si="19"/>
        <v>#DIV/0!</v>
      </c>
      <c r="M120" s="287" t="str">
        <f t="shared" si="10"/>
        <v/>
      </c>
      <c r="N120" s="288" t="e">
        <f>MATCH(F120,[4]IMC!B:B,0)</f>
        <v>#N/A</v>
      </c>
      <c r="O120" s="288" t="e">
        <f t="shared" ca="1" si="20"/>
        <v>#N/A</v>
      </c>
      <c r="P120" s="287" t="e">
        <f ca="1">CONCATENATE(INDEX([4]IMC!$F$1:$R$5,5,$O120) &amp; " e " &amp; INDEX([4]IMC!$F$1:$R$5,5,$O120+1))</f>
        <v>#N/A</v>
      </c>
      <c r="Q120" s="281"/>
      <c r="R120" s="288" t="e">
        <f>MATCH(F120,[4]PC!A:A,0)</f>
        <v>#N/A</v>
      </c>
      <c r="S120" s="288" t="e">
        <f t="shared" ca="1" si="12"/>
        <v>#N/A</v>
      </c>
      <c r="T120" s="296" t="e">
        <f ca="1">CONCATENATE(INDEX([4]PC!$E$1:$M$2,1,$S120) &amp; " e " &amp; INDEX([4]PC!$E$1:$M$2,1,$S120+1))</f>
        <v>#N/A</v>
      </c>
      <c r="U120" s="339"/>
      <c r="V120" s="335" t="e">
        <f t="shared" ca="1" si="13"/>
        <v>#N/A</v>
      </c>
      <c r="W120" s="335" t="e">
        <f ca="1">CONCATENATE(INDEX([4]IMC!$F$1:$R$5,5,$V120) &amp; " e " &amp; INDEX([4]IMC!$F$1:$R$5,5,$V120+1))</f>
        <v>#N/A</v>
      </c>
      <c r="X120" s="336">
        <f t="shared" si="14"/>
        <v>0</v>
      </c>
      <c r="Y120" s="336">
        <f t="shared" si="15"/>
        <v>0</v>
      </c>
      <c r="Z120" s="337"/>
      <c r="AA120" s="294" t="e">
        <f>VLOOKUP(F120,[4]IMC!$B$6:$R$210,5,FALSE)</f>
        <v>#N/A</v>
      </c>
      <c r="AB120" s="294" t="e">
        <f>VLOOKUP(F120,[4]IMC!$B$6:$R$210,6,FALSE)</f>
        <v>#N/A</v>
      </c>
      <c r="AC120" s="294" t="e">
        <f>VLOOKUP(F120,[4]IMC!$B$6:$R$210,7,FALSE)</f>
        <v>#N/A</v>
      </c>
      <c r="AD120" s="294" t="e">
        <f>VLOOKUP(F120,[4]IMC!$B$6:$R$210,8,FALSE)</f>
        <v>#N/A</v>
      </c>
      <c r="AE120" s="294" t="e">
        <f>VLOOKUP(F120,[4]IMC!$B$6:$R$210,9,FALSE)</f>
        <v>#N/A</v>
      </c>
      <c r="AF120" s="294" t="e">
        <f>VLOOKUP(F120,[4]IMC!$B$6:$R$210,10,FALSE)</f>
        <v>#N/A</v>
      </c>
      <c r="AG120" s="294" t="e">
        <f>VLOOKUP(F120,[4]IMC!$B$6:$R$210,11,FALSE)</f>
        <v>#N/A</v>
      </c>
      <c r="AH120" s="294" t="e">
        <f>VLOOKUP(F120,[4]IMC!$B$6:$R$210,12,FALSE)</f>
        <v>#N/A</v>
      </c>
      <c r="AI120" s="294" t="e">
        <f>VLOOKUP(F120,[4]IMC!$B$6:$R$210,13,FALSE)</f>
        <v>#N/A</v>
      </c>
      <c r="AJ120" s="294" t="e">
        <f>VLOOKUP(F120,[4]IMC!$B$6:$R$210,14,FALSE)</f>
        <v>#N/A</v>
      </c>
      <c r="AK120" s="294" t="e">
        <f>VLOOKUP(F120,[4]IMC!$B$6:$R$210,15,FALSE)</f>
        <v>#N/A</v>
      </c>
      <c r="AL120" s="294" t="e">
        <f>VLOOKUP(F120,[4]IMC!$B$6:$R$210,16,FALSE)</f>
        <v>#N/A</v>
      </c>
      <c r="AM120" s="294" t="e">
        <f>VLOOKUP(F120,[4]IMC!$B$6:$R$210,17,FALSE)</f>
        <v>#N/A</v>
      </c>
    </row>
    <row r="121" spans="1:39" s="304" customFormat="1" ht="14">
      <c r="A121" s="281"/>
      <c r="B121" s="281"/>
      <c r="C121" s="301"/>
      <c r="D121" s="283"/>
      <c r="E121" s="302"/>
      <c r="F121" s="284">
        <f t="shared" si="16"/>
        <v>0</v>
      </c>
      <c r="G121" s="285">
        <f t="shared" si="17"/>
        <v>0</v>
      </c>
      <c r="H121" s="281"/>
      <c r="I121" s="300"/>
      <c r="J121" s="281">
        <f t="shared" si="18"/>
        <v>0</v>
      </c>
      <c r="K121" s="281"/>
      <c r="L121" s="286" t="e">
        <f t="shared" si="19"/>
        <v>#DIV/0!</v>
      </c>
      <c r="M121" s="287" t="str">
        <f t="shared" si="10"/>
        <v/>
      </c>
      <c r="N121" s="288" t="e">
        <f>MATCH(F121,[4]IMC!B:B,0)</f>
        <v>#N/A</v>
      </c>
      <c r="O121" s="288" t="e">
        <f t="shared" ca="1" si="20"/>
        <v>#N/A</v>
      </c>
      <c r="P121" s="287" t="e">
        <f ca="1">CONCATENATE(INDEX([4]IMC!$F$1:$R$5,5,$O121) &amp; " e " &amp; INDEX([4]IMC!$F$1:$R$5,5,$O121+1))</f>
        <v>#N/A</v>
      </c>
      <c r="Q121" s="281"/>
      <c r="R121" s="288" t="e">
        <f>MATCH(F121,[4]PC!A:A,0)</f>
        <v>#N/A</v>
      </c>
      <c r="S121" s="288" t="e">
        <f t="shared" ca="1" si="12"/>
        <v>#N/A</v>
      </c>
      <c r="T121" s="296" t="e">
        <f ca="1">CONCATENATE(INDEX([4]PC!$E$1:$M$2,1,$S121) &amp; " e " &amp; INDEX([4]PC!$E$1:$M$2,1,$S121+1))</f>
        <v>#N/A</v>
      </c>
      <c r="U121" s="339"/>
      <c r="V121" s="335" t="e">
        <f t="shared" ca="1" si="13"/>
        <v>#N/A</v>
      </c>
      <c r="W121" s="335" t="e">
        <f ca="1">CONCATENATE(INDEX([4]IMC!$F$1:$R$5,5,$V121) &amp; " e " &amp; INDEX([4]IMC!$F$1:$R$5,5,$V121+1))</f>
        <v>#N/A</v>
      </c>
      <c r="X121" s="336">
        <f t="shared" si="14"/>
        <v>0</v>
      </c>
      <c r="Y121" s="336">
        <f t="shared" si="15"/>
        <v>0</v>
      </c>
      <c r="Z121" s="337"/>
      <c r="AA121" s="294" t="e">
        <f>VLOOKUP(F121,[4]IMC!$B$6:$R$210,5,FALSE)</f>
        <v>#N/A</v>
      </c>
      <c r="AB121" s="294" t="e">
        <f>VLOOKUP(F121,[4]IMC!$B$6:$R$210,6,FALSE)</f>
        <v>#N/A</v>
      </c>
      <c r="AC121" s="294" t="e">
        <f>VLOOKUP(F121,[4]IMC!$B$6:$R$210,7,FALSE)</f>
        <v>#N/A</v>
      </c>
      <c r="AD121" s="294" t="e">
        <f>VLOOKUP(F121,[4]IMC!$B$6:$R$210,8,FALSE)</f>
        <v>#N/A</v>
      </c>
      <c r="AE121" s="294" t="e">
        <f>VLOOKUP(F121,[4]IMC!$B$6:$R$210,9,FALSE)</f>
        <v>#N/A</v>
      </c>
      <c r="AF121" s="294" t="e">
        <f>VLOOKUP(F121,[4]IMC!$B$6:$R$210,10,FALSE)</f>
        <v>#N/A</v>
      </c>
      <c r="AG121" s="294" t="e">
        <f>VLOOKUP(F121,[4]IMC!$B$6:$R$210,11,FALSE)</f>
        <v>#N/A</v>
      </c>
      <c r="AH121" s="294" t="e">
        <f>VLOOKUP(F121,[4]IMC!$B$6:$R$210,12,FALSE)</f>
        <v>#N/A</v>
      </c>
      <c r="AI121" s="294" t="e">
        <f>VLOOKUP(F121,[4]IMC!$B$6:$R$210,13,FALSE)</f>
        <v>#N/A</v>
      </c>
      <c r="AJ121" s="294" t="e">
        <f>VLOOKUP(F121,[4]IMC!$B$6:$R$210,14,FALSE)</f>
        <v>#N/A</v>
      </c>
      <c r="AK121" s="294" t="e">
        <f>VLOOKUP(F121,[4]IMC!$B$6:$R$210,15,FALSE)</f>
        <v>#N/A</v>
      </c>
      <c r="AL121" s="294" t="e">
        <f>VLOOKUP(F121,[4]IMC!$B$6:$R$210,16,FALSE)</f>
        <v>#N/A</v>
      </c>
      <c r="AM121" s="294" t="e">
        <f>VLOOKUP(F121,[4]IMC!$B$6:$R$210,17,FALSE)</f>
        <v>#N/A</v>
      </c>
    </row>
    <row r="122" spans="1:39" s="304" customFormat="1" ht="14">
      <c r="A122" s="281"/>
      <c r="B122" s="281"/>
      <c r="C122" s="301"/>
      <c r="D122" s="283"/>
      <c r="E122" s="302"/>
      <c r="F122" s="284">
        <f t="shared" si="16"/>
        <v>0</v>
      </c>
      <c r="G122" s="285">
        <f t="shared" si="17"/>
        <v>0</v>
      </c>
      <c r="H122" s="281"/>
      <c r="I122" s="281"/>
      <c r="J122" s="281">
        <f t="shared" si="18"/>
        <v>0</v>
      </c>
      <c r="K122" s="281"/>
      <c r="L122" s="286" t="e">
        <f t="shared" si="19"/>
        <v>#DIV/0!</v>
      </c>
      <c r="M122" s="287" t="str">
        <f t="shared" si="10"/>
        <v/>
      </c>
      <c r="N122" s="288" t="e">
        <f>MATCH(F122,[4]IMC!B:B,0)</f>
        <v>#N/A</v>
      </c>
      <c r="O122" s="288" t="e">
        <f t="shared" ca="1" si="20"/>
        <v>#N/A</v>
      </c>
      <c r="P122" s="287" t="e">
        <f ca="1">CONCATENATE(INDEX([4]IMC!$F$1:$R$5,5,$O122) &amp; " e " &amp; INDEX([4]IMC!$F$1:$R$5,5,$O122+1))</f>
        <v>#N/A</v>
      </c>
      <c r="Q122" s="281"/>
      <c r="R122" s="288" t="e">
        <f>MATCH(F122,[4]PC!A:A,0)</f>
        <v>#N/A</v>
      </c>
      <c r="S122" s="288" t="e">
        <f t="shared" ca="1" si="12"/>
        <v>#N/A</v>
      </c>
      <c r="T122" s="296" t="e">
        <f ca="1">CONCATENATE(INDEX([4]PC!$E$1:$M$2,1,$S122) &amp; " e " &amp; INDEX([4]PC!$E$1:$M$2,1,$S122+1))</f>
        <v>#N/A</v>
      </c>
      <c r="U122" s="339"/>
      <c r="V122" s="335" t="e">
        <f t="shared" ca="1" si="13"/>
        <v>#N/A</v>
      </c>
      <c r="W122" s="335" t="e">
        <f ca="1">CONCATENATE(INDEX([4]IMC!$F$1:$R$5,5,$V122) &amp; " e " &amp; INDEX([4]IMC!$F$1:$R$5,5,$V122+1))</f>
        <v>#N/A</v>
      </c>
      <c r="X122" s="336">
        <f t="shared" si="14"/>
        <v>0</v>
      </c>
      <c r="Y122" s="336">
        <f t="shared" si="15"/>
        <v>0</v>
      </c>
      <c r="Z122" s="337"/>
      <c r="AA122" s="294" t="e">
        <f>VLOOKUP(F122,[4]IMC!$B$6:$R$210,5,FALSE)</f>
        <v>#N/A</v>
      </c>
      <c r="AB122" s="294" t="e">
        <f>VLOOKUP(F122,[4]IMC!$B$6:$R$210,6,FALSE)</f>
        <v>#N/A</v>
      </c>
      <c r="AC122" s="294" t="e">
        <f>VLOOKUP(F122,[4]IMC!$B$6:$R$210,7,FALSE)</f>
        <v>#N/A</v>
      </c>
      <c r="AD122" s="294" t="e">
        <f>VLOOKUP(F122,[4]IMC!$B$6:$R$210,8,FALSE)</f>
        <v>#N/A</v>
      </c>
      <c r="AE122" s="294" t="e">
        <f>VLOOKUP(F122,[4]IMC!$B$6:$R$210,9,FALSE)</f>
        <v>#N/A</v>
      </c>
      <c r="AF122" s="294" t="e">
        <f>VLOOKUP(F122,[4]IMC!$B$6:$R$210,10,FALSE)</f>
        <v>#N/A</v>
      </c>
      <c r="AG122" s="294" t="e">
        <f>VLOOKUP(F122,[4]IMC!$B$6:$R$210,11,FALSE)</f>
        <v>#N/A</v>
      </c>
      <c r="AH122" s="294" t="e">
        <f>VLOOKUP(F122,[4]IMC!$B$6:$R$210,12,FALSE)</f>
        <v>#N/A</v>
      </c>
      <c r="AI122" s="294" t="e">
        <f>VLOOKUP(F122,[4]IMC!$B$6:$R$210,13,FALSE)</f>
        <v>#N/A</v>
      </c>
      <c r="AJ122" s="294" t="e">
        <f>VLOOKUP(F122,[4]IMC!$B$6:$R$210,14,FALSE)</f>
        <v>#N/A</v>
      </c>
      <c r="AK122" s="294" t="e">
        <f>VLOOKUP(F122,[4]IMC!$B$6:$R$210,15,FALSE)</f>
        <v>#N/A</v>
      </c>
      <c r="AL122" s="294" t="e">
        <f>VLOOKUP(F122,[4]IMC!$B$6:$R$210,16,FALSE)</f>
        <v>#N/A</v>
      </c>
      <c r="AM122" s="294" t="e">
        <f>VLOOKUP(F122,[4]IMC!$B$6:$R$210,17,FALSE)</f>
        <v>#N/A</v>
      </c>
    </row>
    <row r="123" spans="1:39" s="304" customFormat="1" ht="14">
      <c r="A123" s="281"/>
      <c r="B123" s="281"/>
      <c r="C123" s="301"/>
      <c r="D123" s="283"/>
      <c r="E123" s="302"/>
      <c r="F123" s="284">
        <f t="shared" si="16"/>
        <v>0</v>
      </c>
      <c r="G123" s="285">
        <f t="shared" si="17"/>
        <v>0</v>
      </c>
      <c r="H123" s="281"/>
      <c r="I123" s="281"/>
      <c r="J123" s="281">
        <f t="shared" si="18"/>
        <v>0</v>
      </c>
      <c r="K123" s="281"/>
      <c r="L123" s="286" t="e">
        <f t="shared" si="19"/>
        <v>#DIV/0!</v>
      </c>
      <c r="M123" s="287" t="str">
        <f t="shared" si="10"/>
        <v/>
      </c>
      <c r="N123" s="288" t="e">
        <f>MATCH(F123,[4]IMC!B:B,0)</f>
        <v>#N/A</v>
      </c>
      <c r="O123" s="288" t="e">
        <f t="shared" ca="1" si="20"/>
        <v>#N/A</v>
      </c>
      <c r="P123" s="287" t="e">
        <f ca="1">CONCATENATE(INDEX([4]IMC!$F$1:$R$5,5,$O123) &amp; " e " &amp; INDEX([4]IMC!$F$1:$R$5,5,$O123+1))</f>
        <v>#N/A</v>
      </c>
      <c r="Q123" s="281"/>
      <c r="R123" s="288" t="e">
        <f>MATCH(F123,[4]PC!A:A,0)</f>
        <v>#N/A</v>
      </c>
      <c r="S123" s="288" t="e">
        <f t="shared" ca="1" si="12"/>
        <v>#N/A</v>
      </c>
      <c r="T123" s="296" t="e">
        <f ca="1">CONCATENATE(INDEX([4]PC!$E$1:$M$2,1,$S123) &amp; " e " &amp; INDEX([4]PC!$E$1:$M$2,1,$S123+1))</f>
        <v>#N/A</v>
      </c>
      <c r="U123" s="339"/>
      <c r="V123" s="335" t="e">
        <f t="shared" ca="1" si="13"/>
        <v>#N/A</v>
      </c>
      <c r="W123" s="335" t="e">
        <f ca="1">CONCATENATE(INDEX([4]IMC!$F$1:$R$5,5,$V123) &amp; " e " &amp; INDEX([4]IMC!$F$1:$R$5,5,$V123+1))</f>
        <v>#N/A</v>
      </c>
      <c r="X123" s="336">
        <f t="shared" si="14"/>
        <v>0</v>
      </c>
      <c r="Y123" s="336">
        <f t="shared" si="15"/>
        <v>0</v>
      </c>
      <c r="Z123" s="337"/>
      <c r="AA123" s="294" t="e">
        <f>VLOOKUP(F123,[4]IMC!$B$6:$R$210,5,FALSE)</f>
        <v>#N/A</v>
      </c>
      <c r="AB123" s="294" t="e">
        <f>VLOOKUP(F123,[4]IMC!$B$6:$R$210,6,FALSE)</f>
        <v>#N/A</v>
      </c>
      <c r="AC123" s="294" t="e">
        <f>VLOOKUP(F123,[4]IMC!$B$6:$R$210,7,FALSE)</f>
        <v>#N/A</v>
      </c>
      <c r="AD123" s="294" t="e">
        <f>VLOOKUP(F123,[4]IMC!$B$6:$R$210,8,FALSE)</f>
        <v>#N/A</v>
      </c>
      <c r="AE123" s="294" t="e">
        <f>VLOOKUP(F123,[4]IMC!$B$6:$R$210,9,FALSE)</f>
        <v>#N/A</v>
      </c>
      <c r="AF123" s="294" t="e">
        <f>VLOOKUP(F123,[4]IMC!$B$6:$R$210,10,FALSE)</f>
        <v>#N/A</v>
      </c>
      <c r="AG123" s="294" t="e">
        <f>VLOOKUP(F123,[4]IMC!$B$6:$R$210,11,FALSE)</f>
        <v>#N/A</v>
      </c>
      <c r="AH123" s="294" t="e">
        <f>VLOOKUP(F123,[4]IMC!$B$6:$R$210,12,FALSE)</f>
        <v>#N/A</v>
      </c>
      <c r="AI123" s="294" t="e">
        <f>VLOOKUP(F123,[4]IMC!$B$6:$R$210,13,FALSE)</f>
        <v>#N/A</v>
      </c>
      <c r="AJ123" s="294" t="e">
        <f>VLOOKUP(F123,[4]IMC!$B$6:$R$210,14,FALSE)</f>
        <v>#N/A</v>
      </c>
      <c r="AK123" s="294" t="e">
        <f>VLOOKUP(F123,[4]IMC!$B$6:$R$210,15,FALSE)</f>
        <v>#N/A</v>
      </c>
      <c r="AL123" s="294" t="e">
        <f>VLOOKUP(F123,[4]IMC!$B$6:$R$210,16,FALSE)</f>
        <v>#N/A</v>
      </c>
      <c r="AM123" s="294" t="e">
        <f>VLOOKUP(F123,[4]IMC!$B$6:$R$210,17,FALSE)</f>
        <v>#N/A</v>
      </c>
    </row>
    <row r="124" spans="1:39" s="304" customFormat="1" ht="14">
      <c r="A124" s="281"/>
      <c r="B124" s="281"/>
      <c r="C124" s="301"/>
      <c r="D124" s="283"/>
      <c r="E124" s="302"/>
      <c r="F124" s="284">
        <f t="shared" si="16"/>
        <v>0</v>
      </c>
      <c r="G124" s="285">
        <f t="shared" si="17"/>
        <v>0</v>
      </c>
      <c r="H124" s="281"/>
      <c r="I124" s="281"/>
      <c r="J124" s="281">
        <f t="shared" si="18"/>
        <v>0</v>
      </c>
      <c r="K124" s="281"/>
      <c r="L124" s="286" t="e">
        <f t="shared" si="19"/>
        <v>#DIV/0!</v>
      </c>
      <c r="M124" s="287" t="str">
        <f t="shared" si="10"/>
        <v/>
      </c>
      <c r="N124" s="288" t="e">
        <f>MATCH(F124,[4]IMC!B:B,0)</f>
        <v>#N/A</v>
      </c>
      <c r="O124" s="288" t="e">
        <f t="shared" ca="1" si="20"/>
        <v>#N/A</v>
      </c>
      <c r="P124" s="287" t="e">
        <f ca="1">CONCATENATE(INDEX([4]IMC!$F$1:$R$5,5,$O124) &amp; " e " &amp; INDEX([4]IMC!$F$1:$R$5,5,$O124+1))</f>
        <v>#N/A</v>
      </c>
      <c r="Q124" s="281"/>
      <c r="R124" s="288" t="e">
        <f>MATCH(F124,[4]PC!A:A,0)</f>
        <v>#N/A</v>
      </c>
      <c r="S124" s="288" t="e">
        <f t="shared" ca="1" si="12"/>
        <v>#N/A</v>
      </c>
      <c r="T124" s="296" t="e">
        <f ca="1">CONCATENATE(INDEX([4]PC!$E$1:$M$2,1,$S124) &amp; " e " &amp; INDEX([4]PC!$E$1:$M$2,1,$S124+1))</f>
        <v>#N/A</v>
      </c>
      <c r="U124" s="339"/>
      <c r="V124" s="335" t="e">
        <f t="shared" ca="1" si="13"/>
        <v>#N/A</v>
      </c>
      <c r="W124" s="335" t="e">
        <f ca="1">CONCATENATE(INDEX([4]IMC!$F$1:$R$5,5,$V124) &amp; " e " &amp; INDEX([4]IMC!$F$1:$R$5,5,$V124+1))</f>
        <v>#N/A</v>
      </c>
      <c r="X124" s="336">
        <f t="shared" si="14"/>
        <v>0</v>
      </c>
      <c r="Y124" s="336">
        <f t="shared" si="15"/>
        <v>0</v>
      </c>
      <c r="Z124" s="337"/>
      <c r="AA124" s="294" t="e">
        <f>VLOOKUP(F124,[4]IMC!$B$6:$R$210,5,FALSE)</f>
        <v>#N/A</v>
      </c>
      <c r="AB124" s="294" t="e">
        <f>VLOOKUP(F124,[4]IMC!$B$6:$R$210,6,FALSE)</f>
        <v>#N/A</v>
      </c>
      <c r="AC124" s="294" t="e">
        <f>VLOOKUP(F124,[4]IMC!$B$6:$R$210,7,FALSE)</f>
        <v>#N/A</v>
      </c>
      <c r="AD124" s="294" t="e">
        <f>VLOOKUP(F124,[4]IMC!$B$6:$R$210,8,FALSE)</f>
        <v>#N/A</v>
      </c>
      <c r="AE124" s="294" t="e">
        <f>VLOOKUP(F124,[4]IMC!$B$6:$R$210,9,FALSE)</f>
        <v>#N/A</v>
      </c>
      <c r="AF124" s="294" t="e">
        <f>VLOOKUP(F124,[4]IMC!$B$6:$R$210,10,FALSE)</f>
        <v>#N/A</v>
      </c>
      <c r="AG124" s="294" t="e">
        <f>VLOOKUP(F124,[4]IMC!$B$6:$R$210,11,FALSE)</f>
        <v>#N/A</v>
      </c>
      <c r="AH124" s="294" t="e">
        <f>VLOOKUP(F124,[4]IMC!$B$6:$R$210,12,FALSE)</f>
        <v>#N/A</v>
      </c>
      <c r="AI124" s="294" t="e">
        <f>VLOOKUP(F124,[4]IMC!$B$6:$R$210,13,FALSE)</f>
        <v>#N/A</v>
      </c>
      <c r="AJ124" s="294" t="e">
        <f>VLOOKUP(F124,[4]IMC!$B$6:$R$210,14,FALSE)</f>
        <v>#N/A</v>
      </c>
      <c r="AK124" s="294" t="e">
        <f>VLOOKUP(F124,[4]IMC!$B$6:$R$210,15,FALSE)</f>
        <v>#N/A</v>
      </c>
      <c r="AL124" s="294" t="e">
        <f>VLOOKUP(F124,[4]IMC!$B$6:$R$210,16,FALSE)</f>
        <v>#N/A</v>
      </c>
      <c r="AM124" s="294" t="e">
        <f>VLOOKUP(F124,[4]IMC!$B$6:$R$210,17,FALSE)</f>
        <v>#N/A</v>
      </c>
    </row>
    <row r="125" spans="1:39" s="304" customFormat="1" ht="14">
      <c r="A125" s="281"/>
      <c r="B125" s="281"/>
      <c r="C125" s="301"/>
      <c r="D125" s="283"/>
      <c r="E125" s="302"/>
      <c r="F125" s="284">
        <f t="shared" si="16"/>
        <v>0</v>
      </c>
      <c r="G125" s="285">
        <f t="shared" si="17"/>
        <v>0</v>
      </c>
      <c r="H125" s="281"/>
      <c r="I125" s="281"/>
      <c r="J125" s="281">
        <f t="shared" si="18"/>
        <v>0</v>
      </c>
      <c r="K125" s="281"/>
      <c r="L125" s="286" t="e">
        <f t="shared" si="19"/>
        <v>#DIV/0!</v>
      </c>
      <c r="M125" s="287" t="str">
        <f t="shared" si="10"/>
        <v/>
      </c>
      <c r="N125" s="288" t="e">
        <f>MATCH(F125,[4]IMC!B:B,0)</f>
        <v>#N/A</v>
      </c>
      <c r="O125" s="288" t="e">
        <f t="shared" ca="1" si="20"/>
        <v>#N/A</v>
      </c>
      <c r="P125" s="287" t="e">
        <f ca="1">CONCATENATE(INDEX([4]IMC!$F$1:$R$5,5,$O125) &amp; " e " &amp; INDEX([4]IMC!$F$1:$R$5,5,$O125+1))</f>
        <v>#N/A</v>
      </c>
      <c r="Q125" s="281"/>
      <c r="R125" s="288" t="e">
        <f>MATCH(F125,[4]PC!A:A,0)</f>
        <v>#N/A</v>
      </c>
      <c r="S125" s="288" t="e">
        <f t="shared" ca="1" si="12"/>
        <v>#N/A</v>
      </c>
      <c r="T125" s="296" t="e">
        <f ca="1">CONCATENATE(INDEX([4]PC!$E$1:$M$2,1,$S125) &amp; " e " &amp; INDEX([4]PC!$E$1:$M$2,1,$S125+1))</f>
        <v>#N/A</v>
      </c>
      <c r="U125" s="339"/>
      <c r="V125" s="335" t="e">
        <f t="shared" ca="1" si="13"/>
        <v>#N/A</v>
      </c>
      <c r="W125" s="335" t="e">
        <f ca="1">CONCATENATE(INDEX([4]IMC!$F$1:$R$5,5,$V125) &amp; " e " &amp; INDEX([4]IMC!$F$1:$R$5,5,$V125+1))</f>
        <v>#N/A</v>
      </c>
      <c r="X125" s="336">
        <f t="shared" si="14"/>
        <v>0</v>
      </c>
      <c r="Y125" s="336">
        <f t="shared" si="15"/>
        <v>0</v>
      </c>
      <c r="Z125" s="337"/>
      <c r="AA125" s="294" t="e">
        <f>VLOOKUP(F125,[4]IMC!$B$6:$R$210,5,FALSE)</f>
        <v>#N/A</v>
      </c>
      <c r="AB125" s="294" t="e">
        <f>VLOOKUP(F125,[4]IMC!$B$6:$R$210,6,FALSE)</f>
        <v>#N/A</v>
      </c>
      <c r="AC125" s="294" t="e">
        <f>VLOOKUP(F125,[4]IMC!$B$6:$R$210,7,FALSE)</f>
        <v>#N/A</v>
      </c>
      <c r="AD125" s="294" t="e">
        <f>VLOOKUP(F125,[4]IMC!$B$6:$R$210,8,FALSE)</f>
        <v>#N/A</v>
      </c>
      <c r="AE125" s="294" t="e">
        <f>VLOOKUP(F125,[4]IMC!$B$6:$R$210,9,FALSE)</f>
        <v>#N/A</v>
      </c>
      <c r="AF125" s="294" t="e">
        <f>VLOOKUP(F125,[4]IMC!$B$6:$R$210,10,FALSE)</f>
        <v>#N/A</v>
      </c>
      <c r="AG125" s="294" t="e">
        <f>VLOOKUP(F125,[4]IMC!$B$6:$R$210,11,FALSE)</f>
        <v>#N/A</v>
      </c>
      <c r="AH125" s="294" t="e">
        <f>VLOOKUP(F125,[4]IMC!$B$6:$R$210,12,FALSE)</f>
        <v>#N/A</v>
      </c>
      <c r="AI125" s="294" t="e">
        <f>VLOOKUP(F125,[4]IMC!$B$6:$R$210,13,FALSE)</f>
        <v>#N/A</v>
      </c>
      <c r="AJ125" s="294" t="e">
        <f>VLOOKUP(F125,[4]IMC!$B$6:$R$210,14,FALSE)</f>
        <v>#N/A</v>
      </c>
      <c r="AK125" s="294" t="e">
        <f>VLOOKUP(F125,[4]IMC!$B$6:$R$210,15,FALSE)</f>
        <v>#N/A</v>
      </c>
      <c r="AL125" s="294" t="e">
        <f>VLOOKUP(F125,[4]IMC!$B$6:$R$210,16,FALSE)</f>
        <v>#N/A</v>
      </c>
      <c r="AM125" s="294" t="e">
        <f>VLOOKUP(F125,[4]IMC!$B$6:$R$210,17,FALSE)</f>
        <v>#N/A</v>
      </c>
    </row>
    <row r="126" spans="1:39" s="304" customFormat="1" ht="14">
      <c r="A126" s="281"/>
      <c r="B126" s="281"/>
      <c r="C126" s="301"/>
      <c r="D126" s="283"/>
      <c r="E126" s="302"/>
      <c r="F126" s="284">
        <f t="shared" si="16"/>
        <v>0</v>
      </c>
      <c r="G126" s="285">
        <f t="shared" si="17"/>
        <v>0</v>
      </c>
      <c r="H126" s="281"/>
      <c r="I126" s="281"/>
      <c r="J126" s="281">
        <f t="shared" si="18"/>
        <v>0</v>
      </c>
      <c r="K126" s="281"/>
      <c r="L126" s="286" t="e">
        <f t="shared" si="19"/>
        <v>#DIV/0!</v>
      </c>
      <c r="M126" s="287" t="str">
        <f t="shared" si="10"/>
        <v/>
      </c>
      <c r="N126" s="288" t="e">
        <f>MATCH(F126,[4]IMC!B:B,0)</f>
        <v>#N/A</v>
      </c>
      <c r="O126" s="288" t="e">
        <f t="shared" ca="1" si="20"/>
        <v>#N/A</v>
      </c>
      <c r="P126" s="287" t="e">
        <f ca="1">CONCATENATE(INDEX([4]IMC!$F$1:$R$5,5,$O126) &amp; " e " &amp; INDEX([4]IMC!$F$1:$R$5,5,$O126+1))</f>
        <v>#N/A</v>
      </c>
      <c r="Q126" s="281"/>
      <c r="R126" s="288" t="e">
        <f>MATCH(F126,[4]PC!A:A,0)</f>
        <v>#N/A</v>
      </c>
      <c r="S126" s="288" t="e">
        <f t="shared" ca="1" si="12"/>
        <v>#N/A</v>
      </c>
      <c r="T126" s="296" t="e">
        <f ca="1">CONCATENATE(INDEX([4]PC!$E$1:$M$2,1,$S126) &amp; " e " &amp; INDEX([4]PC!$E$1:$M$2,1,$S126+1))</f>
        <v>#N/A</v>
      </c>
      <c r="U126" s="339"/>
      <c r="V126" s="335" t="e">
        <f t="shared" ca="1" si="13"/>
        <v>#N/A</v>
      </c>
      <c r="W126" s="335" t="e">
        <f ca="1">CONCATENATE(INDEX([4]IMC!$F$1:$R$5,5,$V126) &amp; " e " &amp; INDEX([4]IMC!$F$1:$R$5,5,$V126+1))</f>
        <v>#N/A</v>
      </c>
      <c r="X126" s="336">
        <f t="shared" si="14"/>
        <v>0</v>
      </c>
      <c r="Y126" s="336">
        <f t="shared" si="15"/>
        <v>0</v>
      </c>
      <c r="Z126" s="337"/>
      <c r="AA126" s="294" t="e">
        <f>VLOOKUP(F126,[4]IMC!$B$6:$R$210,5,FALSE)</f>
        <v>#N/A</v>
      </c>
      <c r="AB126" s="294" t="e">
        <f>VLOOKUP(F126,[4]IMC!$B$6:$R$210,6,FALSE)</f>
        <v>#N/A</v>
      </c>
      <c r="AC126" s="294" t="e">
        <f>VLOOKUP(F126,[4]IMC!$B$6:$R$210,7,FALSE)</f>
        <v>#N/A</v>
      </c>
      <c r="AD126" s="294" t="e">
        <f>VLOOKUP(F126,[4]IMC!$B$6:$R$210,8,FALSE)</f>
        <v>#N/A</v>
      </c>
      <c r="AE126" s="294" t="e">
        <f>VLOOKUP(F126,[4]IMC!$B$6:$R$210,9,FALSE)</f>
        <v>#N/A</v>
      </c>
      <c r="AF126" s="294" t="e">
        <f>VLOOKUP(F126,[4]IMC!$B$6:$R$210,10,FALSE)</f>
        <v>#N/A</v>
      </c>
      <c r="AG126" s="294" t="e">
        <f>VLOOKUP(F126,[4]IMC!$B$6:$R$210,11,FALSE)</f>
        <v>#N/A</v>
      </c>
      <c r="AH126" s="294" t="e">
        <f>VLOOKUP(F126,[4]IMC!$B$6:$R$210,12,FALSE)</f>
        <v>#N/A</v>
      </c>
      <c r="AI126" s="294" t="e">
        <f>VLOOKUP(F126,[4]IMC!$B$6:$R$210,13,FALSE)</f>
        <v>#N/A</v>
      </c>
      <c r="AJ126" s="294" t="e">
        <f>VLOOKUP(F126,[4]IMC!$B$6:$R$210,14,FALSE)</f>
        <v>#N/A</v>
      </c>
      <c r="AK126" s="294" t="e">
        <f>VLOOKUP(F126,[4]IMC!$B$6:$R$210,15,FALSE)</f>
        <v>#N/A</v>
      </c>
      <c r="AL126" s="294" t="e">
        <f>VLOOKUP(F126,[4]IMC!$B$6:$R$210,16,FALSE)</f>
        <v>#N/A</v>
      </c>
      <c r="AM126" s="294" t="e">
        <f>VLOOKUP(F126,[4]IMC!$B$6:$R$210,17,FALSE)</f>
        <v>#N/A</v>
      </c>
    </row>
    <row r="127" spans="1:39" s="304" customFormat="1" ht="14">
      <c r="A127" s="281"/>
      <c r="B127" s="281"/>
      <c r="C127" s="301"/>
      <c r="D127" s="283"/>
      <c r="E127" s="302"/>
      <c r="F127" s="284">
        <f t="shared" si="16"/>
        <v>0</v>
      </c>
      <c r="G127" s="285">
        <f t="shared" si="17"/>
        <v>0</v>
      </c>
      <c r="H127" s="281"/>
      <c r="I127" s="281"/>
      <c r="J127" s="281">
        <f t="shared" si="18"/>
        <v>0</v>
      </c>
      <c r="K127" s="281"/>
      <c r="L127" s="286" t="e">
        <f t="shared" si="19"/>
        <v>#DIV/0!</v>
      </c>
      <c r="M127" s="287" t="str">
        <f t="shared" si="10"/>
        <v/>
      </c>
      <c r="N127" s="288" t="e">
        <f>MATCH(F127,[4]IMC!B:B,0)</f>
        <v>#N/A</v>
      </c>
      <c r="O127" s="288" t="e">
        <f t="shared" ca="1" si="20"/>
        <v>#N/A</v>
      </c>
      <c r="P127" s="287" t="e">
        <f ca="1">CONCATENATE(INDEX([4]IMC!$F$1:$R$5,5,$O127) &amp; " e " &amp; INDEX([4]IMC!$F$1:$R$5,5,$O127+1))</f>
        <v>#N/A</v>
      </c>
      <c r="Q127" s="281"/>
      <c r="R127" s="288" t="e">
        <f>MATCH(F127,[4]PC!A:A,0)</f>
        <v>#N/A</v>
      </c>
      <c r="S127" s="288" t="e">
        <f t="shared" ca="1" si="12"/>
        <v>#N/A</v>
      </c>
      <c r="T127" s="296" t="e">
        <f ca="1">CONCATENATE(INDEX([4]PC!$E$1:$M$2,1,$S127) &amp; " e " &amp; INDEX([4]PC!$E$1:$M$2,1,$S127+1))</f>
        <v>#N/A</v>
      </c>
      <c r="U127" s="339"/>
      <c r="V127" s="335" t="e">
        <f t="shared" ca="1" si="13"/>
        <v>#N/A</v>
      </c>
      <c r="W127" s="335" t="e">
        <f ca="1">CONCATENATE(INDEX([4]IMC!$F$1:$R$5,5,$V127) &amp; " e " &amp; INDEX([4]IMC!$F$1:$R$5,5,$V127+1))</f>
        <v>#N/A</v>
      </c>
      <c r="X127" s="336">
        <f t="shared" si="14"/>
        <v>0</v>
      </c>
      <c r="Y127" s="336">
        <f t="shared" si="15"/>
        <v>0</v>
      </c>
      <c r="Z127" s="337"/>
      <c r="AA127" s="294" t="e">
        <f>VLOOKUP(F127,[4]IMC!$B$6:$R$210,5,FALSE)</f>
        <v>#N/A</v>
      </c>
      <c r="AB127" s="294" t="e">
        <f>VLOOKUP(F127,[4]IMC!$B$6:$R$210,6,FALSE)</f>
        <v>#N/A</v>
      </c>
      <c r="AC127" s="294" t="e">
        <f>VLOOKUP(F127,[4]IMC!$B$6:$R$210,7,FALSE)</f>
        <v>#N/A</v>
      </c>
      <c r="AD127" s="294" t="e">
        <f>VLOOKUP(F127,[4]IMC!$B$6:$R$210,8,FALSE)</f>
        <v>#N/A</v>
      </c>
      <c r="AE127" s="294" t="e">
        <f>VLOOKUP(F127,[4]IMC!$B$6:$R$210,9,FALSE)</f>
        <v>#N/A</v>
      </c>
      <c r="AF127" s="294" t="e">
        <f>VLOOKUP(F127,[4]IMC!$B$6:$R$210,10,FALSE)</f>
        <v>#N/A</v>
      </c>
      <c r="AG127" s="294" t="e">
        <f>VLOOKUP(F127,[4]IMC!$B$6:$R$210,11,FALSE)</f>
        <v>#N/A</v>
      </c>
      <c r="AH127" s="294" t="e">
        <f>VLOOKUP(F127,[4]IMC!$B$6:$R$210,12,FALSE)</f>
        <v>#N/A</v>
      </c>
      <c r="AI127" s="294" t="e">
        <f>VLOOKUP(F127,[4]IMC!$B$6:$R$210,13,FALSE)</f>
        <v>#N/A</v>
      </c>
      <c r="AJ127" s="294" t="e">
        <f>VLOOKUP(F127,[4]IMC!$B$6:$R$210,14,FALSE)</f>
        <v>#N/A</v>
      </c>
      <c r="AK127" s="294" t="e">
        <f>VLOOKUP(F127,[4]IMC!$B$6:$R$210,15,FALSE)</f>
        <v>#N/A</v>
      </c>
      <c r="AL127" s="294" t="e">
        <f>VLOOKUP(F127,[4]IMC!$B$6:$R$210,16,FALSE)</f>
        <v>#N/A</v>
      </c>
      <c r="AM127" s="294" t="e">
        <f>VLOOKUP(F127,[4]IMC!$B$6:$R$210,17,FALSE)</f>
        <v>#N/A</v>
      </c>
    </row>
    <row r="128" spans="1:39" s="304" customFormat="1" ht="14">
      <c r="A128" s="281"/>
      <c r="B128" s="281"/>
      <c r="C128" s="301"/>
      <c r="D128" s="283"/>
      <c r="E128" s="302"/>
      <c r="F128" s="284">
        <f t="shared" si="16"/>
        <v>0</v>
      </c>
      <c r="G128" s="285">
        <f t="shared" si="17"/>
        <v>0</v>
      </c>
      <c r="H128" s="281"/>
      <c r="I128" s="300"/>
      <c r="J128" s="281">
        <f t="shared" si="18"/>
        <v>0</v>
      </c>
      <c r="K128" s="281"/>
      <c r="L128" s="286" t="e">
        <f t="shared" si="19"/>
        <v>#DIV/0!</v>
      </c>
      <c r="M128" s="287" t="str">
        <f t="shared" si="10"/>
        <v/>
      </c>
      <c r="N128" s="288" t="e">
        <f>MATCH(F128,[4]IMC!B:B,0)</f>
        <v>#N/A</v>
      </c>
      <c r="O128" s="288" t="e">
        <f t="shared" ca="1" si="20"/>
        <v>#N/A</v>
      </c>
      <c r="P128" s="287" t="e">
        <f ca="1">CONCATENATE(INDEX([4]IMC!$F$1:$R$5,5,$O128) &amp; " e " &amp; INDEX([4]IMC!$F$1:$R$5,5,$O128+1))</f>
        <v>#N/A</v>
      </c>
      <c r="Q128" s="281"/>
      <c r="R128" s="288" t="e">
        <f>MATCH(F128,[4]PC!A:A,0)</f>
        <v>#N/A</v>
      </c>
      <c r="S128" s="288" t="e">
        <f t="shared" ca="1" si="12"/>
        <v>#N/A</v>
      </c>
      <c r="T128" s="296" t="e">
        <f ca="1">CONCATENATE(INDEX([4]PC!$E$1:$M$2,1,$S128) &amp; " e " &amp; INDEX([4]PC!$E$1:$M$2,1,$S128+1))</f>
        <v>#N/A</v>
      </c>
      <c r="U128" s="339"/>
      <c r="V128" s="335" t="e">
        <f t="shared" ca="1" si="13"/>
        <v>#N/A</v>
      </c>
      <c r="W128" s="335" t="e">
        <f ca="1">CONCATENATE(INDEX([4]IMC!$F$1:$R$5,5,$V128) &amp; " e " &amp; INDEX([4]IMC!$F$1:$R$5,5,$V128+1))</f>
        <v>#N/A</v>
      </c>
      <c r="X128" s="336">
        <f t="shared" si="14"/>
        <v>0</v>
      </c>
      <c r="Y128" s="336">
        <f t="shared" si="15"/>
        <v>0</v>
      </c>
      <c r="Z128" s="337"/>
      <c r="AA128" s="294" t="e">
        <f>VLOOKUP(F128,[4]IMC!$B$6:$R$210,5,FALSE)</f>
        <v>#N/A</v>
      </c>
      <c r="AB128" s="294" t="e">
        <f>VLOOKUP(F128,[4]IMC!$B$6:$R$210,6,FALSE)</f>
        <v>#N/A</v>
      </c>
      <c r="AC128" s="294" t="e">
        <f>VLOOKUP(F128,[4]IMC!$B$6:$R$210,7,FALSE)</f>
        <v>#N/A</v>
      </c>
      <c r="AD128" s="294" t="e">
        <f>VLOOKUP(F128,[4]IMC!$B$6:$R$210,8,FALSE)</f>
        <v>#N/A</v>
      </c>
      <c r="AE128" s="294" t="e">
        <f>VLOOKUP(F128,[4]IMC!$B$6:$R$210,9,FALSE)</f>
        <v>#N/A</v>
      </c>
      <c r="AF128" s="294" t="e">
        <f>VLOOKUP(F128,[4]IMC!$B$6:$R$210,10,FALSE)</f>
        <v>#N/A</v>
      </c>
      <c r="AG128" s="294" t="e">
        <f>VLOOKUP(F128,[4]IMC!$B$6:$R$210,11,FALSE)</f>
        <v>#N/A</v>
      </c>
      <c r="AH128" s="294" t="e">
        <f>VLOOKUP(F128,[4]IMC!$B$6:$R$210,12,FALSE)</f>
        <v>#N/A</v>
      </c>
      <c r="AI128" s="294" t="e">
        <f>VLOOKUP(F128,[4]IMC!$B$6:$R$210,13,FALSE)</f>
        <v>#N/A</v>
      </c>
      <c r="AJ128" s="294" t="e">
        <f>VLOOKUP(F128,[4]IMC!$B$6:$R$210,14,FALSE)</f>
        <v>#N/A</v>
      </c>
      <c r="AK128" s="294" t="e">
        <f>VLOOKUP(F128,[4]IMC!$B$6:$R$210,15,FALSE)</f>
        <v>#N/A</v>
      </c>
      <c r="AL128" s="294" t="e">
        <f>VLOOKUP(F128,[4]IMC!$B$6:$R$210,16,FALSE)</f>
        <v>#N/A</v>
      </c>
      <c r="AM128" s="294" t="e">
        <f>VLOOKUP(F128,[4]IMC!$B$6:$R$210,17,FALSE)</f>
        <v>#N/A</v>
      </c>
    </row>
    <row r="129" spans="1:39" s="304" customFormat="1" ht="14">
      <c r="A129" s="281"/>
      <c r="B129" s="281"/>
      <c r="C129" s="301"/>
      <c r="D129" s="283"/>
      <c r="E129" s="302"/>
      <c r="F129" s="284">
        <f t="shared" si="16"/>
        <v>0</v>
      </c>
      <c r="G129" s="285">
        <f t="shared" si="17"/>
        <v>0</v>
      </c>
      <c r="H129" s="281"/>
      <c r="I129" s="281"/>
      <c r="J129" s="281">
        <f t="shared" si="18"/>
        <v>0</v>
      </c>
      <c r="K129" s="281"/>
      <c r="L129" s="286" t="e">
        <f t="shared" si="19"/>
        <v>#DIV/0!</v>
      </c>
      <c r="M129" s="287" t="str">
        <f t="shared" si="10"/>
        <v/>
      </c>
      <c r="N129" s="288" t="e">
        <f>MATCH(F129,[4]IMC!B:B,0)</f>
        <v>#N/A</v>
      </c>
      <c r="O129" s="288" t="e">
        <f t="shared" ca="1" si="20"/>
        <v>#N/A</v>
      </c>
      <c r="P129" s="287" t="e">
        <f ca="1">CONCATENATE(INDEX([4]IMC!$F$1:$R$5,5,$O129) &amp; " e " &amp; INDEX([4]IMC!$F$1:$R$5,5,$O129+1))</f>
        <v>#N/A</v>
      </c>
      <c r="Q129" s="281"/>
      <c r="R129" s="288" t="e">
        <f>MATCH(F129,[4]PC!A:A,0)</f>
        <v>#N/A</v>
      </c>
      <c r="S129" s="288" t="e">
        <f t="shared" ca="1" si="12"/>
        <v>#N/A</v>
      </c>
      <c r="T129" s="296" t="e">
        <f ca="1">CONCATENATE(INDEX([4]PC!$E$1:$M$2,1,$S129) &amp; " e " &amp; INDEX([4]PC!$E$1:$M$2,1,$S129+1))</f>
        <v>#N/A</v>
      </c>
      <c r="U129" s="339"/>
      <c r="V129" s="335" t="e">
        <f t="shared" ca="1" si="13"/>
        <v>#N/A</v>
      </c>
      <c r="W129" s="335" t="e">
        <f ca="1">CONCATENATE(INDEX([4]IMC!$F$1:$R$5,5,$V129) &amp; " e " &amp; INDEX([4]IMC!$F$1:$R$5,5,$V129+1))</f>
        <v>#N/A</v>
      </c>
      <c r="X129" s="336">
        <f t="shared" si="14"/>
        <v>0</v>
      </c>
      <c r="Y129" s="336">
        <f t="shared" si="15"/>
        <v>0</v>
      </c>
      <c r="Z129" s="337"/>
      <c r="AA129" s="294" t="e">
        <f>VLOOKUP(F129,[4]IMC!$B$6:$R$210,5,FALSE)</f>
        <v>#N/A</v>
      </c>
      <c r="AB129" s="294" t="e">
        <f>VLOOKUP(F129,[4]IMC!$B$6:$R$210,6,FALSE)</f>
        <v>#N/A</v>
      </c>
      <c r="AC129" s="294" t="e">
        <f>VLOOKUP(F129,[4]IMC!$B$6:$R$210,7,FALSE)</f>
        <v>#N/A</v>
      </c>
      <c r="AD129" s="294" t="e">
        <f>VLOOKUP(F129,[4]IMC!$B$6:$R$210,8,FALSE)</f>
        <v>#N/A</v>
      </c>
      <c r="AE129" s="294" t="e">
        <f>VLOOKUP(F129,[4]IMC!$B$6:$R$210,9,FALSE)</f>
        <v>#N/A</v>
      </c>
      <c r="AF129" s="294" t="e">
        <f>VLOOKUP(F129,[4]IMC!$B$6:$R$210,10,FALSE)</f>
        <v>#N/A</v>
      </c>
      <c r="AG129" s="294" t="e">
        <f>VLOOKUP(F129,[4]IMC!$B$6:$R$210,11,FALSE)</f>
        <v>#N/A</v>
      </c>
      <c r="AH129" s="294" t="e">
        <f>VLOOKUP(F129,[4]IMC!$B$6:$R$210,12,FALSE)</f>
        <v>#N/A</v>
      </c>
      <c r="AI129" s="294" t="e">
        <f>VLOOKUP(F129,[4]IMC!$B$6:$R$210,13,FALSE)</f>
        <v>#N/A</v>
      </c>
      <c r="AJ129" s="294" t="e">
        <f>VLOOKUP(F129,[4]IMC!$B$6:$R$210,14,FALSE)</f>
        <v>#N/A</v>
      </c>
      <c r="AK129" s="294" t="e">
        <f>VLOOKUP(F129,[4]IMC!$B$6:$R$210,15,FALSE)</f>
        <v>#N/A</v>
      </c>
      <c r="AL129" s="294" t="e">
        <f>VLOOKUP(F129,[4]IMC!$B$6:$R$210,16,FALSE)</f>
        <v>#N/A</v>
      </c>
      <c r="AM129" s="294" t="e">
        <f>VLOOKUP(F129,[4]IMC!$B$6:$R$210,17,FALSE)</f>
        <v>#N/A</v>
      </c>
    </row>
    <row r="130" spans="1:39" s="304" customFormat="1" ht="14">
      <c r="A130" s="281"/>
      <c r="B130" s="281"/>
      <c r="C130" s="301"/>
      <c r="D130" s="283"/>
      <c r="E130" s="302"/>
      <c r="F130" s="284">
        <f t="shared" si="16"/>
        <v>0</v>
      </c>
      <c r="G130" s="285">
        <f t="shared" si="17"/>
        <v>0</v>
      </c>
      <c r="H130" s="281"/>
      <c r="I130" s="300"/>
      <c r="J130" s="281">
        <f t="shared" si="18"/>
        <v>0</v>
      </c>
      <c r="K130" s="281"/>
      <c r="L130" s="286" t="e">
        <f t="shared" si="19"/>
        <v>#DIV/0!</v>
      </c>
      <c r="M130" s="287" t="str">
        <f t="shared" ref="M130:M193" si="21">IF(H130&gt;0,IF(I130&gt;0,H130/I130^2,""),"")</f>
        <v/>
      </c>
      <c r="N130" s="288" t="e">
        <f>MATCH(F130,[4]IMC!B:B,0)</f>
        <v>#N/A</v>
      </c>
      <c r="O130" s="288" t="e">
        <f t="shared" ca="1" si="20"/>
        <v>#N/A</v>
      </c>
      <c r="P130" s="287" t="e">
        <f ca="1">CONCATENATE(INDEX([4]IMC!$F$1:$R$5,5,$O130) &amp; " e " &amp; INDEX([4]IMC!$F$1:$R$5,5,$O130+1))</f>
        <v>#N/A</v>
      </c>
      <c r="Q130" s="281"/>
      <c r="R130" s="288" t="e">
        <f>MATCH(F130,[4]PC!A:A,0)</f>
        <v>#N/A</v>
      </c>
      <c r="S130" s="288" t="e">
        <f t="shared" ref="S130:S193" ca="1" si="22">MATCH(K130,INDIRECT("PC!E" &amp; R130 &amp; ":L" &amp;R130),1)</f>
        <v>#N/A</v>
      </c>
      <c r="T130" s="296" t="e">
        <f ca="1">CONCATENATE(INDEX([4]PC!$E$1:$M$2,1,$S130) &amp; " e " &amp; INDEX([4]PC!$E$1:$M$2,1,$S130+1))</f>
        <v>#N/A</v>
      </c>
      <c r="U130" s="339"/>
      <c r="V130" s="335" t="e">
        <f t="shared" ref="V130:V193" ca="1" si="23">MATCH(U130,INDIRECT("IMC!F" &amp; N130 &amp; ":R" &amp;N130),1)</f>
        <v>#N/A</v>
      </c>
      <c r="W130" s="335" t="e">
        <f ca="1">CONCATENATE(INDEX([4]IMC!$F$1:$R$5,5,$V130) &amp; " e " &amp; INDEX([4]IMC!$F$1:$R$5,5,$V130+1))</f>
        <v>#N/A</v>
      </c>
      <c r="X130" s="336">
        <f t="shared" ref="X130:X193" si="24">U130*(I130*I130)</f>
        <v>0</v>
      </c>
      <c r="Y130" s="336">
        <f t="shared" ref="Y130:Y193" si="25">H130-X130</f>
        <v>0</v>
      </c>
      <c r="Z130" s="337"/>
      <c r="AA130" s="294" t="e">
        <f>VLOOKUP(F130,[4]IMC!$B$6:$R$210,5,FALSE)</f>
        <v>#N/A</v>
      </c>
      <c r="AB130" s="294" t="e">
        <f>VLOOKUP(F130,[4]IMC!$B$6:$R$210,6,FALSE)</f>
        <v>#N/A</v>
      </c>
      <c r="AC130" s="294" t="e">
        <f>VLOOKUP(F130,[4]IMC!$B$6:$R$210,7,FALSE)</f>
        <v>#N/A</v>
      </c>
      <c r="AD130" s="294" t="e">
        <f>VLOOKUP(F130,[4]IMC!$B$6:$R$210,8,FALSE)</f>
        <v>#N/A</v>
      </c>
      <c r="AE130" s="294" t="e">
        <f>VLOOKUP(F130,[4]IMC!$B$6:$R$210,9,FALSE)</f>
        <v>#N/A</v>
      </c>
      <c r="AF130" s="294" t="e">
        <f>VLOOKUP(F130,[4]IMC!$B$6:$R$210,10,FALSE)</f>
        <v>#N/A</v>
      </c>
      <c r="AG130" s="294" t="e">
        <f>VLOOKUP(F130,[4]IMC!$B$6:$R$210,11,FALSE)</f>
        <v>#N/A</v>
      </c>
      <c r="AH130" s="294" t="e">
        <f>VLOOKUP(F130,[4]IMC!$B$6:$R$210,12,FALSE)</f>
        <v>#N/A</v>
      </c>
      <c r="AI130" s="294" t="e">
        <f>VLOOKUP(F130,[4]IMC!$B$6:$R$210,13,FALSE)</f>
        <v>#N/A</v>
      </c>
      <c r="AJ130" s="294" t="e">
        <f>VLOOKUP(F130,[4]IMC!$B$6:$R$210,14,FALSE)</f>
        <v>#N/A</v>
      </c>
      <c r="AK130" s="294" t="e">
        <f>VLOOKUP(F130,[4]IMC!$B$6:$R$210,15,FALSE)</f>
        <v>#N/A</v>
      </c>
      <c r="AL130" s="294" t="e">
        <f>VLOOKUP(F130,[4]IMC!$B$6:$R$210,16,FALSE)</f>
        <v>#N/A</v>
      </c>
      <c r="AM130" s="294" t="e">
        <f>VLOOKUP(F130,[4]IMC!$B$6:$R$210,17,FALSE)</f>
        <v>#N/A</v>
      </c>
    </row>
    <row r="131" spans="1:39" s="304" customFormat="1" ht="14">
      <c r="A131" s="281"/>
      <c r="B131" s="281"/>
      <c r="C131" s="301"/>
      <c r="D131" s="283"/>
      <c r="E131" s="302"/>
      <c r="F131" s="284">
        <f t="shared" ref="F131:F194" si="26">DATEDIF(E131,D131,"M")</f>
        <v>0</v>
      </c>
      <c r="G131" s="285">
        <f t="shared" ref="G131:G194" si="27">YEARFRAC(D131,E131)</f>
        <v>0</v>
      </c>
      <c r="H131" s="281"/>
      <c r="I131" s="281"/>
      <c r="J131" s="281">
        <f t="shared" ref="J131:J194" si="28">I131*100</f>
        <v>0</v>
      </c>
      <c r="K131" s="281"/>
      <c r="L131" s="286" t="e">
        <f t="shared" ref="L131:L194" si="29">K131/J131</f>
        <v>#DIV/0!</v>
      </c>
      <c r="M131" s="287" t="str">
        <f t="shared" si="21"/>
        <v/>
      </c>
      <c r="N131" s="288" t="e">
        <f>MATCH(F131,[4]IMC!B:B,0)</f>
        <v>#N/A</v>
      </c>
      <c r="O131" s="288" t="e">
        <f t="shared" ca="1" si="20"/>
        <v>#N/A</v>
      </c>
      <c r="P131" s="287" t="e">
        <f ca="1">CONCATENATE(INDEX([4]IMC!$F$1:$R$5,5,$O131) &amp; " e " &amp; INDEX([4]IMC!$F$1:$R$5,5,$O131+1))</f>
        <v>#N/A</v>
      </c>
      <c r="Q131" s="281"/>
      <c r="R131" s="288" t="e">
        <f>MATCH(F131,[4]PC!A:A,0)</f>
        <v>#N/A</v>
      </c>
      <c r="S131" s="288" t="e">
        <f t="shared" ca="1" si="22"/>
        <v>#N/A</v>
      </c>
      <c r="T131" s="296" t="e">
        <f ca="1">CONCATENATE(INDEX([4]PC!$E$1:$M$2,1,$S131) &amp; " e " &amp; INDEX([4]PC!$E$1:$M$2,1,$S131+1))</f>
        <v>#N/A</v>
      </c>
      <c r="U131" s="339"/>
      <c r="V131" s="335" t="e">
        <f t="shared" ca="1" si="23"/>
        <v>#N/A</v>
      </c>
      <c r="W131" s="335" t="e">
        <f ca="1">CONCATENATE(INDEX([4]IMC!$F$1:$R$5,5,$V131) &amp; " e " &amp; INDEX([4]IMC!$F$1:$R$5,5,$V131+1))</f>
        <v>#N/A</v>
      </c>
      <c r="X131" s="336">
        <f t="shared" si="24"/>
        <v>0</v>
      </c>
      <c r="Y131" s="336">
        <f t="shared" si="25"/>
        <v>0</v>
      </c>
      <c r="Z131" s="337"/>
      <c r="AA131" s="294" t="e">
        <f>VLOOKUP(F131,[4]IMC!$B$6:$R$210,5,FALSE)</f>
        <v>#N/A</v>
      </c>
      <c r="AB131" s="294" t="e">
        <f>VLOOKUP(F131,[4]IMC!$B$6:$R$210,6,FALSE)</f>
        <v>#N/A</v>
      </c>
      <c r="AC131" s="294" t="e">
        <f>VLOOKUP(F131,[4]IMC!$B$6:$R$210,7,FALSE)</f>
        <v>#N/A</v>
      </c>
      <c r="AD131" s="294" t="e">
        <f>VLOOKUP(F131,[4]IMC!$B$6:$R$210,8,FALSE)</f>
        <v>#N/A</v>
      </c>
      <c r="AE131" s="294" t="e">
        <f>VLOOKUP(F131,[4]IMC!$B$6:$R$210,9,FALSE)</f>
        <v>#N/A</v>
      </c>
      <c r="AF131" s="294" t="e">
        <f>VLOOKUP(F131,[4]IMC!$B$6:$R$210,10,FALSE)</f>
        <v>#N/A</v>
      </c>
      <c r="AG131" s="294" t="e">
        <f>VLOOKUP(F131,[4]IMC!$B$6:$R$210,11,FALSE)</f>
        <v>#N/A</v>
      </c>
      <c r="AH131" s="294" t="e">
        <f>VLOOKUP(F131,[4]IMC!$B$6:$R$210,12,FALSE)</f>
        <v>#N/A</v>
      </c>
      <c r="AI131" s="294" t="e">
        <f>VLOOKUP(F131,[4]IMC!$B$6:$R$210,13,FALSE)</f>
        <v>#N/A</v>
      </c>
      <c r="AJ131" s="294" t="e">
        <f>VLOOKUP(F131,[4]IMC!$B$6:$R$210,14,FALSE)</f>
        <v>#N/A</v>
      </c>
      <c r="AK131" s="294" t="e">
        <f>VLOOKUP(F131,[4]IMC!$B$6:$R$210,15,FALSE)</f>
        <v>#N/A</v>
      </c>
      <c r="AL131" s="294" t="e">
        <f>VLOOKUP(F131,[4]IMC!$B$6:$R$210,16,FALSE)</f>
        <v>#N/A</v>
      </c>
      <c r="AM131" s="294" t="e">
        <f>VLOOKUP(F131,[4]IMC!$B$6:$R$210,17,FALSE)</f>
        <v>#N/A</v>
      </c>
    </row>
    <row r="132" spans="1:39" s="304" customFormat="1" ht="14">
      <c r="A132" s="281"/>
      <c r="B132" s="281"/>
      <c r="C132" s="301"/>
      <c r="D132" s="283"/>
      <c r="E132" s="302"/>
      <c r="F132" s="284">
        <f t="shared" si="26"/>
        <v>0</v>
      </c>
      <c r="G132" s="285">
        <f t="shared" si="27"/>
        <v>0</v>
      </c>
      <c r="H132" s="281"/>
      <c r="I132" s="281"/>
      <c r="J132" s="281">
        <f t="shared" si="28"/>
        <v>0</v>
      </c>
      <c r="K132" s="281"/>
      <c r="L132" s="286" t="e">
        <f t="shared" si="29"/>
        <v>#DIV/0!</v>
      </c>
      <c r="M132" s="287" t="str">
        <f t="shared" si="21"/>
        <v/>
      </c>
      <c r="N132" s="288" t="e">
        <f>MATCH(F132,[4]IMC!B:B,0)</f>
        <v>#N/A</v>
      </c>
      <c r="O132" s="288" t="e">
        <f t="shared" ca="1" si="20"/>
        <v>#N/A</v>
      </c>
      <c r="P132" s="287" t="e">
        <f ca="1">CONCATENATE(INDEX([4]IMC!$F$1:$R$5,5,$O132) &amp; " e " &amp; INDEX([4]IMC!$F$1:$R$5,5,$O132+1))</f>
        <v>#N/A</v>
      </c>
      <c r="Q132" s="281"/>
      <c r="R132" s="288" t="e">
        <f>MATCH(F132,[4]PC!A:A,0)</f>
        <v>#N/A</v>
      </c>
      <c r="S132" s="288" t="e">
        <f t="shared" ca="1" si="22"/>
        <v>#N/A</v>
      </c>
      <c r="T132" s="296" t="e">
        <f ca="1">CONCATENATE(INDEX([4]PC!$E$1:$M$2,1,$S132) &amp; " e " &amp; INDEX([4]PC!$E$1:$M$2,1,$S132+1))</f>
        <v>#N/A</v>
      </c>
      <c r="U132" s="339"/>
      <c r="V132" s="335" t="e">
        <f t="shared" ca="1" si="23"/>
        <v>#N/A</v>
      </c>
      <c r="W132" s="335" t="e">
        <f ca="1">CONCATENATE(INDEX([4]IMC!$F$1:$R$5,5,$V132) &amp; " e " &amp; INDEX([4]IMC!$F$1:$R$5,5,$V132+1))</f>
        <v>#N/A</v>
      </c>
      <c r="X132" s="336">
        <f t="shared" si="24"/>
        <v>0</v>
      </c>
      <c r="Y132" s="336">
        <f t="shared" si="25"/>
        <v>0</v>
      </c>
      <c r="Z132" s="337"/>
      <c r="AA132" s="294" t="e">
        <f>VLOOKUP(F132,[4]IMC!$B$6:$R$210,5,FALSE)</f>
        <v>#N/A</v>
      </c>
      <c r="AB132" s="294" t="e">
        <f>VLOOKUP(F132,[4]IMC!$B$6:$R$210,6,FALSE)</f>
        <v>#N/A</v>
      </c>
      <c r="AC132" s="294" t="e">
        <f>VLOOKUP(F132,[4]IMC!$B$6:$R$210,7,FALSE)</f>
        <v>#N/A</v>
      </c>
      <c r="AD132" s="294" t="e">
        <f>VLOOKUP(F132,[4]IMC!$B$6:$R$210,8,FALSE)</f>
        <v>#N/A</v>
      </c>
      <c r="AE132" s="294" t="e">
        <f>VLOOKUP(F132,[4]IMC!$B$6:$R$210,9,FALSE)</f>
        <v>#N/A</v>
      </c>
      <c r="AF132" s="294" t="e">
        <f>VLOOKUP(F132,[4]IMC!$B$6:$R$210,10,FALSE)</f>
        <v>#N/A</v>
      </c>
      <c r="AG132" s="294" t="e">
        <f>VLOOKUP(F132,[4]IMC!$B$6:$R$210,11,FALSE)</f>
        <v>#N/A</v>
      </c>
      <c r="AH132" s="294" t="e">
        <f>VLOOKUP(F132,[4]IMC!$B$6:$R$210,12,FALSE)</f>
        <v>#N/A</v>
      </c>
      <c r="AI132" s="294" t="e">
        <f>VLOOKUP(F132,[4]IMC!$B$6:$R$210,13,FALSE)</f>
        <v>#N/A</v>
      </c>
      <c r="AJ132" s="294" t="e">
        <f>VLOOKUP(F132,[4]IMC!$B$6:$R$210,14,FALSE)</f>
        <v>#N/A</v>
      </c>
      <c r="AK132" s="294" t="e">
        <f>VLOOKUP(F132,[4]IMC!$B$6:$R$210,15,FALSE)</f>
        <v>#N/A</v>
      </c>
      <c r="AL132" s="294" t="e">
        <f>VLOOKUP(F132,[4]IMC!$B$6:$R$210,16,FALSE)</f>
        <v>#N/A</v>
      </c>
      <c r="AM132" s="294" t="e">
        <f>VLOOKUP(F132,[4]IMC!$B$6:$R$210,17,FALSE)</f>
        <v>#N/A</v>
      </c>
    </row>
    <row r="133" spans="1:39" s="304" customFormat="1" ht="14">
      <c r="A133" s="281"/>
      <c r="B133" s="281"/>
      <c r="C133" s="301"/>
      <c r="D133" s="283"/>
      <c r="E133" s="302"/>
      <c r="F133" s="284">
        <f t="shared" si="26"/>
        <v>0</v>
      </c>
      <c r="G133" s="285">
        <f t="shared" si="27"/>
        <v>0</v>
      </c>
      <c r="H133" s="281"/>
      <c r="I133" s="281"/>
      <c r="J133" s="281">
        <f t="shared" si="28"/>
        <v>0</v>
      </c>
      <c r="K133" s="281"/>
      <c r="L133" s="286" t="e">
        <f t="shared" si="29"/>
        <v>#DIV/0!</v>
      </c>
      <c r="M133" s="287" t="str">
        <f t="shared" si="21"/>
        <v/>
      </c>
      <c r="N133" s="288" t="e">
        <f>MATCH(F133,[4]IMC!B:B,0)</f>
        <v>#N/A</v>
      </c>
      <c r="O133" s="288" t="e">
        <f t="shared" ca="1" si="20"/>
        <v>#N/A</v>
      </c>
      <c r="P133" s="287" t="e">
        <f ca="1">CONCATENATE(INDEX([4]IMC!$F$1:$R$5,5,$O133) &amp; " e " &amp; INDEX([4]IMC!$F$1:$R$5,5,$O133+1))</f>
        <v>#N/A</v>
      </c>
      <c r="Q133" s="281"/>
      <c r="R133" s="288" t="e">
        <f>MATCH(F133,[4]PC!A:A,0)</f>
        <v>#N/A</v>
      </c>
      <c r="S133" s="288" t="e">
        <f t="shared" ca="1" si="22"/>
        <v>#N/A</v>
      </c>
      <c r="T133" s="296" t="e">
        <f ca="1">CONCATENATE(INDEX([4]PC!$E$1:$M$2,1,$S133) &amp; " e " &amp; INDEX([4]PC!$E$1:$M$2,1,$S133+1))</f>
        <v>#N/A</v>
      </c>
      <c r="U133" s="339"/>
      <c r="V133" s="335" t="e">
        <f t="shared" ca="1" si="23"/>
        <v>#N/A</v>
      </c>
      <c r="W133" s="335" t="e">
        <f ca="1">CONCATENATE(INDEX([4]IMC!$F$1:$R$5,5,$V133) &amp; " e " &amp; INDEX([4]IMC!$F$1:$R$5,5,$V133+1))</f>
        <v>#N/A</v>
      </c>
      <c r="X133" s="336">
        <f t="shared" si="24"/>
        <v>0</v>
      </c>
      <c r="Y133" s="336">
        <f t="shared" si="25"/>
        <v>0</v>
      </c>
      <c r="Z133" s="337"/>
      <c r="AA133" s="294" t="e">
        <f>VLOOKUP(F133,[4]IMC!$B$6:$R$210,5,FALSE)</f>
        <v>#N/A</v>
      </c>
      <c r="AB133" s="294" t="e">
        <f>VLOOKUP(F133,[4]IMC!$B$6:$R$210,6,FALSE)</f>
        <v>#N/A</v>
      </c>
      <c r="AC133" s="294" t="e">
        <f>VLOOKUP(F133,[4]IMC!$B$6:$R$210,7,FALSE)</f>
        <v>#N/A</v>
      </c>
      <c r="AD133" s="294" t="e">
        <f>VLOOKUP(F133,[4]IMC!$B$6:$R$210,8,FALSE)</f>
        <v>#N/A</v>
      </c>
      <c r="AE133" s="294" t="e">
        <f>VLOOKUP(F133,[4]IMC!$B$6:$R$210,9,FALSE)</f>
        <v>#N/A</v>
      </c>
      <c r="AF133" s="294" t="e">
        <f>VLOOKUP(F133,[4]IMC!$B$6:$R$210,10,FALSE)</f>
        <v>#N/A</v>
      </c>
      <c r="AG133" s="294" t="e">
        <f>VLOOKUP(F133,[4]IMC!$B$6:$R$210,11,FALSE)</f>
        <v>#N/A</v>
      </c>
      <c r="AH133" s="294" t="e">
        <f>VLOOKUP(F133,[4]IMC!$B$6:$R$210,12,FALSE)</f>
        <v>#N/A</v>
      </c>
      <c r="AI133" s="294" t="e">
        <f>VLOOKUP(F133,[4]IMC!$B$6:$R$210,13,FALSE)</f>
        <v>#N/A</v>
      </c>
      <c r="AJ133" s="294" t="e">
        <f>VLOOKUP(F133,[4]IMC!$B$6:$R$210,14,FALSE)</f>
        <v>#N/A</v>
      </c>
      <c r="AK133" s="294" t="e">
        <f>VLOOKUP(F133,[4]IMC!$B$6:$R$210,15,FALSE)</f>
        <v>#N/A</v>
      </c>
      <c r="AL133" s="294" t="e">
        <f>VLOOKUP(F133,[4]IMC!$B$6:$R$210,16,FALSE)</f>
        <v>#N/A</v>
      </c>
      <c r="AM133" s="294" t="e">
        <f>VLOOKUP(F133,[4]IMC!$B$6:$R$210,17,FALSE)</f>
        <v>#N/A</v>
      </c>
    </row>
    <row r="134" spans="1:39" s="304" customFormat="1" ht="14">
      <c r="A134" s="281"/>
      <c r="B134" s="281"/>
      <c r="C134" s="301"/>
      <c r="D134" s="283"/>
      <c r="E134" s="302"/>
      <c r="F134" s="284">
        <f t="shared" si="26"/>
        <v>0</v>
      </c>
      <c r="G134" s="285">
        <f t="shared" si="27"/>
        <v>0</v>
      </c>
      <c r="H134" s="281"/>
      <c r="I134" s="281"/>
      <c r="J134" s="281">
        <f t="shared" si="28"/>
        <v>0</v>
      </c>
      <c r="K134" s="281"/>
      <c r="L134" s="286" t="e">
        <f t="shared" si="29"/>
        <v>#DIV/0!</v>
      </c>
      <c r="M134" s="287" t="str">
        <f t="shared" si="21"/>
        <v/>
      </c>
      <c r="N134" s="288" t="e">
        <f>MATCH(F134,[4]IMC!B:B,0)</f>
        <v>#N/A</v>
      </c>
      <c r="O134" s="288" t="e">
        <f t="shared" ca="1" si="20"/>
        <v>#N/A</v>
      </c>
      <c r="P134" s="287" t="e">
        <f ca="1">CONCATENATE(INDEX([4]IMC!$F$1:$R$5,5,$O134) &amp; " e " &amp; INDEX([4]IMC!$F$1:$R$5,5,$O134+1))</f>
        <v>#N/A</v>
      </c>
      <c r="Q134" s="281"/>
      <c r="R134" s="288" t="e">
        <f>MATCH(F134,[4]PC!A:A,0)</f>
        <v>#N/A</v>
      </c>
      <c r="S134" s="288" t="e">
        <f t="shared" ca="1" si="22"/>
        <v>#N/A</v>
      </c>
      <c r="T134" s="296" t="e">
        <f ca="1">CONCATENATE(INDEX([4]PC!$E$1:$M$2,1,$S134) &amp; " e " &amp; INDEX([4]PC!$E$1:$M$2,1,$S134+1))</f>
        <v>#N/A</v>
      </c>
      <c r="U134" s="339"/>
      <c r="V134" s="335" t="e">
        <f t="shared" ca="1" si="23"/>
        <v>#N/A</v>
      </c>
      <c r="W134" s="335" t="e">
        <f ca="1">CONCATENATE(INDEX([4]IMC!$F$1:$R$5,5,$V134) &amp; " e " &amp; INDEX([4]IMC!$F$1:$R$5,5,$V134+1))</f>
        <v>#N/A</v>
      </c>
      <c r="X134" s="336">
        <f t="shared" si="24"/>
        <v>0</v>
      </c>
      <c r="Y134" s="336">
        <f t="shared" si="25"/>
        <v>0</v>
      </c>
      <c r="Z134" s="337"/>
      <c r="AA134" s="294" t="e">
        <f>VLOOKUP(F134,[4]IMC!$B$6:$R$210,5,FALSE)</f>
        <v>#N/A</v>
      </c>
      <c r="AB134" s="294" t="e">
        <f>VLOOKUP(F134,[4]IMC!$B$6:$R$210,6,FALSE)</f>
        <v>#N/A</v>
      </c>
      <c r="AC134" s="294" t="e">
        <f>VLOOKUP(F134,[4]IMC!$B$6:$R$210,7,FALSE)</f>
        <v>#N/A</v>
      </c>
      <c r="AD134" s="294" t="e">
        <f>VLOOKUP(F134,[4]IMC!$B$6:$R$210,8,FALSE)</f>
        <v>#N/A</v>
      </c>
      <c r="AE134" s="294" t="e">
        <f>VLOOKUP(F134,[4]IMC!$B$6:$R$210,9,FALSE)</f>
        <v>#N/A</v>
      </c>
      <c r="AF134" s="294" t="e">
        <f>VLOOKUP(F134,[4]IMC!$B$6:$R$210,10,FALSE)</f>
        <v>#N/A</v>
      </c>
      <c r="AG134" s="294" t="e">
        <f>VLOOKUP(F134,[4]IMC!$B$6:$R$210,11,FALSE)</f>
        <v>#N/A</v>
      </c>
      <c r="AH134" s="294" t="e">
        <f>VLOOKUP(F134,[4]IMC!$B$6:$R$210,12,FALSE)</f>
        <v>#N/A</v>
      </c>
      <c r="AI134" s="294" t="e">
        <f>VLOOKUP(F134,[4]IMC!$B$6:$R$210,13,FALSE)</f>
        <v>#N/A</v>
      </c>
      <c r="AJ134" s="294" t="e">
        <f>VLOOKUP(F134,[4]IMC!$B$6:$R$210,14,FALSE)</f>
        <v>#N/A</v>
      </c>
      <c r="AK134" s="294" t="e">
        <f>VLOOKUP(F134,[4]IMC!$B$6:$R$210,15,FALSE)</f>
        <v>#N/A</v>
      </c>
      <c r="AL134" s="294" t="e">
        <f>VLOOKUP(F134,[4]IMC!$B$6:$R$210,16,FALSE)</f>
        <v>#N/A</v>
      </c>
      <c r="AM134" s="294" t="e">
        <f>VLOOKUP(F134,[4]IMC!$B$6:$R$210,17,FALSE)</f>
        <v>#N/A</v>
      </c>
    </row>
    <row r="135" spans="1:39" s="295" customFormat="1" ht="14">
      <c r="A135" s="281"/>
      <c r="B135" s="281"/>
      <c r="C135" s="301"/>
      <c r="D135" s="283"/>
      <c r="E135" s="302"/>
      <c r="F135" s="284">
        <f t="shared" si="26"/>
        <v>0</v>
      </c>
      <c r="G135" s="285">
        <f t="shared" si="27"/>
        <v>0</v>
      </c>
      <c r="H135" s="281"/>
      <c r="I135" s="281"/>
      <c r="J135" s="281">
        <f t="shared" si="28"/>
        <v>0</v>
      </c>
      <c r="K135" s="281"/>
      <c r="L135" s="286" t="e">
        <f t="shared" si="29"/>
        <v>#DIV/0!</v>
      </c>
      <c r="M135" s="287" t="str">
        <f t="shared" si="21"/>
        <v/>
      </c>
      <c r="N135" s="288" t="e">
        <f>MATCH(F135,[4]IMC!B:B,0)</f>
        <v>#N/A</v>
      </c>
      <c r="O135" s="288" t="e">
        <f t="shared" ca="1" si="20"/>
        <v>#N/A</v>
      </c>
      <c r="P135" s="287" t="e">
        <f ca="1">CONCATENATE(INDEX([4]IMC!$F$1:$R$5,5,$O135) &amp; " e " &amp; INDEX([4]IMC!$F$1:$R$5,5,$O135+1))</f>
        <v>#N/A</v>
      </c>
      <c r="Q135" s="281"/>
      <c r="R135" s="288" t="e">
        <f>MATCH(F135,[4]PC!A:A,0)</f>
        <v>#N/A</v>
      </c>
      <c r="S135" s="288" t="e">
        <f t="shared" ca="1" si="22"/>
        <v>#N/A</v>
      </c>
      <c r="T135" s="296" t="e">
        <f ca="1">CONCATENATE(INDEX([4]PC!$E$1:$M$2,1,$S135) &amp; " e " &amp; INDEX([4]PC!$E$1:$M$2,1,$S135+1))</f>
        <v>#N/A</v>
      </c>
      <c r="U135" s="339"/>
      <c r="V135" s="335" t="e">
        <f t="shared" ca="1" si="23"/>
        <v>#N/A</v>
      </c>
      <c r="W135" s="335" t="e">
        <f ca="1">CONCATENATE(INDEX([4]IMC!$F$1:$R$5,5,$V135) &amp; " e " &amp; INDEX([4]IMC!$F$1:$R$5,5,$V135+1))</f>
        <v>#N/A</v>
      </c>
      <c r="X135" s="336">
        <f t="shared" si="24"/>
        <v>0</v>
      </c>
      <c r="Y135" s="336">
        <f t="shared" si="25"/>
        <v>0</v>
      </c>
      <c r="Z135" s="337"/>
      <c r="AA135" s="294" t="e">
        <f>VLOOKUP(F135,[4]IMC!$B$6:$R$210,5,FALSE)</f>
        <v>#N/A</v>
      </c>
      <c r="AB135" s="294" t="e">
        <f>VLOOKUP(F135,[4]IMC!$B$6:$R$210,6,FALSE)</f>
        <v>#N/A</v>
      </c>
      <c r="AC135" s="294" t="e">
        <f>VLOOKUP(F135,[4]IMC!$B$6:$R$210,7,FALSE)</f>
        <v>#N/A</v>
      </c>
      <c r="AD135" s="294" t="e">
        <f>VLOOKUP(F135,[4]IMC!$B$6:$R$210,8,FALSE)</f>
        <v>#N/A</v>
      </c>
      <c r="AE135" s="294" t="e">
        <f>VLOOKUP(F135,[4]IMC!$B$6:$R$210,9,FALSE)</f>
        <v>#N/A</v>
      </c>
      <c r="AF135" s="294" t="e">
        <f>VLOOKUP(F135,[4]IMC!$B$6:$R$210,10,FALSE)</f>
        <v>#N/A</v>
      </c>
      <c r="AG135" s="294" t="e">
        <f>VLOOKUP(F135,[4]IMC!$B$6:$R$210,11,FALSE)</f>
        <v>#N/A</v>
      </c>
      <c r="AH135" s="294" t="e">
        <f>VLOOKUP(F135,[4]IMC!$B$6:$R$210,12,FALSE)</f>
        <v>#N/A</v>
      </c>
      <c r="AI135" s="294" t="e">
        <f>VLOOKUP(F135,[4]IMC!$B$6:$R$210,13,FALSE)</f>
        <v>#N/A</v>
      </c>
      <c r="AJ135" s="294" t="e">
        <f>VLOOKUP(F135,[4]IMC!$B$6:$R$210,14,FALSE)</f>
        <v>#N/A</v>
      </c>
      <c r="AK135" s="294" t="e">
        <f>VLOOKUP(F135,[4]IMC!$B$6:$R$210,15,FALSE)</f>
        <v>#N/A</v>
      </c>
      <c r="AL135" s="294" t="e">
        <f>VLOOKUP(F135,[4]IMC!$B$6:$R$210,16,FALSE)</f>
        <v>#N/A</v>
      </c>
      <c r="AM135" s="294" t="e">
        <f>VLOOKUP(F135,[4]IMC!$B$6:$R$210,17,FALSE)</f>
        <v>#N/A</v>
      </c>
    </row>
    <row r="136" spans="1:39" s="295" customFormat="1" ht="14">
      <c r="A136" s="281"/>
      <c r="B136" s="281"/>
      <c r="C136" s="301"/>
      <c r="D136" s="283"/>
      <c r="E136" s="302"/>
      <c r="F136" s="284">
        <f t="shared" si="26"/>
        <v>0</v>
      </c>
      <c r="G136" s="285">
        <f t="shared" si="27"/>
        <v>0</v>
      </c>
      <c r="H136" s="281"/>
      <c r="I136" s="281"/>
      <c r="J136" s="281">
        <f t="shared" si="28"/>
        <v>0</v>
      </c>
      <c r="K136" s="281"/>
      <c r="L136" s="286" t="e">
        <f t="shared" si="29"/>
        <v>#DIV/0!</v>
      </c>
      <c r="M136" s="287" t="str">
        <f t="shared" si="21"/>
        <v/>
      </c>
      <c r="N136" s="288" t="e">
        <f>MATCH(F136,[4]IMC!B:B,0)</f>
        <v>#N/A</v>
      </c>
      <c r="O136" s="288" t="e">
        <f t="shared" ca="1" si="20"/>
        <v>#N/A</v>
      </c>
      <c r="P136" s="287" t="e">
        <f ca="1">CONCATENATE(INDEX([4]IMC!$F$1:$R$5,5,$O136) &amp; " e " &amp; INDEX([4]IMC!$F$1:$R$5,5,$O136+1))</f>
        <v>#N/A</v>
      </c>
      <c r="Q136" s="281"/>
      <c r="R136" s="288" t="e">
        <f>MATCH(F136,[4]PC!A:A,0)</f>
        <v>#N/A</v>
      </c>
      <c r="S136" s="288" t="e">
        <f t="shared" ca="1" si="22"/>
        <v>#N/A</v>
      </c>
      <c r="T136" s="296" t="e">
        <f ca="1">CONCATENATE(INDEX([4]PC!$E$1:$M$2,1,$S136) &amp; " e " &amp; INDEX([4]PC!$E$1:$M$2,1,$S136+1))</f>
        <v>#N/A</v>
      </c>
      <c r="U136" s="339"/>
      <c r="V136" s="335" t="e">
        <f t="shared" ca="1" si="23"/>
        <v>#N/A</v>
      </c>
      <c r="W136" s="335" t="e">
        <f ca="1">CONCATENATE(INDEX([4]IMC!$F$1:$R$5,5,$V136) &amp; " e " &amp; INDEX([4]IMC!$F$1:$R$5,5,$V136+1))</f>
        <v>#N/A</v>
      </c>
      <c r="X136" s="336">
        <f t="shared" si="24"/>
        <v>0</v>
      </c>
      <c r="Y136" s="336">
        <f t="shared" si="25"/>
        <v>0</v>
      </c>
      <c r="Z136" s="337"/>
      <c r="AA136" s="294" t="e">
        <f>VLOOKUP(F136,[4]IMC!$B$6:$R$210,5,FALSE)</f>
        <v>#N/A</v>
      </c>
      <c r="AB136" s="294" t="e">
        <f>VLOOKUP(F136,[4]IMC!$B$6:$R$210,6,FALSE)</f>
        <v>#N/A</v>
      </c>
      <c r="AC136" s="294" t="e">
        <f>VLOOKUP(F136,[4]IMC!$B$6:$R$210,7,FALSE)</f>
        <v>#N/A</v>
      </c>
      <c r="AD136" s="294" t="e">
        <f>VLOOKUP(F136,[4]IMC!$B$6:$R$210,8,FALSE)</f>
        <v>#N/A</v>
      </c>
      <c r="AE136" s="294" t="e">
        <f>VLOOKUP(F136,[4]IMC!$B$6:$R$210,9,FALSE)</f>
        <v>#N/A</v>
      </c>
      <c r="AF136" s="294" t="e">
        <f>VLOOKUP(F136,[4]IMC!$B$6:$R$210,10,FALSE)</f>
        <v>#N/A</v>
      </c>
      <c r="AG136" s="294" t="e">
        <f>VLOOKUP(F136,[4]IMC!$B$6:$R$210,11,FALSE)</f>
        <v>#N/A</v>
      </c>
      <c r="AH136" s="294" t="e">
        <f>VLOOKUP(F136,[4]IMC!$B$6:$R$210,12,FALSE)</f>
        <v>#N/A</v>
      </c>
      <c r="AI136" s="294" t="e">
        <f>VLOOKUP(F136,[4]IMC!$B$6:$R$210,13,FALSE)</f>
        <v>#N/A</v>
      </c>
      <c r="AJ136" s="294" t="e">
        <f>VLOOKUP(F136,[4]IMC!$B$6:$R$210,14,FALSE)</f>
        <v>#N/A</v>
      </c>
      <c r="AK136" s="294" t="e">
        <f>VLOOKUP(F136,[4]IMC!$B$6:$R$210,15,FALSE)</f>
        <v>#N/A</v>
      </c>
      <c r="AL136" s="294" t="e">
        <f>VLOOKUP(F136,[4]IMC!$B$6:$R$210,16,FALSE)</f>
        <v>#N/A</v>
      </c>
      <c r="AM136" s="294" t="e">
        <f>VLOOKUP(F136,[4]IMC!$B$6:$R$210,17,FALSE)</f>
        <v>#N/A</v>
      </c>
    </row>
    <row r="137" spans="1:39" s="295" customFormat="1" ht="14">
      <c r="A137" s="281"/>
      <c r="B137" s="281"/>
      <c r="C137" s="301"/>
      <c r="D137" s="283"/>
      <c r="E137" s="302"/>
      <c r="F137" s="284">
        <f t="shared" si="26"/>
        <v>0</v>
      </c>
      <c r="G137" s="285">
        <f t="shared" si="27"/>
        <v>0</v>
      </c>
      <c r="H137" s="281"/>
      <c r="I137" s="281"/>
      <c r="J137" s="281">
        <f t="shared" si="28"/>
        <v>0</v>
      </c>
      <c r="K137" s="281"/>
      <c r="L137" s="286" t="e">
        <f t="shared" si="29"/>
        <v>#DIV/0!</v>
      </c>
      <c r="M137" s="287" t="str">
        <f t="shared" si="21"/>
        <v/>
      </c>
      <c r="N137" s="288" t="e">
        <f>MATCH(F137,[4]IMC!B:B,0)</f>
        <v>#N/A</v>
      </c>
      <c r="O137" s="288" t="e">
        <f t="shared" ca="1" si="20"/>
        <v>#N/A</v>
      </c>
      <c r="P137" s="287" t="e">
        <f ca="1">CONCATENATE(INDEX([4]IMC!$F$1:$R$5,5,$O137) &amp; " e " &amp; INDEX([4]IMC!$F$1:$R$5,5,$O137+1))</f>
        <v>#N/A</v>
      </c>
      <c r="Q137" s="281"/>
      <c r="R137" s="288" t="e">
        <f>MATCH(F137,[4]PC!A:A,0)</f>
        <v>#N/A</v>
      </c>
      <c r="S137" s="288" t="e">
        <f t="shared" ca="1" si="22"/>
        <v>#N/A</v>
      </c>
      <c r="T137" s="296" t="e">
        <f ca="1">CONCATENATE(INDEX([4]PC!$E$1:$M$2,1,$S137) &amp; " e " &amp; INDEX([4]PC!$E$1:$M$2,1,$S137+1))</f>
        <v>#N/A</v>
      </c>
      <c r="U137" s="339"/>
      <c r="V137" s="335" t="e">
        <f t="shared" ca="1" si="23"/>
        <v>#N/A</v>
      </c>
      <c r="W137" s="335" t="e">
        <f ca="1">CONCATENATE(INDEX([4]IMC!$F$1:$R$5,5,$V137) &amp; " e " &amp; INDEX([4]IMC!$F$1:$R$5,5,$V137+1))</f>
        <v>#N/A</v>
      </c>
      <c r="X137" s="336">
        <f t="shared" si="24"/>
        <v>0</v>
      </c>
      <c r="Y137" s="336">
        <f t="shared" si="25"/>
        <v>0</v>
      </c>
      <c r="Z137" s="337"/>
      <c r="AA137" s="294" t="e">
        <f>VLOOKUP(F137,[4]IMC!$B$6:$R$210,5,FALSE)</f>
        <v>#N/A</v>
      </c>
      <c r="AB137" s="294" t="e">
        <f>VLOOKUP(F137,[4]IMC!$B$6:$R$210,6,FALSE)</f>
        <v>#N/A</v>
      </c>
      <c r="AC137" s="294" t="e">
        <f>VLOOKUP(F137,[4]IMC!$B$6:$R$210,7,FALSE)</f>
        <v>#N/A</v>
      </c>
      <c r="AD137" s="294" t="e">
        <f>VLOOKUP(F137,[4]IMC!$B$6:$R$210,8,FALSE)</f>
        <v>#N/A</v>
      </c>
      <c r="AE137" s="294" t="e">
        <f>VLOOKUP(F137,[4]IMC!$B$6:$R$210,9,FALSE)</f>
        <v>#N/A</v>
      </c>
      <c r="AF137" s="294" t="e">
        <f>VLOOKUP(F137,[4]IMC!$B$6:$R$210,10,FALSE)</f>
        <v>#N/A</v>
      </c>
      <c r="AG137" s="294" t="e">
        <f>VLOOKUP(F137,[4]IMC!$B$6:$R$210,11,FALSE)</f>
        <v>#N/A</v>
      </c>
      <c r="AH137" s="294" t="e">
        <f>VLOOKUP(F137,[4]IMC!$B$6:$R$210,12,FALSE)</f>
        <v>#N/A</v>
      </c>
      <c r="AI137" s="294" t="e">
        <f>VLOOKUP(F137,[4]IMC!$B$6:$R$210,13,FALSE)</f>
        <v>#N/A</v>
      </c>
      <c r="AJ137" s="294" t="e">
        <f>VLOOKUP(F137,[4]IMC!$B$6:$R$210,14,FALSE)</f>
        <v>#N/A</v>
      </c>
      <c r="AK137" s="294" t="e">
        <f>VLOOKUP(F137,[4]IMC!$B$6:$R$210,15,FALSE)</f>
        <v>#N/A</v>
      </c>
      <c r="AL137" s="294" t="e">
        <f>VLOOKUP(F137,[4]IMC!$B$6:$R$210,16,FALSE)</f>
        <v>#N/A</v>
      </c>
      <c r="AM137" s="294" t="e">
        <f>VLOOKUP(F137,[4]IMC!$B$6:$R$210,17,FALSE)</f>
        <v>#N/A</v>
      </c>
    </row>
    <row r="138" spans="1:39" s="295" customFormat="1" ht="14">
      <c r="A138" s="281"/>
      <c r="B138" s="281"/>
      <c r="C138" s="301"/>
      <c r="D138" s="283"/>
      <c r="E138" s="302"/>
      <c r="F138" s="284">
        <f t="shared" si="26"/>
        <v>0</v>
      </c>
      <c r="G138" s="285">
        <f t="shared" si="27"/>
        <v>0</v>
      </c>
      <c r="H138" s="281"/>
      <c r="I138" s="281"/>
      <c r="J138" s="281">
        <f t="shared" si="28"/>
        <v>0</v>
      </c>
      <c r="K138" s="281"/>
      <c r="L138" s="286" t="e">
        <f t="shared" si="29"/>
        <v>#DIV/0!</v>
      </c>
      <c r="M138" s="287" t="str">
        <f t="shared" si="21"/>
        <v/>
      </c>
      <c r="N138" s="288" t="e">
        <f>MATCH(F138,[4]IMC!B:B,0)</f>
        <v>#N/A</v>
      </c>
      <c r="O138" s="288" t="e">
        <f t="shared" ca="1" si="20"/>
        <v>#N/A</v>
      </c>
      <c r="P138" s="287" t="e">
        <f ca="1">CONCATENATE(INDEX([4]IMC!$F$1:$R$5,5,$O138) &amp; " e " &amp; INDEX([4]IMC!$F$1:$R$5,5,$O138+1))</f>
        <v>#N/A</v>
      </c>
      <c r="Q138" s="281"/>
      <c r="R138" s="288" t="e">
        <f>MATCH(F138,[4]PC!A:A,0)</f>
        <v>#N/A</v>
      </c>
      <c r="S138" s="288" t="e">
        <f t="shared" ca="1" si="22"/>
        <v>#N/A</v>
      </c>
      <c r="T138" s="296" t="e">
        <f ca="1">CONCATENATE(INDEX([4]PC!$E$1:$M$2,1,$S138) &amp; " e " &amp; INDEX([4]PC!$E$1:$M$2,1,$S138+1))</f>
        <v>#N/A</v>
      </c>
      <c r="U138" s="339"/>
      <c r="V138" s="335" t="e">
        <f t="shared" ca="1" si="23"/>
        <v>#N/A</v>
      </c>
      <c r="W138" s="335" t="e">
        <f ca="1">CONCATENATE(INDEX([4]IMC!$F$1:$R$5,5,$V138) &amp; " e " &amp; INDEX([4]IMC!$F$1:$R$5,5,$V138+1))</f>
        <v>#N/A</v>
      </c>
      <c r="X138" s="336">
        <f t="shared" si="24"/>
        <v>0</v>
      </c>
      <c r="Y138" s="336">
        <f t="shared" si="25"/>
        <v>0</v>
      </c>
      <c r="Z138" s="337"/>
      <c r="AA138" s="294" t="e">
        <f>VLOOKUP(F138,[4]IMC!$B$6:$R$210,5,FALSE)</f>
        <v>#N/A</v>
      </c>
      <c r="AB138" s="294" t="e">
        <f>VLOOKUP(F138,[4]IMC!$B$6:$R$210,6,FALSE)</f>
        <v>#N/A</v>
      </c>
      <c r="AC138" s="294" t="e">
        <f>VLOOKUP(F138,[4]IMC!$B$6:$R$210,7,FALSE)</f>
        <v>#N/A</v>
      </c>
      <c r="AD138" s="294" t="e">
        <f>VLOOKUP(F138,[4]IMC!$B$6:$R$210,8,FALSE)</f>
        <v>#N/A</v>
      </c>
      <c r="AE138" s="294" t="e">
        <f>VLOOKUP(F138,[4]IMC!$B$6:$R$210,9,FALSE)</f>
        <v>#N/A</v>
      </c>
      <c r="AF138" s="294" t="e">
        <f>VLOOKUP(F138,[4]IMC!$B$6:$R$210,10,FALSE)</f>
        <v>#N/A</v>
      </c>
      <c r="AG138" s="294" t="e">
        <f>VLOOKUP(F138,[4]IMC!$B$6:$R$210,11,FALSE)</f>
        <v>#N/A</v>
      </c>
      <c r="AH138" s="294" t="e">
        <f>VLOOKUP(F138,[4]IMC!$B$6:$R$210,12,FALSE)</f>
        <v>#N/A</v>
      </c>
      <c r="AI138" s="294" t="e">
        <f>VLOOKUP(F138,[4]IMC!$B$6:$R$210,13,FALSE)</f>
        <v>#N/A</v>
      </c>
      <c r="AJ138" s="294" t="e">
        <f>VLOOKUP(F138,[4]IMC!$B$6:$R$210,14,FALSE)</f>
        <v>#N/A</v>
      </c>
      <c r="AK138" s="294" t="e">
        <f>VLOOKUP(F138,[4]IMC!$B$6:$R$210,15,FALSE)</f>
        <v>#N/A</v>
      </c>
      <c r="AL138" s="294" t="e">
        <f>VLOOKUP(F138,[4]IMC!$B$6:$R$210,16,FALSE)</f>
        <v>#N/A</v>
      </c>
      <c r="AM138" s="294" t="e">
        <f>VLOOKUP(F138,[4]IMC!$B$6:$R$210,17,FALSE)</f>
        <v>#N/A</v>
      </c>
    </row>
    <row r="139" spans="1:39" s="295" customFormat="1" ht="14">
      <c r="A139" s="281"/>
      <c r="B139" s="281"/>
      <c r="C139" s="301"/>
      <c r="D139" s="283"/>
      <c r="E139" s="302"/>
      <c r="F139" s="284">
        <f t="shared" si="26"/>
        <v>0</v>
      </c>
      <c r="G139" s="285">
        <f t="shared" si="27"/>
        <v>0</v>
      </c>
      <c r="H139" s="281"/>
      <c r="I139" s="281"/>
      <c r="J139" s="281">
        <f t="shared" si="28"/>
        <v>0</v>
      </c>
      <c r="K139" s="281"/>
      <c r="L139" s="286" t="e">
        <f t="shared" si="29"/>
        <v>#DIV/0!</v>
      </c>
      <c r="M139" s="287" t="str">
        <f t="shared" si="21"/>
        <v/>
      </c>
      <c r="N139" s="288" t="e">
        <f>MATCH(F139,[4]IMC!B:B,0)</f>
        <v>#N/A</v>
      </c>
      <c r="O139" s="288" t="e">
        <f t="shared" ca="1" si="20"/>
        <v>#N/A</v>
      </c>
      <c r="P139" s="287" t="e">
        <f ca="1">CONCATENATE(INDEX([4]IMC!$F$1:$R$5,5,$O139) &amp; " e " &amp; INDEX([4]IMC!$F$1:$R$5,5,$O139+1))</f>
        <v>#N/A</v>
      </c>
      <c r="Q139" s="281"/>
      <c r="R139" s="288" t="e">
        <f>MATCH(F139,[4]PC!A:A,0)</f>
        <v>#N/A</v>
      </c>
      <c r="S139" s="288" t="e">
        <f t="shared" ca="1" si="22"/>
        <v>#N/A</v>
      </c>
      <c r="T139" s="296" t="e">
        <f ca="1">CONCATENATE(INDEX([4]PC!$E$1:$M$2,1,$S139) &amp; " e " &amp; INDEX([4]PC!$E$1:$M$2,1,$S139+1))</f>
        <v>#N/A</v>
      </c>
      <c r="U139" s="339"/>
      <c r="V139" s="335" t="e">
        <f t="shared" ca="1" si="23"/>
        <v>#N/A</v>
      </c>
      <c r="W139" s="335" t="e">
        <f ca="1">CONCATENATE(INDEX([4]IMC!$F$1:$R$5,5,$V139) &amp; " e " &amp; INDEX([4]IMC!$F$1:$R$5,5,$V139+1))</f>
        <v>#N/A</v>
      </c>
      <c r="X139" s="336">
        <f t="shared" si="24"/>
        <v>0</v>
      </c>
      <c r="Y139" s="336">
        <f t="shared" si="25"/>
        <v>0</v>
      </c>
      <c r="Z139" s="337"/>
      <c r="AA139" s="294" t="e">
        <f>VLOOKUP(F139,[4]IMC!$B$6:$R$210,5,FALSE)</f>
        <v>#N/A</v>
      </c>
      <c r="AB139" s="294" t="e">
        <f>VLOOKUP(F139,[4]IMC!$B$6:$R$210,6,FALSE)</f>
        <v>#N/A</v>
      </c>
      <c r="AC139" s="294" t="e">
        <f>VLOOKUP(F139,[4]IMC!$B$6:$R$210,7,FALSE)</f>
        <v>#N/A</v>
      </c>
      <c r="AD139" s="294" t="e">
        <f>VLOOKUP(F139,[4]IMC!$B$6:$R$210,8,FALSE)</f>
        <v>#N/A</v>
      </c>
      <c r="AE139" s="294" t="e">
        <f>VLOOKUP(F139,[4]IMC!$B$6:$R$210,9,FALSE)</f>
        <v>#N/A</v>
      </c>
      <c r="AF139" s="294" t="e">
        <f>VLOOKUP(F139,[4]IMC!$B$6:$R$210,10,FALSE)</f>
        <v>#N/A</v>
      </c>
      <c r="AG139" s="294" t="e">
        <f>VLOOKUP(F139,[4]IMC!$B$6:$R$210,11,FALSE)</f>
        <v>#N/A</v>
      </c>
      <c r="AH139" s="294" t="e">
        <f>VLOOKUP(F139,[4]IMC!$B$6:$R$210,12,FALSE)</f>
        <v>#N/A</v>
      </c>
      <c r="AI139" s="294" t="e">
        <f>VLOOKUP(F139,[4]IMC!$B$6:$R$210,13,FALSE)</f>
        <v>#N/A</v>
      </c>
      <c r="AJ139" s="294" t="e">
        <f>VLOOKUP(F139,[4]IMC!$B$6:$R$210,14,FALSE)</f>
        <v>#N/A</v>
      </c>
      <c r="AK139" s="294" t="e">
        <f>VLOOKUP(F139,[4]IMC!$B$6:$R$210,15,FALSE)</f>
        <v>#N/A</v>
      </c>
      <c r="AL139" s="294" t="e">
        <f>VLOOKUP(F139,[4]IMC!$B$6:$R$210,16,FALSE)</f>
        <v>#N/A</v>
      </c>
      <c r="AM139" s="294" t="e">
        <f>VLOOKUP(F139,[4]IMC!$B$6:$R$210,17,FALSE)</f>
        <v>#N/A</v>
      </c>
    </row>
    <row r="140" spans="1:39" s="295" customFormat="1" ht="14">
      <c r="A140" s="281"/>
      <c r="B140" s="281"/>
      <c r="C140" s="301"/>
      <c r="D140" s="283"/>
      <c r="E140" s="302"/>
      <c r="F140" s="284">
        <f t="shared" si="26"/>
        <v>0</v>
      </c>
      <c r="G140" s="285">
        <f t="shared" si="27"/>
        <v>0</v>
      </c>
      <c r="H140" s="281"/>
      <c r="I140" s="281"/>
      <c r="J140" s="281">
        <f t="shared" si="28"/>
        <v>0</v>
      </c>
      <c r="K140" s="281"/>
      <c r="L140" s="286" t="e">
        <f t="shared" si="29"/>
        <v>#DIV/0!</v>
      </c>
      <c r="M140" s="287" t="str">
        <f t="shared" si="21"/>
        <v/>
      </c>
      <c r="N140" s="288" t="e">
        <f>MATCH(F140,[4]IMC!B:B,0)</f>
        <v>#N/A</v>
      </c>
      <c r="O140" s="288" t="e">
        <f t="shared" ca="1" si="20"/>
        <v>#N/A</v>
      </c>
      <c r="P140" s="287" t="e">
        <f ca="1">CONCATENATE(INDEX([4]IMC!$F$1:$R$5,5,$O140) &amp; " e " &amp; INDEX([4]IMC!$F$1:$R$5,5,$O140+1))</f>
        <v>#N/A</v>
      </c>
      <c r="Q140" s="281"/>
      <c r="R140" s="288" t="e">
        <f>MATCH(F140,[4]PC!A:A,0)</f>
        <v>#N/A</v>
      </c>
      <c r="S140" s="288" t="e">
        <f t="shared" ca="1" si="22"/>
        <v>#N/A</v>
      </c>
      <c r="T140" s="296" t="e">
        <f ca="1">CONCATENATE(INDEX([4]PC!$E$1:$M$2,1,$S140) &amp; " e " &amp; INDEX([4]PC!$E$1:$M$2,1,$S140+1))</f>
        <v>#N/A</v>
      </c>
      <c r="U140" s="339"/>
      <c r="V140" s="335" t="e">
        <f t="shared" ca="1" si="23"/>
        <v>#N/A</v>
      </c>
      <c r="W140" s="335" t="e">
        <f ca="1">CONCATENATE(INDEX([4]IMC!$F$1:$R$5,5,$V140) &amp; " e " &amp; INDEX([4]IMC!$F$1:$R$5,5,$V140+1))</f>
        <v>#N/A</v>
      </c>
      <c r="X140" s="336">
        <f t="shared" si="24"/>
        <v>0</v>
      </c>
      <c r="Y140" s="336">
        <f t="shared" si="25"/>
        <v>0</v>
      </c>
      <c r="Z140" s="337"/>
      <c r="AA140" s="294" t="e">
        <f>VLOOKUP(F140,[4]IMC!$B$6:$R$210,5,FALSE)</f>
        <v>#N/A</v>
      </c>
      <c r="AB140" s="294" t="e">
        <f>VLOOKUP(F140,[4]IMC!$B$6:$R$210,6,FALSE)</f>
        <v>#N/A</v>
      </c>
      <c r="AC140" s="294" t="e">
        <f>VLOOKUP(F140,[4]IMC!$B$6:$R$210,7,FALSE)</f>
        <v>#N/A</v>
      </c>
      <c r="AD140" s="294" t="e">
        <f>VLOOKUP(F140,[4]IMC!$B$6:$R$210,8,FALSE)</f>
        <v>#N/A</v>
      </c>
      <c r="AE140" s="294" t="e">
        <f>VLOOKUP(F140,[4]IMC!$B$6:$R$210,9,FALSE)</f>
        <v>#N/A</v>
      </c>
      <c r="AF140" s="294" t="e">
        <f>VLOOKUP(F140,[4]IMC!$B$6:$R$210,10,FALSE)</f>
        <v>#N/A</v>
      </c>
      <c r="AG140" s="294" t="e">
        <f>VLOOKUP(F140,[4]IMC!$B$6:$R$210,11,FALSE)</f>
        <v>#N/A</v>
      </c>
      <c r="AH140" s="294" t="e">
        <f>VLOOKUP(F140,[4]IMC!$B$6:$R$210,12,FALSE)</f>
        <v>#N/A</v>
      </c>
      <c r="AI140" s="294" t="e">
        <f>VLOOKUP(F140,[4]IMC!$B$6:$R$210,13,FALSE)</f>
        <v>#N/A</v>
      </c>
      <c r="AJ140" s="294" t="e">
        <f>VLOOKUP(F140,[4]IMC!$B$6:$R$210,14,FALSE)</f>
        <v>#N/A</v>
      </c>
      <c r="AK140" s="294" t="e">
        <f>VLOOKUP(F140,[4]IMC!$B$6:$R$210,15,FALSE)</f>
        <v>#N/A</v>
      </c>
      <c r="AL140" s="294" t="e">
        <f>VLOOKUP(F140,[4]IMC!$B$6:$R$210,16,FALSE)</f>
        <v>#N/A</v>
      </c>
      <c r="AM140" s="294" t="e">
        <f>VLOOKUP(F140,[4]IMC!$B$6:$R$210,17,FALSE)</f>
        <v>#N/A</v>
      </c>
    </row>
    <row r="141" spans="1:39" s="295" customFormat="1" ht="14">
      <c r="A141" s="281"/>
      <c r="B141" s="281"/>
      <c r="C141" s="301"/>
      <c r="D141" s="283"/>
      <c r="E141" s="302"/>
      <c r="F141" s="284">
        <f t="shared" si="26"/>
        <v>0</v>
      </c>
      <c r="G141" s="285">
        <f t="shared" si="27"/>
        <v>0</v>
      </c>
      <c r="H141" s="281"/>
      <c r="I141" s="281"/>
      <c r="J141" s="281">
        <f t="shared" si="28"/>
        <v>0</v>
      </c>
      <c r="K141" s="281"/>
      <c r="L141" s="286" t="e">
        <f t="shared" si="29"/>
        <v>#DIV/0!</v>
      </c>
      <c r="M141" s="287" t="str">
        <f t="shared" si="21"/>
        <v/>
      </c>
      <c r="N141" s="288" t="e">
        <f>MATCH(F141,[4]IMC!B:B,0)</f>
        <v>#N/A</v>
      </c>
      <c r="O141" s="288" t="e">
        <f t="shared" ca="1" si="20"/>
        <v>#N/A</v>
      </c>
      <c r="P141" s="287" t="e">
        <f ca="1">CONCATENATE(INDEX([4]IMC!$F$1:$R$5,5,$O141) &amp; " e " &amp; INDEX([4]IMC!$F$1:$R$5,5,$O141+1))</f>
        <v>#N/A</v>
      </c>
      <c r="Q141" s="281"/>
      <c r="R141" s="288" t="e">
        <f>MATCH(F141,[4]PC!A:A,0)</f>
        <v>#N/A</v>
      </c>
      <c r="S141" s="288" t="e">
        <f t="shared" ca="1" si="22"/>
        <v>#N/A</v>
      </c>
      <c r="T141" s="296" t="e">
        <f ca="1">CONCATENATE(INDEX([4]PC!$E$1:$M$2,1,$S141) &amp; " e " &amp; INDEX([4]PC!$E$1:$M$2,1,$S141+1))</f>
        <v>#N/A</v>
      </c>
      <c r="U141" s="339"/>
      <c r="V141" s="335" t="e">
        <f t="shared" ca="1" si="23"/>
        <v>#N/A</v>
      </c>
      <c r="W141" s="335" t="e">
        <f ca="1">CONCATENATE(INDEX([4]IMC!$F$1:$R$5,5,$V141) &amp; " e " &amp; INDEX([4]IMC!$F$1:$R$5,5,$V141+1))</f>
        <v>#N/A</v>
      </c>
      <c r="X141" s="336">
        <f t="shared" si="24"/>
        <v>0</v>
      </c>
      <c r="Y141" s="336">
        <f t="shared" si="25"/>
        <v>0</v>
      </c>
      <c r="Z141" s="337"/>
      <c r="AA141" s="294" t="e">
        <f>VLOOKUP(F141,[4]IMC!$B$6:$R$210,5,FALSE)</f>
        <v>#N/A</v>
      </c>
      <c r="AB141" s="294" t="e">
        <f>VLOOKUP(F141,[4]IMC!$B$6:$R$210,6,FALSE)</f>
        <v>#N/A</v>
      </c>
      <c r="AC141" s="294" t="e">
        <f>VLOOKUP(F141,[4]IMC!$B$6:$R$210,7,FALSE)</f>
        <v>#N/A</v>
      </c>
      <c r="AD141" s="294" t="e">
        <f>VLOOKUP(F141,[4]IMC!$B$6:$R$210,8,FALSE)</f>
        <v>#N/A</v>
      </c>
      <c r="AE141" s="294" t="e">
        <f>VLOOKUP(F141,[4]IMC!$B$6:$R$210,9,FALSE)</f>
        <v>#N/A</v>
      </c>
      <c r="AF141" s="294" t="e">
        <f>VLOOKUP(F141,[4]IMC!$B$6:$R$210,10,FALSE)</f>
        <v>#N/A</v>
      </c>
      <c r="AG141" s="294" t="e">
        <f>VLOOKUP(F141,[4]IMC!$B$6:$R$210,11,FALSE)</f>
        <v>#N/A</v>
      </c>
      <c r="AH141" s="294" t="e">
        <f>VLOOKUP(F141,[4]IMC!$B$6:$R$210,12,FALSE)</f>
        <v>#N/A</v>
      </c>
      <c r="AI141" s="294" t="e">
        <f>VLOOKUP(F141,[4]IMC!$B$6:$R$210,13,FALSE)</f>
        <v>#N/A</v>
      </c>
      <c r="AJ141" s="294" t="e">
        <f>VLOOKUP(F141,[4]IMC!$B$6:$R$210,14,FALSE)</f>
        <v>#N/A</v>
      </c>
      <c r="AK141" s="294" t="e">
        <f>VLOOKUP(F141,[4]IMC!$B$6:$R$210,15,FALSE)</f>
        <v>#N/A</v>
      </c>
      <c r="AL141" s="294" t="e">
        <f>VLOOKUP(F141,[4]IMC!$B$6:$R$210,16,FALSE)</f>
        <v>#N/A</v>
      </c>
      <c r="AM141" s="294" t="e">
        <f>VLOOKUP(F141,[4]IMC!$B$6:$R$210,17,FALSE)</f>
        <v>#N/A</v>
      </c>
    </row>
    <row r="142" spans="1:39" s="295" customFormat="1" ht="14">
      <c r="A142" s="281"/>
      <c r="B142" s="281"/>
      <c r="C142" s="301"/>
      <c r="D142" s="283"/>
      <c r="E142" s="302"/>
      <c r="F142" s="284">
        <f t="shared" si="26"/>
        <v>0</v>
      </c>
      <c r="G142" s="285">
        <f t="shared" si="27"/>
        <v>0</v>
      </c>
      <c r="H142" s="281"/>
      <c r="I142" s="281"/>
      <c r="J142" s="281">
        <f t="shared" si="28"/>
        <v>0</v>
      </c>
      <c r="K142" s="281"/>
      <c r="L142" s="286" t="e">
        <f t="shared" si="29"/>
        <v>#DIV/0!</v>
      </c>
      <c r="M142" s="287" t="str">
        <f t="shared" si="21"/>
        <v/>
      </c>
      <c r="N142" s="288" t="e">
        <f>MATCH(F142,[4]IMC!B:B,0)</f>
        <v>#N/A</v>
      </c>
      <c r="O142" s="288" t="e">
        <f t="shared" ca="1" si="20"/>
        <v>#N/A</v>
      </c>
      <c r="P142" s="287" t="e">
        <f ca="1">CONCATENATE(INDEX([4]IMC!$F$1:$R$5,5,$O142) &amp; " e " &amp; INDEX([4]IMC!$F$1:$R$5,5,$O142+1))</f>
        <v>#N/A</v>
      </c>
      <c r="Q142" s="281"/>
      <c r="R142" s="288" t="e">
        <f>MATCH(F142,[4]PC!A:A,0)</f>
        <v>#N/A</v>
      </c>
      <c r="S142" s="288" t="e">
        <f t="shared" ca="1" si="22"/>
        <v>#N/A</v>
      </c>
      <c r="T142" s="296" t="e">
        <f ca="1">CONCATENATE(INDEX([4]PC!$E$1:$M$2,1,$S142) &amp; " e " &amp; INDEX([4]PC!$E$1:$M$2,1,$S142+1))</f>
        <v>#N/A</v>
      </c>
      <c r="U142" s="339"/>
      <c r="V142" s="335" t="e">
        <f t="shared" ca="1" si="23"/>
        <v>#N/A</v>
      </c>
      <c r="W142" s="335" t="e">
        <f ca="1">CONCATENATE(INDEX([4]IMC!$F$1:$R$5,5,$V142) &amp; " e " &amp; INDEX([4]IMC!$F$1:$R$5,5,$V142+1))</f>
        <v>#N/A</v>
      </c>
      <c r="X142" s="336">
        <f t="shared" si="24"/>
        <v>0</v>
      </c>
      <c r="Y142" s="336">
        <f t="shared" si="25"/>
        <v>0</v>
      </c>
      <c r="Z142" s="337"/>
      <c r="AA142" s="294" t="e">
        <f>VLOOKUP(F142,[4]IMC!$B$6:$R$210,5,FALSE)</f>
        <v>#N/A</v>
      </c>
      <c r="AB142" s="294" t="e">
        <f>VLOOKUP(F142,[4]IMC!$B$6:$R$210,6,FALSE)</f>
        <v>#N/A</v>
      </c>
      <c r="AC142" s="294" t="e">
        <f>VLOOKUP(F142,[4]IMC!$B$6:$R$210,7,FALSE)</f>
        <v>#N/A</v>
      </c>
      <c r="AD142" s="294" t="e">
        <f>VLOOKUP(F142,[4]IMC!$B$6:$R$210,8,FALSE)</f>
        <v>#N/A</v>
      </c>
      <c r="AE142" s="294" t="e">
        <f>VLOOKUP(F142,[4]IMC!$B$6:$R$210,9,FALSE)</f>
        <v>#N/A</v>
      </c>
      <c r="AF142" s="294" t="e">
        <f>VLOOKUP(F142,[4]IMC!$B$6:$R$210,10,FALSE)</f>
        <v>#N/A</v>
      </c>
      <c r="AG142" s="294" t="e">
        <f>VLOOKUP(F142,[4]IMC!$B$6:$R$210,11,FALSE)</f>
        <v>#N/A</v>
      </c>
      <c r="AH142" s="294" t="e">
        <f>VLOOKUP(F142,[4]IMC!$B$6:$R$210,12,FALSE)</f>
        <v>#N/A</v>
      </c>
      <c r="AI142" s="294" t="e">
        <f>VLOOKUP(F142,[4]IMC!$B$6:$R$210,13,FALSE)</f>
        <v>#N/A</v>
      </c>
      <c r="AJ142" s="294" t="e">
        <f>VLOOKUP(F142,[4]IMC!$B$6:$R$210,14,FALSE)</f>
        <v>#N/A</v>
      </c>
      <c r="AK142" s="294" t="e">
        <f>VLOOKUP(F142,[4]IMC!$B$6:$R$210,15,FALSE)</f>
        <v>#N/A</v>
      </c>
      <c r="AL142" s="294" t="e">
        <f>VLOOKUP(F142,[4]IMC!$B$6:$R$210,16,FALSE)</f>
        <v>#N/A</v>
      </c>
      <c r="AM142" s="294" t="e">
        <f>VLOOKUP(F142,[4]IMC!$B$6:$R$210,17,FALSE)</f>
        <v>#N/A</v>
      </c>
    </row>
    <row r="143" spans="1:39" s="295" customFormat="1" ht="14">
      <c r="A143" s="281"/>
      <c r="B143" s="281"/>
      <c r="C143" s="301"/>
      <c r="D143" s="283"/>
      <c r="E143" s="302"/>
      <c r="F143" s="284">
        <f t="shared" si="26"/>
        <v>0</v>
      </c>
      <c r="G143" s="285">
        <f t="shared" si="27"/>
        <v>0</v>
      </c>
      <c r="H143" s="281"/>
      <c r="I143" s="281"/>
      <c r="J143" s="281">
        <f t="shared" si="28"/>
        <v>0</v>
      </c>
      <c r="K143" s="281"/>
      <c r="L143" s="286" t="e">
        <f t="shared" si="29"/>
        <v>#DIV/0!</v>
      </c>
      <c r="M143" s="287" t="str">
        <f t="shared" si="21"/>
        <v/>
      </c>
      <c r="N143" s="288" t="e">
        <f>MATCH(F143,[4]IMC!B:B,0)</f>
        <v>#N/A</v>
      </c>
      <c r="O143" s="288" t="e">
        <f t="shared" ca="1" si="20"/>
        <v>#N/A</v>
      </c>
      <c r="P143" s="287" t="e">
        <f ca="1">CONCATENATE(INDEX([4]IMC!$F$1:$R$5,5,$O143) &amp; " e " &amp; INDEX([4]IMC!$F$1:$R$5,5,$O143+1))</f>
        <v>#N/A</v>
      </c>
      <c r="Q143" s="281"/>
      <c r="R143" s="288" t="e">
        <f>MATCH(F143,[4]PC!A:A,0)</f>
        <v>#N/A</v>
      </c>
      <c r="S143" s="288" t="e">
        <f t="shared" ca="1" si="22"/>
        <v>#N/A</v>
      </c>
      <c r="T143" s="296" t="e">
        <f ca="1">CONCATENATE(INDEX([4]PC!$E$1:$M$2,1,$S143) &amp; " e " &amp; INDEX([4]PC!$E$1:$M$2,1,$S143+1))</f>
        <v>#N/A</v>
      </c>
      <c r="U143" s="339"/>
      <c r="V143" s="335" t="e">
        <f t="shared" ca="1" si="23"/>
        <v>#N/A</v>
      </c>
      <c r="W143" s="335" t="e">
        <f ca="1">CONCATENATE(INDEX([4]IMC!$F$1:$R$5,5,$V143) &amp; " e " &amp; INDEX([4]IMC!$F$1:$R$5,5,$V143+1))</f>
        <v>#N/A</v>
      </c>
      <c r="X143" s="336">
        <f t="shared" si="24"/>
        <v>0</v>
      </c>
      <c r="Y143" s="336">
        <f t="shared" si="25"/>
        <v>0</v>
      </c>
      <c r="Z143" s="337"/>
      <c r="AA143" s="294" t="e">
        <f>VLOOKUP(F143,[4]IMC!$B$6:$R$210,5,FALSE)</f>
        <v>#N/A</v>
      </c>
      <c r="AB143" s="294" t="e">
        <f>VLOOKUP(F143,[4]IMC!$B$6:$R$210,6,FALSE)</f>
        <v>#N/A</v>
      </c>
      <c r="AC143" s="294" t="e">
        <f>VLOOKUP(F143,[4]IMC!$B$6:$R$210,7,FALSE)</f>
        <v>#N/A</v>
      </c>
      <c r="AD143" s="294" t="e">
        <f>VLOOKUP(F143,[4]IMC!$B$6:$R$210,8,FALSE)</f>
        <v>#N/A</v>
      </c>
      <c r="AE143" s="294" t="e">
        <f>VLOOKUP(F143,[4]IMC!$B$6:$R$210,9,FALSE)</f>
        <v>#N/A</v>
      </c>
      <c r="AF143" s="294" t="e">
        <f>VLOOKUP(F143,[4]IMC!$B$6:$R$210,10,FALSE)</f>
        <v>#N/A</v>
      </c>
      <c r="AG143" s="294" t="e">
        <f>VLOOKUP(F143,[4]IMC!$B$6:$R$210,11,FALSE)</f>
        <v>#N/A</v>
      </c>
      <c r="AH143" s="294" t="e">
        <f>VLOOKUP(F143,[4]IMC!$B$6:$R$210,12,FALSE)</f>
        <v>#N/A</v>
      </c>
      <c r="AI143" s="294" t="e">
        <f>VLOOKUP(F143,[4]IMC!$B$6:$R$210,13,FALSE)</f>
        <v>#N/A</v>
      </c>
      <c r="AJ143" s="294" t="e">
        <f>VLOOKUP(F143,[4]IMC!$B$6:$R$210,14,FALSE)</f>
        <v>#N/A</v>
      </c>
      <c r="AK143" s="294" t="e">
        <f>VLOOKUP(F143,[4]IMC!$B$6:$R$210,15,FALSE)</f>
        <v>#N/A</v>
      </c>
      <c r="AL143" s="294" t="e">
        <f>VLOOKUP(F143,[4]IMC!$B$6:$R$210,16,FALSE)</f>
        <v>#N/A</v>
      </c>
      <c r="AM143" s="294" t="e">
        <f>VLOOKUP(F143,[4]IMC!$B$6:$R$210,17,FALSE)</f>
        <v>#N/A</v>
      </c>
    </row>
    <row r="144" spans="1:39" s="295" customFormat="1" ht="14">
      <c r="A144" s="281"/>
      <c r="B144" s="281"/>
      <c r="C144" s="301"/>
      <c r="D144" s="283"/>
      <c r="E144" s="302"/>
      <c r="F144" s="284">
        <f t="shared" si="26"/>
        <v>0</v>
      </c>
      <c r="G144" s="285">
        <f t="shared" si="27"/>
        <v>0</v>
      </c>
      <c r="H144" s="281"/>
      <c r="I144" s="281"/>
      <c r="J144" s="281">
        <f t="shared" si="28"/>
        <v>0</v>
      </c>
      <c r="K144" s="281"/>
      <c r="L144" s="286" t="e">
        <f t="shared" si="29"/>
        <v>#DIV/0!</v>
      </c>
      <c r="M144" s="287" t="str">
        <f t="shared" si="21"/>
        <v/>
      </c>
      <c r="N144" s="288" t="e">
        <f>MATCH(F144,[4]IMC!B:B,0)</f>
        <v>#N/A</v>
      </c>
      <c r="O144" s="288" t="e">
        <f t="shared" ca="1" si="20"/>
        <v>#N/A</v>
      </c>
      <c r="P144" s="287" t="e">
        <f ca="1">CONCATENATE(INDEX([4]IMC!$F$1:$R$5,5,$O144) &amp; " e " &amp; INDEX([4]IMC!$F$1:$R$5,5,$O144+1))</f>
        <v>#N/A</v>
      </c>
      <c r="Q144" s="281"/>
      <c r="R144" s="288" t="e">
        <f>MATCH(F144,[4]PC!A:A,0)</f>
        <v>#N/A</v>
      </c>
      <c r="S144" s="288" t="e">
        <f t="shared" ca="1" si="22"/>
        <v>#N/A</v>
      </c>
      <c r="T144" s="296" t="e">
        <f ca="1">CONCATENATE(INDEX([4]PC!$E$1:$M$2,1,$S144) &amp; " e " &amp; INDEX([4]PC!$E$1:$M$2,1,$S144+1))</f>
        <v>#N/A</v>
      </c>
      <c r="U144" s="339"/>
      <c r="V144" s="335" t="e">
        <f t="shared" ca="1" si="23"/>
        <v>#N/A</v>
      </c>
      <c r="W144" s="335" t="e">
        <f ca="1">CONCATENATE(INDEX([4]IMC!$F$1:$R$5,5,$V144) &amp; " e " &amp; INDEX([4]IMC!$F$1:$R$5,5,$V144+1))</f>
        <v>#N/A</v>
      </c>
      <c r="X144" s="336">
        <f t="shared" si="24"/>
        <v>0</v>
      </c>
      <c r="Y144" s="336">
        <f t="shared" si="25"/>
        <v>0</v>
      </c>
      <c r="Z144" s="337"/>
      <c r="AA144" s="294" t="e">
        <f>VLOOKUP(F144,[4]IMC!$B$6:$R$210,5,FALSE)</f>
        <v>#N/A</v>
      </c>
      <c r="AB144" s="294" t="e">
        <f>VLOOKUP(F144,[4]IMC!$B$6:$R$210,6,FALSE)</f>
        <v>#N/A</v>
      </c>
      <c r="AC144" s="294" t="e">
        <f>VLOOKUP(F144,[4]IMC!$B$6:$R$210,7,FALSE)</f>
        <v>#N/A</v>
      </c>
      <c r="AD144" s="294" t="e">
        <f>VLOOKUP(F144,[4]IMC!$B$6:$R$210,8,FALSE)</f>
        <v>#N/A</v>
      </c>
      <c r="AE144" s="294" t="e">
        <f>VLOOKUP(F144,[4]IMC!$B$6:$R$210,9,FALSE)</f>
        <v>#N/A</v>
      </c>
      <c r="AF144" s="294" t="e">
        <f>VLOOKUP(F144,[4]IMC!$B$6:$R$210,10,FALSE)</f>
        <v>#N/A</v>
      </c>
      <c r="AG144" s="294" t="e">
        <f>VLOOKUP(F144,[4]IMC!$B$6:$R$210,11,FALSE)</f>
        <v>#N/A</v>
      </c>
      <c r="AH144" s="294" t="e">
        <f>VLOOKUP(F144,[4]IMC!$B$6:$R$210,12,FALSE)</f>
        <v>#N/A</v>
      </c>
      <c r="AI144" s="294" t="e">
        <f>VLOOKUP(F144,[4]IMC!$B$6:$R$210,13,FALSE)</f>
        <v>#N/A</v>
      </c>
      <c r="AJ144" s="294" t="e">
        <f>VLOOKUP(F144,[4]IMC!$B$6:$R$210,14,FALSE)</f>
        <v>#N/A</v>
      </c>
      <c r="AK144" s="294" t="e">
        <f>VLOOKUP(F144,[4]IMC!$B$6:$R$210,15,FALSE)</f>
        <v>#N/A</v>
      </c>
      <c r="AL144" s="294" t="e">
        <f>VLOOKUP(F144,[4]IMC!$B$6:$R$210,16,FALSE)</f>
        <v>#N/A</v>
      </c>
      <c r="AM144" s="294" t="e">
        <f>VLOOKUP(F144,[4]IMC!$B$6:$R$210,17,FALSE)</f>
        <v>#N/A</v>
      </c>
    </row>
    <row r="145" spans="1:39" s="295" customFormat="1" ht="14">
      <c r="A145" s="281"/>
      <c r="B145" s="281"/>
      <c r="C145" s="301"/>
      <c r="D145" s="283"/>
      <c r="E145" s="302"/>
      <c r="F145" s="284">
        <f t="shared" si="26"/>
        <v>0</v>
      </c>
      <c r="G145" s="285">
        <f t="shared" si="27"/>
        <v>0</v>
      </c>
      <c r="H145" s="281"/>
      <c r="I145" s="281"/>
      <c r="J145" s="281">
        <f t="shared" si="28"/>
        <v>0</v>
      </c>
      <c r="K145" s="281"/>
      <c r="L145" s="286" t="e">
        <f t="shared" si="29"/>
        <v>#DIV/0!</v>
      </c>
      <c r="M145" s="287" t="str">
        <f t="shared" si="21"/>
        <v/>
      </c>
      <c r="N145" s="288" t="e">
        <f>MATCH(F145,[4]IMC!B:B,0)</f>
        <v>#N/A</v>
      </c>
      <c r="O145" s="288" t="e">
        <f t="shared" ca="1" si="20"/>
        <v>#N/A</v>
      </c>
      <c r="P145" s="287" t="e">
        <f ca="1">CONCATENATE(INDEX([4]IMC!$F$1:$R$5,5,$O145) &amp; " e " &amp; INDEX([4]IMC!$F$1:$R$5,5,$O145+1))</f>
        <v>#N/A</v>
      </c>
      <c r="Q145" s="281"/>
      <c r="R145" s="288" t="e">
        <f>MATCH(F145,[4]PC!A:A,0)</f>
        <v>#N/A</v>
      </c>
      <c r="S145" s="288" t="e">
        <f t="shared" ca="1" si="22"/>
        <v>#N/A</v>
      </c>
      <c r="T145" s="296" t="e">
        <f ca="1">CONCATENATE(INDEX([4]PC!$E$1:$M$2,1,$S145) &amp; " e " &amp; INDEX([4]PC!$E$1:$M$2,1,$S145+1))</f>
        <v>#N/A</v>
      </c>
      <c r="U145" s="339"/>
      <c r="V145" s="335" t="e">
        <f t="shared" ca="1" si="23"/>
        <v>#N/A</v>
      </c>
      <c r="W145" s="335" t="e">
        <f ca="1">CONCATENATE(INDEX([4]IMC!$F$1:$R$5,5,$V145) &amp; " e " &amp; INDEX([4]IMC!$F$1:$R$5,5,$V145+1))</f>
        <v>#N/A</v>
      </c>
      <c r="X145" s="336">
        <f t="shared" si="24"/>
        <v>0</v>
      </c>
      <c r="Y145" s="336">
        <f t="shared" si="25"/>
        <v>0</v>
      </c>
      <c r="Z145" s="337"/>
      <c r="AA145" s="294" t="e">
        <f>VLOOKUP(F145,[4]IMC!$B$6:$R$210,5,FALSE)</f>
        <v>#N/A</v>
      </c>
      <c r="AB145" s="294" t="e">
        <f>VLOOKUP(F145,[4]IMC!$B$6:$R$210,6,FALSE)</f>
        <v>#N/A</v>
      </c>
      <c r="AC145" s="294" t="e">
        <f>VLOOKUP(F145,[4]IMC!$B$6:$R$210,7,FALSE)</f>
        <v>#N/A</v>
      </c>
      <c r="AD145" s="294" t="e">
        <f>VLOOKUP(F145,[4]IMC!$B$6:$R$210,8,FALSE)</f>
        <v>#N/A</v>
      </c>
      <c r="AE145" s="294" t="e">
        <f>VLOOKUP(F145,[4]IMC!$B$6:$R$210,9,FALSE)</f>
        <v>#N/A</v>
      </c>
      <c r="AF145" s="294" t="e">
        <f>VLOOKUP(F145,[4]IMC!$B$6:$R$210,10,FALSE)</f>
        <v>#N/A</v>
      </c>
      <c r="AG145" s="294" t="e">
        <f>VLOOKUP(F145,[4]IMC!$B$6:$R$210,11,FALSE)</f>
        <v>#N/A</v>
      </c>
      <c r="AH145" s="294" t="e">
        <f>VLOOKUP(F145,[4]IMC!$B$6:$R$210,12,FALSE)</f>
        <v>#N/A</v>
      </c>
      <c r="AI145" s="294" t="e">
        <f>VLOOKUP(F145,[4]IMC!$B$6:$R$210,13,FALSE)</f>
        <v>#N/A</v>
      </c>
      <c r="AJ145" s="294" t="e">
        <f>VLOOKUP(F145,[4]IMC!$B$6:$R$210,14,FALSE)</f>
        <v>#N/A</v>
      </c>
      <c r="AK145" s="294" t="e">
        <f>VLOOKUP(F145,[4]IMC!$B$6:$R$210,15,FALSE)</f>
        <v>#N/A</v>
      </c>
      <c r="AL145" s="294" t="e">
        <f>VLOOKUP(F145,[4]IMC!$B$6:$R$210,16,FALSE)</f>
        <v>#N/A</v>
      </c>
      <c r="AM145" s="294" t="e">
        <f>VLOOKUP(F145,[4]IMC!$B$6:$R$210,17,FALSE)</f>
        <v>#N/A</v>
      </c>
    </row>
    <row r="146" spans="1:39" s="295" customFormat="1" ht="14">
      <c r="A146" s="281"/>
      <c r="B146" s="281"/>
      <c r="C146" s="301"/>
      <c r="D146" s="283"/>
      <c r="E146" s="302"/>
      <c r="F146" s="284">
        <f t="shared" si="26"/>
        <v>0</v>
      </c>
      <c r="G146" s="285">
        <f t="shared" si="27"/>
        <v>0</v>
      </c>
      <c r="H146" s="281"/>
      <c r="I146" s="281"/>
      <c r="J146" s="281">
        <f t="shared" si="28"/>
        <v>0</v>
      </c>
      <c r="K146" s="281"/>
      <c r="L146" s="286" t="e">
        <f t="shared" si="29"/>
        <v>#DIV/0!</v>
      </c>
      <c r="M146" s="287" t="str">
        <f t="shared" si="21"/>
        <v/>
      </c>
      <c r="N146" s="288" t="e">
        <f>MATCH(F146,[4]IMC!B:B,0)</f>
        <v>#N/A</v>
      </c>
      <c r="O146" s="288" t="e">
        <f t="shared" ca="1" si="20"/>
        <v>#N/A</v>
      </c>
      <c r="P146" s="287" t="e">
        <f ca="1">CONCATENATE(INDEX([4]IMC!$F$1:$R$5,5,$O146) &amp; " e " &amp; INDEX([4]IMC!$F$1:$R$5,5,$O146+1))</f>
        <v>#N/A</v>
      </c>
      <c r="Q146" s="281"/>
      <c r="R146" s="288" t="e">
        <f>MATCH(F146,[4]PC!A:A,0)</f>
        <v>#N/A</v>
      </c>
      <c r="S146" s="288" t="e">
        <f t="shared" ca="1" si="22"/>
        <v>#N/A</v>
      </c>
      <c r="T146" s="296" t="e">
        <f ca="1">CONCATENATE(INDEX([4]PC!$E$1:$M$2,1,$S146) &amp; " e " &amp; INDEX([4]PC!$E$1:$M$2,1,$S146+1))</f>
        <v>#N/A</v>
      </c>
      <c r="U146" s="339"/>
      <c r="V146" s="335" t="e">
        <f t="shared" ca="1" si="23"/>
        <v>#N/A</v>
      </c>
      <c r="W146" s="335" t="e">
        <f ca="1">CONCATENATE(INDEX([4]IMC!$F$1:$R$5,5,$V146) &amp; " e " &amp; INDEX([4]IMC!$F$1:$R$5,5,$V146+1))</f>
        <v>#N/A</v>
      </c>
      <c r="X146" s="336">
        <f t="shared" si="24"/>
        <v>0</v>
      </c>
      <c r="Y146" s="336">
        <f t="shared" si="25"/>
        <v>0</v>
      </c>
      <c r="Z146" s="337"/>
      <c r="AA146" s="294" t="e">
        <f>VLOOKUP(F146,[4]IMC!$B$6:$R$210,5,FALSE)</f>
        <v>#N/A</v>
      </c>
      <c r="AB146" s="294" t="e">
        <f>VLOOKUP(F146,[4]IMC!$B$6:$R$210,6,FALSE)</f>
        <v>#N/A</v>
      </c>
      <c r="AC146" s="294" t="e">
        <f>VLOOKUP(F146,[4]IMC!$B$6:$R$210,7,FALSE)</f>
        <v>#N/A</v>
      </c>
      <c r="AD146" s="294" t="e">
        <f>VLOOKUP(F146,[4]IMC!$B$6:$R$210,8,FALSE)</f>
        <v>#N/A</v>
      </c>
      <c r="AE146" s="294" t="e">
        <f>VLOOKUP(F146,[4]IMC!$B$6:$R$210,9,FALSE)</f>
        <v>#N/A</v>
      </c>
      <c r="AF146" s="294" t="e">
        <f>VLOOKUP(F146,[4]IMC!$B$6:$R$210,10,FALSE)</f>
        <v>#N/A</v>
      </c>
      <c r="AG146" s="294" t="e">
        <f>VLOOKUP(F146,[4]IMC!$B$6:$R$210,11,FALSE)</f>
        <v>#N/A</v>
      </c>
      <c r="AH146" s="294" t="e">
        <f>VLOOKUP(F146,[4]IMC!$B$6:$R$210,12,FALSE)</f>
        <v>#N/A</v>
      </c>
      <c r="AI146" s="294" t="e">
        <f>VLOOKUP(F146,[4]IMC!$B$6:$R$210,13,FALSE)</f>
        <v>#N/A</v>
      </c>
      <c r="AJ146" s="294" t="e">
        <f>VLOOKUP(F146,[4]IMC!$B$6:$R$210,14,FALSE)</f>
        <v>#N/A</v>
      </c>
      <c r="AK146" s="294" t="e">
        <f>VLOOKUP(F146,[4]IMC!$B$6:$R$210,15,FALSE)</f>
        <v>#N/A</v>
      </c>
      <c r="AL146" s="294" t="e">
        <f>VLOOKUP(F146,[4]IMC!$B$6:$R$210,16,FALSE)</f>
        <v>#N/A</v>
      </c>
      <c r="AM146" s="294" t="e">
        <f>VLOOKUP(F146,[4]IMC!$B$6:$R$210,17,FALSE)</f>
        <v>#N/A</v>
      </c>
    </row>
    <row r="147" spans="1:39" s="295" customFormat="1" ht="14">
      <c r="A147" s="281"/>
      <c r="B147" s="281"/>
      <c r="C147" s="301"/>
      <c r="D147" s="283"/>
      <c r="E147" s="302"/>
      <c r="F147" s="284">
        <f t="shared" si="26"/>
        <v>0</v>
      </c>
      <c r="G147" s="285">
        <f t="shared" si="27"/>
        <v>0</v>
      </c>
      <c r="H147" s="281"/>
      <c r="I147" s="281"/>
      <c r="J147" s="281">
        <f t="shared" si="28"/>
        <v>0</v>
      </c>
      <c r="K147" s="281"/>
      <c r="L147" s="286" t="e">
        <f t="shared" si="29"/>
        <v>#DIV/0!</v>
      </c>
      <c r="M147" s="287" t="str">
        <f t="shared" si="21"/>
        <v/>
      </c>
      <c r="N147" s="288" t="e">
        <f>MATCH(F147,[4]IMC!B:B,0)</f>
        <v>#N/A</v>
      </c>
      <c r="O147" s="288" t="e">
        <f t="shared" ca="1" si="20"/>
        <v>#N/A</v>
      </c>
      <c r="P147" s="287" t="e">
        <f ca="1">CONCATENATE(INDEX([4]IMC!$F$1:$R$5,5,$O147) &amp; " e " &amp; INDEX([4]IMC!$F$1:$R$5,5,$O147+1))</f>
        <v>#N/A</v>
      </c>
      <c r="Q147" s="281"/>
      <c r="R147" s="288" t="e">
        <f>MATCH(F147,[4]PC!A:A,0)</f>
        <v>#N/A</v>
      </c>
      <c r="S147" s="288" t="e">
        <f t="shared" ca="1" si="22"/>
        <v>#N/A</v>
      </c>
      <c r="T147" s="296" t="e">
        <f ca="1">CONCATENATE(INDEX([4]PC!$E$1:$M$2,1,$S147) &amp; " e " &amp; INDEX([4]PC!$E$1:$M$2,1,$S147+1))</f>
        <v>#N/A</v>
      </c>
      <c r="U147" s="339"/>
      <c r="V147" s="335" t="e">
        <f t="shared" ca="1" si="23"/>
        <v>#N/A</v>
      </c>
      <c r="W147" s="335" t="e">
        <f ca="1">CONCATENATE(INDEX([4]IMC!$F$1:$R$5,5,$V147) &amp; " e " &amp; INDEX([4]IMC!$F$1:$R$5,5,$V147+1))</f>
        <v>#N/A</v>
      </c>
      <c r="X147" s="336">
        <f t="shared" si="24"/>
        <v>0</v>
      </c>
      <c r="Y147" s="336">
        <f t="shared" si="25"/>
        <v>0</v>
      </c>
      <c r="Z147" s="337"/>
      <c r="AA147" s="294" t="e">
        <f>VLOOKUP(F147,[4]IMC!$B$6:$R$210,5,FALSE)</f>
        <v>#N/A</v>
      </c>
      <c r="AB147" s="294" t="e">
        <f>VLOOKUP(F147,[4]IMC!$B$6:$R$210,6,FALSE)</f>
        <v>#N/A</v>
      </c>
      <c r="AC147" s="294" t="e">
        <f>VLOOKUP(F147,[4]IMC!$B$6:$R$210,7,FALSE)</f>
        <v>#N/A</v>
      </c>
      <c r="AD147" s="294" t="e">
        <f>VLOOKUP(F147,[4]IMC!$B$6:$R$210,8,FALSE)</f>
        <v>#N/A</v>
      </c>
      <c r="AE147" s="294" t="e">
        <f>VLOOKUP(F147,[4]IMC!$B$6:$R$210,9,FALSE)</f>
        <v>#N/A</v>
      </c>
      <c r="AF147" s="294" t="e">
        <f>VLOOKUP(F147,[4]IMC!$B$6:$R$210,10,FALSE)</f>
        <v>#N/A</v>
      </c>
      <c r="AG147" s="294" t="e">
        <f>VLOOKUP(F147,[4]IMC!$B$6:$R$210,11,FALSE)</f>
        <v>#N/A</v>
      </c>
      <c r="AH147" s="294" t="e">
        <f>VLOOKUP(F147,[4]IMC!$B$6:$R$210,12,FALSE)</f>
        <v>#N/A</v>
      </c>
      <c r="AI147" s="294" t="e">
        <f>VLOOKUP(F147,[4]IMC!$B$6:$R$210,13,FALSE)</f>
        <v>#N/A</v>
      </c>
      <c r="AJ147" s="294" t="e">
        <f>VLOOKUP(F147,[4]IMC!$B$6:$R$210,14,FALSE)</f>
        <v>#N/A</v>
      </c>
      <c r="AK147" s="294" t="e">
        <f>VLOOKUP(F147,[4]IMC!$B$6:$R$210,15,FALSE)</f>
        <v>#N/A</v>
      </c>
      <c r="AL147" s="294" t="e">
        <f>VLOOKUP(F147,[4]IMC!$B$6:$R$210,16,FALSE)</f>
        <v>#N/A</v>
      </c>
      <c r="AM147" s="294" t="e">
        <f>VLOOKUP(F147,[4]IMC!$B$6:$R$210,17,FALSE)</f>
        <v>#N/A</v>
      </c>
    </row>
    <row r="148" spans="1:39" s="295" customFormat="1" ht="14">
      <c r="A148" s="281"/>
      <c r="B148" s="281"/>
      <c r="C148" s="301"/>
      <c r="D148" s="283"/>
      <c r="E148" s="302"/>
      <c r="F148" s="284">
        <f t="shared" si="26"/>
        <v>0</v>
      </c>
      <c r="G148" s="285">
        <f t="shared" si="27"/>
        <v>0</v>
      </c>
      <c r="H148" s="281"/>
      <c r="I148" s="281"/>
      <c r="J148" s="281">
        <f t="shared" si="28"/>
        <v>0</v>
      </c>
      <c r="K148" s="281"/>
      <c r="L148" s="286" t="e">
        <f t="shared" si="29"/>
        <v>#DIV/0!</v>
      </c>
      <c r="M148" s="287" t="str">
        <f t="shared" si="21"/>
        <v/>
      </c>
      <c r="N148" s="288" t="e">
        <f>MATCH(F148,[4]IMC!B:B,0)</f>
        <v>#N/A</v>
      </c>
      <c r="O148" s="288" t="e">
        <f t="shared" ca="1" si="20"/>
        <v>#N/A</v>
      </c>
      <c r="P148" s="287" t="e">
        <f ca="1">CONCATENATE(INDEX([4]IMC!$F$1:$R$5,5,$O148) &amp; " e " &amp; INDEX([4]IMC!$F$1:$R$5,5,$O148+1))</f>
        <v>#N/A</v>
      </c>
      <c r="Q148" s="281"/>
      <c r="R148" s="288" t="e">
        <f>MATCH(F148,[4]PC!A:A,0)</f>
        <v>#N/A</v>
      </c>
      <c r="S148" s="288" t="e">
        <f t="shared" ca="1" si="22"/>
        <v>#N/A</v>
      </c>
      <c r="T148" s="296" t="e">
        <f ca="1">CONCATENATE(INDEX([4]PC!$E$1:$M$2,1,$S148) &amp; " e " &amp; INDEX([4]PC!$E$1:$M$2,1,$S148+1))</f>
        <v>#N/A</v>
      </c>
      <c r="U148" s="339"/>
      <c r="V148" s="335" t="e">
        <f t="shared" ca="1" si="23"/>
        <v>#N/A</v>
      </c>
      <c r="W148" s="335" t="e">
        <f ca="1">CONCATENATE(INDEX([4]IMC!$F$1:$R$5,5,$V148) &amp; " e " &amp; INDEX([4]IMC!$F$1:$R$5,5,$V148+1))</f>
        <v>#N/A</v>
      </c>
      <c r="X148" s="336">
        <f t="shared" si="24"/>
        <v>0</v>
      </c>
      <c r="Y148" s="336">
        <f t="shared" si="25"/>
        <v>0</v>
      </c>
      <c r="Z148" s="337"/>
      <c r="AA148" s="294" t="e">
        <f>VLOOKUP(F148,[4]IMC!$B$6:$R$210,5,FALSE)</f>
        <v>#N/A</v>
      </c>
      <c r="AB148" s="294" t="e">
        <f>VLOOKUP(F148,[4]IMC!$B$6:$R$210,6,FALSE)</f>
        <v>#N/A</v>
      </c>
      <c r="AC148" s="294" t="e">
        <f>VLOOKUP(F148,[4]IMC!$B$6:$R$210,7,FALSE)</f>
        <v>#N/A</v>
      </c>
      <c r="AD148" s="294" t="e">
        <f>VLOOKUP(F148,[4]IMC!$B$6:$R$210,8,FALSE)</f>
        <v>#N/A</v>
      </c>
      <c r="AE148" s="294" t="e">
        <f>VLOOKUP(F148,[4]IMC!$B$6:$R$210,9,FALSE)</f>
        <v>#N/A</v>
      </c>
      <c r="AF148" s="294" t="e">
        <f>VLOOKUP(F148,[4]IMC!$B$6:$R$210,10,FALSE)</f>
        <v>#N/A</v>
      </c>
      <c r="AG148" s="294" t="e">
        <f>VLOOKUP(F148,[4]IMC!$B$6:$R$210,11,FALSE)</f>
        <v>#N/A</v>
      </c>
      <c r="AH148" s="294" t="e">
        <f>VLOOKUP(F148,[4]IMC!$B$6:$R$210,12,FALSE)</f>
        <v>#N/A</v>
      </c>
      <c r="AI148" s="294" t="e">
        <f>VLOOKUP(F148,[4]IMC!$B$6:$R$210,13,FALSE)</f>
        <v>#N/A</v>
      </c>
      <c r="AJ148" s="294" t="e">
        <f>VLOOKUP(F148,[4]IMC!$B$6:$R$210,14,FALSE)</f>
        <v>#N/A</v>
      </c>
      <c r="AK148" s="294" t="e">
        <f>VLOOKUP(F148,[4]IMC!$B$6:$R$210,15,FALSE)</f>
        <v>#N/A</v>
      </c>
      <c r="AL148" s="294" t="e">
        <f>VLOOKUP(F148,[4]IMC!$B$6:$R$210,16,FALSE)</f>
        <v>#N/A</v>
      </c>
      <c r="AM148" s="294" t="e">
        <f>VLOOKUP(F148,[4]IMC!$B$6:$R$210,17,FALSE)</f>
        <v>#N/A</v>
      </c>
    </row>
    <row r="149" spans="1:39" s="295" customFormat="1" ht="14">
      <c r="A149" s="281"/>
      <c r="B149" s="281"/>
      <c r="C149" s="301"/>
      <c r="D149" s="283"/>
      <c r="E149" s="302"/>
      <c r="F149" s="284">
        <f t="shared" si="26"/>
        <v>0</v>
      </c>
      <c r="G149" s="285">
        <f t="shared" si="27"/>
        <v>0</v>
      </c>
      <c r="H149" s="281"/>
      <c r="I149" s="281"/>
      <c r="J149" s="281">
        <f t="shared" si="28"/>
        <v>0</v>
      </c>
      <c r="K149" s="281"/>
      <c r="L149" s="286" t="e">
        <f t="shared" si="29"/>
        <v>#DIV/0!</v>
      </c>
      <c r="M149" s="287" t="str">
        <f t="shared" si="21"/>
        <v/>
      </c>
      <c r="N149" s="288" t="e">
        <f>MATCH(F149,[4]IMC!B:B,0)</f>
        <v>#N/A</v>
      </c>
      <c r="O149" s="288" t="e">
        <f t="shared" ca="1" si="20"/>
        <v>#N/A</v>
      </c>
      <c r="P149" s="287" t="e">
        <f ca="1">CONCATENATE(INDEX([4]IMC!$F$1:$R$5,5,$O149) &amp; " e " &amp; INDEX([4]IMC!$F$1:$R$5,5,$O149+1))</f>
        <v>#N/A</v>
      </c>
      <c r="Q149" s="281"/>
      <c r="R149" s="288" t="e">
        <f>MATCH(F149,[4]PC!A:A,0)</f>
        <v>#N/A</v>
      </c>
      <c r="S149" s="288" t="e">
        <f t="shared" ca="1" si="22"/>
        <v>#N/A</v>
      </c>
      <c r="T149" s="296" t="e">
        <f ca="1">CONCATENATE(INDEX([4]PC!$E$1:$M$2,1,$S149) &amp; " e " &amp; INDEX([4]PC!$E$1:$M$2,1,$S149+1))</f>
        <v>#N/A</v>
      </c>
      <c r="U149" s="339"/>
      <c r="V149" s="335" t="e">
        <f t="shared" ca="1" si="23"/>
        <v>#N/A</v>
      </c>
      <c r="W149" s="335" t="e">
        <f ca="1">CONCATENATE(INDEX([4]IMC!$F$1:$R$5,5,$V149) &amp; " e " &amp; INDEX([4]IMC!$F$1:$R$5,5,$V149+1))</f>
        <v>#N/A</v>
      </c>
      <c r="X149" s="336">
        <f t="shared" si="24"/>
        <v>0</v>
      </c>
      <c r="Y149" s="336">
        <f t="shared" si="25"/>
        <v>0</v>
      </c>
      <c r="Z149" s="337"/>
      <c r="AA149" s="294" t="e">
        <f>VLOOKUP(F149,[4]IMC!$B$6:$R$210,5,FALSE)</f>
        <v>#N/A</v>
      </c>
      <c r="AB149" s="294" t="e">
        <f>VLOOKUP(F149,[4]IMC!$B$6:$R$210,6,FALSE)</f>
        <v>#N/A</v>
      </c>
      <c r="AC149" s="294" t="e">
        <f>VLOOKUP(F149,[4]IMC!$B$6:$R$210,7,FALSE)</f>
        <v>#N/A</v>
      </c>
      <c r="AD149" s="294" t="e">
        <f>VLOOKUP(F149,[4]IMC!$B$6:$R$210,8,FALSE)</f>
        <v>#N/A</v>
      </c>
      <c r="AE149" s="294" t="e">
        <f>VLOOKUP(F149,[4]IMC!$B$6:$R$210,9,FALSE)</f>
        <v>#N/A</v>
      </c>
      <c r="AF149" s="294" t="e">
        <f>VLOOKUP(F149,[4]IMC!$B$6:$R$210,10,FALSE)</f>
        <v>#N/A</v>
      </c>
      <c r="AG149" s="294" t="e">
        <f>VLOOKUP(F149,[4]IMC!$B$6:$R$210,11,FALSE)</f>
        <v>#N/A</v>
      </c>
      <c r="AH149" s="294" t="e">
        <f>VLOOKUP(F149,[4]IMC!$B$6:$R$210,12,FALSE)</f>
        <v>#N/A</v>
      </c>
      <c r="AI149" s="294" t="e">
        <f>VLOOKUP(F149,[4]IMC!$B$6:$R$210,13,FALSE)</f>
        <v>#N/A</v>
      </c>
      <c r="AJ149" s="294" t="e">
        <f>VLOOKUP(F149,[4]IMC!$B$6:$R$210,14,FALSE)</f>
        <v>#N/A</v>
      </c>
      <c r="AK149" s="294" t="e">
        <f>VLOOKUP(F149,[4]IMC!$B$6:$R$210,15,FALSE)</f>
        <v>#N/A</v>
      </c>
      <c r="AL149" s="294" t="e">
        <f>VLOOKUP(F149,[4]IMC!$B$6:$R$210,16,FALSE)</f>
        <v>#N/A</v>
      </c>
      <c r="AM149" s="294" t="e">
        <f>VLOOKUP(F149,[4]IMC!$B$6:$R$210,17,FALSE)</f>
        <v>#N/A</v>
      </c>
    </row>
    <row r="150" spans="1:39" s="295" customFormat="1" ht="14">
      <c r="A150" s="281"/>
      <c r="B150" s="281"/>
      <c r="C150" s="301"/>
      <c r="D150" s="283"/>
      <c r="E150" s="302"/>
      <c r="F150" s="284">
        <f t="shared" si="26"/>
        <v>0</v>
      </c>
      <c r="G150" s="285">
        <f t="shared" si="27"/>
        <v>0</v>
      </c>
      <c r="H150" s="281"/>
      <c r="I150" s="281"/>
      <c r="J150" s="281">
        <f t="shared" si="28"/>
        <v>0</v>
      </c>
      <c r="K150" s="281"/>
      <c r="L150" s="286" t="e">
        <f t="shared" si="29"/>
        <v>#DIV/0!</v>
      </c>
      <c r="M150" s="287" t="str">
        <f t="shared" si="21"/>
        <v/>
      </c>
      <c r="N150" s="288" t="e">
        <f>MATCH(F150,[4]IMC!B:B,0)</f>
        <v>#N/A</v>
      </c>
      <c r="O150" s="288" t="e">
        <f t="shared" ca="1" si="20"/>
        <v>#N/A</v>
      </c>
      <c r="P150" s="287" t="e">
        <f ca="1">CONCATENATE(INDEX([4]IMC!$F$1:$R$5,5,$O150) &amp; " e " &amp; INDEX([4]IMC!$F$1:$R$5,5,$O150+1))</f>
        <v>#N/A</v>
      </c>
      <c r="Q150" s="281"/>
      <c r="R150" s="288" t="e">
        <f>MATCH(F150,[4]PC!A:A,0)</f>
        <v>#N/A</v>
      </c>
      <c r="S150" s="288" t="e">
        <f t="shared" ca="1" si="22"/>
        <v>#N/A</v>
      </c>
      <c r="T150" s="296" t="e">
        <f ca="1">CONCATENATE(INDEX([4]PC!$E$1:$M$2,1,$S150) &amp; " e " &amp; INDEX([4]PC!$E$1:$M$2,1,$S150+1))</f>
        <v>#N/A</v>
      </c>
      <c r="U150" s="339"/>
      <c r="V150" s="335" t="e">
        <f t="shared" ca="1" si="23"/>
        <v>#N/A</v>
      </c>
      <c r="W150" s="335" t="e">
        <f ca="1">CONCATENATE(INDEX([4]IMC!$F$1:$R$5,5,$V150) &amp; " e " &amp; INDEX([4]IMC!$F$1:$R$5,5,$V150+1))</f>
        <v>#N/A</v>
      </c>
      <c r="X150" s="336">
        <f t="shared" si="24"/>
        <v>0</v>
      </c>
      <c r="Y150" s="336">
        <f t="shared" si="25"/>
        <v>0</v>
      </c>
      <c r="Z150" s="337"/>
      <c r="AA150" s="294" t="e">
        <f>VLOOKUP(F150,[4]IMC!$B$6:$R$210,5,FALSE)</f>
        <v>#N/A</v>
      </c>
      <c r="AB150" s="294" t="e">
        <f>VLOOKUP(F150,[4]IMC!$B$6:$R$210,6,FALSE)</f>
        <v>#N/A</v>
      </c>
      <c r="AC150" s="294" t="e">
        <f>VLOOKUP(F150,[4]IMC!$B$6:$R$210,7,FALSE)</f>
        <v>#N/A</v>
      </c>
      <c r="AD150" s="294" t="e">
        <f>VLOOKUP(F150,[4]IMC!$B$6:$R$210,8,FALSE)</f>
        <v>#N/A</v>
      </c>
      <c r="AE150" s="294" t="e">
        <f>VLOOKUP(F150,[4]IMC!$B$6:$R$210,9,FALSE)</f>
        <v>#N/A</v>
      </c>
      <c r="AF150" s="294" t="e">
        <f>VLOOKUP(F150,[4]IMC!$B$6:$R$210,10,FALSE)</f>
        <v>#N/A</v>
      </c>
      <c r="AG150" s="294" t="e">
        <f>VLOOKUP(F150,[4]IMC!$B$6:$R$210,11,FALSE)</f>
        <v>#N/A</v>
      </c>
      <c r="AH150" s="294" t="e">
        <f>VLOOKUP(F150,[4]IMC!$B$6:$R$210,12,FALSE)</f>
        <v>#N/A</v>
      </c>
      <c r="AI150" s="294" t="e">
        <f>VLOOKUP(F150,[4]IMC!$B$6:$R$210,13,FALSE)</f>
        <v>#N/A</v>
      </c>
      <c r="AJ150" s="294" t="e">
        <f>VLOOKUP(F150,[4]IMC!$B$6:$R$210,14,FALSE)</f>
        <v>#N/A</v>
      </c>
      <c r="AK150" s="294" t="e">
        <f>VLOOKUP(F150,[4]IMC!$B$6:$R$210,15,FALSE)</f>
        <v>#N/A</v>
      </c>
      <c r="AL150" s="294" t="e">
        <f>VLOOKUP(F150,[4]IMC!$B$6:$R$210,16,FALSE)</f>
        <v>#N/A</v>
      </c>
      <c r="AM150" s="294" t="e">
        <f>VLOOKUP(F150,[4]IMC!$B$6:$R$210,17,FALSE)</f>
        <v>#N/A</v>
      </c>
    </row>
    <row r="151" spans="1:39" s="295" customFormat="1" ht="12">
      <c r="A151" s="281"/>
      <c r="B151" s="281"/>
      <c r="C151" s="281"/>
      <c r="D151" s="283"/>
      <c r="E151" s="283"/>
      <c r="F151" s="284">
        <f t="shared" si="26"/>
        <v>0</v>
      </c>
      <c r="G151" s="285">
        <f t="shared" si="27"/>
        <v>0</v>
      </c>
      <c r="H151" s="281"/>
      <c r="I151" s="281"/>
      <c r="J151" s="281">
        <f t="shared" si="28"/>
        <v>0</v>
      </c>
      <c r="K151" s="281"/>
      <c r="L151" s="286" t="e">
        <f t="shared" si="29"/>
        <v>#DIV/0!</v>
      </c>
      <c r="M151" s="287" t="str">
        <f t="shared" si="21"/>
        <v/>
      </c>
      <c r="N151" s="288" t="e">
        <f>MATCH(F151,[4]IMC!B:B,0)</f>
        <v>#N/A</v>
      </c>
      <c r="O151" s="288" t="e">
        <f t="shared" ca="1" si="20"/>
        <v>#N/A</v>
      </c>
      <c r="P151" s="287" t="e">
        <f ca="1">CONCATENATE(INDEX([4]IMC!$F$1:$R$5,5,$O151) &amp; " e " &amp; INDEX([4]IMC!$F$1:$R$5,5,$O151+1))</f>
        <v>#N/A</v>
      </c>
      <c r="Q151" s="281"/>
      <c r="R151" s="288" t="e">
        <f>MATCH(F151,[4]PC!A:A,0)</f>
        <v>#N/A</v>
      </c>
      <c r="S151" s="288" t="e">
        <f t="shared" ca="1" si="22"/>
        <v>#N/A</v>
      </c>
      <c r="T151" s="296" t="e">
        <f ca="1">CONCATENATE(INDEX([4]PC!$E$1:$M$2,1,$S151) &amp; " e " &amp; INDEX([4]PC!$E$1:$M$2,1,$S151+1))</f>
        <v>#N/A</v>
      </c>
      <c r="U151" s="339"/>
      <c r="V151" s="335" t="e">
        <f t="shared" ca="1" si="23"/>
        <v>#N/A</v>
      </c>
      <c r="W151" s="335" t="e">
        <f ca="1">CONCATENATE(INDEX([4]IMC!$F$1:$R$5,5,$V151) &amp; " e " &amp; INDEX([4]IMC!$F$1:$R$5,5,$V151+1))</f>
        <v>#N/A</v>
      </c>
      <c r="X151" s="336">
        <f t="shared" si="24"/>
        <v>0</v>
      </c>
      <c r="Y151" s="336">
        <f t="shared" si="25"/>
        <v>0</v>
      </c>
      <c r="Z151" s="337"/>
      <c r="AA151" s="294" t="e">
        <f>VLOOKUP(F151,[4]IMC!$B$6:$R$210,5,FALSE)</f>
        <v>#N/A</v>
      </c>
      <c r="AB151" s="294" t="e">
        <f>VLOOKUP(F151,[4]IMC!$B$6:$R$210,6,FALSE)</f>
        <v>#N/A</v>
      </c>
      <c r="AC151" s="294" t="e">
        <f>VLOOKUP(F151,[4]IMC!$B$6:$R$210,7,FALSE)</f>
        <v>#N/A</v>
      </c>
      <c r="AD151" s="294" t="e">
        <f>VLOOKUP(F151,[4]IMC!$B$6:$R$210,8,FALSE)</f>
        <v>#N/A</v>
      </c>
      <c r="AE151" s="294" t="e">
        <f>VLOOKUP(F151,[4]IMC!$B$6:$R$210,9,FALSE)</f>
        <v>#N/A</v>
      </c>
      <c r="AF151" s="294" t="e">
        <f>VLOOKUP(F151,[4]IMC!$B$6:$R$210,10,FALSE)</f>
        <v>#N/A</v>
      </c>
      <c r="AG151" s="294" t="e">
        <f>VLOOKUP(F151,[4]IMC!$B$6:$R$210,11,FALSE)</f>
        <v>#N/A</v>
      </c>
      <c r="AH151" s="294" t="e">
        <f>VLOOKUP(F151,[4]IMC!$B$6:$R$210,12,FALSE)</f>
        <v>#N/A</v>
      </c>
      <c r="AI151" s="294" t="e">
        <f>VLOOKUP(F151,[4]IMC!$B$6:$R$210,13,FALSE)</f>
        <v>#N/A</v>
      </c>
      <c r="AJ151" s="294" t="e">
        <f>VLOOKUP(F151,[4]IMC!$B$6:$R$210,14,FALSE)</f>
        <v>#N/A</v>
      </c>
      <c r="AK151" s="294" t="e">
        <f>VLOOKUP(F151,[4]IMC!$B$6:$R$210,15,FALSE)</f>
        <v>#N/A</v>
      </c>
      <c r="AL151" s="294" t="e">
        <f>VLOOKUP(F151,[4]IMC!$B$6:$R$210,16,FALSE)</f>
        <v>#N/A</v>
      </c>
      <c r="AM151" s="294" t="e">
        <f>VLOOKUP(F151,[4]IMC!$B$6:$R$210,17,FALSE)</f>
        <v>#N/A</v>
      </c>
    </row>
    <row r="152" spans="1:39" s="295" customFormat="1" ht="12">
      <c r="A152" s="281"/>
      <c r="B152" s="281"/>
      <c r="C152" s="281"/>
      <c r="D152" s="283"/>
      <c r="E152" s="283"/>
      <c r="F152" s="284">
        <f t="shared" si="26"/>
        <v>0</v>
      </c>
      <c r="G152" s="285">
        <f t="shared" si="27"/>
        <v>0</v>
      </c>
      <c r="H152" s="281"/>
      <c r="I152" s="281"/>
      <c r="J152" s="281">
        <f t="shared" si="28"/>
        <v>0</v>
      </c>
      <c r="K152" s="281"/>
      <c r="L152" s="286" t="e">
        <f t="shared" si="29"/>
        <v>#DIV/0!</v>
      </c>
      <c r="M152" s="287" t="str">
        <f t="shared" si="21"/>
        <v/>
      </c>
      <c r="N152" s="288" t="e">
        <f>MATCH(F152,[4]IMC!B:B,0)</f>
        <v>#N/A</v>
      </c>
      <c r="O152" s="288" t="e">
        <f t="shared" ca="1" si="20"/>
        <v>#N/A</v>
      </c>
      <c r="P152" s="287" t="e">
        <f ca="1">CONCATENATE(INDEX([4]IMC!$F$1:$R$5,5,$O152) &amp; " e " &amp; INDEX([4]IMC!$F$1:$R$5,5,$O152+1))</f>
        <v>#N/A</v>
      </c>
      <c r="Q152" s="281"/>
      <c r="R152" s="288" t="e">
        <f>MATCH(F152,[4]PC!A:A,0)</f>
        <v>#N/A</v>
      </c>
      <c r="S152" s="288" t="e">
        <f t="shared" ca="1" si="22"/>
        <v>#N/A</v>
      </c>
      <c r="T152" s="296" t="e">
        <f ca="1">CONCATENATE(INDEX([4]PC!$E$1:$M$2,1,$S152) &amp; " e " &amp; INDEX([4]PC!$E$1:$M$2,1,$S152+1))</f>
        <v>#N/A</v>
      </c>
      <c r="U152" s="339"/>
      <c r="V152" s="335" t="e">
        <f t="shared" ca="1" si="23"/>
        <v>#N/A</v>
      </c>
      <c r="W152" s="335" t="e">
        <f ca="1">CONCATENATE(INDEX([4]IMC!$F$1:$R$5,5,$V152) &amp; " e " &amp; INDEX([4]IMC!$F$1:$R$5,5,$V152+1))</f>
        <v>#N/A</v>
      </c>
      <c r="X152" s="336">
        <f t="shared" si="24"/>
        <v>0</v>
      </c>
      <c r="Y152" s="336">
        <f t="shared" si="25"/>
        <v>0</v>
      </c>
      <c r="Z152" s="337"/>
      <c r="AA152" s="294" t="e">
        <f>VLOOKUP(F152,[4]IMC!$B$6:$R$210,5,FALSE)</f>
        <v>#N/A</v>
      </c>
      <c r="AB152" s="294" t="e">
        <f>VLOOKUP(F152,[4]IMC!$B$6:$R$210,6,FALSE)</f>
        <v>#N/A</v>
      </c>
      <c r="AC152" s="294" t="e">
        <f>VLOOKUP(F152,[4]IMC!$B$6:$R$210,7,FALSE)</f>
        <v>#N/A</v>
      </c>
      <c r="AD152" s="294" t="e">
        <f>VLOOKUP(F152,[4]IMC!$B$6:$R$210,8,FALSE)</f>
        <v>#N/A</v>
      </c>
      <c r="AE152" s="294" t="e">
        <f>VLOOKUP(F152,[4]IMC!$B$6:$R$210,9,FALSE)</f>
        <v>#N/A</v>
      </c>
      <c r="AF152" s="294" t="e">
        <f>VLOOKUP(F152,[4]IMC!$B$6:$R$210,10,FALSE)</f>
        <v>#N/A</v>
      </c>
      <c r="AG152" s="294" t="e">
        <f>VLOOKUP(F152,[4]IMC!$B$6:$R$210,11,FALSE)</f>
        <v>#N/A</v>
      </c>
      <c r="AH152" s="294" t="e">
        <f>VLOOKUP(F152,[4]IMC!$B$6:$R$210,12,FALSE)</f>
        <v>#N/A</v>
      </c>
      <c r="AI152" s="294" t="e">
        <f>VLOOKUP(F152,[4]IMC!$B$6:$R$210,13,FALSE)</f>
        <v>#N/A</v>
      </c>
      <c r="AJ152" s="294" t="e">
        <f>VLOOKUP(F152,[4]IMC!$B$6:$R$210,14,FALSE)</f>
        <v>#N/A</v>
      </c>
      <c r="AK152" s="294" t="e">
        <f>VLOOKUP(F152,[4]IMC!$B$6:$R$210,15,FALSE)</f>
        <v>#N/A</v>
      </c>
      <c r="AL152" s="294" t="e">
        <f>VLOOKUP(F152,[4]IMC!$B$6:$R$210,16,FALSE)</f>
        <v>#N/A</v>
      </c>
      <c r="AM152" s="294" t="e">
        <f>VLOOKUP(F152,[4]IMC!$B$6:$R$210,17,FALSE)</f>
        <v>#N/A</v>
      </c>
    </row>
    <row r="153" spans="1:39" s="295" customFormat="1" ht="12">
      <c r="A153" s="281"/>
      <c r="B153" s="281"/>
      <c r="C153" s="281"/>
      <c r="D153" s="283"/>
      <c r="E153" s="283"/>
      <c r="F153" s="284">
        <f t="shared" si="26"/>
        <v>0</v>
      </c>
      <c r="G153" s="285">
        <f t="shared" si="27"/>
        <v>0</v>
      </c>
      <c r="H153" s="281"/>
      <c r="I153" s="281"/>
      <c r="J153" s="281">
        <f t="shared" si="28"/>
        <v>0</v>
      </c>
      <c r="K153" s="281"/>
      <c r="L153" s="286" t="e">
        <f t="shared" si="29"/>
        <v>#DIV/0!</v>
      </c>
      <c r="M153" s="287" t="str">
        <f t="shared" si="21"/>
        <v/>
      </c>
      <c r="N153" s="288" t="e">
        <f>MATCH(F153,[4]IMC!B:B,0)</f>
        <v>#N/A</v>
      </c>
      <c r="O153" s="288" t="e">
        <f t="shared" ca="1" si="20"/>
        <v>#N/A</v>
      </c>
      <c r="P153" s="287" t="e">
        <f ca="1">CONCATENATE(INDEX([4]IMC!$F$1:$R$5,5,$O153) &amp; " e " &amp; INDEX([4]IMC!$F$1:$R$5,5,$O153+1))</f>
        <v>#N/A</v>
      </c>
      <c r="Q153" s="281"/>
      <c r="R153" s="288" t="e">
        <f>MATCH(F153,[4]PC!A:A,0)</f>
        <v>#N/A</v>
      </c>
      <c r="S153" s="288" t="e">
        <f t="shared" ca="1" si="22"/>
        <v>#N/A</v>
      </c>
      <c r="T153" s="296" t="e">
        <f ca="1">CONCATENATE(INDEX([4]PC!$E$1:$M$2,1,$S153) &amp; " e " &amp; INDEX([4]PC!$E$1:$M$2,1,$S153+1))</f>
        <v>#N/A</v>
      </c>
      <c r="U153" s="339"/>
      <c r="V153" s="335" t="e">
        <f t="shared" ca="1" si="23"/>
        <v>#N/A</v>
      </c>
      <c r="W153" s="335" t="e">
        <f ca="1">CONCATENATE(INDEX([4]IMC!$F$1:$R$5,5,$V153) &amp; " e " &amp; INDEX([4]IMC!$F$1:$R$5,5,$V153+1))</f>
        <v>#N/A</v>
      </c>
      <c r="X153" s="336">
        <f t="shared" si="24"/>
        <v>0</v>
      </c>
      <c r="Y153" s="336">
        <f t="shared" si="25"/>
        <v>0</v>
      </c>
      <c r="Z153" s="337"/>
      <c r="AA153" s="294" t="e">
        <f>VLOOKUP(F153,[4]IMC!$B$6:$R$210,5,FALSE)</f>
        <v>#N/A</v>
      </c>
      <c r="AB153" s="294" t="e">
        <f>VLOOKUP(F153,[4]IMC!$B$6:$R$210,6,FALSE)</f>
        <v>#N/A</v>
      </c>
      <c r="AC153" s="294" t="e">
        <f>VLOOKUP(F153,[4]IMC!$B$6:$R$210,7,FALSE)</f>
        <v>#N/A</v>
      </c>
      <c r="AD153" s="294" t="e">
        <f>VLOOKUP(F153,[4]IMC!$B$6:$R$210,8,FALSE)</f>
        <v>#N/A</v>
      </c>
      <c r="AE153" s="294" t="e">
        <f>VLOOKUP(F153,[4]IMC!$B$6:$R$210,9,FALSE)</f>
        <v>#N/A</v>
      </c>
      <c r="AF153" s="294" t="e">
        <f>VLOOKUP(F153,[4]IMC!$B$6:$R$210,10,FALSE)</f>
        <v>#N/A</v>
      </c>
      <c r="AG153" s="294" t="e">
        <f>VLOOKUP(F153,[4]IMC!$B$6:$R$210,11,FALSE)</f>
        <v>#N/A</v>
      </c>
      <c r="AH153" s="294" t="e">
        <f>VLOOKUP(F153,[4]IMC!$B$6:$R$210,12,FALSE)</f>
        <v>#N/A</v>
      </c>
      <c r="AI153" s="294" t="e">
        <f>VLOOKUP(F153,[4]IMC!$B$6:$R$210,13,FALSE)</f>
        <v>#N/A</v>
      </c>
      <c r="AJ153" s="294" t="e">
        <f>VLOOKUP(F153,[4]IMC!$B$6:$R$210,14,FALSE)</f>
        <v>#N/A</v>
      </c>
      <c r="AK153" s="294" t="e">
        <f>VLOOKUP(F153,[4]IMC!$B$6:$R$210,15,FALSE)</f>
        <v>#N/A</v>
      </c>
      <c r="AL153" s="294" t="e">
        <f>VLOOKUP(F153,[4]IMC!$B$6:$R$210,16,FALSE)</f>
        <v>#N/A</v>
      </c>
      <c r="AM153" s="294" t="e">
        <f>VLOOKUP(F153,[4]IMC!$B$6:$R$210,17,FALSE)</f>
        <v>#N/A</v>
      </c>
    </row>
    <row r="154" spans="1:39" s="295" customFormat="1" ht="12">
      <c r="A154" s="281"/>
      <c r="B154" s="281"/>
      <c r="C154" s="281"/>
      <c r="D154" s="283"/>
      <c r="E154" s="283"/>
      <c r="F154" s="284">
        <f t="shared" si="26"/>
        <v>0</v>
      </c>
      <c r="G154" s="285">
        <f t="shared" si="27"/>
        <v>0</v>
      </c>
      <c r="H154" s="281"/>
      <c r="I154" s="281"/>
      <c r="J154" s="281">
        <f t="shared" si="28"/>
        <v>0</v>
      </c>
      <c r="K154" s="281"/>
      <c r="L154" s="286" t="e">
        <f t="shared" si="29"/>
        <v>#DIV/0!</v>
      </c>
      <c r="M154" s="287" t="str">
        <f t="shared" si="21"/>
        <v/>
      </c>
      <c r="N154" s="288" t="e">
        <f>MATCH(F154,[4]IMC!B:B,0)</f>
        <v>#N/A</v>
      </c>
      <c r="O154" s="288" t="e">
        <f t="shared" ca="1" si="20"/>
        <v>#N/A</v>
      </c>
      <c r="P154" s="287" t="e">
        <f ca="1">CONCATENATE(INDEX([4]IMC!$F$1:$R$5,5,$O154) &amp; " e " &amp; INDEX([4]IMC!$F$1:$R$5,5,$O154+1))</f>
        <v>#N/A</v>
      </c>
      <c r="Q154" s="281"/>
      <c r="R154" s="288" t="e">
        <f>MATCH(F154,[4]PC!A:A,0)</f>
        <v>#N/A</v>
      </c>
      <c r="S154" s="288" t="e">
        <f t="shared" ca="1" si="22"/>
        <v>#N/A</v>
      </c>
      <c r="T154" s="296" t="e">
        <f ca="1">CONCATENATE(INDEX([4]PC!$E$1:$M$2,1,$S154) &amp; " e " &amp; INDEX([4]PC!$E$1:$M$2,1,$S154+1))</f>
        <v>#N/A</v>
      </c>
      <c r="U154" s="339"/>
      <c r="V154" s="335" t="e">
        <f t="shared" ca="1" si="23"/>
        <v>#N/A</v>
      </c>
      <c r="W154" s="335" t="e">
        <f ca="1">CONCATENATE(INDEX([4]IMC!$F$1:$R$5,5,$V154) &amp; " e " &amp; INDEX([4]IMC!$F$1:$R$5,5,$V154+1))</f>
        <v>#N/A</v>
      </c>
      <c r="X154" s="336">
        <f t="shared" si="24"/>
        <v>0</v>
      </c>
      <c r="Y154" s="336">
        <f t="shared" si="25"/>
        <v>0</v>
      </c>
      <c r="Z154" s="337"/>
      <c r="AA154" s="294" t="e">
        <f>VLOOKUP(F154,[4]IMC!$B$6:$R$210,5,FALSE)</f>
        <v>#N/A</v>
      </c>
      <c r="AB154" s="294" t="e">
        <f>VLOOKUP(F154,[4]IMC!$B$6:$R$210,6,FALSE)</f>
        <v>#N/A</v>
      </c>
      <c r="AC154" s="294" t="e">
        <f>VLOOKUP(F154,[4]IMC!$B$6:$R$210,7,FALSE)</f>
        <v>#N/A</v>
      </c>
      <c r="AD154" s="294" t="e">
        <f>VLOOKUP(F154,[4]IMC!$B$6:$R$210,8,FALSE)</f>
        <v>#N/A</v>
      </c>
      <c r="AE154" s="294" t="e">
        <f>VLOOKUP(F154,[4]IMC!$B$6:$R$210,9,FALSE)</f>
        <v>#N/A</v>
      </c>
      <c r="AF154" s="294" t="e">
        <f>VLOOKUP(F154,[4]IMC!$B$6:$R$210,10,FALSE)</f>
        <v>#N/A</v>
      </c>
      <c r="AG154" s="294" t="e">
        <f>VLOOKUP(F154,[4]IMC!$B$6:$R$210,11,FALSE)</f>
        <v>#N/A</v>
      </c>
      <c r="AH154" s="294" t="e">
        <f>VLOOKUP(F154,[4]IMC!$B$6:$R$210,12,FALSE)</f>
        <v>#N/A</v>
      </c>
      <c r="AI154" s="294" t="e">
        <f>VLOOKUP(F154,[4]IMC!$B$6:$R$210,13,FALSE)</f>
        <v>#N/A</v>
      </c>
      <c r="AJ154" s="294" t="e">
        <f>VLOOKUP(F154,[4]IMC!$B$6:$R$210,14,FALSE)</f>
        <v>#N/A</v>
      </c>
      <c r="AK154" s="294" t="e">
        <f>VLOOKUP(F154,[4]IMC!$B$6:$R$210,15,FALSE)</f>
        <v>#N/A</v>
      </c>
      <c r="AL154" s="294" t="e">
        <f>VLOOKUP(F154,[4]IMC!$B$6:$R$210,16,FALSE)</f>
        <v>#N/A</v>
      </c>
      <c r="AM154" s="294" t="e">
        <f>VLOOKUP(F154,[4]IMC!$B$6:$R$210,17,FALSE)</f>
        <v>#N/A</v>
      </c>
    </row>
    <row r="155" spans="1:39" s="295" customFormat="1" ht="12">
      <c r="A155" s="281"/>
      <c r="B155" s="281"/>
      <c r="C155" s="281"/>
      <c r="D155" s="283"/>
      <c r="E155" s="283"/>
      <c r="F155" s="284">
        <f t="shared" si="26"/>
        <v>0</v>
      </c>
      <c r="G155" s="285">
        <f t="shared" si="27"/>
        <v>0</v>
      </c>
      <c r="H155" s="281"/>
      <c r="I155" s="281"/>
      <c r="J155" s="281">
        <f t="shared" si="28"/>
        <v>0</v>
      </c>
      <c r="K155" s="281"/>
      <c r="L155" s="286" t="e">
        <f t="shared" si="29"/>
        <v>#DIV/0!</v>
      </c>
      <c r="M155" s="287" t="str">
        <f t="shared" si="21"/>
        <v/>
      </c>
      <c r="N155" s="288" t="e">
        <f>MATCH(F155,[4]IMC!B:B,0)</f>
        <v>#N/A</v>
      </c>
      <c r="O155" s="288" t="e">
        <f t="shared" ca="1" si="20"/>
        <v>#N/A</v>
      </c>
      <c r="P155" s="287" t="e">
        <f ca="1">CONCATENATE(INDEX([4]IMC!$F$1:$R$5,5,$O155) &amp; " e " &amp; INDEX([4]IMC!$F$1:$R$5,5,$O155+1))</f>
        <v>#N/A</v>
      </c>
      <c r="Q155" s="281"/>
      <c r="R155" s="288" t="e">
        <f>MATCH(F155,[4]PC!A:A,0)</f>
        <v>#N/A</v>
      </c>
      <c r="S155" s="288" t="e">
        <f t="shared" ca="1" si="22"/>
        <v>#N/A</v>
      </c>
      <c r="T155" s="296" t="e">
        <f ca="1">CONCATENATE(INDEX([4]PC!$E$1:$M$2,1,$S155) &amp; " e " &amp; INDEX([4]PC!$E$1:$M$2,1,$S155+1))</f>
        <v>#N/A</v>
      </c>
      <c r="U155" s="339"/>
      <c r="V155" s="335" t="e">
        <f t="shared" ca="1" si="23"/>
        <v>#N/A</v>
      </c>
      <c r="W155" s="335" t="e">
        <f ca="1">CONCATENATE(INDEX([4]IMC!$F$1:$R$5,5,$V155) &amp; " e " &amp; INDEX([4]IMC!$F$1:$R$5,5,$V155+1))</f>
        <v>#N/A</v>
      </c>
      <c r="X155" s="336">
        <f t="shared" si="24"/>
        <v>0</v>
      </c>
      <c r="Y155" s="336">
        <f t="shared" si="25"/>
        <v>0</v>
      </c>
      <c r="Z155" s="337"/>
      <c r="AA155" s="294" t="e">
        <f>VLOOKUP(F155,[4]IMC!$B$6:$R$210,5,FALSE)</f>
        <v>#N/A</v>
      </c>
      <c r="AB155" s="294" t="e">
        <f>VLOOKUP(F155,[4]IMC!$B$6:$R$210,6,FALSE)</f>
        <v>#N/A</v>
      </c>
      <c r="AC155" s="294" t="e">
        <f>VLOOKUP(F155,[4]IMC!$B$6:$R$210,7,FALSE)</f>
        <v>#N/A</v>
      </c>
      <c r="AD155" s="294" t="e">
        <f>VLOOKUP(F155,[4]IMC!$B$6:$R$210,8,FALSE)</f>
        <v>#N/A</v>
      </c>
      <c r="AE155" s="294" t="e">
        <f>VLOOKUP(F155,[4]IMC!$B$6:$R$210,9,FALSE)</f>
        <v>#N/A</v>
      </c>
      <c r="AF155" s="294" t="e">
        <f>VLOOKUP(F155,[4]IMC!$B$6:$R$210,10,FALSE)</f>
        <v>#N/A</v>
      </c>
      <c r="AG155" s="294" t="e">
        <f>VLOOKUP(F155,[4]IMC!$B$6:$R$210,11,FALSE)</f>
        <v>#N/A</v>
      </c>
      <c r="AH155" s="294" t="e">
        <f>VLOOKUP(F155,[4]IMC!$B$6:$R$210,12,FALSE)</f>
        <v>#N/A</v>
      </c>
      <c r="AI155" s="294" t="e">
        <f>VLOOKUP(F155,[4]IMC!$B$6:$R$210,13,FALSE)</f>
        <v>#N/A</v>
      </c>
      <c r="AJ155" s="294" t="e">
        <f>VLOOKUP(F155,[4]IMC!$B$6:$R$210,14,FALSE)</f>
        <v>#N/A</v>
      </c>
      <c r="AK155" s="294" t="e">
        <f>VLOOKUP(F155,[4]IMC!$B$6:$R$210,15,FALSE)</f>
        <v>#N/A</v>
      </c>
      <c r="AL155" s="294" t="e">
        <f>VLOOKUP(F155,[4]IMC!$B$6:$R$210,16,FALSE)</f>
        <v>#N/A</v>
      </c>
      <c r="AM155" s="294" t="e">
        <f>VLOOKUP(F155,[4]IMC!$B$6:$R$210,17,FALSE)</f>
        <v>#N/A</v>
      </c>
    </row>
    <row r="156" spans="1:39" s="295" customFormat="1" ht="12">
      <c r="A156" s="281"/>
      <c r="B156" s="281"/>
      <c r="C156" s="281"/>
      <c r="D156" s="283"/>
      <c r="E156" s="283"/>
      <c r="F156" s="284">
        <f t="shared" si="26"/>
        <v>0</v>
      </c>
      <c r="G156" s="285">
        <f t="shared" si="27"/>
        <v>0</v>
      </c>
      <c r="H156" s="281"/>
      <c r="I156" s="281"/>
      <c r="J156" s="281">
        <f t="shared" si="28"/>
        <v>0</v>
      </c>
      <c r="K156" s="281"/>
      <c r="L156" s="286" t="e">
        <f t="shared" si="29"/>
        <v>#DIV/0!</v>
      </c>
      <c r="M156" s="287" t="str">
        <f t="shared" si="21"/>
        <v/>
      </c>
      <c r="N156" s="288" t="e">
        <f>MATCH(F156,[4]IMC!B:B,0)</f>
        <v>#N/A</v>
      </c>
      <c r="O156" s="288" t="e">
        <f t="shared" ca="1" si="20"/>
        <v>#N/A</v>
      </c>
      <c r="P156" s="287" t="e">
        <f ca="1">CONCATENATE(INDEX([4]IMC!$F$1:$R$5,5,$O156) &amp; " e " &amp; INDEX([4]IMC!$F$1:$R$5,5,$O156+1))</f>
        <v>#N/A</v>
      </c>
      <c r="Q156" s="281"/>
      <c r="R156" s="288" t="e">
        <f>MATCH(F156,[4]PC!A:A,0)</f>
        <v>#N/A</v>
      </c>
      <c r="S156" s="288" t="e">
        <f t="shared" ca="1" si="22"/>
        <v>#N/A</v>
      </c>
      <c r="T156" s="296" t="e">
        <f ca="1">CONCATENATE(INDEX([4]PC!$E$1:$M$2,1,$S156) &amp; " e " &amp; INDEX([4]PC!$E$1:$M$2,1,$S156+1))</f>
        <v>#N/A</v>
      </c>
      <c r="U156" s="339"/>
      <c r="V156" s="335" t="e">
        <f t="shared" ca="1" si="23"/>
        <v>#N/A</v>
      </c>
      <c r="W156" s="335" t="e">
        <f ca="1">CONCATENATE(INDEX([4]IMC!$F$1:$R$5,5,$V156) &amp; " e " &amp; INDEX([4]IMC!$F$1:$R$5,5,$V156+1))</f>
        <v>#N/A</v>
      </c>
      <c r="X156" s="336">
        <f t="shared" si="24"/>
        <v>0</v>
      </c>
      <c r="Y156" s="336">
        <f t="shared" si="25"/>
        <v>0</v>
      </c>
      <c r="Z156" s="337"/>
      <c r="AA156" s="294" t="e">
        <f>VLOOKUP(F156,[4]IMC!$B$6:$R$210,5,FALSE)</f>
        <v>#N/A</v>
      </c>
      <c r="AB156" s="294" t="e">
        <f>VLOOKUP(F156,[4]IMC!$B$6:$R$210,6,FALSE)</f>
        <v>#N/A</v>
      </c>
      <c r="AC156" s="294" t="e">
        <f>VLOOKUP(F156,[4]IMC!$B$6:$R$210,7,FALSE)</f>
        <v>#N/A</v>
      </c>
      <c r="AD156" s="294" t="e">
        <f>VLOOKUP(F156,[4]IMC!$B$6:$R$210,8,FALSE)</f>
        <v>#N/A</v>
      </c>
      <c r="AE156" s="294" t="e">
        <f>VLOOKUP(F156,[4]IMC!$B$6:$R$210,9,FALSE)</f>
        <v>#N/A</v>
      </c>
      <c r="AF156" s="294" t="e">
        <f>VLOOKUP(F156,[4]IMC!$B$6:$R$210,10,FALSE)</f>
        <v>#N/A</v>
      </c>
      <c r="AG156" s="294" t="e">
        <f>VLOOKUP(F156,[4]IMC!$B$6:$R$210,11,FALSE)</f>
        <v>#N/A</v>
      </c>
      <c r="AH156" s="294" t="e">
        <f>VLOOKUP(F156,[4]IMC!$B$6:$R$210,12,FALSE)</f>
        <v>#N/A</v>
      </c>
      <c r="AI156" s="294" t="e">
        <f>VLOOKUP(F156,[4]IMC!$B$6:$R$210,13,FALSE)</f>
        <v>#N/A</v>
      </c>
      <c r="AJ156" s="294" t="e">
        <f>VLOOKUP(F156,[4]IMC!$B$6:$R$210,14,FALSE)</f>
        <v>#N/A</v>
      </c>
      <c r="AK156" s="294" t="e">
        <f>VLOOKUP(F156,[4]IMC!$B$6:$R$210,15,FALSE)</f>
        <v>#N/A</v>
      </c>
      <c r="AL156" s="294" t="e">
        <f>VLOOKUP(F156,[4]IMC!$B$6:$R$210,16,FALSE)</f>
        <v>#N/A</v>
      </c>
      <c r="AM156" s="294" t="e">
        <f>VLOOKUP(F156,[4]IMC!$B$6:$R$210,17,FALSE)</f>
        <v>#N/A</v>
      </c>
    </row>
    <row r="157" spans="1:39" s="295" customFormat="1" ht="12">
      <c r="A157" s="281"/>
      <c r="B157" s="281"/>
      <c r="C157" s="281"/>
      <c r="D157" s="283"/>
      <c r="E157" s="283"/>
      <c r="F157" s="284">
        <f t="shared" si="26"/>
        <v>0</v>
      </c>
      <c r="G157" s="285">
        <f t="shared" si="27"/>
        <v>0</v>
      </c>
      <c r="H157" s="281"/>
      <c r="I157" s="281"/>
      <c r="J157" s="281">
        <f t="shared" si="28"/>
        <v>0</v>
      </c>
      <c r="K157" s="281"/>
      <c r="L157" s="286" t="e">
        <f t="shared" si="29"/>
        <v>#DIV/0!</v>
      </c>
      <c r="M157" s="287" t="str">
        <f t="shared" si="21"/>
        <v/>
      </c>
      <c r="N157" s="288" t="e">
        <f>MATCH(F157,[4]IMC!B:B,0)</f>
        <v>#N/A</v>
      </c>
      <c r="O157" s="288" t="e">
        <f t="shared" ca="1" si="20"/>
        <v>#N/A</v>
      </c>
      <c r="P157" s="287" t="e">
        <f ca="1">CONCATENATE(INDEX([4]IMC!$F$1:$R$5,5,$O157) &amp; " e " &amp; INDEX([4]IMC!$F$1:$R$5,5,$O157+1))</f>
        <v>#N/A</v>
      </c>
      <c r="Q157" s="281"/>
      <c r="R157" s="288" t="e">
        <f>MATCH(F157,[4]PC!A:A,0)</f>
        <v>#N/A</v>
      </c>
      <c r="S157" s="288" t="e">
        <f t="shared" ca="1" si="22"/>
        <v>#N/A</v>
      </c>
      <c r="T157" s="296" t="e">
        <f ca="1">CONCATENATE(INDEX([4]PC!$E$1:$M$2,1,$S157) &amp; " e " &amp; INDEX([4]PC!$E$1:$M$2,1,$S157+1))</f>
        <v>#N/A</v>
      </c>
      <c r="U157" s="339"/>
      <c r="V157" s="335" t="e">
        <f t="shared" ca="1" si="23"/>
        <v>#N/A</v>
      </c>
      <c r="W157" s="335" t="e">
        <f ca="1">CONCATENATE(INDEX([4]IMC!$F$1:$R$5,5,$V157) &amp; " e " &amp; INDEX([4]IMC!$F$1:$R$5,5,$V157+1))</f>
        <v>#N/A</v>
      </c>
      <c r="X157" s="336">
        <f t="shared" si="24"/>
        <v>0</v>
      </c>
      <c r="Y157" s="336">
        <f t="shared" si="25"/>
        <v>0</v>
      </c>
      <c r="Z157" s="337"/>
      <c r="AA157" s="294" t="e">
        <f>VLOOKUP(F157,[4]IMC!$B$6:$R$210,5,FALSE)</f>
        <v>#N/A</v>
      </c>
      <c r="AB157" s="294" t="e">
        <f>VLOOKUP(F157,[4]IMC!$B$6:$R$210,6,FALSE)</f>
        <v>#N/A</v>
      </c>
      <c r="AC157" s="294" t="e">
        <f>VLOOKUP(F157,[4]IMC!$B$6:$R$210,7,FALSE)</f>
        <v>#N/A</v>
      </c>
      <c r="AD157" s="294" t="e">
        <f>VLOOKUP(F157,[4]IMC!$B$6:$R$210,8,FALSE)</f>
        <v>#N/A</v>
      </c>
      <c r="AE157" s="294" t="e">
        <f>VLOOKUP(F157,[4]IMC!$B$6:$R$210,9,FALSE)</f>
        <v>#N/A</v>
      </c>
      <c r="AF157" s="294" t="e">
        <f>VLOOKUP(F157,[4]IMC!$B$6:$R$210,10,FALSE)</f>
        <v>#N/A</v>
      </c>
      <c r="AG157" s="294" t="e">
        <f>VLOOKUP(F157,[4]IMC!$B$6:$R$210,11,FALSE)</f>
        <v>#N/A</v>
      </c>
      <c r="AH157" s="294" t="e">
        <f>VLOOKUP(F157,[4]IMC!$B$6:$R$210,12,FALSE)</f>
        <v>#N/A</v>
      </c>
      <c r="AI157" s="294" t="e">
        <f>VLOOKUP(F157,[4]IMC!$B$6:$R$210,13,FALSE)</f>
        <v>#N/A</v>
      </c>
      <c r="AJ157" s="294" t="e">
        <f>VLOOKUP(F157,[4]IMC!$B$6:$R$210,14,FALSE)</f>
        <v>#N/A</v>
      </c>
      <c r="AK157" s="294" t="e">
        <f>VLOOKUP(F157,[4]IMC!$B$6:$R$210,15,FALSE)</f>
        <v>#N/A</v>
      </c>
      <c r="AL157" s="294" t="e">
        <f>VLOOKUP(F157,[4]IMC!$B$6:$R$210,16,FALSE)</f>
        <v>#N/A</v>
      </c>
      <c r="AM157" s="294" t="e">
        <f>VLOOKUP(F157,[4]IMC!$B$6:$R$210,17,FALSE)</f>
        <v>#N/A</v>
      </c>
    </row>
    <row r="158" spans="1:39" s="295" customFormat="1" ht="12">
      <c r="A158" s="281"/>
      <c r="B158" s="281"/>
      <c r="C158" s="281"/>
      <c r="D158" s="283"/>
      <c r="E158" s="283"/>
      <c r="F158" s="284">
        <f t="shared" si="26"/>
        <v>0</v>
      </c>
      <c r="G158" s="285">
        <f t="shared" si="27"/>
        <v>0</v>
      </c>
      <c r="H158" s="281"/>
      <c r="I158" s="281"/>
      <c r="J158" s="281">
        <f t="shared" si="28"/>
        <v>0</v>
      </c>
      <c r="K158" s="281"/>
      <c r="L158" s="286" t="e">
        <f t="shared" si="29"/>
        <v>#DIV/0!</v>
      </c>
      <c r="M158" s="287" t="str">
        <f t="shared" si="21"/>
        <v/>
      </c>
      <c r="N158" s="288" t="e">
        <f>MATCH(F158,[4]IMC!B:B,0)</f>
        <v>#N/A</v>
      </c>
      <c r="O158" s="288" t="e">
        <f t="shared" ca="1" si="20"/>
        <v>#N/A</v>
      </c>
      <c r="P158" s="287" t="e">
        <f ca="1">CONCATENATE(INDEX([4]IMC!$F$1:$R$5,5,$O158) &amp; " e " &amp; INDEX([4]IMC!$F$1:$R$5,5,$O158+1))</f>
        <v>#N/A</v>
      </c>
      <c r="Q158" s="281"/>
      <c r="R158" s="288" t="e">
        <f>MATCH(F158,[4]PC!A:A,0)</f>
        <v>#N/A</v>
      </c>
      <c r="S158" s="288" t="e">
        <f t="shared" ca="1" si="22"/>
        <v>#N/A</v>
      </c>
      <c r="T158" s="296" t="e">
        <f ca="1">CONCATENATE(INDEX([4]PC!$E$1:$M$2,1,$S158) &amp; " e " &amp; INDEX([4]PC!$E$1:$M$2,1,$S158+1))</f>
        <v>#N/A</v>
      </c>
      <c r="U158" s="339"/>
      <c r="V158" s="335" t="e">
        <f t="shared" ca="1" si="23"/>
        <v>#N/A</v>
      </c>
      <c r="W158" s="335" t="e">
        <f ca="1">CONCATENATE(INDEX([4]IMC!$F$1:$R$5,5,$V158) &amp; " e " &amp; INDEX([4]IMC!$F$1:$R$5,5,$V158+1))</f>
        <v>#N/A</v>
      </c>
      <c r="X158" s="336">
        <f t="shared" si="24"/>
        <v>0</v>
      </c>
      <c r="Y158" s="336">
        <f t="shared" si="25"/>
        <v>0</v>
      </c>
      <c r="Z158" s="337"/>
      <c r="AA158" s="294" t="e">
        <f>VLOOKUP(F158,[4]IMC!$B$6:$R$210,5,FALSE)</f>
        <v>#N/A</v>
      </c>
      <c r="AB158" s="294" t="e">
        <f>VLOOKUP(F158,[4]IMC!$B$6:$R$210,6,FALSE)</f>
        <v>#N/A</v>
      </c>
      <c r="AC158" s="294" t="e">
        <f>VLOOKUP(F158,[4]IMC!$B$6:$R$210,7,FALSE)</f>
        <v>#N/A</v>
      </c>
      <c r="AD158" s="294" t="e">
        <f>VLOOKUP(F158,[4]IMC!$B$6:$R$210,8,FALSE)</f>
        <v>#N/A</v>
      </c>
      <c r="AE158" s="294" t="e">
        <f>VLOOKUP(F158,[4]IMC!$B$6:$R$210,9,FALSE)</f>
        <v>#N/A</v>
      </c>
      <c r="AF158" s="294" t="e">
        <f>VLOOKUP(F158,[4]IMC!$B$6:$R$210,10,FALSE)</f>
        <v>#N/A</v>
      </c>
      <c r="AG158" s="294" t="e">
        <f>VLOOKUP(F158,[4]IMC!$B$6:$R$210,11,FALSE)</f>
        <v>#N/A</v>
      </c>
      <c r="AH158" s="294" t="e">
        <f>VLOOKUP(F158,[4]IMC!$B$6:$R$210,12,FALSE)</f>
        <v>#N/A</v>
      </c>
      <c r="AI158" s="294" t="e">
        <f>VLOOKUP(F158,[4]IMC!$B$6:$R$210,13,FALSE)</f>
        <v>#N/A</v>
      </c>
      <c r="AJ158" s="294" t="e">
        <f>VLOOKUP(F158,[4]IMC!$B$6:$R$210,14,FALSE)</f>
        <v>#N/A</v>
      </c>
      <c r="AK158" s="294" t="e">
        <f>VLOOKUP(F158,[4]IMC!$B$6:$R$210,15,FALSE)</f>
        <v>#N/A</v>
      </c>
      <c r="AL158" s="294" t="e">
        <f>VLOOKUP(F158,[4]IMC!$B$6:$R$210,16,FALSE)</f>
        <v>#N/A</v>
      </c>
      <c r="AM158" s="294" t="e">
        <f>VLOOKUP(F158,[4]IMC!$B$6:$R$210,17,FALSE)</f>
        <v>#N/A</v>
      </c>
    </row>
    <row r="159" spans="1:39" s="295" customFormat="1" ht="12">
      <c r="A159" s="281"/>
      <c r="B159" s="281"/>
      <c r="C159" s="281"/>
      <c r="D159" s="283"/>
      <c r="E159" s="283"/>
      <c r="F159" s="284">
        <f t="shared" si="26"/>
        <v>0</v>
      </c>
      <c r="G159" s="285">
        <f t="shared" si="27"/>
        <v>0</v>
      </c>
      <c r="H159" s="281"/>
      <c r="I159" s="281"/>
      <c r="J159" s="281">
        <f t="shared" si="28"/>
        <v>0</v>
      </c>
      <c r="K159" s="281"/>
      <c r="L159" s="286" t="e">
        <f t="shared" si="29"/>
        <v>#DIV/0!</v>
      </c>
      <c r="M159" s="287" t="str">
        <f t="shared" si="21"/>
        <v/>
      </c>
      <c r="N159" s="288" t="e">
        <f>MATCH(F159,[4]IMC!B:B,0)</f>
        <v>#N/A</v>
      </c>
      <c r="O159" s="288" t="e">
        <f t="shared" ca="1" si="20"/>
        <v>#N/A</v>
      </c>
      <c r="P159" s="287" t="e">
        <f ca="1">CONCATENATE(INDEX([4]IMC!$F$1:$R$5,5,$O159) &amp; " e " &amp; INDEX([4]IMC!$F$1:$R$5,5,$O159+1))</f>
        <v>#N/A</v>
      </c>
      <c r="Q159" s="281"/>
      <c r="R159" s="288" t="e">
        <f>MATCH(F159,[4]PC!A:A,0)</f>
        <v>#N/A</v>
      </c>
      <c r="S159" s="288" t="e">
        <f t="shared" ca="1" si="22"/>
        <v>#N/A</v>
      </c>
      <c r="T159" s="296" t="e">
        <f ca="1">CONCATENATE(INDEX([4]PC!$E$1:$M$2,1,$S159) &amp; " e " &amp; INDEX([4]PC!$E$1:$M$2,1,$S159+1))</f>
        <v>#N/A</v>
      </c>
      <c r="U159" s="339"/>
      <c r="V159" s="335" t="e">
        <f t="shared" ca="1" si="23"/>
        <v>#N/A</v>
      </c>
      <c r="W159" s="335" t="e">
        <f ca="1">CONCATENATE(INDEX([4]IMC!$F$1:$R$5,5,$V159) &amp; " e " &amp; INDEX([4]IMC!$F$1:$R$5,5,$V159+1))</f>
        <v>#N/A</v>
      </c>
      <c r="X159" s="336">
        <f t="shared" si="24"/>
        <v>0</v>
      </c>
      <c r="Y159" s="336">
        <f t="shared" si="25"/>
        <v>0</v>
      </c>
      <c r="Z159" s="337"/>
      <c r="AA159" s="294" t="e">
        <f>VLOOKUP(F159,[4]IMC!$B$6:$R$210,5,FALSE)</f>
        <v>#N/A</v>
      </c>
      <c r="AB159" s="294" t="e">
        <f>VLOOKUP(F159,[4]IMC!$B$6:$R$210,6,FALSE)</f>
        <v>#N/A</v>
      </c>
      <c r="AC159" s="294" t="e">
        <f>VLOOKUP(F159,[4]IMC!$B$6:$R$210,7,FALSE)</f>
        <v>#N/A</v>
      </c>
      <c r="AD159" s="294" t="e">
        <f>VLOOKUP(F159,[4]IMC!$B$6:$R$210,8,FALSE)</f>
        <v>#N/A</v>
      </c>
      <c r="AE159" s="294" t="e">
        <f>VLOOKUP(F159,[4]IMC!$B$6:$R$210,9,FALSE)</f>
        <v>#N/A</v>
      </c>
      <c r="AF159" s="294" t="e">
        <f>VLOOKUP(F159,[4]IMC!$B$6:$R$210,10,FALSE)</f>
        <v>#N/A</v>
      </c>
      <c r="AG159" s="294" t="e">
        <f>VLOOKUP(F159,[4]IMC!$B$6:$R$210,11,FALSE)</f>
        <v>#N/A</v>
      </c>
      <c r="AH159" s="294" t="e">
        <f>VLOOKUP(F159,[4]IMC!$B$6:$R$210,12,FALSE)</f>
        <v>#N/A</v>
      </c>
      <c r="AI159" s="294" t="e">
        <f>VLOOKUP(F159,[4]IMC!$B$6:$R$210,13,FALSE)</f>
        <v>#N/A</v>
      </c>
      <c r="AJ159" s="294" t="e">
        <f>VLOOKUP(F159,[4]IMC!$B$6:$R$210,14,FALSE)</f>
        <v>#N/A</v>
      </c>
      <c r="AK159" s="294" t="e">
        <f>VLOOKUP(F159,[4]IMC!$B$6:$R$210,15,FALSE)</f>
        <v>#N/A</v>
      </c>
      <c r="AL159" s="294" t="e">
        <f>VLOOKUP(F159,[4]IMC!$B$6:$R$210,16,FALSE)</f>
        <v>#N/A</v>
      </c>
      <c r="AM159" s="294" t="e">
        <f>VLOOKUP(F159,[4]IMC!$B$6:$R$210,17,FALSE)</f>
        <v>#N/A</v>
      </c>
    </row>
    <row r="160" spans="1:39" s="295" customFormat="1" ht="12">
      <c r="A160" s="281"/>
      <c r="B160" s="281"/>
      <c r="C160" s="281"/>
      <c r="D160" s="283"/>
      <c r="E160" s="283"/>
      <c r="F160" s="284">
        <f t="shared" si="26"/>
        <v>0</v>
      </c>
      <c r="G160" s="285">
        <f t="shared" si="27"/>
        <v>0</v>
      </c>
      <c r="H160" s="281"/>
      <c r="I160" s="281"/>
      <c r="J160" s="281">
        <f t="shared" si="28"/>
        <v>0</v>
      </c>
      <c r="K160" s="281"/>
      <c r="L160" s="286" t="e">
        <f t="shared" si="29"/>
        <v>#DIV/0!</v>
      </c>
      <c r="M160" s="287" t="str">
        <f t="shared" si="21"/>
        <v/>
      </c>
      <c r="N160" s="288" t="e">
        <f>MATCH(F160,[4]IMC!B:B,0)</f>
        <v>#N/A</v>
      </c>
      <c r="O160" s="288" t="e">
        <f t="shared" ca="1" si="20"/>
        <v>#N/A</v>
      </c>
      <c r="P160" s="287" t="e">
        <f ca="1">CONCATENATE(INDEX([4]IMC!$F$1:$R$5,5,$O160) &amp; " e " &amp; INDEX([4]IMC!$F$1:$R$5,5,$O160+1))</f>
        <v>#N/A</v>
      </c>
      <c r="Q160" s="281"/>
      <c r="R160" s="288" t="e">
        <f>MATCH(F160,[4]PC!A:A,0)</f>
        <v>#N/A</v>
      </c>
      <c r="S160" s="288" t="e">
        <f t="shared" ca="1" si="22"/>
        <v>#N/A</v>
      </c>
      <c r="T160" s="296" t="e">
        <f ca="1">CONCATENATE(INDEX([4]PC!$E$1:$M$2,1,$S160) &amp; " e " &amp; INDEX([4]PC!$E$1:$M$2,1,$S160+1))</f>
        <v>#N/A</v>
      </c>
      <c r="U160" s="339"/>
      <c r="V160" s="335" t="e">
        <f t="shared" ca="1" si="23"/>
        <v>#N/A</v>
      </c>
      <c r="W160" s="335" t="e">
        <f ca="1">CONCATENATE(INDEX([4]IMC!$F$1:$R$5,5,$V160) &amp; " e " &amp; INDEX([4]IMC!$F$1:$R$5,5,$V160+1))</f>
        <v>#N/A</v>
      </c>
      <c r="X160" s="336">
        <f t="shared" si="24"/>
        <v>0</v>
      </c>
      <c r="Y160" s="336">
        <f t="shared" si="25"/>
        <v>0</v>
      </c>
      <c r="Z160" s="337"/>
      <c r="AA160" s="294" t="e">
        <f>VLOOKUP(F160,[4]IMC!$B$6:$R$210,5,FALSE)</f>
        <v>#N/A</v>
      </c>
      <c r="AB160" s="294" t="e">
        <f>VLOOKUP(F160,[4]IMC!$B$6:$R$210,6,FALSE)</f>
        <v>#N/A</v>
      </c>
      <c r="AC160" s="294" t="e">
        <f>VLOOKUP(F160,[4]IMC!$B$6:$R$210,7,FALSE)</f>
        <v>#N/A</v>
      </c>
      <c r="AD160" s="294" t="e">
        <f>VLOOKUP(F160,[4]IMC!$B$6:$R$210,8,FALSE)</f>
        <v>#N/A</v>
      </c>
      <c r="AE160" s="294" t="e">
        <f>VLOOKUP(F160,[4]IMC!$B$6:$R$210,9,FALSE)</f>
        <v>#N/A</v>
      </c>
      <c r="AF160" s="294" t="e">
        <f>VLOOKUP(F160,[4]IMC!$B$6:$R$210,10,FALSE)</f>
        <v>#N/A</v>
      </c>
      <c r="AG160" s="294" t="e">
        <f>VLOOKUP(F160,[4]IMC!$B$6:$R$210,11,FALSE)</f>
        <v>#N/A</v>
      </c>
      <c r="AH160" s="294" t="e">
        <f>VLOOKUP(F160,[4]IMC!$B$6:$R$210,12,FALSE)</f>
        <v>#N/A</v>
      </c>
      <c r="AI160" s="294" t="e">
        <f>VLOOKUP(F160,[4]IMC!$B$6:$R$210,13,FALSE)</f>
        <v>#N/A</v>
      </c>
      <c r="AJ160" s="294" t="e">
        <f>VLOOKUP(F160,[4]IMC!$B$6:$R$210,14,FALSE)</f>
        <v>#N/A</v>
      </c>
      <c r="AK160" s="294" t="e">
        <f>VLOOKUP(F160,[4]IMC!$B$6:$R$210,15,FALSE)</f>
        <v>#N/A</v>
      </c>
      <c r="AL160" s="294" t="e">
        <f>VLOOKUP(F160,[4]IMC!$B$6:$R$210,16,FALSE)</f>
        <v>#N/A</v>
      </c>
      <c r="AM160" s="294" t="e">
        <f>VLOOKUP(F160,[4]IMC!$B$6:$R$210,17,FALSE)</f>
        <v>#N/A</v>
      </c>
    </row>
    <row r="161" spans="1:39" s="295" customFormat="1" ht="12">
      <c r="A161" s="281"/>
      <c r="B161" s="281"/>
      <c r="C161" s="281"/>
      <c r="D161" s="283"/>
      <c r="E161" s="283"/>
      <c r="F161" s="284">
        <f t="shared" si="26"/>
        <v>0</v>
      </c>
      <c r="G161" s="285">
        <f t="shared" si="27"/>
        <v>0</v>
      </c>
      <c r="H161" s="281"/>
      <c r="I161" s="281"/>
      <c r="J161" s="281">
        <f t="shared" si="28"/>
        <v>0</v>
      </c>
      <c r="K161" s="281"/>
      <c r="L161" s="286" t="e">
        <f t="shared" si="29"/>
        <v>#DIV/0!</v>
      </c>
      <c r="M161" s="287" t="str">
        <f t="shared" si="21"/>
        <v/>
      </c>
      <c r="N161" s="288" t="e">
        <f>MATCH(F161,[4]IMC!B:B,0)</f>
        <v>#N/A</v>
      </c>
      <c r="O161" s="288" t="e">
        <f t="shared" ca="1" si="20"/>
        <v>#N/A</v>
      </c>
      <c r="P161" s="287" t="e">
        <f ca="1">CONCATENATE(INDEX([4]IMC!$F$1:$R$5,5,$O161) &amp; " e " &amp; INDEX([4]IMC!$F$1:$R$5,5,$O161+1))</f>
        <v>#N/A</v>
      </c>
      <c r="Q161" s="281"/>
      <c r="R161" s="288" t="e">
        <f>MATCH(F161,[4]PC!A:A,0)</f>
        <v>#N/A</v>
      </c>
      <c r="S161" s="288" t="e">
        <f t="shared" ca="1" si="22"/>
        <v>#N/A</v>
      </c>
      <c r="T161" s="296" t="e">
        <f ca="1">CONCATENATE(INDEX([4]PC!$E$1:$M$2,1,$S161) &amp; " e " &amp; INDEX([4]PC!$E$1:$M$2,1,$S161+1))</f>
        <v>#N/A</v>
      </c>
      <c r="U161" s="339"/>
      <c r="V161" s="335" t="e">
        <f t="shared" ca="1" si="23"/>
        <v>#N/A</v>
      </c>
      <c r="W161" s="335" t="e">
        <f ca="1">CONCATENATE(INDEX([4]IMC!$F$1:$R$5,5,$V161) &amp; " e " &amp; INDEX([4]IMC!$F$1:$R$5,5,$V161+1))</f>
        <v>#N/A</v>
      </c>
      <c r="X161" s="336">
        <f t="shared" si="24"/>
        <v>0</v>
      </c>
      <c r="Y161" s="336">
        <f t="shared" si="25"/>
        <v>0</v>
      </c>
      <c r="Z161" s="337"/>
      <c r="AA161" s="294" t="e">
        <f>VLOOKUP(F161,[4]IMC!$B$6:$R$210,5,FALSE)</f>
        <v>#N/A</v>
      </c>
      <c r="AB161" s="294" t="e">
        <f>VLOOKUP(F161,[4]IMC!$B$6:$R$210,6,FALSE)</f>
        <v>#N/A</v>
      </c>
      <c r="AC161" s="294" t="e">
        <f>VLOOKUP(F161,[4]IMC!$B$6:$R$210,7,FALSE)</f>
        <v>#N/A</v>
      </c>
      <c r="AD161" s="294" t="e">
        <f>VLOOKUP(F161,[4]IMC!$B$6:$R$210,8,FALSE)</f>
        <v>#N/A</v>
      </c>
      <c r="AE161" s="294" t="e">
        <f>VLOOKUP(F161,[4]IMC!$B$6:$R$210,9,FALSE)</f>
        <v>#N/A</v>
      </c>
      <c r="AF161" s="294" t="e">
        <f>VLOOKUP(F161,[4]IMC!$B$6:$R$210,10,FALSE)</f>
        <v>#N/A</v>
      </c>
      <c r="AG161" s="294" t="e">
        <f>VLOOKUP(F161,[4]IMC!$B$6:$R$210,11,FALSE)</f>
        <v>#N/A</v>
      </c>
      <c r="AH161" s="294" t="e">
        <f>VLOOKUP(F161,[4]IMC!$B$6:$R$210,12,FALSE)</f>
        <v>#N/A</v>
      </c>
      <c r="AI161" s="294" t="e">
        <f>VLOOKUP(F161,[4]IMC!$B$6:$R$210,13,FALSE)</f>
        <v>#N/A</v>
      </c>
      <c r="AJ161" s="294" t="e">
        <f>VLOOKUP(F161,[4]IMC!$B$6:$R$210,14,FALSE)</f>
        <v>#N/A</v>
      </c>
      <c r="AK161" s="294" t="e">
        <f>VLOOKUP(F161,[4]IMC!$B$6:$R$210,15,FALSE)</f>
        <v>#N/A</v>
      </c>
      <c r="AL161" s="294" t="e">
        <f>VLOOKUP(F161,[4]IMC!$B$6:$R$210,16,FALSE)</f>
        <v>#N/A</v>
      </c>
      <c r="AM161" s="294" t="e">
        <f>VLOOKUP(F161,[4]IMC!$B$6:$R$210,17,FALSE)</f>
        <v>#N/A</v>
      </c>
    </row>
    <row r="162" spans="1:39" s="295" customFormat="1" ht="12">
      <c r="A162" s="281"/>
      <c r="B162" s="281"/>
      <c r="C162" s="281"/>
      <c r="D162" s="283"/>
      <c r="E162" s="283"/>
      <c r="F162" s="284">
        <f t="shared" si="26"/>
        <v>0</v>
      </c>
      <c r="G162" s="285">
        <f t="shared" si="27"/>
        <v>0</v>
      </c>
      <c r="H162" s="281"/>
      <c r="I162" s="281"/>
      <c r="J162" s="281">
        <f t="shared" si="28"/>
        <v>0</v>
      </c>
      <c r="K162" s="281"/>
      <c r="L162" s="286" t="e">
        <f t="shared" si="29"/>
        <v>#DIV/0!</v>
      </c>
      <c r="M162" s="287" t="str">
        <f t="shared" si="21"/>
        <v/>
      </c>
      <c r="N162" s="288" t="e">
        <f>MATCH(F162,[4]IMC!B:B,0)</f>
        <v>#N/A</v>
      </c>
      <c r="O162" s="288" t="e">
        <f t="shared" ca="1" si="20"/>
        <v>#N/A</v>
      </c>
      <c r="P162" s="287" t="e">
        <f ca="1">CONCATENATE(INDEX([4]IMC!$F$1:$R$5,5,$O162) &amp; " e " &amp; INDEX([4]IMC!$F$1:$R$5,5,$O162+1))</f>
        <v>#N/A</v>
      </c>
      <c r="Q162" s="281"/>
      <c r="R162" s="288" t="e">
        <f>MATCH(F162,[4]PC!A:A,0)</f>
        <v>#N/A</v>
      </c>
      <c r="S162" s="288" t="e">
        <f t="shared" ca="1" si="22"/>
        <v>#N/A</v>
      </c>
      <c r="T162" s="296" t="e">
        <f ca="1">CONCATENATE(INDEX([4]PC!$E$1:$M$2,1,$S162) &amp; " e " &amp; INDEX([4]PC!$E$1:$M$2,1,$S162+1))</f>
        <v>#N/A</v>
      </c>
      <c r="U162" s="339"/>
      <c r="V162" s="335" t="e">
        <f t="shared" ca="1" si="23"/>
        <v>#N/A</v>
      </c>
      <c r="W162" s="335" t="e">
        <f ca="1">CONCATENATE(INDEX([4]IMC!$F$1:$R$5,5,$V162) &amp; " e " &amp; INDEX([4]IMC!$F$1:$R$5,5,$V162+1))</f>
        <v>#N/A</v>
      </c>
      <c r="X162" s="336">
        <f t="shared" si="24"/>
        <v>0</v>
      </c>
      <c r="Y162" s="336">
        <f t="shared" si="25"/>
        <v>0</v>
      </c>
      <c r="Z162" s="337"/>
      <c r="AA162" s="294" t="e">
        <f>VLOOKUP(F162,[4]IMC!$B$6:$R$210,5,FALSE)</f>
        <v>#N/A</v>
      </c>
      <c r="AB162" s="294" t="e">
        <f>VLOOKUP(F162,[4]IMC!$B$6:$R$210,6,FALSE)</f>
        <v>#N/A</v>
      </c>
      <c r="AC162" s="294" t="e">
        <f>VLOOKUP(F162,[4]IMC!$B$6:$R$210,7,FALSE)</f>
        <v>#N/A</v>
      </c>
      <c r="AD162" s="294" t="e">
        <f>VLOOKUP(F162,[4]IMC!$B$6:$R$210,8,FALSE)</f>
        <v>#N/A</v>
      </c>
      <c r="AE162" s="294" t="e">
        <f>VLOOKUP(F162,[4]IMC!$B$6:$R$210,9,FALSE)</f>
        <v>#N/A</v>
      </c>
      <c r="AF162" s="294" t="e">
        <f>VLOOKUP(F162,[4]IMC!$B$6:$R$210,10,FALSE)</f>
        <v>#N/A</v>
      </c>
      <c r="AG162" s="294" t="e">
        <f>VLOOKUP(F162,[4]IMC!$B$6:$R$210,11,FALSE)</f>
        <v>#N/A</v>
      </c>
      <c r="AH162" s="294" t="e">
        <f>VLOOKUP(F162,[4]IMC!$B$6:$R$210,12,FALSE)</f>
        <v>#N/A</v>
      </c>
      <c r="AI162" s="294" t="e">
        <f>VLOOKUP(F162,[4]IMC!$B$6:$R$210,13,FALSE)</f>
        <v>#N/A</v>
      </c>
      <c r="AJ162" s="294" t="e">
        <f>VLOOKUP(F162,[4]IMC!$B$6:$R$210,14,FALSE)</f>
        <v>#N/A</v>
      </c>
      <c r="AK162" s="294" t="e">
        <f>VLOOKUP(F162,[4]IMC!$B$6:$R$210,15,FALSE)</f>
        <v>#N/A</v>
      </c>
      <c r="AL162" s="294" t="e">
        <f>VLOOKUP(F162,[4]IMC!$B$6:$R$210,16,FALSE)</f>
        <v>#N/A</v>
      </c>
      <c r="AM162" s="294" t="e">
        <f>VLOOKUP(F162,[4]IMC!$B$6:$R$210,17,FALSE)</f>
        <v>#N/A</v>
      </c>
    </row>
    <row r="163" spans="1:39" s="295" customFormat="1" ht="12">
      <c r="A163" s="281"/>
      <c r="B163" s="281"/>
      <c r="C163" s="281"/>
      <c r="D163" s="283"/>
      <c r="E163" s="283"/>
      <c r="F163" s="284">
        <f t="shared" si="26"/>
        <v>0</v>
      </c>
      <c r="G163" s="285">
        <f t="shared" si="27"/>
        <v>0</v>
      </c>
      <c r="H163" s="281"/>
      <c r="I163" s="281"/>
      <c r="J163" s="281">
        <f t="shared" si="28"/>
        <v>0</v>
      </c>
      <c r="K163" s="281"/>
      <c r="L163" s="286" t="e">
        <f t="shared" si="29"/>
        <v>#DIV/0!</v>
      </c>
      <c r="M163" s="287" t="str">
        <f t="shared" si="21"/>
        <v/>
      </c>
      <c r="N163" s="288" t="e">
        <f>MATCH(F163,[4]IMC!B:B,0)</f>
        <v>#N/A</v>
      </c>
      <c r="O163" s="288" t="e">
        <f t="shared" ca="1" si="20"/>
        <v>#N/A</v>
      </c>
      <c r="P163" s="287" t="e">
        <f ca="1">CONCATENATE(INDEX([4]IMC!$F$1:$R$5,5,$O163) &amp; " e " &amp; INDEX([4]IMC!$F$1:$R$5,5,$O163+1))</f>
        <v>#N/A</v>
      </c>
      <c r="Q163" s="281"/>
      <c r="R163" s="288" t="e">
        <f>MATCH(F163,[4]PC!A:A,0)</f>
        <v>#N/A</v>
      </c>
      <c r="S163" s="288" t="e">
        <f t="shared" ca="1" si="22"/>
        <v>#N/A</v>
      </c>
      <c r="T163" s="296" t="e">
        <f ca="1">CONCATENATE(INDEX([4]PC!$E$1:$M$2,1,$S163) &amp; " e " &amp; INDEX([4]PC!$E$1:$M$2,1,$S163+1))</f>
        <v>#N/A</v>
      </c>
      <c r="U163" s="339"/>
      <c r="V163" s="335" t="e">
        <f t="shared" ca="1" si="23"/>
        <v>#N/A</v>
      </c>
      <c r="W163" s="335" t="e">
        <f ca="1">CONCATENATE(INDEX([4]IMC!$F$1:$R$5,5,$V163) &amp; " e " &amp; INDEX([4]IMC!$F$1:$R$5,5,$V163+1))</f>
        <v>#N/A</v>
      </c>
      <c r="X163" s="336">
        <f t="shared" si="24"/>
        <v>0</v>
      </c>
      <c r="Y163" s="336">
        <f t="shared" si="25"/>
        <v>0</v>
      </c>
      <c r="Z163" s="337"/>
      <c r="AA163" s="294" t="e">
        <f>VLOOKUP(F163,[4]IMC!$B$6:$R$210,5,FALSE)</f>
        <v>#N/A</v>
      </c>
      <c r="AB163" s="294" t="e">
        <f>VLOOKUP(F163,[4]IMC!$B$6:$R$210,6,FALSE)</f>
        <v>#N/A</v>
      </c>
      <c r="AC163" s="294" t="e">
        <f>VLOOKUP(F163,[4]IMC!$B$6:$R$210,7,FALSE)</f>
        <v>#N/A</v>
      </c>
      <c r="AD163" s="294" t="e">
        <f>VLOOKUP(F163,[4]IMC!$B$6:$R$210,8,FALSE)</f>
        <v>#N/A</v>
      </c>
      <c r="AE163" s="294" t="e">
        <f>VLOOKUP(F163,[4]IMC!$B$6:$R$210,9,FALSE)</f>
        <v>#N/A</v>
      </c>
      <c r="AF163" s="294" t="e">
        <f>VLOOKUP(F163,[4]IMC!$B$6:$R$210,10,FALSE)</f>
        <v>#N/A</v>
      </c>
      <c r="AG163" s="294" t="e">
        <f>VLOOKUP(F163,[4]IMC!$B$6:$R$210,11,FALSE)</f>
        <v>#N/A</v>
      </c>
      <c r="AH163" s="294" t="e">
        <f>VLOOKUP(F163,[4]IMC!$B$6:$R$210,12,FALSE)</f>
        <v>#N/A</v>
      </c>
      <c r="AI163" s="294" t="e">
        <f>VLOOKUP(F163,[4]IMC!$B$6:$R$210,13,FALSE)</f>
        <v>#N/A</v>
      </c>
      <c r="AJ163" s="294" t="e">
        <f>VLOOKUP(F163,[4]IMC!$B$6:$R$210,14,FALSE)</f>
        <v>#N/A</v>
      </c>
      <c r="AK163" s="294" t="e">
        <f>VLOOKUP(F163,[4]IMC!$B$6:$R$210,15,FALSE)</f>
        <v>#N/A</v>
      </c>
      <c r="AL163" s="294" t="e">
        <f>VLOOKUP(F163,[4]IMC!$B$6:$R$210,16,FALSE)</f>
        <v>#N/A</v>
      </c>
      <c r="AM163" s="294" t="e">
        <f>VLOOKUP(F163,[4]IMC!$B$6:$R$210,17,FALSE)</f>
        <v>#N/A</v>
      </c>
    </row>
    <row r="164" spans="1:39" s="295" customFormat="1" ht="12">
      <c r="A164" s="281"/>
      <c r="B164" s="281"/>
      <c r="C164" s="281"/>
      <c r="D164" s="283"/>
      <c r="E164" s="283"/>
      <c r="F164" s="284">
        <f t="shared" si="26"/>
        <v>0</v>
      </c>
      <c r="G164" s="285">
        <f t="shared" si="27"/>
        <v>0</v>
      </c>
      <c r="H164" s="281"/>
      <c r="I164" s="281"/>
      <c r="J164" s="281">
        <f t="shared" si="28"/>
        <v>0</v>
      </c>
      <c r="K164" s="281"/>
      <c r="L164" s="286" t="e">
        <f t="shared" si="29"/>
        <v>#DIV/0!</v>
      </c>
      <c r="M164" s="287" t="str">
        <f t="shared" si="21"/>
        <v/>
      </c>
      <c r="N164" s="288" t="e">
        <f>MATCH(F164,[4]IMC!B:B,0)</f>
        <v>#N/A</v>
      </c>
      <c r="O164" s="288" t="e">
        <f t="shared" ca="1" si="20"/>
        <v>#N/A</v>
      </c>
      <c r="P164" s="287" t="e">
        <f ca="1">CONCATENATE(INDEX([4]IMC!$F$1:$R$5,5,$O164) &amp; " e " &amp; INDEX([4]IMC!$F$1:$R$5,5,$O164+1))</f>
        <v>#N/A</v>
      </c>
      <c r="Q164" s="281"/>
      <c r="R164" s="288" t="e">
        <f>MATCH(F164,[4]PC!A:A,0)</f>
        <v>#N/A</v>
      </c>
      <c r="S164" s="288" t="e">
        <f t="shared" ca="1" si="22"/>
        <v>#N/A</v>
      </c>
      <c r="T164" s="296" t="e">
        <f ca="1">CONCATENATE(INDEX([4]PC!$E$1:$M$2,1,$S164) &amp; " e " &amp; INDEX([4]PC!$E$1:$M$2,1,$S164+1))</f>
        <v>#N/A</v>
      </c>
      <c r="U164" s="339"/>
      <c r="V164" s="335" t="e">
        <f t="shared" ca="1" si="23"/>
        <v>#N/A</v>
      </c>
      <c r="W164" s="335" t="e">
        <f ca="1">CONCATENATE(INDEX([4]IMC!$F$1:$R$5,5,$V164) &amp; " e " &amp; INDEX([4]IMC!$F$1:$R$5,5,$V164+1))</f>
        <v>#N/A</v>
      </c>
      <c r="X164" s="336">
        <f t="shared" si="24"/>
        <v>0</v>
      </c>
      <c r="Y164" s="336">
        <f t="shared" si="25"/>
        <v>0</v>
      </c>
      <c r="Z164" s="337"/>
      <c r="AA164" s="294" t="e">
        <f>VLOOKUP(F164,[4]IMC!$B$6:$R$210,5,FALSE)</f>
        <v>#N/A</v>
      </c>
      <c r="AB164" s="294" t="e">
        <f>VLOOKUP(F164,[4]IMC!$B$6:$R$210,6,FALSE)</f>
        <v>#N/A</v>
      </c>
      <c r="AC164" s="294" t="e">
        <f>VLOOKUP(F164,[4]IMC!$B$6:$R$210,7,FALSE)</f>
        <v>#N/A</v>
      </c>
      <c r="AD164" s="294" t="e">
        <f>VLOOKUP(F164,[4]IMC!$B$6:$R$210,8,FALSE)</f>
        <v>#N/A</v>
      </c>
      <c r="AE164" s="294" t="e">
        <f>VLOOKUP(F164,[4]IMC!$B$6:$R$210,9,FALSE)</f>
        <v>#N/A</v>
      </c>
      <c r="AF164" s="294" t="e">
        <f>VLOOKUP(F164,[4]IMC!$B$6:$R$210,10,FALSE)</f>
        <v>#N/A</v>
      </c>
      <c r="AG164" s="294" t="e">
        <f>VLOOKUP(F164,[4]IMC!$B$6:$R$210,11,FALSE)</f>
        <v>#N/A</v>
      </c>
      <c r="AH164" s="294" t="e">
        <f>VLOOKUP(F164,[4]IMC!$B$6:$R$210,12,FALSE)</f>
        <v>#N/A</v>
      </c>
      <c r="AI164" s="294" t="e">
        <f>VLOOKUP(F164,[4]IMC!$B$6:$R$210,13,FALSE)</f>
        <v>#N/A</v>
      </c>
      <c r="AJ164" s="294" t="e">
        <f>VLOOKUP(F164,[4]IMC!$B$6:$R$210,14,FALSE)</f>
        <v>#N/A</v>
      </c>
      <c r="AK164" s="294" t="e">
        <f>VLOOKUP(F164,[4]IMC!$B$6:$R$210,15,FALSE)</f>
        <v>#N/A</v>
      </c>
      <c r="AL164" s="294" t="e">
        <f>VLOOKUP(F164,[4]IMC!$B$6:$R$210,16,FALSE)</f>
        <v>#N/A</v>
      </c>
      <c r="AM164" s="294" t="e">
        <f>VLOOKUP(F164,[4]IMC!$B$6:$R$210,17,FALSE)</f>
        <v>#N/A</v>
      </c>
    </row>
    <row r="165" spans="1:39" s="295" customFormat="1" ht="12">
      <c r="A165" s="281"/>
      <c r="B165" s="281"/>
      <c r="C165" s="281"/>
      <c r="D165" s="283"/>
      <c r="E165" s="283"/>
      <c r="F165" s="284">
        <f t="shared" si="26"/>
        <v>0</v>
      </c>
      <c r="G165" s="285">
        <f t="shared" si="27"/>
        <v>0</v>
      </c>
      <c r="H165" s="281"/>
      <c r="I165" s="281"/>
      <c r="J165" s="281">
        <f t="shared" si="28"/>
        <v>0</v>
      </c>
      <c r="K165" s="281"/>
      <c r="L165" s="286" t="e">
        <f t="shared" si="29"/>
        <v>#DIV/0!</v>
      </c>
      <c r="M165" s="287" t="str">
        <f t="shared" si="21"/>
        <v/>
      </c>
      <c r="N165" s="288" t="e">
        <f>MATCH(F165,[4]IMC!B:B,0)</f>
        <v>#N/A</v>
      </c>
      <c r="O165" s="288" t="e">
        <f t="shared" ca="1" si="20"/>
        <v>#N/A</v>
      </c>
      <c r="P165" s="287" t="e">
        <f ca="1">CONCATENATE(INDEX([4]IMC!$F$1:$R$5,5,$O165) &amp; " e " &amp; INDEX([4]IMC!$F$1:$R$5,5,$O165+1))</f>
        <v>#N/A</v>
      </c>
      <c r="Q165" s="281"/>
      <c r="R165" s="288" t="e">
        <f>MATCH(F165,[4]PC!A:A,0)</f>
        <v>#N/A</v>
      </c>
      <c r="S165" s="288" t="e">
        <f t="shared" ca="1" si="22"/>
        <v>#N/A</v>
      </c>
      <c r="T165" s="296" t="e">
        <f ca="1">CONCATENATE(INDEX([4]PC!$E$1:$M$2,1,$S165) &amp; " e " &amp; INDEX([4]PC!$E$1:$M$2,1,$S165+1))</f>
        <v>#N/A</v>
      </c>
      <c r="U165" s="339"/>
      <c r="V165" s="335" t="e">
        <f t="shared" ca="1" si="23"/>
        <v>#N/A</v>
      </c>
      <c r="W165" s="335" t="e">
        <f ca="1">CONCATENATE(INDEX([4]IMC!$F$1:$R$5,5,$V165) &amp; " e " &amp; INDEX([4]IMC!$F$1:$R$5,5,$V165+1))</f>
        <v>#N/A</v>
      </c>
      <c r="X165" s="336">
        <f t="shared" si="24"/>
        <v>0</v>
      </c>
      <c r="Y165" s="336">
        <f t="shared" si="25"/>
        <v>0</v>
      </c>
      <c r="Z165" s="337"/>
      <c r="AA165" s="294" t="e">
        <f>VLOOKUP(F165,[4]IMC!$B$6:$R$210,5,FALSE)</f>
        <v>#N/A</v>
      </c>
      <c r="AB165" s="294" t="e">
        <f>VLOOKUP(F165,[4]IMC!$B$6:$R$210,6,FALSE)</f>
        <v>#N/A</v>
      </c>
      <c r="AC165" s="294" t="e">
        <f>VLOOKUP(F165,[4]IMC!$B$6:$R$210,7,FALSE)</f>
        <v>#N/A</v>
      </c>
      <c r="AD165" s="294" t="e">
        <f>VLOOKUP(F165,[4]IMC!$B$6:$R$210,8,FALSE)</f>
        <v>#N/A</v>
      </c>
      <c r="AE165" s="294" t="e">
        <f>VLOOKUP(F165,[4]IMC!$B$6:$R$210,9,FALSE)</f>
        <v>#N/A</v>
      </c>
      <c r="AF165" s="294" t="e">
        <f>VLOOKUP(F165,[4]IMC!$B$6:$R$210,10,FALSE)</f>
        <v>#N/A</v>
      </c>
      <c r="AG165" s="294" t="e">
        <f>VLOOKUP(F165,[4]IMC!$B$6:$R$210,11,FALSE)</f>
        <v>#N/A</v>
      </c>
      <c r="AH165" s="294" t="e">
        <f>VLOOKUP(F165,[4]IMC!$B$6:$R$210,12,FALSE)</f>
        <v>#N/A</v>
      </c>
      <c r="AI165" s="294" t="e">
        <f>VLOOKUP(F165,[4]IMC!$B$6:$R$210,13,FALSE)</f>
        <v>#N/A</v>
      </c>
      <c r="AJ165" s="294" t="e">
        <f>VLOOKUP(F165,[4]IMC!$B$6:$R$210,14,FALSE)</f>
        <v>#N/A</v>
      </c>
      <c r="AK165" s="294" t="e">
        <f>VLOOKUP(F165,[4]IMC!$B$6:$R$210,15,FALSE)</f>
        <v>#N/A</v>
      </c>
      <c r="AL165" s="294" t="e">
        <f>VLOOKUP(F165,[4]IMC!$B$6:$R$210,16,FALSE)</f>
        <v>#N/A</v>
      </c>
      <c r="AM165" s="294" t="e">
        <f>VLOOKUP(F165,[4]IMC!$B$6:$R$210,17,FALSE)</f>
        <v>#N/A</v>
      </c>
    </row>
    <row r="166" spans="1:39" s="295" customFormat="1" ht="12">
      <c r="A166" s="281"/>
      <c r="B166" s="281"/>
      <c r="C166" s="281"/>
      <c r="D166" s="283"/>
      <c r="E166" s="283"/>
      <c r="F166" s="284">
        <f t="shared" si="26"/>
        <v>0</v>
      </c>
      <c r="G166" s="285">
        <f t="shared" si="27"/>
        <v>0</v>
      </c>
      <c r="H166" s="281"/>
      <c r="I166" s="281"/>
      <c r="J166" s="281">
        <f t="shared" si="28"/>
        <v>0</v>
      </c>
      <c r="K166" s="281"/>
      <c r="L166" s="286" t="e">
        <f t="shared" si="29"/>
        <v>#DIV/0!</v>
      </c>
      <c r="M166" s="287" t="str">
        <f t="shared" si="21"/>
        <v/>
      </c>
      <c r="N166" s="288" t="e">
        <f>MATCH(F166,[4]IMC!B:B,0)</f>
        <v>#N/A</v>
      </c>
      <c r="O166" s="288" t="e">
        <f t="shared" ref="O166:O229" ca="1" si="30">MATCH(M166,INDIRECT("IMC!F" &amp; N166 &amp; ":R" &amp;N166),1)</f>
        <v>#N/A</v>
      </c>
      <c r="P166" s="287" t="e">
        <f ca="1">CONCATENATE(INDEX([4]IMC!$F$1:$R$5,5,$O166) &amp; " e " &amp; INDEX([4]IMC!$F$1:$R$5,5,$O166+1))</f>
        <v>#N/A</v>
      </c>
      <c r="Q166" s="281"/>
      <c r="R166" s="288" t="e">
        <f>MATCH(F166,[4]PC!A:A,0)</f>
        <v>#N/A</v>
      </c>
      <c r="S166" s="288" t="e">
        <f t="shared" ca="1" si="22"/>
        <v>#N/A</v>
      </c>
      <c r="T166" s="296" t="e">
        <f ca="1">CONCATENATE(INDEX([4]PC!$E$1:$M$2,1,$S166) &amp; " e " &amp; INDEX([4]PC!$E$1:$M$2,1,$S166+1))</f>
        <v>#N/A</v>
      </c>
      <c r="U166" s="339"/>
      <c r="V166" s="335" t="e">
        <f t="shared" ca="1" si="23"/>
        <v>#N/A</v>
      </c>
      <c r="W166" s="335" t="e">
        <f ca="1">CONCATENATE(INDEX([4]IMC!$F$1:$R$5,5,$V166) &amp; " e " &amp; INDEX([4]IMC!$F$1:$R$5,5,$V166+1))</f>
        <v>#N/A</v>
      </c>
      <c r="X166" s="336">
        <f t="shared" si="24"/>
        <v>0</v>
      </c>
      <c r="Y166" s="336">
        <f t="shared" si="25"/>
        <v>0</v>
      </c>
      <c r="Z166" s="337"/>
      <c r="AA166" s="294" t="e">
        <f>VLOOKUP(F166,[4]IMC!$B$6:$R$210,5,FALSE)</f>
        <v>#N/A</v>
      </c>
      <c r="AB166" s="294" t="e">
        <f>VLOOKUP(F166,[4]IMC!$B$6:$R$210,6,FALSE)</f>
        <v>#N/A</v>
      </c>
      <c r="AC166" s="294" t="e">
        <f>VLOOKUP(F166,[4]IMC!$B$6:$R$210,7,FALSE)</f>
        <v>#N/A</v>
      </c>
      <c r="AD166" s="294" t="e">
        <f>VLOOKUP(F166,[4]IMC!$B$6:$R$210,8,FALSE)</f>
        <v>#N/A</v>
      </c>
      <c r="AE166" s="294" t="e">
        <f>VLOOKUP(F166,[4]IMC!$B$6:$R$210,9,FALSE)</f>
        <v>#N/A</v>
      </c>
      <c r="AF166" s="294" t="e">
        <f>VLOOKUP(F166,[4]IMC!$B$6:$R$210,10,FALSE)</f>
        <v>#N/A</v>
      </c>
      <c r="AG166" s="294" t="e">
        <f>VLOOKUP(F166,[4]IMC!$B$6:$R$210,11,FALSE)</f>
        <v>#N/A</v>
      </c>
      <c r="AH166" s="294" t="e">
        <f>VLOOKUP(F166,[4]IMC!$B$6:$R$210,12,FALSE)</f>
        <v>#N/A</v>
      </c>
      <c r="AI166" s="294" t="e">
        <f>VLOOKUP(F166,[4]IMC!$B$6:$R$210,13,FALSE)</f>
        <v>#N/A</v>
      </c>
      <c r="AJ166" s="294" t="e">
        <f>VLOOKUP(F166,[4]IMC!$B$6:$R$210,14,FALSE)</f>
        <v>#N/A</v>
      </c>
      <c r="AK166" s="294" t="e">
        <f>VLOOKUP(F166,[4]IMC!$B$6:$R$210,15,FALSE)</f>
        <v>#N/A</v>
      </c>
      <c r="AL166" s="294" t="e">
        <f>VLOOKUP(F166,[4]IMC!$B$6:$R$210,16,FALSE)</f>
        <v>#N/A</v>
      </c>
      <c r="AM166" s="294" t="e">
        <f>VLOOKUP(F166,[4]IMC!$B$6:$R$210,17,FALSE)</f>
        <v>#N/A</v>
      </c>
    </row>
    <row r="167" spans="1:39" s="295" customFormat="1" ht="12">
      <c r="A167" s="281"/>
      <c r="B167" s="281"/>
      <c r="C167" s="281"/>
      <c r="D167" s="283"/>
      <c r="E167" s="283"/>
      <c r="F167" s="284">
        <f t="shared" si="26"/>
        <v>0</v>
      </c>
      <c r="G167" s="285">
        <f t="shared" si="27"/>
        <v>0</v>
      </c>
      <c r="H167" s="281"/>
      <c r="I167" s="281"/>
      <c r="J167" s="281">
        <f t="shared" si="28"/>
        <v>0</v>
      </c>
      <c r="K167" s="281"/>
      <c r="L167" s="286" t="e">
        <f t="shared" si="29"/>
        <v>#DIV/0!</v>
      </c>
      <c r="M167" s="287" t="str">
        <f t="shared" si="21"/>
        <v/>
      </c>
      <c r="N167" s="288" t="e">
        <f>MATCH(F167,[4]IMC!B:B,0)</f>
        <v>#N/A</v>
      </c>
      <c r="O167" s="288" t="e">
        <f t="shared" ca="1" si="30"/>
        <v>#N/A</v>
      </c>
      <c r="P167" s="287" t="e">
        <f ca="1">CONCATENATE(INDEX([4]IMC!$F$1:$R$5,5,$O167) &amp; " e " &amp; INDEX([4]IMC!$F$1:$R$5,5,$O167+1))</f>
        <v>#N/A</v>
      </c>
      <c r="Q167" s="281"/>
      <c r="R167" s="288" t="e">
        <f>MATCH(F167,[4]PC!A:A,0)</f>
        <v>#N/A</v>
      </c>
      <c r="S167" s="288" t="e">
        <f t="shared" ca="1" si="22"/>
        <v>#N/A</v>
      </c>
      <c r="T167" s="296" t="e">
        <f ca="1">CONCATENATE(INDEX([4]PC!$E$1:$M$2,1,$S167) &amp; " e " &amp; INDEX([4]PC!$E$1:$M$2,1,$S167+1))</f>
        <v>#N/A</v>
      </c>
      <c r="U167" s="339"/>
      <c r="V167" s="335" t="e">
        <f t="shared" ca="1" si="23"/>
        <v>#N/A</v>
      </c>
      <c r="W167" s="335" t="e">
        <f ca="1">CONCATENATE(INDEX([4]IMC!$F$1:$R$5,5,$V167) &amp; " e " &amp; INDEX([4]IMC!$F$1:$R$5,5,$V167+1))</f>
        <v>#N/A</v>
      </c>
      <c r="X167" s="336">
        <f t="shared" si="24"/>
        <v>0</v>
      </c>
      <c r="Y167" s="336">
        <f t="shared" si="25"/>
        <v>0</v>
      </c>
      <c r="Z167" s="337"/>
      <c r="AA167" s="294" t="e">
        <f>VLOOKUP(F167,[4]IMC!$B$6:$R$210,5,FALSE)</f>
        <v>#N/A</v>
      </c>
      <c r="AB167" s="294" t="e">
        <f>VLOOKUP(F167,[4]IMC!$B$6:$R$210,6,FALSE)</f>
        <v>#N/A</v>
      </c>
      <c r="AC167" s="294" t="e">
        <f>VLOOKUP(F167,[4]IMC!$B$6:$R$210,7,FALSE)</f>
        <v>#N/A</v>
      </c>
      <c r="AD167" s="294" t="e">
        <f>VLOOKUP(F167,[4]IMC!$B$6:$R$210,8,FALSE)</f>
        <v>#N/A</v>
      </c>
      <c r="AE167" s="294" t="e">
        <f>VLOOKUP(F167,[4]IMC!$B$6:$R$210,9,FALSE)</f>
        <v>#N/A</v>
      </c>
      <c r="AF167" s="294" t="e">
        <f>VLOOKUP(F167,[4]IMC!$B$6:$R$210,10,FALSE)</f>
        <v>#N/A</v>
      </c>
      <c r="AG167" s="294" t="e">
        <f>VLOOKUP(F167,[4]IMC!$B$6:$R$210,11,FALSE)</f>
        <v>#N/A</v>
      </c>
      <c r="AH167" s="294" t="e">
        <f>VLOOKUP(F167,[4]IMC!$B$6:$R$210,12,FALSE)</f>
        <v>#N/A</v>
      </c>
      <c r="AI167" s="294" t="e">
        <f>VLOOKUP(F167,[4]IMC!$B$6:$R$210,13,FALSE)</f>
        <v>#N/A</v>
      </c>
      <c r="AJ167" s="294" t="e">
        <f>VLOOKUP(F167,[4]IMC!$B$6:$R$210,14,FALSE)</f>
        <v>#N/A</v>
      </c>
      <c r="AK167" s="294" t="e">
        <f>VLOOKUP(F167,[4]IMC!$B$6:$R$210,15,FALSE)</f>
        <v>#N/A</v>
      </c>
      <c r="AL167" s="294" t="e">
        <f>VLOOKUP(F167,[4]IMC!$B$6:$R$210,16,FALSE)</f>
        <v>#N/A</v>
      </c>
      <c r="AM167" s="294" t="e">
        <f>VLOOKUP(F167,[4]IMC!$B$6:$R$210,17,FALSE)</f>
        <v>#N/A</v>
      </c>
    </row>
    <row r="168" spans="1:39" s="295" customFormat="1" ht="12">
      <c r="A168" s="281"/>
      <c r="B168" s="281"/>
      <c r="C168" s="281"/>
      <c r="D168" s="283"/>
      <c r="E168" s="283"/>
      <c r="F168" s="284">
        <f t="shared" si="26"/>
        <v>0</v>
      </c>
      <c r="G168" s="285">
        <f t="shared" si="27"/>
        <v>0</v>
      </c>
      <c r="H168" s="281"/>
      <c r="I168" s="281"/>
      <c r="J168" s="281">
        <f t="shared" si="28"/>
        <v>0</v>
      </c>
      <c r="K168" s="281"/>
      <c r="L168" s="286" t="e">
        <f t="shared" si="29"/>
        <v>#DIV/0!</v>
      </c>
      <c r="M168" s="287" t="str">
        <f t="shared" si="21"/>
        <v/>
      </c>
      <c r="N168" s="288" t="e">
        <f>MATCH(F168,[4]IMC!B:B,0)</f>
        <v>#N/A</v>
      </c>
      <c r="O168" s="288" t="e">
        <f t="shared" ca="1" si="30"/>
        <v>#N/A</v>
      </c>
      <c r="P168" s="287" t="e">
        <f ca="1">CONCATENATE(INDEX([4]IMC!$F$1:$R$5,5,$O168) &amp; " e " &amp; INDEX([4]IMC!$F$1:$R$5,5,$O168+1))</f>
        <v>#N/A</v>
      </c>
      <c r="Q168" s="281"/>
      <c r="R168" s="288" t="e">
        <f>MATCH(F168,[4]PC!A:A,0)</f>
        <v>#N/A</v>
      </c>
      <c r="S168" s="288" t="e">
        <f t="shared" ca="1" si="22"/>
        <v>#N/A</v>
      </c>
      <c r="T168" s="296" t="e">
        <f ca="1">CONCATENATE(INDEX([4]PC!$E$1:$M$2,1,$S168) &amp; " e " &amp; INDEX([4]PC!$E$1:$M$2,1,$S168+1))</f>
        <v>#N/A</v>
      </c>
      <c r="U168" s="339"/>
      <c r="V168" s="335" t="e">
        <f t="shared" ca="1" si="23"/>
        <v>#N/A</v>
      </c>
      <c r="W168" s="335" t="e">
        <f ca="1">CONCATENATE(INDEX([4]IMC!$F$1:$R$5,5,$V168) &amp; " e " &amp; INDEX([4]IMC!$F$1:$R$5,5,$V168+1))</f>
        <v>#N/A</v>
      </c>
      <c r="X168" s="336">
        <f t="shared" si="24"/>
        <v>0</v>
      </c>
      <c r="Y168" s="336">
        <f t="shared" si="25"/>
        <v>0</v>
      </c>
      <c r="Z168" s="337"/>
      <c r="AA168" s="294" t="e">
        <f>VLOOKUP(F168,[4]IMC!$B$6:$R$210,5,FALSE)</f>
        <v>#N/A</v>
      </c>
      <c r="AB168" s="294" t="e">
        <f>VLOOKUP(F168,[4]IMC!$B$6:$R$210,6,FALSE)</f>
        <v>#N/A</v>
      </c>
      <c r="AC168" s="294" t="e">
        <f>VLOOKUP(F168,[4]IMC!$B$6:$R$210,7,FALSE)</f>
        <v>#N/A</v>
      </c>
      <c r="AD168" s="294" t="e">
        <f>VLOOKUP(F168,[4]IMC!$B$6:$R$210,8,FALSE)</f>
        <v>#N/A</v>
      </c>
      <c r="AE168" s="294" t="e">
        <f>VLOOKUP(F168,[4]IMC!$B$6:$R$210,9,FALSE)</f>
        <v>#N/A</v>
      </c>
      <c r="AF168" s="294" t="e">
        <f>VLOOKUP(F168,[4]IMC!$B$6:$R$210,10,FALSE)</f>
        <v>#N/A</v>
      </c>
      <c r="AG168" s="294" t="e">
        <f>VLOOKUP(F168,[4]IMC!$B$6:$R$210,11,FALSE)</f>
        <v>#N/A</v>
      </c>
      <c r="AH168" s="294" t="e">
        <f>VLOOKUP(F168,[4]IMC!$B$6:$R$210,12,FALSE)</f>
        <v>#N/A</v>
      </c>
      <c r="AI168" s="294" t="e">
        <f>VLOOKUP(F168,[4]IMC!$B$6:$R$210,13,FALSE)</f>
        <v>#N/A</v>
      </c>
      <c r="AJ168" s="294" t="e">
        <f>VLOOKUP(F168,[4]IMC!$B$6:$R$210,14,FALSE)</f>
        <v>#N/A</v>
      </c>
      <c r="AK168" s="294" t="e">
        <f>VLOOKUP(F168,[4]IMC!$B$6:$R$210,15,FALSE)</f>
        <v>#N/A</v>
      </c>
      <c r="AL168" s="294" t="e">
        <f>VLOOKUP(F168,[4]IMC!$B$6:$R$210,16,FALSE)</f>
        <v>#N/A</v>
      </c>
      <c r="AM168" s="294" t="e">
        <f>VLOOKUP(F168,[4]IMC!$B$6:$R$210,17,FALSE)</f>
        <v>#N/A</v>
      </c>
    </row>
    <row r="169" spans="1:39" s="295" customFormat="1" ht="12">
      <c r="A169" s="281"/>
      <c r="B169" s="281"/>
      <c r="C169" s="281"/>
      <c r="D169" s="283"/>
      <c r="E169" s="283"/>
      <c r="F169" s="284">
        <f t="shared" si="26"/>
        <v>0</v>
      </c>
      <c r="G169" s="285">
        <f t="shared" si="27"/>
        <v>0</v>
      </c>
      <c r="H169" s="281"/>
      <c r="I169" s="281"/>
      <c r="J169" s="281">
        <f t="shared" si="28"/>
        <v>0</v>
      </c>
      <c r="K169" s="281"/>
      <c r="L169" s="286" t="e">
        <f t="shared" si="29"/>
        <v>#DIV/0!</v>
      </c>
      <c r="M169" s="287" t="str">
        <f t="shared" si="21"/>
        <v/>
      </c>
      <c r="N169" s="288" t="e">
        <f>MATCH(F169,[4]IMC!B:B,0)</f>
        <v>#N/A</v>
      </c>
      <c r="O169" s="288" t="e">
        <f t="shared" ca="1" si="30"/>
        <v>#N/A</v>
      </c>
      <c r="P169" s="287" t="e">
        <f ca="1">CONCATENATE(INDEX([4]IMC!$F$1:$R$5,5,$O169) &amp; " e " &amp; INDEX([4]IMC!$F$1:$R$5,5,$O169+1))</f>
        <v>#N/A</v>
      </c>
      <c r="Q169" s="281"/>
      <c r="R169" s="288" t="e">
        <f>MATCH(F169,[4]PC!A:A,0)</f>
        <v>#N/A</v>
      </c>
      <c r="S169" s="288" t="e">
        <f t="shared" ca="1" si="22"/>
        <v>#N/A</v>
      </c>
      <c r="T169" s="296" t="e">
        <f ca="1">CONCATENATE(INDEX([4]PC!$E$1:$M$2,1,$S169) &amp; " e " &amp; INDEX([4]PC!$E$1:$M$2,1,$S169+1))</f>
        <v>#N/A</v>
      </c>
      <c r="U169" s="339"/>
      <c r="V169" s="335" t="e">
        <f t="shared" ca="1" si="23"/>
        <v>#N/A</v>
      </c>
      <c r="W169" s="335" t="e">
        <f ca="1">CONCATENATE(INDEX([4]IMC!$F$1:$R$5,5,$V169) &amp; " e " &amp; INDEX([4]IMC!$F$1:$R$5,5,$V169+1))</f>
        <v>#N/A</v>
      </c>
      <c r="X169" s="336">
        <f t="shared" si="24"/>
        <v>0</v>
      </c>
      <c r="Y169" s="336">
        <f t="shared" si="25"/>
        <v>0</v>
      </c>
      <c r="Z169" s="337"/>
      <c r="AA169" s="294" t="e">
        <f>VLOOKUP(F169,[4]IMC!$B$6:$R$210,5,FALSE)</f>
        <v>#N/A</v>
      </c>
      <c r="AB169" s="294" t="e">
        <f>VLOOKUP(F169,[4]IMC!$B$6:$R$210,6,FALSE)</f>
        <v>#N/A</v>
      </c>
      <c r="AC169" s="294" t="e">
        <f>VLOOKUP(F169,[4]IMC!$B$6:$R$210,7,FALSE)</f>
        <v>#N/A</v>
      </c>
      <c r="AD169" s="294" t="e">
        <f>VLOOKUP(F169,[4]IMC!$B$6:$R$210,8,FALSE)</f>
        <v>#N/A</v>
      </c>
      <c r="AE169" s="294" t="e">
        <f>VLOOKUP(F169,[4]IMC!$B$6:$R$210,9,FALSE)</f>
        <v>#N/A</v>
      </c>
      <c r="AF169" s="294" t="e">
        <f>VLOOKUP(F169,[4]IMC!$B$6:$R$210,10,FALSE)</f>
        <v>#N/A</v>
      </c>
      <c r="AG169" s="294" t="e">
        <f>VLOOKUP(F169,[4]IMC!$B$6:$R$210,11,FALSE)</f>
        <v>#N/A</v>
      </c>
      <c r="AH169" s="294" t="e">
        <f>VLOOKUP(F169,[4]IMC!$B$6:$R$210,12,FALSE)</f>
        <v>#N/A</v>
      </c>
      <c r="AI169" s="294" t="e">
        <f>VLOOKUP(F169,[4]IMC!$B$6:$R$210,13,FALSE)</f>
        <v>#N/A</v>
      </c>
      <c r="AJ169" s="294" t="e">
        <f>VLOOKUP(F169,[4]IMC!$B$6:$R$210,14,FALSE)</f>
        <v>#N/A</v>
      </c>
      <c r="AK169" s="294" t="e">
        <f>VLOOKUP(F169,[4]IMC!$B$6:$R$210,15,FALSE)</f>
        <v>#N/A</v>
      </c>
      <c r="AL169" s="294" t="e">
        <f>VLOOKUP(F169,[4]IMC!$B$6:$R$210,16,FALSE)</f>
        <v>#N/A</v>
      </c>
      <c r="AM169" s="294" t="e">
        <f>VLOOKUP(F169,[4]IMC!$B$6:$R$210,17,FALSE)</f>
        <v>#N/A</v>
      </c>
    </row>
    <row r="170" spans="1:39" s="306" customFormat="1" ht="12">
      <c r="A170" s="281"/>
      <c r="B170" s="281"/>
      <c r="C170" s="281"/>
      <c r="D170" s="283"/>
      <c r="E170" s="283"/>
      <c r="F170" s="284">
        <f t="shared" si="26"/>
        <v>0</v>
      </c>
      <c r="G170" s="285">
        <f t="shared" si="27"/>
        <v>0</v>
      </c>
      <c r="H170" s="281"/>
      <c r="I170" s="281"/>
      <c r="J170" s="281">
        <f t="shared" si="28"/>
        <v>0</v>
      </c>
      <c r="K170" s="281"/>
      <c r="L170" s="286" t="e">
        <f t="shared" si="29"/>
        <v>#DIV/0!</v>
      </c>
      <c r="M170" s="287" t="str">
        <f t="shared" si="21"/>
        <v/>
      </c>
      <c r="N170" s="288" t="e">
        <f>MATCH(F170,[4]IMC!B:B,0)</f>
        <v>#N/A</v>
      </c>
      <c r="O170" s="288" t="e">
        <f t="shared" ca="1" si="30"/>
        <v>#N/A</v>
      </c>
      <c r="P170" s="287" t="e">
        <f ca="1">CONCATENATE(INDEX([4]IMC!$F$1:$R$5,5,$O170) &amp; " e " &amp; INDEX([4]IMC!$F$1:$R$5,5,$O170+1))</f>
        <v>#N/A</v>
      </c>
      <c r="Q170" s="281"/>
      <c r="R170" s="288" t="e">
        <f>MATCH(F170,[4]PC!A:A,0)</f>
        <v>#N/A</v>
      </c>
      <c r="S170" s="288" t="e">
        <f t="shared" ca="1" si="22"/>
        <v>#N/A</v>
      </c>
      <c r="T170" s="296" t="e">
        <f ca="1">CONCATENATE(INDEX([4]PC!$E$1:$M$2,1,$S170) &amp; " e " &amp; INDEX([4]PC!$E$1:$M$2,1,$S170+1))</f>
        <v>#N/A</v>
      </c>
      <c r="U170" s="339"/>
      <c r="V170" s="335" t="e">
        <f t="shared" ca="1" si="23"/>
        <v>#N/A</v>
      </c>
      <c r="W170" s="335" t="e">
        <f ca="1">CONCATENATE(INDEX([4]IMC!$F$1:$R$5,5,$V170) &amp; " e " &amp; INDEX([4]IMC!$F$1:$R$5,5,$V170+1))</f>
        <v>#N/A</v>
      </c>
      <c r="X170" s="336">
        <f t="shared" si="24"/>
        <v>0</v>
      </c>
      <c r="Y170" s="336">
        <f t="shared" si="25"/>
        <v>0</v>
      </c>
      <c r="Z170" s="337"/>
      <c r="AA170" s="294" t="e">
        <f>VLOOKUP(F170,[4]IMC!$B$6:$R$210,5,FALSE)</f>
        <v>#N/A</v>
      </c>
      <c r="AB170" s="294" t="e">
        <f>VLOOKUP(F170,[4]IMC!$B$6:$R$210,6,FALSE)</f>
        <v>#N/A</v>
      </c>
      <c r="AC170" s="294" t="e">
        <f>VLOOKUP(F170,[4]IMC!$B$6:$R$210,7,FALSE)</f>
        <v>#N/A</v>
      </c>
      <c r="AD170" s="294" t="e">
        <f>VLOOKUP(F170,[4]IMC!$B$6:$R$210,8,FALSE)</f>
        <v>#N/A</v>
      </c>
      <c r="AE170" s="294" t="e">
        <f>VLOOKUP(F170,[4]IMC!$B$6:$R$210,9,FALSE)</f>
        <v>#N/A</v>
      </c>
      <c r="AF170" s="294" t="e">
        <f>VLOOKUP(F170,[4]IMC!$B$6:$R$210,10,FALSE)</f>
        <v>#N/A</v>
      </c>
      <c r="AG170" s="294" t="e">
        <f>VLOOKUP(F170,[4]IMC!$B$6:$R$210,11,FALSE)</f>
        <v>#N/A</v>
      </c>
      <c r="AH170" s="294" t="e">
        <f>VLOOKUP(F170,[4]IMC!$B$6:$R$210,12,FALSE)</f>
        <v>#N/A</v>
      </c>
      <c r="AI170" s="294" t="e">
        <f>VLOOKUP(F170,[4]IMC!$B$6:$R$210,13,FALSE)</f>
        <v>#N/A</v>
      </c>
      <c r="AJ170" s="294" t="e">
        <f>VLOOKUP(F170,[4]IMC!$B$6:$R$210,14,FALSE)</f>
        <v>#N/A</v>
      </c>
      <c r="AK170" s="294" t="e">
        <f>VLOOKUP(F170,[4]IMC!$B$6:$R$210,15,FALSE)</f>
        <v>#N/A</v>
      </c>
      <c r="AL170" s="294" t="e">
        <f>VLOOKUP(F170,[4]IMC!$B$6:$R$210,16,FALSE)</f>
        <v>#N/A</v>
      </c>
      <c r="AM170" s="294" t="e">
        <f>VLOOKUP(F170,[4]IMC!$B$6:$R$210,17,FALSE)</f>
        <v>#N/A</v>
      </c>
    </row>
    <row r="171" spans="1:39" s="306" customFormat="1" ht="12">
      <c r="A171" s="281"/>
      <c r="B171" s="281"/>
      <c r="C171" s="281"/>
      <c r="D171" s="283"/>
      <c r="E171" s="283"/>
      <c r="F171" s="284">
        <f t="shared" si="26"/>
        <v>0</v>
      </c>
      <c r="G171" s="285">
        <f t="shared" si="27"/>
        <v>0</v>
      </c>
      <c r="H171" s="281"/>
      <c r="I171" s="281"/>
      <c r="J171" s="281">
        <f t="shared" si="28"/>
        <v>0</v>
      </c>
      <c r="K171" s="281"/>
      <c r="L171" s="286" t="e">
        <f t="shared" si="29"/>
        <v>#DIV/0!</v>
      </c>
      <c r="M171" s="287" t="str">
        <f t="shared" si="21"/>
        <v/>
      </c>
      <c r="N171" s="288" t="e">
        <f>MATCH(F171,[4]IMC!B:B,0)</f>
        <v>#N/A</v>
      </c>
      <c r="O171" s="288" t="e">
        <f t="shared" ca="1" si="30"/>
        <v>#N/A</v>
      </c>
      <c r="P171" s="287" t="e">
        <f ca="1">CONCATENATE(INDEX([4]IMC!$F$1:$R$5,5,$O171) &amp; " e " &amp; INDEX([4]IMC!$F$1:$R$5,5,$O171+1))</f>
        <v>#N/A</v>
      </c>
      <c r="Q171" s="281"/>
      <c r="R171" s="288" t="e">
        <f>MATCH(F171,[4]PC!A:A,0)</f>
        <v>#N/A</v>
      </c>
      <c r="S171" s="288" t="e">
        <f t="shared" ca="1" si="22"/>
        <v>#N/A</v>
      </c>
      <c r="T171" s="296" t="e">
        <f ca="1">CONCATENATE(INDEX([4]PC!$E$1:$M$2,1,$S171) &amp; " e " &amp; INDEX([4]PC!$E$1:$M$2,1,$S171+1))</f>
        <v>#N/A</v>
      </c>
      <c r="U171" s="339"/>
      <c r="V171" s="335" t="e">
        <f t="shared" ca="1" si="23"/>
        <v>#N/A</v>
      </c>
      <c r="W171" s="335" t="e">
        <f ca="1">CONCATENATE(INDEX([4]IMC!$F$1:$R$5,5,$V171) &amp; " e " &amp; INDEX([4]IMC!$F$1:$R$5,5,$V171+1))</f>
        <v>#N/A</v>
      </c>
      <c r="X171" s="336">
        <f t="shared" si="24"/>
        <v>0</v>
      </c>
      <c r="Y171" s="336">
        <f t="shared" si="25"/>
        <v>0</v>
      </c>
      <c r="Z171" s="337"/>
      <c r="AA171" s="294" t="e">
        <f>VLOOKUP(F171,[4]IMC!$B$6:$R$210,5,FALSE)</f>
        <v>#N/A</v>
      </c>
      <c r="AB171" s="294" t="e">
        <f>VLOOKUP(F171,[4]IMC!$B$6:$R$210,6,FALSE)</f>
        <v>#N/A</v>
      </c>
      <c r="AC171" s="294" t="e">
        <f>VLOOKUP(F171,[4]IMC!$B$6:$R$210,7,FALSE)</f>
        <v>#N/A</v>
      </c>
      <c r="AD171" s="294" t="e">
        <f>VLOOKUP(F171,[4]IMC!$B$6:$R$210,8,FALSE)</f>
        <v>#N/A</v>
      </c>
      <c r="AE171" s="294" t="e">
        <f>VLOOKUP(F171,[4]IMC!$B$6:$R$210,9,FALSE)</f>
        <v>#N/A</v>
      </c>
      <c r="AF171" s="294" t="e">
        <f>VLOOKUP(F171,[4]IMC!$B$6:$R$210,10,FALSE)</f>
        <v>#N/A</v>
      </c>
      <c r="AG171" s="294" t="e">
        <f>VLOOKUP(F171,[4]IMC!$B$6:$R$210,11,FALSE)</f>
        <v>#N/A</v>
      </c>
      <c r="AH171" s="294" t="e">
        <f>VLOOKUP(F171,[4]IMC!$B$6:$R$210,12,FALSE)</f>
        <v>#N/A</v>
      </c>
      <c r="AI171" s="294" t="e">
        <f>VLOOKUP(F171,[4]IMC!$B$6:$R$210,13,FALSE)</f>
        <v>#N/A</v>
      </c>
      <c r="AJ171" s="294" t="e">
        <f>VLOOKUP(F171,[4]IMC!$B$6:$R$210,14,FALSE)</f>
        <v>#N/A</v>
      </c>
      <c r="AK171" s="294" t="e">
        <f>VLOOKUP(F171,[4]IMC!$B$6:$R$210,15,FALSE)</f>
        <v>#N/A</v>
      </c>
      <c r="AL171" s="294" t="e">
        <f>VLOOKUP(F171,[4]IMC!$B$6:$R$210,16,FALSE)</f>
        <v>#N/A</v>
      </c>
      <c r="AM171" s="294" t="e">
        <f>VLOOKUP(F171,[4]IMC!$B$6:$R$210,17,FALSE)</f>
        <v>#N/A</v>
      </c>
    </row>
    <row r="172" spans="1:39" s="306" customFormat="1" ht="12">
      <c r="A172" s="281"/>
      <c r="B172" s="281"/>
      <c r="C172" s="281"/>
      <c r="D172" s="283"/>
      <c r="E172" s="283"/>
      <c r="F172" s="284">
        <f t="shared" si="26"/>
        <v>0</v>
      </c>
      <c r="G172" s="285">
        <f t="shared" si="27"/>
        <v>0</v>
      </c>
      <c r="H172" s="281"/>
      <c r="I172" s="281"/>
      <c r="J172" s="281">
        <f t="shared" si="28"/>
        <v>0</v>
      </c>
      <c r="K172" s="281"/>
      <c r="L172" s="286" t="e">
        <f t="shared" si="29"/>
        <v>#DIV/0!</v>
      </c>
      <c r="M172" s="287" t="str">
        <f t="shared" si="21"/>
        <v/>
      </c>
      <c r="N172" s="288" t="e">
        <f>MATCH(F172,[4]IMC!B:B,0)</f>
        <v>#N/A</v>
      </c>
      <c r="O172" s="288" t="e">
        <f t="shared" ca="1" si="30"/>
        <v>#N/A</v>
      </c>
      <c r="P172" s="287" t="e">
        <f ca="1">CONCATENATE(INDEX([4]IMC!$F$1:$R$5,5,$O172) &amp; " e " &amp; INDEX([4]IMC!$F$1:$R$5,5,$O172+1))</f>
        <v>#N/A</v>
      </c>
      <c r="Q172" s="281"/>
      <c r="R172" s="288" t="e">
        <f>MATCH(F172,[4]PC!A:A,0)</f>
        <v>#N/A</v>
      </c>
      <c r="S172" s="288" t="e">
        <f t="shared" ca="1" si="22"/>
        <v>#N/A</v>
      </c>
      <c r="T172" s="296" t="e">
        <f ca="1">CONCATENATE(INDEX([4]PC!$E$1:$M$2,1,$S172) &amp; " e " &amp; INDEX([4]PC!$E$1:$M$2,1,$S172+1))</f>
        <v>#N/A</v>
      </c>
      <c r="U172" s="339"/>
      <c r="V172" s="335" t="e">
        <f t="shared" ca="1" si="23"/>
        <v>#N/A</v>
      </c>
      <c r="W172" s="335" t="e">
        <f ca="1">CONCATENATE(INDEX([4]IMC!$F$1:$R$5,5,$V172) &amp; " e " &amp; INDEX([4]IMC!$F$1:$R$5,5,$V172+1))</f>
        <v>#N/A</v>
      </c>
      <c r="X172" s="336">
        <f t="shared" si="24"/>
        <v>0</v>
      </c>
      <c r="Y172" s="336">
        <f t="shared" si="25"/>
        <v>0</v>
      </c>
      <c r="Z172" s="337"/>
      <c r="AA172" s="294" t="e">
        <f>VLOOKUP(F172,[4]IMC!$B$6:$R$210,5,FALSE)</f>
        <v>#N/A</v>
      </c>
      <c r="AB172" s="294" t="e">
        <f>VLOOKUP(F172,[4]IMC!$B$6:$R$210,6,FALSE)</f>
        <v>#N/A</v>
      </c>
      <c r="AC172" s="294" t="e">
        <f>VLOOKUP(F172,[4]IMC!$B$6:$R$210,7,FALSE)</f>
        <v>#N/A</v>
      </c>
      <c r="AD172" s="294" t="e">
        <f>VLOOKUP(F172,[4]IMC!$B$6:$R$210,8,FALSE)</f>
        <v>#N/A</v>
      </c>
      <c r="AE172" s="294" t="e">
        <f>VLOOKUP(F172,[4]IMC!$B$6:$R$210,9,FALSE)</f>
        <v>#N/A</v>
      </c>
      <c r="AF172" s="294" t="e">
        <f>VLOOKUP(F172,[4]IMC!$B$6:$R$210,10,FALSE)</f>
        <v>#N/A</v>
      </c>
      <c r="AG172" s="294" t="e">
        <f>VLOOKUP(F172,[4]IMC!$B$6:$R$210,11,FALSE)</f>
        <v>#N/A</v>
      </c>
      <c r="AH172" s="294" t="e">
        <f>VLOOKUP(F172,[4]IMC!$B$6:$R$210,12,FALSE)</f>
        <v>#N/A</v>
      </c>
      <c r="AI172" s="294" t="e">
        <f>VLOOKUP(F172,[4]IMC!$B$6:$R$210,13,FALSE)</f>
        <v>#N/A</v>
      </c>
      <c r="AJ172" s="294" t="e">
        <f>VLOOKUP(F172,[4]IMC!$B$6:$R$210,14,FALSE)</f>
        <v>#N/A</v>
      </c>
      <c r="AK172" s="294" t="e">
        <f>VLOOKUP(F172,[4]IMC!$B$6:$R$210,15,FALSE)</f>
        <v>#N/A</v>
      </c>
      <c r="AL172" s="294" t="e">
        <f>VLOOKUP(F172,[4]IMC!$B$6:$R$210,16,FALSE)</f>
        <v>#N/A</v>
      </c>
      <c r="AM172" s="294" t="e">
        <f>VLOOKUP(F172,[4]IMC!$B$6:$R$210,17,FALSE)</f>
        <v>#N/A</v>
      </c>
    </row>
    <row r="173" spans="1:39" s="306" customFormat="1" ht="12">
      <c r="A173" s="281"/>
      <c r="B173" s="281"/>
      <c r="C173" s="281"/>
      <c r="D173" s="283"/>
      <c r="E173" s="283"/>
      <c r="F173" s="284">
        <f t="shared" si="26"/>
        <v>0</v>
      </c>
      <c r="G173" s="285">
        <f t="shared" si="27"/>
        <v>0</v>
      </c>
      <c r="H173" s="281"/>
      <c r="I173" s="281"/>
      <c r="J173" s="281">
        <f t="shared" si="28"/>
        <v>0</v>
      </c>
      <c r="K173" s="281"/>
      <c r="L173" s="286" t="e">
        <f t="shared" si="29"/>
        <v>#DIV/0!</v>
      </c>
      <c r="M173" s="287" t="str">
        <f t="shared" si="21"/>
        <v/>
      </c>
      <c r="N173" s="288" t="e">
        <f>MATCH(F173,[4]IMC!B:B,0)</f>
        <v>#N/A</v>
      </c>
      <c r="O173" s="288" t="e">
        <f t="shared" ca="1" si="30"/>
        <v>#N/A</v>
      </c>
      <c r="P173" s="287" t="e">
        <f ca="1">CONCATENATE(INDEX([4]IMC!$F$1:$R$5,5,$O173) &amp; " e " &amp; INDEX([4]IMC!$F$1:$R$5,5,$O173+1))</f>
        <v>#N/A</v>
      </c>
      <c r="Q173" s="281"/>
      <c r="R173" s="288" t="e">
        <f>MATCH(F173,[4]PC!A:A,0)</f>
        <v>#N/A</v>
      </c>
      <c r="S173" s="288" t="e">
        <f t="shared" ca="1" si="22"/>
        <v>#N/A</v>
      </c>
      <c r="T173" s="296" t="e">
        <f ca="1">CONCATENATE(INDEX([4]PC!$E$1:$M$2,1,$S173) &amp; " e " &amp; INDEX([4]PC!$E$1:$M$2,1,$S173+1))</f>
        <v>#N/A</v>
      </c>
      <c r="U173" s="339"/>
      <c r="V173" s="335" t="e">
        <f t="shared" ca="1" si="23"/>
        <v>#N/A</v>
      </c>
      <c r="W173" s="335" t="e">
        <f ca="1">CONCATENATE(INDEX([4]IMC!$F$1:$R$5,5,$V173) &amp; " e " &amp; INDEX([4]IMC!$F$1:$R$5,5,$V173+1))</f>
        <v>#N/A</v>
      </c>
      <c r="X173" s="336">
        <f t="shared" si="24"/>
        <v>0</v>
      </c>
      <c r="Y173" s="336">
        <f t="shared" si="25"/>
        <v>0</v>
      </c>
      <c r="Z173" s="337"/>
      <c r="AA173" s="294" t="e">
        <f>VLOOKUP(F173,[4]IMC!$B$6:$R$210,5,FALSE)</f>
        <v>#N/A</v>
      </c>
      <c r="AB173" s="294" t="e">
        <f>VLOOKUP(F173,[4]IMC!$B$6:$R$210,6,FALSE)</f>
        <v>#N/A</v>
      </c>
      <c r="AC173" s="294" t="e">
        <f>VLOOKUP(F173,[4]IMC!$B$6:$R$210,7,FALSE)</f>
        <v>#N/A</v>
      </c>
      <c r="AD173" s="294" t="e">
        <f>VLOOKUP(F173,[4]IMC!$B$6:$R$210,8,FALSE)</f>
        <v>#N/A</v>
      </c>
      <c r="AE173" s="294" t="e">
        <f>VLOOKUP(F173,[4]IMC!$B$6:$R$210,9,FALSE)</f>
        <v>#N/A</v>
      </c>
      <c r="AF173" s="294" t="e">
        <f>VLOOKUP(F173,[4]IMC!$B$6:$R$210,10,FALSE)</f>
        <v>#N/A</v>
      </c>
      <c r="AG173" s="294" t="e">
        <f>VLOOKUP(F173,[4]IMC!$B$6:$R$210,11,FALSE)</f>
        <v>#N/A</v>
      </c>
      <c r="AH173" s="294" t="e">
        <f>VLOOKUP(F173,[4]IMC!$B$6:$R$210,12,FALSE)</f>
        <v>#N/A</v>
      </c>
      <c r="AI173" s="294" t="e">
        <f>VLOOKUP(F173,[4]IMC!$B$6:$R$210,13,FALSE)</f>
        <v>#N/A</v>
      </c>
      <c r="AJ173" s="294" t="e">
        <f>VLOOKUP(F173,[4]IMC!$B$6:$R$210,14,FALSE)</f>
        <v>#N/A</v>
      </c>
      <c r="AK173" s="294" t="e">
        <f>VLOOKUP(F173,[4]IMC!$B$6:$R$210,15,FALSE)</f>
        <v>#N/A</v>
      </c>
      <c r="AL173" s="294" t="e">
        <f>VLOOKUP(F173,[4]IMC!$B$6:$R$210,16,FALSE)</f>
        <v>#N/A</v>
      </c>
      <c r="AM173" s="294" t="e">
        <f>VLOOKUP(F173,[4]IMC!$B$6:$R$210,17,FALSE)</f>
        <v>#N/A</v>
      </c>
    </row>
    <row r="174" spans="1:39" s="306" customFormat="1" ht="12">
      <c r="A174" s="281"/>
      <c r="B174" s="281"/>
      <c r="C174" s="281"/>
      <c r="D174" s="283"/>
      <c r="E174" s="283"/>
      <c r="F174" s="284">
        <f t="shared" si="26"/>
        <v>0</v>
      </c>
      <c r="G174" s="285">
        <f t="shared" si="27"/>
        <v>0</v>
      </c>
      <c r="H174" s="281"/>
      <c r="I174" s="281"/>
      <c r="J174" s="281">
        <f t="shared" si="28"/>
        <v>0</v>
      </c>
      <c r="K174" s="281"/>
      <c r="L174" s="286" t="e">
        <f t="shared" si="29"/>
        <v>#DIV/0!</v>
      </c>
      <c r="M174" s="287" t="str">
        <f t="shared" si="21"/>
        <v/>
      </c>
      <c r="N174" s="288" t="e">
        <f>MATCH(F174,[4]IMC!B:B,0)</f>
        <v>#N/A</v>
      </c>
      <c r="O174" s="288" t="e">
        <f t="shared" ca="1" si="30"/>
        <v>#N/A</v>
      </c>
      <c r="P174" s="287" t="e">
        <f ca="1">CONCATENATE(INDEX([4]IMC!$F$1:$R$5,5,$O174) &amp; " e " &amp; INDEX([4]IMC!$F$1:$R$5,5,$O174+1))</f>
        <v>#N/A</v>
      </c>
      <c r="Q174" s="281"/>
      <c r="R174" s="288" t="e">
        <f>MATCH(F174,[4]PC!A:A,0)</f>
        <v>#N/A</v>
      </c>
      <c r="S174" s="288" t="e">
        <f t="shared" ca="1" si="22"/>
        <v>#N/A</v>
      </c>
      <c r="T174" s="296" t="e">
        <f ca="1">CONCATENATE(INDEX([4]PC!$E$1:$M$2,1,$S174) &amp; " e " &amp; INDEX([4]PC!$E$1:$M$2,1,$S174+1))</f>
        <v>#N/A</v>
      </c>
      <c r="U174" s="339"/>
      <c r="V174" s="335" t="e">
        <f t="shared" ca="1" si="23"/>
        <v>#N/A</v>
      </c>
      <c r="W174" s="335" t="e">
        <f ca="1">CONCATENATE(INDEX([4]IMC!$F$1:$R$5,5,$V174) &amp; " e " &amp; INDEX([4]IMC!$F$1:$R$5,5,$V174+1))</f>
        <v>#N/A</v>
      </c>
      <c r="X174" s="336">
        <f t="shared" si="24"/>
        <v>0</v>
      </c>
      <c r="Y174" s="336">
        <f t="shared" si="25"/>
        <v>0</v>
      </c>
      <c r="Z174" s="337"/>
      <c r="AA174" s="294" t="e">
        <f>VLOOKUP(F174,[4]IMC!$B$6:$R$210,5,FALSE)</f>
        <v>#N/A</v>
      </c>
      <c r="AB174" s="294" t="e">
        <f>VLOOKUP(F174,[4]IMC!$B$6:$R$210,6,FALSE)</f>
        <v>#N/A</v>
      </c>
      <c r="AC174" s="294" t="e">
        <f>VLOOKUP(F174,[4]IMC!$B$6:$R$210,7,FALSE)</f>
        <v>#N/A</v>
      </c>
      <c r="AD174" s="294" t="e">
        <f>VLOOKUP(F174,[4]IMC!$B$6:$R$210,8,FALSE)</f>
        <v>#N/A</v>
      </c>
      <c r="AE174" s="294" t="e">
        <f>VLOOKUP(F174,[4]IMC!$B$6:$R$210,9,FALSE)</f>
        <v>#N/A</v>
      </c>
      <c r="AF174" s="294" t="e">
        <f>VLOOKUP(F174,[4]IMC!$B$6:$R$210,10,FALSE)</f>
        <v>#N/A</v>
      </c>
      <c r="AG174" s="294" t="e">
        <f>VLOOKUP(F174,[4]IMC!$B$6:$R$210,11,FALSE)</f>
        <v>#N/A</v>
      </c>
      <c r="AH174" s="294" t="e">
        <f>VLOOKUP(F174,[4]IMC!$B$6:$R$210,12,FALSE)</f>
        <v>#N/A</v>
      </c>
      <c r="AI174" s="294" t="e">
        <f>VLOOKUP(F174,[4]IMC!$B$6:$R$210,13,FALSE)</f>
        <v>#N/A</v>
      </c>
      <c r="AJ174" s="294" t="e">
        <f>VLOOKUP(F174,[4]IMC!$B$6:$R$210,14,FALSE)</f>
        <v>#N/A</v>
      </c>
      <c r="AK174" s="294" t="e">
        <f>VLOOKUP(F174,[4]IMC!$B$6:$R$210,15,FALSE)</f>
        <v>#N/A</v>
      </c>
      <c r="AL174" s="294" t="e">
        <f>VLOOKUP(F174,[4]IMC!$B$6:$R$210,16,FALSE)</f>
        <v>#N/A</v>
      </c>
      <c r="AM174" s="294" t="e">
        <f>VLOOKUP(F174,[4]IMC!$B$6:$R$210,17,FALSE)</f>
        <v>#N/A</v>
      </c>
    </row>
    <row r="175" spans="1:39" s="306" customFormat="1" ht="12">
      <c r="A175" s="281"/>
      <c r="B175" s="281"/>
      <c r="C175" s="281"/>
      <c r="D175" s="283"/>
      <c r="E175" s="283"/>
      <c r="F175" s="284">
        <f t="shared" si="26"/>
        <v>0</v>
      </c>
      <c r="G175" s="285">
        <f t="shared" si="27"/>
        <v>0</v>
      </c>
      <c r="H175" s="281"/>
      <c r="I175" s="281"/>
      <c r="J175" s="281">
        <f t="shared" si="28"/>
        <v>0</v>
      </c>
      <c r="K175" s="281"/>
      <c r="L175" s="286" t="e">
        <f t="shared" si="29"/>
        <v>#DIV/0!</v>
      </c>
      <c r="M175" s="287" t="str">
        <f t="shared" si="21"/>
        <v/>
      </c>
      <c r="N175" s="288" t="e">
        <f>MATCH(F175,[4]IMC!B:B,0)</f>
        <v>#N/A</v>
      </c>
      <c r="O175" s="288" t="e">
        <f t="shared" ca="1" si="30"/>
        <v>#N/A</v>
      </c>
      <c r="P175" s="287" t="e">
        <f ca="1">CONCATENATE(INDEX([4]IMC!$F$1:$R$5,5,$O175) &amp; " e " &amp; INDEX([4]IMC!$F$1:$R$5,5,$O175+1))</f>
        <v>#N/A</v>
      </c>
      <c r="Q175" s="281"/>
      <c r="R175" s="288" t="e">
        <f>MATCH(F175,[4]PC!A:A,0)</f>
        <v>#N/A</v>
      </c>
      <c r="S175" s="288" t="e">
        <f t="shared" ca="1" si="22"/>
        <v>#N/A</v>
      </c>
      <c r="T175" s="296" t="e">
        <f ca="1">CONCATENATE(INDEX([4]PC!$E$1:$M$2,1,$S175) &amp; " e " &amp; INDEX([4]PC!$E$1:$M$2,1,$S175+1))</f>
        <v>#N/A</v>
      </c>
      <c r="U175" s="339"/>
      <c r="V175" s="335" t="e">
        <f t="shared" ca="1" si="23"/>
        <v>#N/A</v>
      </c>
      <c r="W175" s="335" t="e">
        <f ca="1">CONCATENATE(INDEX([4]IMC!$F$1:$R$5,5,$V175) &amp; " e " &amp; INDEX([4]IMC!$F$1:$R$5,5,$V175+1))</f>
        <v>#N/A</v>
      </c>
      <c r="X175" s="336">
        <f t="shared" si="24"/>
        <v>0</v>
      </c>
      <c r="Y175" s="336">
        <f t="shared" si="25"/>
        <v>0</v>
      </c>
      <c r="Z175" s="337"/>
      <c r="AA175" s="294" t="e">
        <f>VLOOKUP(F175,[4]IMC!$B$6:$R$210,5,FALSE)</f>
        <v>#N/A</v>
      </c>
      <c r="AB175" s="294" t="e">
        <f>VLOOKUP(F175,[4]IMC!$B$6:$R$210,6,FALSE)</f>
        <v>#N/A</v>
      </c>
      <c r="AC175" s="294" t="e">
        <f>VLOOKUP(F175,[4]IMC!$B$6:$R$210,7,FALSE)</f>
        <v>#N/A</v>
      </c>
      <c r="AD175" s="294" t="e">
        <f>VLOOKUP(F175,[4]IMC!$B$6:$R$210,8,FALSE)</f>
        <v>#N/A</v>
      </c>
      <c r="AE175" s="294" t="e">
        <f>VLOOKUP(F175,[4]IMC!$B$6:$R$210,9,FALSE)</f>
        <v>#N/A</v>
      </c>
      <c r="AF175" s="294" t="e">
        <f>VLOOKUP(F175,[4]IMC!$B$6:$R$210,10,FALSE)</f>
        <v>#N/A</v>
      </c>
      <c r="AG175" s="294" t="e">
        <f>VLOOKUP(F175,[4]IMC!$B$6:$R$210,11,FALSE)</f>
        <v>#N/A</v>
      </c>
      <c r="AH175" s="294" t="e">
        <f>VLOOKUP(F175,[4]IMC!$B$6:$R$210,12,FALSE)</f>
        <v>#N/A</v>
      </c>
      <c r="AI175" s="294" t="e">
        <f>VLOOKUP(F175,[4]IMC!$B$6:$R$210,13,FALSE)</f>
        <v>#N/A</v>
      </c>
      <c r="AJ175" s="294" t="e">
        <f>VLOOKUP(F175,[4]IMC!$B$6:$R$210,14,FALSE)</f>
        <v>#N/A</v>
      </c>
      <c r="AK175" s="294" t="e">
        <f>VLOOKUP(F175,[4]IMC!$B$6:$R$210,15,FALSE)</f>
        <v>#N/A</v>
      </c>
      <c r="AL175" s="294" t="e">
        <f>VLOOKUP(F175,[4]IMC!$B$6:$R$210,16,FALSE)</f>
        <v>#N/A</v>
      </c>
      <c r="AM175" s="294" t="e">
        <f>VLOOKUP(F175,[4]IMC!$B$6:$R$210,17,FALSE)</f>
        <v>#N/A</v>
      </c>
    </row>
    <row r="176" spans="1:39" s="295" customFormat="1" ht="12">
      <c r="A176" s="281"/>
      <c r="B176" s="281"/>
      <c r="C176" s="281"/>
      <c r="D176" s="283"/>
      <c r="E176" s="283"/>
      <c r="F176" s="284">
        <f t="shared" si="26"/>
        <v>0</v>
      </c>
      <c r="G176" s="285">
        <f t="shared" si="27"/>
        <v>0</v>
      </c>
      <c r="H176" s="281"/>
      <c r="I176" s="281"/>
      <c r="J176" s="281">
        <f t="shared" si="28"/>
        <v>0</v>
      </c>
      <c r="K176" s="281"/>
      <c r="L176" s="286" t="e">
        <f t="shared" si="29"/>
        <v>#DIV/0!</v>
      </c>
      <c r="M176" s="287" t="str">
        <f t="shared" si="21"/>
        <v/>
      </c>
      <c r="N176" s="288" t="e">
        <f>MATCH(F176,[4]IMC!B:B,0)</f>
        <v>#N/A</v>
      </c>
      <c r="O176" s="288" t="e">
        <f t="shared" ca="1" si="30"/>
        <v>#N/A</v>
      </c>
      <c r="P176" s="287" t="e">
        <f ca="1">CONCATENATE(INDEX([4]IMC!$F$1:$R$5,5,$O176) &amp; " e " &amp; INDEX([4]IMC!$F$1:$R$5,5,$O176+1))</f>
        <v>#N/A</v>
      </c>
      <c r="Q176" s="281"/>
      <c r="R176" s="288" t="e">
        <f>MATCH(F176,[4]PC!A:A,0)</f>
        <v>#N/A</v>
      </c>
      <c r="S176" s="288" t="e">
        <f t="shared" ca="1" si="22"/>
        <v>#N/A</v>
      </c>
      <c r="T176" s="296" t="e">
        <f ca="1">CONCATENATE(INDEX([4]PC!$E$1:$M$2,1,$S176) &amp; " e " &amp; INDEX([4]PC!$E$1:$M$2,1,$S176+1))</f>
        <v>#N/A</v>
      </c>
      <c r="U176" s="339"/>
      <c r="V176" s="335" t="e">
        <f t="shared" ca="1" si="23"/>
        <v>#N/A</v>
      </c>
      <c r="W176" s="335" t="e">
        <f ca="1">CONCATENATE(INDEX([4]IMC!$F$1:$R$5,5,$V176) &amp; " e " &amp; INDEX([4]IMC!$F$1:$R$5,5,$V176+1))</f>
        <v>#N/A</v>
      </c>
      <c r="X176" s="336">
        <f t="shared" si="24"/>
        <v>0</v>
      </c>
      <c r="Y176" s="336">
        <f t="shared" si="25"/>
        <v>0</v>
      </c>
      <c r="Z176" s="337"/>
      <c r="AA176" s="294" t="e">
        <f>VLOOKUP(F176,[4]IMC!$B$6:$R$210,5,FALSE)</f>
        <v>#N/A</v>
      </c>
      <c r="AB176" s="294" t="e">
        <f>VLOOKUP(F176,[4]IMC!$B$6:$R$210,6,FALSE)</f>
        <v>#N/A</v>
      </c>
      <c r="AC176" s="294" t="e">
        <f>VLOOKUP(F176,[4]IMC!$B$6:$R$210,7,FALSE)</f>
        <v>#N/A</v>
      </c>
      <c r="AD176" s="294" t="e">
        <f>VLOOKUP(F176,[4]IMC!$B$6:$R$210,8,FALSE)</f>
        <v>#N/A</v>
      </c>
      <c r="AE176" s="294" t="e">
        <f>VLOOKUP(F176,[4]IMC!$B$6:$R$210,9,FALSE)</f>
        <v>#N/A</v>
      </c>
      <c r="AF176" s="294" t="e">
        <f>VLOOKUP(F176,[4]IMC!$B$6:$R$210,10,FALSE)</f>
        <v>#N/A</v>
      </c>
      <c r="AG176" s="294" t="e">
        <f>VLOOKUP(F176,[4]IMC!$B$6:$R$210,11,FALSE)</f>
        <v>#N/A</v>
      </c>
      <c r="AH176" s="294" t="e">
        <f>VLOOKUP(F176,[4]IMC!$B$6:$R$210,12,FALSE)</f>
        <v>#N/A</v>
      </c>
      <c r="AI176" s="294" t="e">
        <f>VLOOKUP(F176,[4]IMC!$B$6:$R$210,13,FALSE)</f>
        <v>#N/A</v>
      </c>
      <c r="AJ176" s="294" t="e">
        <f>VLOOKUP(F176,[4]IMC!$B$6:$R$210,14,FALSE)</f>
        <v>#N/A</v>
      </c>
      <c r="AK176" s="294" t="e">
        <f>VLOOKUP(F176,[4]IMC!$B$6:$R$210,15,FALSE)</f>
        <v>#N/A</v>
      </c>
      <c r="AL176" s="294" t="e">
        <f>VLOOKUP(F176,[4]IMC!$B$6:$R$210,16,FALSE)</f>
        <v>#N/A</v>
      </c>
      <c r="AM176" s="294" t="e">
        <f>VLOOKUP(F176,[4]IMC!$B$6:$R$210,17,FALSE)</f>
        <v>#N/A</v>
      </c>
    </row>
    <row r="177" spans="1:39" s="295" customFormat="1" ht="12">
      <c r="A177" s="281"/>
      <c r="B177" s="281"/>
      <c r="C177" s="281"/>
      <c r="D177" s="283"/>
      <c r="E177" s="283"/>
      <c r="F177" s="284">
        <f t="shared" si="26"/>
        <v>0</v>
      </c>
      <c r="G177" s="285">
        <f t="shared" si="27"/>
        <v>0</v>
      </c>
      <c r="H177" s="281"/>
      <c r="I177" s="281"/>
      <c r="J177" s="281">
        <f t="shared" si="28"/>
        <v>0</v>
      </c>
      <c r="K177" s="281"/>
      <c r="L177" s="286" t="e">
        <f t="shared" si="29"/>
        <v>#DIV/0!</v>
      </c>
      <c r="M177" s="287" t="str">
        <f t="shared" si="21"/>
        <v/>
      </c>
      <c r="N177" s="288" t="e">
        <f>MATCH(F177,[4]IMC!B:B,0)</f>
        <v>#N/A</v>
      </c>
      <c r="O177" s="288" t="e">
        <f t="shared" ca="1" si="30"/>
        <v>#N/A</v>
      </c>
      <c r="P177" s="287" t="e">
        <f ca="1">CONCATENATE(INDEX([4]IMC!$F$1:$R$5,5,$O177) &amp; " e " &amp; INDEX([4]IMC!$F$1:$R$5,5,$O177+1))</f>
        <v>#N/A</v>
      </c>
      <c r="Q177" s="281"/>
      <c r="R177" s="288" t="e">
        <f>MATCH(F177,[4]PC!A:A,0)</f>
        <v>#N/A</v>
      </c>
      <c r="S177" s="288" t="e">
        <f t="shared" ca="1" si="22"/>
        <v>#N/A</v>
      </c>
      <c r="T177" s="296" t="e">
        <f ca="1">CONCATENATE(INDEX([4]PC!$E$1:$M$2,1,$S177) &amp; " e " &amp; INDEX([4]PC!$E$1:$M$2,1,$S177+1))</f>
        <v>#N/A</v>
      </c>
      <c r="U177" s="339"/>
      <c r="V177" s="335" t="e">
        <f t="shared" ca="1" si="23"/>
        <v>#N/A</v>
      </c>
      <c r="W177" s="335" t="e">
        <f ca="1">CONCATENATE(INDEX([4]IMC!$F$1:$R$5,5,$V177) &amp; " e " &amp; INDEX([4]IMC!$F$1:$R$5,5,$V177+1))</f>
        <v>#N/A</v>
      </c>
      <c r="X177" s="336">
        <f t="shared" si="24"/>
        <v>0</v>
      </c>
      <c r="Y177" s="336">
        <f t="shared" si="25"/>
        <v>0</v>
      </c>
      <c r="Z177" s="337"/>
      <c r="AA177" s="294" t="e">
        <f>VLOOKUP(F177,[4]IMC!$B$6:$R$210,5,FALSE)</f>
        <v>#N/A</v>
      </c>
      <c r="AB177" s="294" t="e">
        <f>VLOOKUP(F177,[4]IMC!$B$6:$R$210,6,FALSE)</f>
        <v>#N/A</v>
      </c>
      <c r="AC177" s="294" t="e">
        <f>VLOOKUP(F177,[4]IMC!$B$6:$R$210,7,FALSE)</f>
        <v>#N/A</v>
      </c>
      <c r="AD177" s="294" t="e">
        <f>VLOOKUP(F177,[4]IMC!$B$6:$R$210,8,FALSE)</f>
        <v>#N/A</v>
      </c>
      <c r="AE177" s="294" t="e">
        <f>VLOOKUP(F177,[4]IMC!$B$6:$R$210,9,FALSE)</f>
        <v>#N/A</v>
      </c>
      <c r="AF177" s="294" t="e">
        <f>VLOOKUP(F177,[4]IMC!$B$6:$R$210,10,FALSE)</f>
        <v>#N/A</v>
      </c>
      <c r="AG177" s="294" t="e">
        <f>VLOOKUP(F177,[4]IMC!$B$6:$R$210,11,FALSE)</f>
        <v>#N/A</v>
      </c>
      <c r="AH177" s="294" t="e">
        <f>VLOOKUP(F177,[4]IMC!$B$6:$R$210,12,FALSE)</f>
        <v>#N/A</v>
      </c>
      <c r="AI177" s="294" t="e">
        <f>VLOOKUP(F177,[4]IMC!$B$6:$R$210,13,FALSE)</f>
        <v>#N/A</v>
      </c>
      <c r="AJ177" s="294" t="e">
        <f>VLOOKUP(F177,[4]IMC!$B$6:$R$210,14,FALSE)</f>
        <v>#N/A</v>
      </c>
      <c r="AK177" s="294" t="e">
        <f>VLOOKUP(F177,[4]IMC!$B$6:$R$210,15,FALSE)</f>
        <v>#N/A</v>
      </c>
      <c r="AL177" s="294" t="e">
        <f>VLOOKUP(F177,[4]IMC!$B$6:$R$210,16,FALSE)</f>
        <v>#N/A</v>
      </c>
      <c r="AM177" s="294" t="e">
        <f>VLOOKUP(F177,[4]IMC!$B$6:$R$210,17,FALSE)</f>
        <v>#N/A</v>
      </c>
    </row>
    <row r="178" spans="1:39" s="295" customFormat="1" ht="12">
      <c r="A178" s="281"/>
      <c r="B178" s="281"/>
      <c r="C178" s="281"/>
      <c r="D178" s="283"/>
      <c r="E178" s="283"/>
      <c r="F178" s="284">
        <f t="shared" si="26"/>
        <v>0</v>
      </c>
      <c r="G178" s="285">
        <f t="shared" si="27"/>
        <v>0</v>
      </c>
      <c r="H178" s="281"/>
      <c r="I178" s="281"/>
      <c r="J178" s="281">
        <f t="shared" si="28"/>
        <v>0</v>
      </c>
      <c r="K178" s="281"/>
      <c r="L178" s="286" t="e">
        <f t="shared" si="29"/>
        <v>#DIV/0!</v>
      </c>
      <c r="M178" s="287" t="str">
        <f t="shared" si="21"/>
        <v/>
      </c>
      <c r="N178" s="288" t="e">
        <f>MATCH(F178,[4]IMC!B:B,0)</f>
        <v>#N/A</v>
      </c>
      <c r="O178" s="288" t="e">
        <f t="shared" ca="1" si="30"/>
        <v>#N/A</v>
      </c>
      <c r="P178" s="287" t="e">
        <f ca="1">CONCATENATE(INDEX([4]IMC!$F$1:$R$5,5,$O178) &amp; " e " &amp; INDEX([4]IMC!$F$1:$R$5,5,$O178+1))</f>
        <v>#N/A</v>
      </c>
      <c r="Q178" s="281"/>
      <c r="R178" s="288" t="e">
        <f>MATCH(F178,[4]PC!A:A,0)</f>
        <v>#N/A</v>
      </c>
      <c r="S178" s="288" t="e">
        <f t="shared" ca="1" si="22"/>
        <v>#N/A</v>
      </c>
      <c r="T178" s="296" t="e">
        <f ca="1">CONCATENATE(INDEX([4]PC!$E$1:$M$2,1,$S178) &amp; " e " &amp; INDEX([4]PC!$E$1:$M$2,1,$S178+1))</f>
        <v>#N/A</v>
      </c>
      <c r="U178" s="339"/>
      <c r="V178" s="335" t="e">
        <f t="shared" ca="1" si="23"/>
        <v>#N/A</v>
      </c>
      <c r="W178" s="335" t="e">
        <f ca="1">CONCATENATE(INDEX([4]IMC!$F$1:$R$5,5,$V178) &amp; " e " &amp; INDEX([4]IMC!$F$1:$R$5,5,$V178+1))</f>
        <v>#N/A</v>
      </c>
      <c r="X178" s="336">
        <f t="shared" si="24"/>
        <v>0</v>
      </c>
      <c r="Y178" s="336">
        <f t="shared" si="25"/>
        <v>0</v>
      </c>
      <c r="Z178" s="337"/>
      <c r="AA178" s="294" t="e">
        <f>VLOOKUP(F178,[4]IMC!$B$6:$R$210,5,FALSE)</f>
        <v>#N/A</v>
      </c>
      <c r="AB178" s="294" t="e">
        <f>VLOOKUP(F178,[4]IMC!$B$6:$R$210,6,FALSE)</f>
        <v>#N/A</v>
      </c>
      <c r="AC178" s="294" t="e">
        <f>VLOOKUP(F178,[4]IMC!$B$6:$R$210,7,FALSE)</f>
        <v>#N/A</v>
      </c>
      <c r="AD178" s="294" t="e">
        <f>VLOOKUP(F178,[4]IMC!$B$6:$R$210,8,FALSE)</f>
        <v>#N/A</v>
      </c>
      <c r="AE178" s="294" t="e">
        <f>VLOOKUP(F178,[4]IMC!$B$6:$R$210,9,FALSE)</f>
        <v>#N/A</v>
      </c>
      <c r="AF178" s="294" t="e">
        <f>VLOOKUP(F178,[4]IMC!$B$6:$R$210,10,FALSE)</f>
        <v>#N/A</v>
      </c>
      <c r="AG178" s="294" t="e">
        <f>VLOOKUP(F178,[4]IMC!$B$6:$R$210,11,FALSE)</f>
        <v>#N/A</v>
      </c>
      <c r="AH178" s="294" t="e">
        <f>VLOOKUP(F178,[4]IMC!$B$6:$R$210,12,FALSE)</f>
        <v>#N/A</v>
      </c>
      <c r="AI178" s="294" t="e">
        <f>VLOOKUP(F178,[4]IMC!$B$6:$R$210,13,FALSE)</f>
        <v>#N/A</v>
      </c>
      <c r="AJ178" s="294" t="e">
        <f>VLOOKUP(F178,[4]IMC!$B$6:$R$210,14,FALSE)</f>
        <v>#N/A</v>
      </c>
      <c r="AK178" s="294" t="e">
        <f>VLOOKUP(F178,[4]IMC!$B$6:$R$210,15,FALSE)</f>
        <v>#N/A</v>
      </c>
      <c r="AL178" s="294" t="e">
        <f>VLOOKUP(F178,[4]IMC!$B$6:$R$210,16,FALSE)</f>
        <v>#N/A</v>
      </c>
      <c r="AM178" s="294" t="e">
        <f>VLOOKUP(F178,[4]IMC!$B$6:$R$210,17,FALSE)</f>
        <v>#N/A</v>
      </c>
    </row>
    <row r="179" spans="1:39" ht="12">
      <c r="A179" s="281"/>
      <c r="B179" s="281"/>
      <c r="C179" s="281"/>
      <c r="D179" s="283"/>
      <c r="E179" s="283"/>
      <c r="F179" s="284">
        <f t="shared" si="26"/>
        <v>0</v>
      </c>
      <c r="G179" s="285">
        <f t="shared" si="27"/>
        <v>0</v>
      </c>
      <c r="H179" s="281"/>
      <c r="I179" s="281"/>
      <c r="J179" s="281">
        <f t="shared" si="28"/>
        <v>0</v>
      </c>
      <c r="K179" s="281"/>
      <c r="L179" s="286" t="e">
        <f t="shared" si="29"/>
        <v>#DIV/0!</v>
      </c>
      <c r="M179" s="287" t="str">
        <f t="shared" si="21"/>
        <v/>
      </c>
      <c r="N179" s="288" t="e">
        <f>MATCH(F179,[4]IMC!B:B,0)</f>
        <v>#N/A</v>
      </c>
      <c r="O179" s="288" t="e">
        <f t="shared" ca="1" si="30"/>
        <v>#N/A</v>
      </c>
      <c r="P179" s="287" t="e">
        <f ca="1">CONCATENATE(INDEX([4]IMC!$F$1:$R$5,5,$O179) &amp; " e " &amp; INDEX([4]IMC!$F$1:$R$5,5,$O179+1))</f>
        <v>#N/A</v>
      </c>
      <c r="Q179" s="281"/>
      <c r="R179" s="288" t="e">
        <f>MATCH(F179,[4]PC!A:A,0)</f>
        <v>#N/A</v>
      </c>
      <c r="S179" s="288" t="e">
        <f t="shared" ca="1" si="22"/>
        <v>#N/A</v>
      </c>
      <c r="T179" s="296" t="e">
        <f ca="1">CONCATENATE(INDEX([4]PC!$E$1:$M$2,1,$S179) &amp; " e " &amp; INDEX([4]PC!$E$1:$M$2,1,$S179+1))</f>
        <v>#N/A</v>
      </c>
      <c r="U179" s="339"/>
      <c r="V179" s="335" t="e">
        <f t="shared" ca="1" si="23"/>
        <v>#N/A</v>
      </c>
      <c r="W179" s="335" t="e">
        <f ca="1">CONCATENATE(INDEX([4]IMC!$F$1:$R$5,5,$V179) &amp; " e " &amp; INDEX([4]IMC!$F$1:$R$5,5,$V179+1))</f>
        <v>#N/A</v>
      </c>
      <c r="X179" s="336">
        <f t="shared" si="24"/>
        <v>0</v>
      </c>
      <c r="Y179" s="336">
        <f t="shared" si="25"/>
        <v>0</v>
      </c>
      <c r="Z179" s="337"/>
      <c r="AA179" s="294" t="e">
        <f>VLOOKUP(F179,[4]IMC!$B$6:$R$210,5,FALSE)</f>
        <v>#N/A</v>
      </c>
      <c r="AB179" s="294" t="e">
        <f>VLOOKUP(F179,[4]IMC!$B$6:$R$210,6,FALSE)</f>
        <v>#N/A</v>
      </c>
      <c r="AC179" s="294" t="e">
        <f>VLOOKUP(F179,[4]IMC!$B$6:$R$210,7,FALSE)</f>
        <v>#N/A</v>
      </c>
      <c r="AD179" s="294" t="e">
        <f>VLOOKUP(F179,[4]IMC!$B$6:$R$210,8,FALSE)</f>
        <v>#N/A</v>
      </c>
      <c r="AE179" s="294" t="e">
        <f>VLOOKUP(F179,[4]IMC!$B$6:$R$210,9,FALSE)</f>
        <v>#N/A</v>
      </c>
      <c r="AF179" s="294" t="e">
        <f>VLOOKUP(F179,[4]IMC!$B$6:$R$210,10,FALSE)</f>
        <v>#N/A</v>
      </c>
      <c r="AG179" s="294" t="e">
        <f>VLOOKUP(F179,[4]IMC!$B$6:$R$210,11,FALSE)</f>
        <v>#N/A</v>
      </c>
      <c r="AH179" s="294" t="e">
        <f>VLOOKUP(F179,[4]IMC!$B$6:$R$210,12,FALSE)</f>
        <v>#N/A</v>
      </c>
      <c r="AI179" s="294" t="e">
        <f>VLOOKUP(F179,[4]IMC!$B$6:$R$210,13,FALSE)</f>
        <v>#N/A</v>
      </c>
      <c r="AJ179" s="294" t="e">
        <f>VLOOKUP(F179,[4]IMC!$B$6:$R$210,14,FALSE)</f>
        <v>#N/A</v>
      </c>
      <c r="AK179" s="294" t="e">
        <f>VLOOKUP(F179,[4]IMC!$B$6:$R$210,15,FALSE)</f>
        <v>#N/A</v>
      </c>
      <c r="AL179" s="294" t="e">
        <f>VLOOKUP(F179,[4]IMC!$B$6:$R$210,16,FALSE)</f>
        <v>#N/A</v>
      </c>
      <c r="AM179" s="294" t="e">
        <f>VLOOKUP(F179,[4]IMC!$B$6:$R$210,17,FALSE)</f>
        <v>#N/A</v>
      </c>
    </row>
    <row r="180" spans="1:39" ht="12">
      <c r="A180" s="281"/>
      <c r="B180" s="281"/>
      <c r="C180" s="281"/>
      <c r="D180" s="283"/>
      <c r="E180" s="283"/>
      <c r="F180" s="284">
        <f t="shared" si="26"/>
        <v>0</v>
      </c>
      <c r="G180" s="285">
        <f t="shared" si="27"/>
        <v>0</v>
      </c>
      <c r="H180" s="281"/>
      <c r="I180" s="281"/>
      <c r="J180" s="281">
        <f t="shared" si="28"/>
        <v>0</v>
      </c>
      <c r="K180" s="281"/>
      <c r="L180" s="286" t="e">
        <f t="shared" si="29"/>
        <v>#DIV/0!</v>
      </c>
      <c r="M180" s="287" t="str">
        <f t="shared" si="21"/>
        <v/>
      </c>
      <c r="N180" s="288" t="e">
        <f>MATCH(F180,[4]IMC!B:B,0)</f>
        <v>#N/A</v>
      </c>
      <c r="O180" s="288" t="e">
        <f t="shared" ca="1" si="30"/>
        <v>#N/A</v>
      </c>
      <c r="P180" s="287" t="e">
        <f ca="1">CONCATENATE(INDEX([4]IMC!$F$1:$R$5,5,$O180) &amp; " e " &amp; INDEX([4]IMC!$F$1:$R$5,5,$O180+1))</f>
        <v>#N/A</v>
      </c>
      <c r="Q180" s="281"/>
      <c r="R180" s="288" t="e">
        <f>MATCH(F180,[4]PC!A:A,0)</f>
        <v>#N/A</v>
      </c>
      <c r="S180" s="288" t="e">
        <f t="shared" ca="1" si="22"/>
        <v>#N/A</v>
      </c>
      <c r="T180" s="296" t="e">
        <f ca="1">CONCATENATE(INDEX([4]PC!$E$1:$M$2,1,$S180) &amp; " e " &amp; INDEX([4]PC!$E$1:$M$2,1,$S180+1))</f>
        <v>#N/A</v>
      </c>
      <c r="U180" s="339"/>
      <c r="V180" s="335" t="e">
        <f t="shared" ca="1" si="23"/>
        <v>#N/A</v>
      </c>
      <c r="W180" s="335" t="e">
        <f ca="1">CONCATENATE(INDEX([4]IMC!$F$1:$R$5,5,$V180) &amp; " e " &amp; INDEX([4]IMC!$F$1:$R$5,5,$V180+1))</f>
        <v>#N/A</v>
      </c>
      <c r="X180" s="336">
        <f t="shared" si="24"/>
        <v>0</v>
      </c>
      <c r="Y180" s="336">
        <f t="shared" si="25"/>
        <v>0</v>
      </c>
      <c r="Z180" s="337"/>
      <c r="AA180" s="294" t="e">
        <f>VLOOKUP(F180,[4]IMC!$B$6:$R$210,5,FALSE)</f>
        <v>#N/A</v>
      </c>
      <c r="AB180" s="294" t="e">
        <f>VLOOKUP(F180,[4]IMC!$B$6:$R$210,6,FALSE)</f>
        <v>#N/A</v>
      </c>
      <c r="AC180" s="294" t="e">
        <f>VLOOKUP(F180,[4]IMC!$B$6:$R$210,7,FALSE)</f>
        <v>#N/A</v>
      </c>
      <c r="AD180" s="294" t="e">
        <f>VLOOKUP(F180,[4]IMC!$B$6:$R$210,8,FALSE)</f>
        <v>#N/A</v>
      </c>
      <c r="AE180" s="294" t="e">
        <f>VLOOKUP(F180,[4]IMC!$B$6:$R$210,9,FALSE)</f>
        <v>#N/A</v>
      </c>
      <c r="AF180" s="294" t="e">
        <f>VLOOKUP(F180,[4]IMC!$B$6:$R$210,10,FALSE)</f>
        <v>#N/A</v>
      </c>
      <c r="AG180" s="294" t="e">
        <f>VLOOKUP(F180,[4]IMC!$B$6:$R$210,11,FALSE)</f>
        <v>#N/A</v>
      </c>
      <c r="AH180" s="294" t="e">
        <f>VLOOKUP(F180,[4]IMC!$B$6:$R$210,12,FALSE)</f>
        <v>#N/A</v>
      </c>
      <c r="AI180" s="294" t="e">
        <f>VLOOKUP(F180,[4]IMC!$B$6:$R$210,13,FALSE)</f>
        <v>#N/A</v>
      </c>
      <c r="AJ180" s="294" t="e">
        <f>VLOOKUP(F180,[4]IMC!$B$6:$R$210,14,FALSE)</f>
        <v>#N/A</v>
      </c>
      <c r="AK180" s="294" t="e">
        <f>VLOOKUP(F180,[4]IMC!$B$6:$R$210,15,FALSE)</f>
        <v>#N/A</v>
      </c>
      <c r="AL180" s="294" t="e">
        <f>VLOOKUP(F180,[4]IMC!$B$6:$R$210,16,FALSE)</f>
        <v>#N/A</v>
      </c>
      <c r="AM180" s="294" t="e">
        <f>VLOOKUP(F180,[4]IMC!$B$6:$R$210,17,FALSE)</f>
        <v>#N/A</v>
      </c>
    </row>
    <row r="181" spans="1:39" ht="12">
      <c r="A181" s="281"/>
      <c r="B181" s="281"/>
      <c r="C181" s="281"/>
      <c r="D181" s="283"/>
      <c r="E181" s="283"/>
      <c r="F181" s="284">
        <f t="shared" si="26"/>
        <v>0</v>
      </c>
      <c r="G181" s="285">
        <f t="shared" si="27"/>
        <v>0</v>
      </c>
      <c r="H181" s="281"/>
      <c r="I181" s="281"/>
      <c r="J181" s="281">
        <f t="shared" si="28"/>
        <v>0</v>
      </c>
      <c r="K181" s="281"/>
      <c r="L181" s="286" t="e">
        <f t="shared" si="29"/>
        <v>#DIV/0!</v>
      </c>
      <c r="M181" s="287" t="str">
        <f t="shared" si="21"/>
        <v/>
      </c>
      <c r="N181" s="288" t="e">
        <f>MATCH(F181,[4]IMC!B:B,0)</f>
        <v>#N/A</v>
      </c>
      <c r="O181" s="288" t="e">
        <f t="shared" ca="1" si="30"/>
        <v>#N/A</v>
      </c>
      <c r="P181" s="287" t="e">
        <f ca="1">CONCATENATE(INDEX([4]IMC!$F$1:$R$5,5,$O181) &amp; " e " &amp; INDEX([4]IMC!$F$1:$R$5,5,$O181+1))</f>
        <v>#N/A</v>
      </c>
      <c r="Q181" s="281"/>
      <c r="R181" s="288" t="e">
        <f>MATCH(F181,[4]PC!A:A,0)</f>
        <v>#N/A</v>
      </c>
      <c r="S181" s="288" t="e">
        <f t="shared" ca="1" si="22"/>
        <v>#N/A</v>
      </c>
      <c r="T181" s="296" t="e">
        <f ca="1">CONCATENATE(INDEX([4]PC!$E$1:$M$2,1,$S181) &amp; " e " &amp; INDEX([4]PC!$E$1:$M$2,1,$S181+1))</f>
        <v>#N/A</v>
      </c>
      <c r="U181" s="339"/>
      <c r="V181" s="335" t="e">
        <f t="shared" ca="1" si="23"/>
        <v>#N/A</v>
      </c>
      <c r="W181" s="335" t="e">
        <f ca="1">CONCATENATE(INDEX([4]IMC!$F$1:$R$5,5,$V181) &amp; " e " &amp; INDEX([4]IMC!$F$1:$R$5,5,$V181+1))</f>
        <v>#N/A</v>
      </c>
      <c r="X181" s="336">
        <f t="shared" si="24"/>
        <v>0</v>
      </c>
      <c r="Y181" s="336">
        <f t="shared" si="25"/>
        <v>0</v>
      </c>
      <c r="Z181" s="337"/>
      <c r="AA181" s="294" t="e">
        <f>VLOOKUP(F181,[4]IMC!$B$6:$R$210,5,FALSE)</f>
        <v>#N/A</v>
      </c>
      <c r="AB181" s="294" t="e">
        <f>VLOOKUP(F181,[4]IMC!$B$6:$R$210,6,FALSE)</f>
        <v>#N/A</v>
      </c>
      <c r="AC181" s="294" t="e">
        <f>VLOOKUP(F181,[4]IMC!$B$6:$R$210,7,FALSE)</f>
        <v>#N/A</v>
      </c>
      <c r="AD181" s="294" t="e">
        <f>VLOOKUP(F181,[4]IMC!$B$6:$R$210,8,FALSE)</f>
        <v>#N/A</v>
      </c>
      <c r="AE181" s="294" t="e">
        <f>VLOOKUP(F181,[4]IMC!$B$6:$R$210,9,FALSE)</f>
        <v>#N/A</v>
      </c>
      <c r="AF181" s="294" t="e">
        <f>VLOOKUP(F181,[4]IMC!$B$6:$R$210,10,FALSE)</f>
        <v>#N/A</v>
      </c>
      <c r="AG181" s="294" t="e">
        <f>VLOOKUP(F181,[4]IMC!$B$6:$R$210,11,FALSE)</f>
        <v>#N/A</v>
      </c>
      <c r="AH181" s="294" t="e">
        <f>VLOOKUP(F181,[4]IMC!$B$6:$R$210,12,FALSE)</f>
        <v>#N/A</v>
      </c>
      <c r="AI181" s="294" t="e">
        <f>VLOOKUP(F181,[4]IMC!$B$6:$R$210,13,FALSE)</f>
        <v>#N/A</v>
      </c>
      <c r="AJ181" s="294" t="e">
        <f>VLOOKUP(F181,[4]IMC!$B$6:$R$210,14,FALSE)</f>
        <v>#N/A</v>
      </c>
      <c r="AK181" s="294" t="e">
        <f>VLOOKUP(F181,[4]IMC!$B$6:$R$210,15,FALSE)</f>
        <v>#N/A</v>
      </c>
      <c r="AL181" s="294" t="e">
        <f>VLOOKUP(F181,[4]IMC!$B$6:$R$210,16,FALSE)</f>
        <v>#N/A</v>
      </c>
      <c r="AM181" s="294" t="e">
        <f>VLOOKUP(F181,[4]IMC!$B$6:$R$210,17,FALSE)</f>
        <v>#N/A</v>
      </c>
    </row>
    <row r="182" spans="1:39" ht="12">
      <c r="A182" s="281"/>
      <c r="B182" s="281"/>
      <c r="C182" s="281"/>
      <c r="D182" s="283"/>
      <c r="E182" s="283"/>
      <c r="F182" s="284">
        <f t="shared" si="26"/>
        <v>0</v>
      </c>
      <c r="G182" s="285">
        <f t="shared" si="27"/>
        <v>0</v>
      </c>
      <c r="H182" s="281"/>
      <c r="I182" s="281"/>
      <c r="J182" s="281">
        <f t="shared" si="28"/>
        <v>0</v>
      </c>
      <c r="K182" s="281"/>
      <c r="L182" s="286" t="e">
        <f t="shared" si="29"/>
        <v>#DIV/0!</v>
      </c>
      <c r="M182" s="287" t="str">
        <f t="shared" si="21"/>
        <v/>
      </c>
      <c r="N182" s="288" t="e">
        <f>MATCH(F182,[4]IMC!B:B,0)</f>
        <v>#N/A</v>
      </c>
      <c r="O182" s="288" t="e">
        <f t="shared" ca="1" si="30"/>
        <v>#N/A</v>
      </c>
      <c r="P182" s="287" t="e">
        <f ca="1">CONCATENATE(INDEX([4]IMC!$F$1:$R$5,5,$O182) &amp; " e " &amp; INDEX([4]IMC!$F$1:$R$5,5,$O182+1))</f>
        <v>#N/A</v>
      </c>
      <c r="Q182" s="281"/>
      <c r="R182" s="288" t="e">
        <f>MATCH(F182,[4]PC!A:A,0)</f>
        <v>#N/A</v>
      </c>
      <c r="S182" s="288" t="e">
        <f t="shared" ca="1" si="22"/>
        <v>#N/A</v>
      </c>
      <c r="T182" s="296" t="e">
        <f ca="1">CONCATENATE(INDEX([4]PC!$E$1:$M$2,1,$S182) &amp; " e " &amp; INDEX([4]PC!$E$1:$M$2,1,$S182+1))</f>
        <v>#N/A</v>
      </c>
      <c r="U182" s="339"/>
      <c r="V182" s="335" t="e">
        <f t="shared" ca="1" si="23"/>
        <v>#N/A</v>
      </c>
      <c r="W182" s="335" t="e">
        <f ca="1">CONCATENATE(INDEX([4]IMC!$F$1:$R$5,5,$V182) &amp; " e " &amp; INDEX([4]IMC!$F$1:$R$5,5,$V182+1))</f>
        <v>#N/A</v>
      </c>
      <c r="X182" s="336">
        <f t="shared" si="24"/>
        <v>0</v>
      </c>
      <c r="Y182" s="336">
        <f t="shared" si="25"/>
        <v>0</v>
      </c>
      <c r="Z182" s="337"/>
      <c r="AA182" s="294" t="e">
        <f>VLOOKUP(F182,[4]IMC!$B$6:$R$210,5,FALSE)</f>
        <v>#N/A</v>
      </c>
      <c r="AB182" s="294" t="e">
        <f>VLOOKUP(F182,[4]IMC!$B$6:$R$210,6,FALSE)</f>
        <v>#N/A</v>
      </c>
      <c r="AC182" s="294" t="e">
        <f>VLOOKUP(F182,[4]IMC!$B$6:$R$210,7,FALSE)</f>
        <v>#N/A</v>
      </c>
      <c r="AD182" s="294" t="e">
        <f>VLOOKUP(F182,[4]IMC!$B$6:$R$210,8,FALSE)</f>
        <v>#N/A</v>
      </c>
      <c r="AE182" s="294" t="e">
        <f>VLOOKUP(F182,[4]IMC!$B$6:$R$210,9,FALSE)</f>
        <v>#N/A</v>
      </c>
      <c r="AF182" s="294" t="e">
        <f>VLOOKUP(F182,[4]IMC!$B$6:$R$210,10,FALSE)</f>
        <v>#N/A</v>
      </c>
      <c r="AG182" s="294" t="e">
        <f>VLOOKUP(F182,[4]IMC!$B$6:$R$210,11,FALSE)</f>
        <v>#N/A</v>
      </c>
      <c r="AH182" s="294" t="e">
        <f>VLOOKUP(F182,[4]IMC!$B$6:$R$210,12,FALSE)</f>
        <v>#N/A</v>
      </c>
      <c r="AI182" s="294" t="e">
        <f>VLOOKUP(F182,[4]IMC!$B$6:$R$210,13,FALSE)</f>
        <v>#N/A</v>
      </c>
      <c r="AJ182" s="294" t="e">
        <f>VLOOKUP(F182,[4]IMC!$B$6:$R$210,14,FALSE)</f>
        <v>#N/A</v>
      </c>
      <c r="AK182" s="294" t="e">
        <f>VLOOKUP(F182,[4]IMC!$B$6:$R$210,15,FALSE)</f>
        <v>#N/A</v>
      </c>
      <c r="AL182" s="294" t="e">
        <f>VLOOKUP(F182,[4]IMC!$B$6:$R$210,16,FALSE)</f>
        <v>#N/A</v>
      </c>
      <c r="AM182" s="294" t="e">
        <f>VLOOKUP(F182,[4]IMC!$B$6:$R$210,17,FALSE)</f>
        <v>#N/A</v>
      </c>
    </row>
    <row r="183" spans="1:39" ht="12">
      <c r="A183" s="281"/>
      <c r="B183" s="281"/>
      <c r="C183" s="281"/>
      <c r="D183" s="283"/>
      <c r="E183" s="283"/>
      <c r="F183" s="284">
        <f t="shared" si="26"/>
        <v>0</v>
      </c>
      <c r="G183" s="285">
        <f t="shared" si="27"/>
        <v>0</v>
      </c>
      <c r="H183" s="281"/>
      <c r="I183" s="281"/>
      <c r="J183" s="281">
        <f t="shared" si="28"/>
        <v>0</v>
      </c>
      <c r="K183" s="281"/>
      <c r="L183" s="286" t="e">
        <f t="shared" si="29"/>
        <v>#DIV/0!</v>
      </c>
      <c r="M183" s="287" t="str">
        <f t="shared" si="21"/>
        <v/>
      </c>
      <c r="N183" s="288" t="e">
        <f>MATCH(F183,[4]IMC!B:B,0)</f>
        <v>#N/A</v>
      </c>
      <c r="O183" s="288" t="e">
        <f t="shared" ca="1" si="30"/>
        <v>#N/A</v>
      </c>
      <c r="P183" s="287" t="e">
        <f ca="1">CONCATENATE(INDEX([4]IMC!$F$1:$R$5,5,$O183) &amp; " e " &amp; INDEX([4]IMC!$F$1:$R$5,5,$O183+1))</f>
        <v>#N/A</v>
      </c>
      <c r="Q183" s="281"/>
      <c r="R183" s="288" t="e">
        <f>MATCH(F183,[4]PC!A:A,0)</f>
        <v>#N/A</v>
      </c>
      <c r="S183" s="288" t="e">
        <f t="shared" ca="1" si="22"/>
        <v>#N/A</v>
      </c>
      <c r="T183" s="296" t="e">
        <f ca="1">CONCATENATE(INDEX([4]PC!$E$1:$M$2,1,$S183) &amp; " e " &amp; INDEX([4]PC!$E$1:$M$2,1,$S183+1))</f>
        <v>#N/A</v>
      </c>
      <c r="U183" s="339"/>
      <c r="V183" s="335" t="e">
        <f t="shared" ca="1" si="23"/>
        <v>#N/A</v>
      </c>
      <c r="W183" s="335" t="e">
        <f ca="1">CONCATENATE(INDEX([4]IMC!$F$1:$R$5,5,$V183) &amp; " e " &amp; INDEX([4]IMC!$F$1:$R$5,5,$V183+1))</f>
        <v>#N/A</v>
      </c>
      <c r="X183" s="336">
        <f t="shared" si="24"/>
        <v>0</v>
      </c>
      <c r="Y183" s="336">
        <f t="shared" si="25"/>
        <v>0</v>
      </c>
      <c r="Z183" s="337"/>
      <c r="AA183" s="294" t="e">
        <f>VLOOKUP(F183,[4]IMC!$B$6:$R$210,5,FALSE)</f>
        <v>#N/A</v>
      </c>
      <c r="AB183" s="294" t="e">
        <f>VLOOKUP(F183,[4]IMC!$B$6:$R$210,6,FALSE)</f>
        <v>#N/A</v>
      </c>
      <c r="AC183" s="294" t="e">
        <f>VLOOKUP(F183,[4]IMC!$B$6:$R$210,7,FALSE)</f>
        <v>#N/A</v>
      </c>
      <c r="AD183" s="294" t="e">
        <f>VLOOKUP(F183,[4]IMC!$B$6:$R$210,8,FALSE)</f>
        <v>#N/A</v>
      </c>
      <c r="AE183" s="294" t="e">
        <f>VLOOKUP(F183,[4]IMC!$B$6:$R$210,9,FALSE)</f>
        <v>#N/A</v>
      </c>
      <c r="AF183" s="294" t="e">
        <f>VLOOKUP(F183,[4]IMC!$B$6:$R$210,10,FALSE)</f>
        <v>#N/A</v>
      </c>
      <c r="AG183" s="294" t="e">
        <f>VLOOKUP(F183,[4]IMC!$B$6:$R$210,11,FALSE)</f>
        <v>#N/A</v>
      </c>
      <c r="AH183" s="294" t="e">
        <f>VLOOKUP(F183,[4]IMC!$B$6:$R$210,12,FALSE)</f>
        <v>#N/A</v>
      </c>
      <c r="AI183" s="294" t="e">
        <f>VLOOKUP(F183,[4]IMC!$B$6:$R$210,13,FALSE)</f>
        <v>#N/A</v>
      </c>
      <c r="AJ183" s="294" t="e">
        <f>VLOOKUP(F183,[4]IMC!$B$6:$R$210,14,FALSE)</f>
        <v>#N/A</v>
      </c>
      <c r="AK183" s="294" t="e">
        <f>VLOOKUP(F183,[4]IMC!$B$6:$R$210,15,FALSE)</f>
        <v>#N/A</v>
      </c>
      <c r="AL183" s="294" t="e">
        <f>VLOOKUP(F183,[4]IMC!$B$6:$R$210,16,FALSE)</f>
        <v>#N/A</v>
      </c>
      <c r="AM183" s="294" t="e">
        <f>VLOOKUP(F183,[4]IMC!$B$6:$R$210,17,FALSE)</f>
        <v>#N/A</v>
      </c>
    </row>
    <row r="184" spans="1:39" ht="12">
      <c r="A184" s="281"/>
      <c r="B184" s="281"/>
      <c r="C184" s="281"/>
      <c r="D184" s="283"/>
      <c r="E184" s="283"/>
      <c r="F184" s="284">
        <f t="shared" si="26"/>
        <v>0</v>
      </c>
      <c r="G184" s="285">
        <f t="shared" si="27"/>
        <v>0</v>
      </c>
      <c r="H184" s="281"/>
      <c r="I184" s="281"/>
      <c r="J184" s="281">
        <f t="shared" si="28"/>
        <v>0</v>
      </c>
      <c r="K184" s="281"/>
      <c r="L184" s="286" t="e">
        <f t="shared" si="29"/>
        <v>#DIV/0!</v>
      </c>
      <c r="M184" s="287" t="str">
        <f t="shared" si="21"/>
        <v/>
      </c>
      <c r="N184" s="288" t="e">
        <f>MATCH(F184,[4]IMC!B:B,0)</f>
        <v>#N/A</v>
      </c>
      <c r="O184" s="288" t="e">
        <f t="shared" ca="1" si="30"/>
        <v>#N/A</v>
      </c>
      <c r="P184" s="287" t="e">
        <f ca="1">CONCATENATE(INDEX([4]IMC!$F$1:$R$5,5,$O184) &amp; " e " &amp; INDEX([4]IMC!$F$1:$R$5,5,$O184+1))</f>
        <v>#N/A</v>
      </c>
      <c r="Q184" s="281"/>
      <c r="R184" s="288" t="e">
        <f>MATCH(F184,[4]PC!A:A,0)</f>
        <v>#N/A</v>
      </c>
      <c r="S184" s="288" t="e">
        <f t="shared" ca="1" si="22"/>
        <v>#N/A</v>
      </c>
      <c r="T184" s="296" t="e">
        <f ca="1">CONCATENATE(INDEX([4]PC!$E$1:$M$2,1,$S184) &amp; " e " &amp; INDEX([4]PC!$E$1:$M$2,1,$S184+1))</f>
        <v>#N/A</v>
      </c>
      <c r="U184" s="339"/>
      <c r="V184" s="335" t="e">
        <f t="shared" ca="1" si="23"/>
        <v>#N/A</v>
      </c>
      <c r="W184" s="335" t="e">
        <f ca="1">CONCATENATE(INDEX([4]IMC!$F$1:$R$5,5,$V184) &amp; " e " &amp; INDEX([4]IMC!$F$1:$R$5,5,$V184+1))</f>
        <v>#N/A</v>
      </c>
      <c r="X184" s="336">
        <f t="shared" si="24"/>
        <v>0</v>
      </c>
      <c r="Y184" s="336">
        <f t="shared" si="25"/>
        <v>0</v>
      </c>
      <c r="Z184" s="337"/>
      <c r="AA184" s="294" t="e">
        <f>VLOOKUP(F184,[4]IMC!$B$6:$R$210,5,FALSE)</f>
        <v>#N/A</v>
      </c>
      <c r="AB184" s="294" t="e">
        <f>VLOOKUP(F184,[4]IMC!$B$6:$R$210,6,FALSE)</f>
        <v>#N/A</v>
      </c>
      <c r="AC184" s="294" t="e">
        <f>VLOOKUP(F184,[4]IMC!$B$6:$R$210,7,FALSE)</f>
        <v>#N/A</v>
      </c>
      <c r="AD184" s="294" t="e">
        <f>VLOOKUP(F184,[4]IMC!$B$6:$R$210,8,FALSE)</f>
        <v>#N/A</v>
      </c>
      <c r="AE184" s="294" t="e">
        <f>VLOOKUP(F184,[4]IMC!$B$6:$R$210,9,FALSE)</f>
        <v>#N/A</v>
      </c>
      <c r="AF184" s="294" t="e">
        <f>VLOOKUP(F184,[4]IMC!$B$6:$R$210,10,FALSE)</f>
        <v>#N/A</v>
      </c>
      <c r="AG184" s="294" t="e">
        <f>VLOOKUP(F184,[4]IMC!$B$6:$R$210,11,FALSE)</f>
        <v>#N/A</v>
      </c>
      <c r="AH184" s="294" t="e">
        <f>VLOOKUP(F184,[4]IMC!$B$6:$R$210,12,FALSE)</f>
        <v>#N/A</v>
      </c>
      <c r="AI184" s="294" t="e">
        <f>VLOOKUP(F184,[4]IMC!$B$6:$R$210,13,FALSE)</f>
        <v>#N/A</v>
      </c>
      <c r="AJ184" s="294" t="e">
        <f>VLOOKUP(F184,[4]IMC!$B$6:$R$210,14,FALSE)</f>
        <v>#N/A</v>
      </c>
      <c r="AK184" s="294" t="e">
        <f>VLOOKUP(F184,[4]IMC!$B$6:$R$210,15,FALSE)</f>
        <v>#N/A</v>
      </c>
      <c r="AL184" s="294" t="e">
        <f>VLOOKUP(F184,[4]IMC!$B$6:$R$210,16,FALSE)</f>
        <v>#N/A</v>
      </c>
      <c r="AM184" s="294" t="e">
        <f>VLOOKUP(F184,[4]IMC!$B$6:$R$210,17,FALSE)</f>
        <v>#N/A</v>
      </c>
    </row>
    <row r="185" spans="1:39" ht="12">
      <c r="A185" s="281"/>
      <c r="B185" s="281"/>
      <c r="C185" s="281"/>
      <c r="D185" s="283"/>
      <c r="E185" s="283"/>
      <c r="F185" s="284">
        <f t="shared" si="26"/>
        <v>0</v>
      </c>
      <c r="G185" s="285">
        <f t="shared" si="27"/>
        <v>0</v>
      </c>
      <c r="H185" s="281"/>
      <c r="I185" s="281"/>
      <c r="J185" s="281">
        <f t="shared" si="28"/>
        <v>0</v>
      </c>
      <c r="K185" s="281"/>
      <c r="L185" s="286" t="e">
        <f t="shared" si="29"/>
        <v>#DIV/0!</v>
      </c>
      <c r="M185" s="287" t="str">
        <f t="shared" si="21"/>
        <v/>
      </c>
      <c r="N185" s="288" t="e">
        <f>MATCH(F185,[4]IMC!B:B,0)</f>
        <v>#N/A</v>
      </c>
      <c r="O185" s="288" t="e">
        <f t="shared" ca="1" si="30"/>
        <v>#N/A</v>
      </c>
      <c r="P185" s="287" t="e">
        <f ca="1">CONCATENATE(INDEX([4]IMC!$F$1:$R$5,5,$O185) &amp; " e " &amp; INDEX([4]IMC!$F$1:$R$5,5,$O185+1))</f>
        <v>#N/A</v>
      </c>
      <c r="Q185" s="281"/>
      <c r="R185" s="288" t="e">
        <f>MATCH(F185,[4]PC!A:A,0)</f>
        <v>#N/A</v>
      </c>
      <c r="S185" s="288" t="e">
        <f t="shared" ca="1" si="22"/>
        <v>#N/A</v>
      </c>
      <c r="T185" s="296" t="e">
        <f ca="1">CONCATENATE(INDEX([4]PC!$E$1:$M$2,1,$S185) &amp; " e " &amp; INDEX([4]PC!$E$1:$M$2,1,$S185+1))</f>
        <v>#N/A</v>
      </c>
      <c r="U185" s="339"/>
      <c r="V185" s="335" t="e">
        <f t="shared" ca="1" si="23"/>
        <v>#N/A</v>
      </c>
      <c r="W185" s="335" t="e">
        <f ca="1">CONCATENATE(INDEX([4]IMC!$F$1:$R$5,5,$V185) &amp; " e " &amp; INDEX([4]IMC!$F$1:$R$5,5,$V185+1))</f>
        <v>#N/A</v>
      </c>
      <c r="X185" s="336">
        <f t="shared" si="24"/>
        <v>0</v>
      </c>
      <c r="Y185" s="336">
        <f t="shared" si="25"/>
        <v>0</v>
      </c>
      <c r="Z185" s="337"/>
      <c r="AA185" s="294" t="e">
        <f>VLOOKUP(F185,[4]IMC!$B$6:$R$210,5,FALSE)</f>
        <v>#N/A</v>
      </c>
      <c r="AB185" s="294" t="e">
        <f>VLOOKUP(F185,[4]IMC!$B$6:$R$210,6,FALSE)</f>
        <v>#N/A</v>
      </c>
      <c r="AC185" s="294" t="e">
        <f>VLOOKUP(F185,[4]IMC!$B$6:$R$210,7,FALSE)</f>
        <v>#N/A</v>
      </c>
      <c r="AD185" s="294" t="e">
        <f>VLOOKUP(F185,[4]IMC!$B$6:$R$210,8,FALSE)</f>
        <v>#N/A</v>
      </c>
      <c r="AE185" s="294" t="e">
        <f>VLOOKUP(F185,[4]IMC!$B$6:$R$210,9,FALSE)</f>
        <v>#N/A</v>
      </c>
      <c r="AF185" s="294" t="e">
        <f>VLOOKUP(F185,[4]IMC!$B$6:$R$210,10,FALSE)</f>
        <v>#N/A</v>
      </c>
      <c r="AG185" s="294" t="e">
        <f>VLOOKUP(F185,[4]IMC!$B$6:$R$210,11,FALSE)</f>
        <v>#N/A</v>
      </c>
      <c r="AH185" s="294" t="e">
        <f>VLOOKUP(F185,[4]IMC!$B$6:$R$210,12,FALSE)</f>
        <v>#N/A</v>
      </c>
      <c r="AI185" s="294" t="e">
        <f>VLOOKUP(F185,[4]IMC!$B$6:$R$210,13,FALSE)</f>
        <v>#N/A</v>
      </c>
      <c r="AJ185" s="294" t="e">
        <f>VLOOKUP(F185,[4]IMC!$B$6:$R$210,14,FALSE)</f>
        <v>#N/A</v>
      </c>
      <c r="AK185" s="294" t="e">
        <f>VLOOKUP(F185,[4]IMC!$B$6:$R$210,15,FALSE)</f>
        <v>#N/A</v>
      </c>
      <c r="AL185" s="294" t="e">
        <f>VLOOKUP(F185,[4]IMC!$B$6:$R$210,16,FALSE)</f>
        <v>#N/A</v>
      </c>
      <c r="AM185" s="294" t="e">
        <f>VLOOKUP(F185,[4]IMC!$B$6:$R$210,17,FALSE)</f>
        <v>#N/A</v>
      </c>
    </row>
    <row r="186" spans="1:39" ht="12">
      <c r="A186" s="281"/>
      <c r="B186" s="281"/>
      <c r="C186" s="281"/>
      <c r="D186" s="283"/>
      <c r="E186" s="283"/>
      <c r="F186" s="284">
        <f t="shared" si="26"/>
        <v>0</v>
      </c>
      <c r="G186" s="285">
        <f t="shared" si="27"/>
        <v>0</v>
      </c>
      <c r="H186" s="281"/>
      <c r="I186" s="281"/>
      <c r="J186" s="281">
        <f t="shared" si="28"/>
        <v>0</v>
      </c>
      <c r="K186" s="281"/>
      <c r="L186" s="286" t="e">
        <f t="shared" si="29"/>
        <v>#DIV/0!</v>
      </c>
      <c r="M186" s="287" t="str">
        <f t="shared" si="21"/>
        <v/>
      </c>
      <c r="N186" s="288" t="e">
        <f>MATCH(F186,[4]IMC!B:B,0)</f>
        <v>#N/A</v>
      </c>
      <c r="O186" s="288" t="e">
        <f t="shared" ca="1" si="30"/>
        <v>#N/A</v>
      </c>
      <c r="P186" s="287" t="e">
        <f ca="1">CONCATENATE(INDEX([4]IMC!$F$1:$R$5,5,$O186) &amp; " e " &amp; INDEX([4]IMC!$F$1:$R$5,5,$O186+1))</f>
        <v>#N/A</v>
      </c>
      <c r="Q186" s="281"/>
      <c r="R186" s="288" t="e">
        <f>MATCH(F186,[4]PC!A:A,0)</f>
        <v>#N/A</v>
      </c>
      <c r="S186" s="288" t="e">
        <f t="shared" ca="1" si="22"/>
        <v>#N/A</v>
      </c>
      <c r="T186" s="296" t="e">
        <f ca="1">CONCATENATE(INDEX([4]PC!$E$1:$M$2,1,$S186) &amp; " e " &amp; INDEX([4]PC!$E$1:$M$2,1,$S186+1))</f>
        <v>#N/A</v>
      </c>
      <c r="U186" s="339"/>
      <c r="V186" s="335" t="e">
        <f t="shared" ca="1" si="23"/>
        <v>#N/A</v>
      </c>
      <c r="W186" s="335" t="e">
        <f ca="1">CONCATENATE(INDEX([4]IMC!$F$1:$R$5,5,$V186) &amp; " e " &amp; INDEX([4]IMC!$F$1:$R$5,5,$V186+1))</f>
        <v>#N/A</v>
      </c>
      <c r="X186" s="336">
        <f t="shared" si="24"/>
        <v>0</v>
      </c>
      <c r="Y186" s="336">
        <f t="shared" si="25"/>
        <v>0</v>
      </c>
      <c r="Z186" s="337"/>
      <c r="AA186" s="294" t="e">
        <f>VLOOKUP(F186,[4]IMC!$B$6:$R$210,5,FALSE)</f>
        <v>#N/A</v>
      </c>
      <c r="AB186" s="294" t="e">
        <f>VLOOKUP(F186,[4]IMC!$B$6:$R$210,6,FALSE)</f>
        <v>#N/A</v>
      </c>
      <c r="AC186" s="294" t="e">
        <f>VLOOKUP(F186,[4]IMC!$B$6:$R$210,7,FALSE)</f>
        <v>#N/A</v>
      </c>
      <c r="AD186" s="294" t="e">
        <f>VLOOKUP(F186,[4]IMC!$B$6:$R$210,8,FALSE)</f>
        <v>#N/A</v>
      </c>
      <c r="AE186" s="294" t="e">
        <f>VLOOKUP(F186,[4]IMC!$B$6:$R$210,9,FALSE)</f>
        <v>#N/A</v>
      </c>
      <c r="AF186" s="294" t="e">
        <f>VLOOKUP(F186,[4]IMC!$B$6:$R$210,10,FALSE)</f>
        <v>#N/A</v>
      </c>
      <c r="AG186" s="294" t="e">
        <f>VLOOKUP(F186,[4]IMC!$B$6:$R$210,11,FALSE)</f>
        <v>#N/A</v>
      </c>
      <c r="AH186" s="294" t="e">
        <f>VLOOKUP(F186,[4]IMC!$B$6:$R$210,12,FALSE)</f>
        <v>#N/A</v>
      </c>
      <c r="AI186" s="294" t="e">
        <f>VLOOKUP(F186,[4]IMC!$B$6:$R$210,13,FALSE)</f>
        <v>#N/A</v>
      </c>
      <c r="AJ186" s="294" t="e">
        <f>VLOOKUP(F186,[4]IMC!$B$6:$R$210,14,FALSE)</f>
        <v>#N/A</v>
      </c>
      <c r="AK186" s="294" t="e">
        <f>VLOOKUP(F186,[4]IMC!$B$6:$R$210,15,FALSE)</f>
        <v>#N/A</v>
      </c>
      <c r="AL186" s="294" t="e">
        <f>VLOOKUP(F186,[4]IMC!$B$6:$R$210,16,FALSE)</f>
        <v>#N/A</v>
      </c>
      <c r="AM186" s="294" t="e">
        <f>VLOOKUP(F186,[4]IMC!$B$6:$R$210,17,FALSE)</f>
        <v>#N/A</v>
      </c>
    </row>
    <row r="187" spans="1:39" ht="12">
      <c r="A187" s="281"/>
      <c r="B187" s="281"/>
      <c r="C187" s="281"/>
      <c r="D187" s="283"/>
      <c r="E187" s="283"/>
      <c r="F187" s="284">
        <f t="shared" si="26"/>
        <v>0</v>
      </c>
      <c r="G187" s="285">
        <f t="shared" si="27"/>
        <v>0</v>
      </c>
      <c r="H187" s="281"/>
      <c r="I187" s="281"/>
      <c r="J187" s="281">
        <f t="shared" si="28"/>
        <v>0</v>
      </c>
      <c r="K187" s="281"/>
      <c r="L187" s="286" t="e">
        <f t="shared" si="29"/>
        <v>#DIV/0!</v>
      </c>
      <c r="M187" s="287" t="str">
        <f t="shared" si="21"/>
        <v/>
      </c>
      <c r="N187" s="288" t="e">
        <f>MATCH(F187,[4]IMC!B:B,0)</f>
        <v>#N/A</v>
      </c>
      <c r="O187" s="288" t="e">
        <f t="shared" ca="1" si="30"/>
        <v>#N/A</v>
      </c>
      <c r="P187" s="287" t="e">
        <f ca="1">CONCATENATE(INDEX([4]IMC!$F$1:$R$5,5,$O187) &amp; " e " &amp; INDEX([4]IMC!$F$1:$R$5,5,$O187+1))</f>
        <v>#N/A</v>
      </c>
      <c r="Q187" s="281"/>
      <c r="R187" s="288" t="e">
        <f>MATCH(F187,[4]PC!A:A,0)</f>
        <v>#N/A</v>
      </c>
      <c r="S187" s="288" t="e">
        <f t="shared" ca="1" si="22"/>
        <v>#N/A</v>
      </c>
      <c r="T187" s="296" t="e">
        <f ca="1">CONCATENATE(INDEX([4]PC!$E$1:$M$2,1,$S187) &amp; " e " &amp; INDEX([4]PC!$E$1:$M$2,1,$S187+1))</f>
        <v>#N/A</v>
      </c>
      <c r="U187" s="339"/>
      <c r="V187" s="335" t="e">
        <f t="shared" ca="1" si="23"/>
        <v>#N/A</v>
      </c>
      <c r="W187" s="335" t="e">
        <f ca="1">CONCATENATE(INDEX([4]IMC!$F$1:$R$5,5,$V187) &amp; " e " &amp; INDEX([4]IMC!$F$1:$R$5,5,$V187+1))</f>
        <v>#N/A</v>
      </c>
      <c r="X187" s="336">
        <f t="shared" si="24"/>
        <v>0</v>
      </c>
      <c r="Y187" s="336">
        <f t="shared" si="25"/>
        <v>0</v>
      </c>
      <c r="Z187" s="337"/>
      <c r="AA187" s="294" t="e">
        <f>VLOOKUP(F187,[4]IMC!$B$6:$R$210,5,FALSE)</f>
        <v>#N/A</v>
      </c>
      <c r="AB187" s="294" t="e">
        <f>VLOOKUP(F187,[4]IMC!$B$6:$R$210,6,FALSE)</f>
        <v>#N/A</v>
      </c>
      <c r="AC187" s="294" t="e">
        <f>VLOOKUP(F187,[4]IMC!$B$6:$R$210,7,FALSE)</f>
        <v>#N/A</v>
      </c>
      <c r="AD187" s="294" t="e">
        <f>VLOOKUP(F187,[4]IMC!$B$6:$R$210,8,FALSE)</f>
        <v>#N/A</v>
      </c>
      <c r="AE187" s="294" t="e">
        <f>VLOOKUP(F187,[4]IMC!$B$6:$R$210,9,FALSE)</f>
        <v>#N/A</v>
      </c>
      <c r="AF187" s="294" t="e">
        <f>VLOOKUP(F187,[4]IMC!$B$6:$R$210,10,FALSE)</f>
        <v>#N/A</v>
      </c>
      <c r="AG187" s="294" t="e">
        <f>VLOOKUP(F187,[4]IMC!$B$6:$R$210,11,FALSE)</f>
        <v>#N/A</v>
      </c>
      <c r="AH187" s="294" t="e">
        <f>VLOOKUP(F187,[4]IMC!$B$6:$R$210,12,FALSE)</f>
        <v>#N/A</v>
      </c>
      <c r="AI187" s="294" t="e">
        <f>VLOOKUP(F187,[4]IMC!$B$6:$R$210,13,FALSE)</f>
        <v>#N/A</v>
      </c>
      <c r="AJ187" s="294" t="e">
        <f>VLOOKUP(F187,[4]IMC!$B$6:$R$210,14,FALSE)</f>
        <v>#N/A</v>
      </c>
      <c r="AK187" s="294" t="e">
        <f>VLOOKUP(F187,[4]IMC!$B$6:$R$210,15,FALSE)</f>
        <v>#N/A</v>
      </c>
      <c r="AL187" s="294" t="e">
        <f>VLOOKUP(F187,[4]IMC!$B$6:$R$210,16,FALSE)</f>
        <v>#N/A</v>
      </c>
      <c r="AM187" s="294" t="e">
        <f>VLOOKUP(F187,[4]IMC!$B$6:$R$210,17,FALSE)</f>
        <v>#N/A</v>
      </c>
    </row>
    <row r="188" spans="1:39" ht="12">
      <c r="A188" s="281"/>
      <c r="B188" s="281"/>
      <c r="C188" s="281"/>
      <c r="D188" s="283"/>
      <c r="E188" s="283"/>
      <c r="F188" s="284">
        <f t="shared" si="26"/>
        <v>0</v>
      </c>
      <c r="G188" s="285">
        <f t="shared" si="27"/>
        <v>0</v>
      </c>
      <c r="H188" s="281"/>
      <c r="I188" s="281"/>
      <c r="J188" s="281">
        <f t="shared" si="28"/>
        <v>0</v>
      </c>
      <c r="K188" s="281"/>
      <c r="L188" s="286" t="e">
        <f t="shared" si="29"/>
        <v>#DIV/0!</v>
      </c>
      <c r="M188" s="287" t="str">
        <f t="shared" si="21"/>
        <v/>
      </c>
      <c r="N188" s="288" t="e">
        <f>MATCH(F188,[4]IMC!B:B,0)</f>
        <v>#N/A</v>
      </c>
      <c r="O188" s="288" t="e">
        <f t="shared" ca="1" si="30"/>
        <v>#N/A</v>
      </c>
      <c r="P188" s="287" t="e">
        <f ca="1">CONCATENATE(INDEX([4]IMC!$F$1:$R$5,5,$O188) &amp; " e " &amp; INDEX([4]IMC!$F$1:$R$5,5,$O188+1))</f>
        <v>#N/A</v>
      </c>
      <c r="Q188" s="281"/>
      <c r="R188" s="288" t="e">
        <f>MATCH(F188,[4]PC!A:A,0)</f>
        <v>#N/A</v>
      </c>
      <c r="S188" s="288" t="e">
        <f t="shared" ca="1" si="22"/>
        <v>#N/A</v>
      </c>
      <c r="T188" s="296" t="e">
        <f ca="1">CONCATENATE(INDEX([4]PC!$E$1:$M$2,1,$S188) &amp; " e " &amp; INDEX([4]PC!$E$1:$M$2,1,$S188+1))</f>
        <v>#N/A</v>
      </c>
      <c r="U188" s="339"/>
      <c r="V188" s="335" t="e">
        <f t="shared" ca="1" si="23"/>
        <v>#N/A</v>
      </c>
      <c r="W188" s="335" t="e">
        <f ca="1">CONCATENATE(INDEX([4]IMC!$F$1:$R$5,5,$V188) &amp; " e " &amp; INDEX([4]IMC!$F$1:$R$5,5,$V188+1))</f>
        <v>#N/A</v>
      </c>
      <c r="X188" s="336">
        <f t="shared" si="24"/>
        <v>0</v>
      </c>
      <c r="Y188" s="336">
        <f t="shared" si="25"/>
        <v>0</v>
      </c>
      <c r="Z188" s="337"/>
      <c r="AA188" s="294" t="e">
        <f>VLOOKUP(F188,[4]IMC!$B$6:$R$210,5,FALSE)</f>
        <v>#N/A</v>
      </c>
      <c r="AB188" s="294" t="e">
        <f>VLOOKUP(F188,[4]IMC!$B$6:$R$210,6,FALSE)</f>
        <v>#N/A</v>
      </c>
      <c r="AC188" s="294" t="e">
        <f>VLOOKUP(F188,[4]IMC!$B$6:$R$210,7,FALSE)</f>
        <v>#N/A</v>
      </c>
      <c r="AD188" s="294" t="e">
        <f>VLOOKUP(F188,[4]IMC!$B$6:$R$210,8,FALSE)</f>
        <v>#N/A</v>
      </c>
      <c r="AE188" s="294" t="e">
        <f>VLOOKUP(F188,[4]IMC!$B$6:$R$210,9,FALSE)</f>
        <v>#N/A</v>
      </c>
      <c r="AF188" s="294" t="e">
        <f>VLOOKUP(F188,[4]IMC!$B$6:$R$210,10,FALSE)</f>
        <v>#N/A</v>
      </c>
      <c r="AG188" s="294" t="e">
        <f>VLOOKUP(F188,[4]IMC!$B$6:$R$210,11,FALSE)</f>
        <v>#N/A</v>
      </c>
      <c r="AH188" s="294" t="e">
        <f>VLOOKUP(F188,[4]IMC!$B$6:$R$210,12,FALSE)</f>
        <v>#N/A</v>
      </c>
      <c r="AI188" s="294" t="e">
        <f>VLOOKUP(F188,[4]IMC!$B$6:$R$210,13,FALSE)</f>
        <v>#N/A</v>
      </c>
      <c r="AJ188" s="294" t="e">
        <f>VLOOKUP(F188,[4]IMC!$B$6:$R$210,14,FALSE)</f>
        <v>#N/A</v>
      </c>
      <c r="AK188" s="294" t="e">
        <f>VLOOKUP(F188,[4]IMC!$B$6:$R$210,15,FALSE)</f>
        <v>#N/A</v>
      </c>
      <c r="AL188" s="294" t="e">
        <f>VLOOKUP(F188,[4]IMC!$B$6:$R$210,16,FALSE)</f>
        <v>#N/A</v>
      </c>
      <c r="AM188" s="294" t="e">
        <f>VLOOKUP(F188,[4]IMC!$B$6:$R$210,17,FALSE)</f>
        <v>#N/A</v>
      </c>
    </row>
    <row r="189" spans="1:39" ht="12">
      <c r="A189" s="281"/>
      <c r="B189" s="281"/>
      <c r="C189" s="281"/>
      <c r="D189" s="283"/>
      <c r="E189" s="283"/>
      <c r="F189" s="284">
        <f t="shared" si="26"/>
        <v>0</v>
      </c>
      <c r="G189" s="285">
        <f t="shared" si="27"/>
        <v>0</v>
      </c>
      <c r="H189" s="281"/>
      <c r="I189" s="281"/>
      <c r="J189" s="281">
        <f t="shared" si="28"/>
        <v>0</v>
      </c>
      <c r="K189" s="281"/>
      <c r="L189" s="286" t="e">
        <f t="shared" si="29"/>
        <v>#DIV/0!</v>
      </c>
      <c r="M189" s="287" t="str">
        <f t="shared" si="21"/>
        <v/>
      </c>
      <c r="N189" s="288" t="e">
        <f>MATCH(F189,[4]IMC!B:B,0)</f>
        <v>#N/A</v>
      </c>
      <c r="O189" s="288" t="e">
        <f t="shared" ca="1" si="30"/>
        <v>#N/A</v>
      </c>
      <c r="P189" s="287" t="e">
        <f ca="1">CONCATENATE(INDEX([4]IMC!$F$1:$R$5,5,$O189) &amp; " e " &amp; INDEX([4]IMC!$F$1:$R$5,5,$O189+1))</f>
        <v>#N/A</v>
      </c>
      <c r="Q189" s="281"/>
      <c r="R189" s="288" t="e">
        <f>MATCH(F189,[4]PC!A:A,0)</f>
        <v>#N/A</v>
      </c>
      <c r="S189" s="288" t="e">
        <f t="shared" ca="1" si="22"/>
        <v>#N/A</v>
      </c>
      <c r="T189" s="296" t="e">
        <f ca="1">CONCATENATE(INDEX([4]PC!$E$1:$M$2,1,$S189) &amp; " e " &amp; INDEX([4]PC!$E$1:$M$2,1,$S189+1))</f>
        <v>#N/A</v>
      </c>
      <c r="U189" s="339"/>
      <c r="V189" s="335" t="e">
        <f t="shared" ca="1" si="23"/>
        <v>#N/A</v>
      </c>
      <c r="W189" s="335" t="e">
        <f ca="1">CONCATENATE(INDEX([4]IMC!$F$1:$R$5,5,$V189) &amp; " e " &amp; INDEX([4]IMC!$F$1:$R$5,5,$V189+1))</f>
        <v>#N/A</v>
      </c>
      <c r="X189" s="336">
        <f t="shared" si="24"/>
        <v>0</v>
      </c>
      <c r="Y189" s="336">
        <f t="shared" si="25"/>
        <v>0</v>
      </c>
      <c r="Z189" s="337"/>
      <c r="AA189" s="294" t="e">
        <f>VLOOKUP(F189,[4]IMC!$B$6:$R$210,5,FALSE)</f>
        <v>#N/A</v>
      </c>
      <c r="AB189" s="294" t="e">
        <f>VLOOKUP(F189,[4]IMC!$B$6:$R$210,6,FALSE)</f>
        <v>#N/A</v>
      </c>
      <c r="AC189" s="294" t="e">
        <f>VLOOKUP(F189,[4]IMC!$B$6:$R$210,7,FALSE)</f>
        <v>#N/A</v>
      </c>
      <c r="AD189" s="294" t="e">
        <f>VLOOKUP(F189,[4]IMC!$B$6:$R$210,8,FALSE)</f>
        <v>#N/A</v>
      </c>
      <c r="AE189" s="294" t="e">
        <f>VLOOKUP(F189,[4]IMC!$B$6:$R$210,9,FALSE)</f>
        <v>#N/A</v>
      </c>
      <c r="AF189" s="294" t="e">
        <f>VLOOKUP(F189,[4]IMC!$B$6:$R$210,10,FALSE)</f>
        <v>#N/A</v>
      </c>
      <c r="AG189" s="294" t="e">
        <f>VLOOKUP(F189,[4]IMC!$B$6:$R$210,11,FALSE)</f>
        <v>#N/A</v>
      </c>
      <c r="AH189" s="294" t="e">
        <f>VLOOKUP(F189,[4]IMC!$B$6:$R$210,12,FALSE)</f>
        <v>#N/A</v>
      </c>
      <c r="AI189" s="294" t="e">
        <f>VLOOKUP(F189,[4]IMC!$B$6:$R$210,13,FALSE)</f>
        <v>#N/A</v>
      </c>
      <c r="AJ189" s="294" t="e">
        <f>VLOOKUP(F189,[4]IMC!$B$6:$R$210,14,FALSE)</f>
        <v>#N/A</v>
      </c>
      <c r="AK189" s="294" t="e">
        <f>VLOOKUP(F189,[4]IMC!$B$6:$R$210,15,FALSE)</f>
        <v>#N/A</v>
      </c>
      <c r="AL189" s="294" t="e">
        <f>VLOOKUP(F189,[4]IMC!$B$6:$R$210,16,FALSE)</f>
        <v>#N/A</v>
      </c>
      <c r="AM189" s="294" t="e">
        <f>VLOOKUP(F189,[4]IMC!$B$6:$R$210,17,FALSE)</f>
        <v>#N/A</v>
      </c>
    </row>
    <row r="190" spans="1:39" ht="12">
      <c r="A190" s="281"/>
      <c r="B190" s="281"/>
      <c r="C190" s="281"/>
      <c r="D190" s="283"/>
      <c r="E190" s="283"/>
      <c r="F190" s="284">
        <f t="shared" si="26"/>
        <v>0</v>
      </c>
      <c r="G190" s="285">
        <f t="shared" si="27"/>
        <v>0</v>
      </c>
      <c r="H190" s="281"/>
      <c r="I190" s="281"/>
      <c r="J190" s="281">
        <f t="shared" si="28"/>
        <v>0</v>
      </c>
      <c r="K190" s="281"/>
      <c r="L190" s="286" t="e">
        <f t="shared" si="29"/>
        <v>#DIV/0!</v>
      </c>
      <c r="M190" s="287" t="str">
        <f t="shared" si="21"/>
        <v/>
      </c>
      <c r="N190" s="288" t="e">
        <f>MATCH(F190,[4]IMC!B:B,0)</f>
        <v>#N/A</v>
      </c>
      <c r="O190" s="288" t="e">
        <f t="shared" ca="1" si="30"/>
        <v>#N/A</v>
      </c>
      <c r="P190" s="287" t="e">
        <f ca="1">CONCATENATE(INDEX([4]IMC!$F$1:$R$5,5,$O190) &amp; " e " &amp; INDEX([4]IMC!$F$1:$R$5,5,$O190+1))</f>
        <v>#N/A</v>
      </c>
      <c r="Q190" s="281"/>
      <c r="R190" s="288" t="e">
        <f>MATCH(F190,[4]PC!A:A,0)</f>
        <v>#N/A</v>
      </c>
      <c r="S190" s="288" t="e">
        <f t="shared" ca="1" si="22"/>
        <v>#N/A</v>
      </c>
      <c r="T190" s="296" t="e">
        <f ca="1">CONCATENATE(INDEX([4]PC!$E$1:$M$2,1,$S190) &amp; " e " &amp; INDEX([4]PC!$E$1:$M$2,1,$S190+1))</f>
        <v>#N/A</v>
      </c>
      <c r="U190" s="339"/>
      <c r="V190" s="335" t="e">
        <f t="shared" ca="1" si="23"/>
        <v>#N/A</v>
      </c>
      <c r="W190" s="335" t="e">
        <f ca="1">CONCATENATE(INDEX([4]IMC!$F$1:$R$5,5,$V190) &amp; " e " &amp; INDEX([4]IMC!$F$1:$R$5,5,$V190+1))</f>
        <v>#N/A</v>
      </c>
      <c r="X190" s="336">
        <f t="shared" si="24"/>
        <v>0</v>
      </c>
      <c r="Y190" s="336">
        <f t="shared" si="25"/>
        <v>0</v>
      </c>
      <c r="Z190" s="337"/>
      <c r="AA190" s="294" t="e">
        <f>VLOOKUP(F190,[4]IMC!$B$6:$R$210,5,FALSE)</f>
        <v>#N/A</v>
      </c>
      <c r="AB190" s="294" t="e">
        <f>VLOOKUP(F190,[4]IMC!$B$6:$R$210,6,FALSE)</f>
        <v>#N/A</v>
      </c>
      <c r="AC190" s="294" t="e">
        <f>VLOOKUP(F190,[4]IMC!$B$6:$R$210,7,FALSE)</f>
        <v>#N/A</v>
      </c>
      <c r="AD190" s="294" t="e">
        <f>VLOOKUP(F190,[4]IMC!$B$6:$R$210,8,FALSE)</f>
        <v>#N/A</v>
      </c>
      <c r="AE190" s="294" t="e">
        <f>VLOOKUP(F190,[4]IMC!$B$6:$R$210,9,FALSE)</f>
        <v>#N/A</v>
      </c>
      <c r="AF190" s="294" t="e">
        <f>VLOOKUP(F190,[4]IMC!$B$6:$R$210,10,FALSE)</f>
        <v>#N/A</v>
      </c>
      <c r="AG190" s="294" t="e">
        <f>VLOOKUP(F190,[4]IMC!$B$6:$R$210,11,FALSE)</f>
        <v>#N/A</v>
      </c>
      <c r="AH190" s="294" t="e">
        <f>VLOOKUP(F190,[4]IMC!$B$6:$R$210,12,FALSE)</f>
        <v>#N/A</v>
      </c>
      <c r="AI190" s="294" t="e">
        <f>VLOOKUP(F190,[4]IMC!$B$6:$R$210,13,FALSE)</f>
        <v>#N/A</v>
      </c>
      <c r="AJ190" s="294" t="e">
        <f>VLOOKUP(F190,[4]IMC!$B$6:$R$210,14,FALSE)</f>
        <v>#N/A</v>
      </c>
      <c r="AK190" s="294" t="e">
        <f>VLOOKUP(F190,[4]IMC!$B$6:$R$210,15,FALSE)</f>
        <v>#N/A</v>
      </c>
      <c r="AL190" s="294" t="e">
        <f>VLOOKUP(F190,[4]IMC!$B$6:$R$210,16,FALSE)</f>
        <v>#N/A</v>
      </c>
      <c r="AM190" s="294" t="e">
        <f>VLOOKUP(F190,[4]IMC!$B$6:$R$210,17,FALSE)</f>
        <v>#N/A</v>
      </c>
    </row>
    <row r="191" spans="1:39" ht="12">
      <c r="A191" s="281"/>
      <c r="B191" s="281"/>
      <c r="C191" s="281"/>
      <c r="D191" s="283"/>
      <c r="E191" s="283"/>
      <c r="F191" s="284">
        <f t="shared" si="26"/>
        <v>0</v>
      </c>
      <c r="G191" s="285">
        <f t="shared" si="27"/>
        <v>0</v>
      </c>
      <c r="H191" s="281"/>
      <c r="I191" s="281"/>
      <c r="J191" s="281">
        <f t="shared" si="28"/>
        <v>0</v>
      </c>
      <c r="K191" s="281"/>
      <c r="L191" s="286" t="e">
        <f t="shared" si="29"/>
        <v>#DIV/0!</v>
      </c>
      <c r="M191" s="287" t="str">
        <f t="shared" si="21"/>
        <v/>
      </c>
      <c r="N191" s="288" t="e">
        <f>MATCH(F191,[4]IMC!B:B,0)</f>
        <v>#N/A</v>
      </c>
      <c r="O191" s="288" t="e">
        <f t="shared" ca="1" si="30"/>
        <v>#N/A</v>
      </c>
      <c r="P191" s="287" t="e">
        <f ca="1">CONCATENATE(INDEX([4]IMC!$F$1:$R$5,5,$O191) &amp; " e " &amp; INDEX([4]IMC!$F$1:$R$5,5,$O191+1))</f>
        <v>#N/A</v>
      </c>
      <c r="Q191" s="281"/>
      <c r="R191" s="288" t="e">
        <f>MATCH(F191,[4]PC!A:A,0)</f>
        <v>#N/A</v>
      </c>
      <c r="S191" s="288" t="e">
        <f t="shared" ca="1" si="22"/>
        <v>#N/A</v>
      </c>
      <c r="T191" s="296" t="e">
        <f ca="1">CONCATENATE(INDEX([4]PC!$E$1:$M$2,1,$S191) &amp; " e " &amp; INDEX([4]PC!$E$1:$M$2,1,$S191+1))</f>
        <v>#N/A</v>
      </c>
      <c r="U191" s="339"/>
      <c r="V191" s="335" t="e">
        <f t="shared" ca="1" si="23"/>
        <v>#N/A</v>
      </c>
      <c r="W191" s="335" t="e">
        <f ca="1">CONCATENATE(INDEX([4]IMC!$F$1:$R$5,5,$V191) &amp; " e " &amp; INDEX([4]IMC!$F$1:$R$5,5,$V191+1))</f>
        <v>#N/A</v>
      </c>
      <c r="X191" s="336">
        <f t="shared" si="24"/>
        <v>0</v>
      </c>
      <c r="Y191" s="336">
        <f t="shared" si="25"/>
        <v>0</v>
      </c>
      <c r="Z191" s="337"/>
      <c r="AA191" s="294" t="e">
        <f>VLOOKUP(F191,[4]IMC!$B$6:$R$210,5,FALSE)</f>
        <v>#N/A</v>
      </c>
      <c r="AB191" s="294" t="e">
        <f>VLOOKUP(F191,[4]IMC!$B$6:$R$210,6,FALSE)</f>
        <v>#N/A</v>
      </c>
      <c r="AC191" s="294" t="e">
        <f>VLOOKUP(F191,[4]IMC!$B$6:$R$210,7,FALSE)</f>
        <v>#N/A</v>
      </c>
      <c r="AD191" s="294" t="e">
        <f>VLOOKUP(F191,[4]IMC!$B$6:$R$210,8,FALSE)</f>
        <v>#N/A</v>
      </c>
      <c r="AE191" s="294" t="e">
        <f>VLOOKUP(F191,[4]IMC!$B$6:$R$210,9,FALSE)</f>
        <v>#N/A</v>
      </c>
      <c r="AF191" s="294" t="e">
        <f>VLOOKUP(F191,[4]IMC!$B$6:$R$210,10,FALSE)</f>
        <v>#N/A</v>
      </c>
      <c r="AG191" s="294" t="e">
        <f>VLOOKUP(F191,[4]IMC!$B$6:$R$210,11,FALSE)</f>
        <v>#N/A</v>
      </c>
      <c r="AH191" s="294" t="e">
        <f>VLOOKUP(F191,[4]IMC!$B$6:$R$210,12,FALSE)</f>
        <v>#N/A</v>
      </c>
      <c r="AI191" s="294" t="e">
        <f>VLOOKUP(F191,[4]IMC!$B$6:$R$210,13,FALSE)</f>
        <v>#N/A</v>
      </c>
      <c r="AJ191" s="294" t="e">
        <f>VLOOKUP(F191,[4]IMC!$B$6:$R$210,14,FALSE)</f>
        <v>#N/A</v>
      </c>
      <c r="AK191" s="294" t="e">
        <f>VLOOKUP(F191,[4]IMC!$B$6:$R$210,15,FALSE)</f>
        <v>#N/A</v>
      </c>
      <c r="AL191" s="294" t="e">
        <f>VLOOKUP(F191,[4]IMC!$B$6:$R$210,16,FALSE)</f>
        <v>#N/A</v>
      </c>
      <c r="AM191" s="294" t="e">
        <f>VLOOKUP(F191,[4]IMC!$B$6:$R$210,17,FALSE)</f>
        <v>#N/A</v>
      </c>
    </row>
    <row r="192" spans="1:39" ht="12">
      <c r="A192" s="281"/>
      <c r="B192" s="281"/>
      <c r="C192" s="281"/>
      <c r="D192" s="283"/>
      <c r="E192" s="283"/>
      <c r="F192" s="284">
        <f t="shared" si="26"/>
        <v>0</v>
      </c>
      <c r="G192" s="285">
        <f t="shared" si="27"/>
        <v>0</v>
      </c>
      <c r="H192" s="281"/>
      <c r="I192" s="281"/>
      <c r="J192" s="281">
        <f t="shared" si="28"/>
        <v>0</v>
      </c>
      <c r="K192" s="281"/>
      <c r="L192" s="286" t="e">
        <f t="shared" si="29"/>
        <v>#DIV/0!</v>
      </c>
      <c r="M192" s="287" t="str">
        <f t="shared" si="21"/>
        <v/>
      </c>
      <c r="N192" s="288" t="e">
        <f>MATCH(F192,[4]IMC!B:B,0)</f>
        <v>#N/A</v>
      </c>
      <c r="O192" s="288" t="e">
        <f t="shared" ca="1" si="30"/>
        <v>#N/A</v>
      </c>
      <c r="P192" s="287" t="e">
        <f ca="1">CONCATENATE(INDEX([4]IMC!$F$1:$R$5,5,$O192) &amp; " e " &amp; INDEX([4]IMC!$F$1:$R$5,5,$O192+1))</f>
        <v>#N/A</v>
      </c>
      <c r="Q192" s="281"/>
      <c r="R192" s="288" t="e">
        <f>MATCH(F192,[4]PC!A:A,0)</f>
        <v>#N/A</v>
      </c>
      <c r="S192" s="288" t="e">
        <f t="shared" ca="1" si="22"/>
        <v>#N/A</v>
      </c>
      <c r="T192" s="296" t="e">
        <f ca="1">CONCATENATE(INDEX([4]PC!$E$1:$M$2,1,$S192) &amp; " e " &amp; INDEX([4]PC!$E$1:$M$2,1,$S192+1))</f>
        <v>#N/A</v>
      </c>
      <c r="U192" s="339"/>
      <c r="V192" s="335" t="e">
        <f t="shared" ca="1" si="23"/>
        <v>#N/A</v>
      </c>
      <c r="W192" s="335" t="e">
        <f ca="1">CONCATENATE(INDEX([4]IMC!$F$1:$R$5,5,$V192) &amp; " e " &amp; INDEX([4]IMC!$F$1:$R$5,5,$V192+1))</f>
        <v>#N/A</v>
      </c>
      <c r="X192" s="336">
        <f t="shared" si="24"/>
        <v>0</v>
      </c>
      <c r="Y192" s="336">
        <f t="shared" si="25"/>
        <v>0</v>
      </c>
      <c r="Z192" s="337"/>
      <c r="AA192" s="294" t="e">
        <f>VLOOKUP(F192,[4]IMC!$B$6:$R$210,5,FALSE)</f>
        <v>#N/A</v>
      </c>
      <c r="AB192" s="294" t="e">
        <f>VLOOKUP(F192,[4]IMC!$B$6:$R$210,6,FALSE)</f>
        <v>#N/A</v>
      </c>
      <c r="AC192" s="294" t="e">
        <f>VLOOKUP(F192,[4]IMC!$B$6:$R$210,7,FALSE)</f>
        <v>#N/A</v>
      </c>
      <c r="AD192" s="294" t="e">
        <f>VLOOKUP(F192,[4]IMC!$B$6:$R$210,8,FALSE)</f>
        <v>#N/A</v>
      </c>
      <c r="AE192" s="294" t="e">
        <f>VLOOKUP(F192,[4]IMC!$B$6:$R$210,9,FALSE)</f>
        <v>#N/A</v>
      </c>
      <c r="AF192" s="294" t="e">
        <f>VLOOKUP(F192,[4]IMC!$B$6:$R$210,10,FALSE)</f>
        <v>#N/A</v>
      </c>
      <c r="AG192" s="294" t="e">
        <f>VLOOKUP(F192,[4]IMC!$B$6:$R$210,11,FALSE)</f>
        <v>#N/A</v>
      </c>
      <c r="AH192" s="294" t="e">
        <f>VLOOKUP(F192,[4]IMC!$B$6:$R$210,12,FALSE)</f>
        <v>#N/A</v>
      </c>
      <c r="AI192" s="294" t="e">
        <f>VLOOKUP(F192,[4]IMC!$B$6:$R$210,13,FALSE)</f>
        <v>#N/A</v>
      </c>
      <c r="AJ192" s="294" t="e">
        <f>VLOOKUP(F192,[4]IMC!$B$6:$R$210,14,FALSE)</f>
        <v>#N/A</v>
      </c>
      <c r="AK192" s="294" t="e">
        <f>VLOOKUP(F192,[4]IMC!$B$6:$R$210,15,FALSE)</f>
        <v>#N/A</v>
      </c>
      <c r="AL192" s="294" t="e">
        <f>VLOOKUP(F192,[4]IMC!$B$6:$R$210,16,FALSE)</f>
        <v>#N/A</v>
      </c>
      <c r="AM192" s="294" t="e">
        <f>VLOOKUP(F192,[4]IMC!$B$6:$R$210,17,FALSE)</f>
        <v>#N/A</v>
      </c>
    </row>
    <row r="193" spans="1:39" ht="12">
      <c r="A193" s="281"/>
      <c r="B193" s="281"/>
      <c r="C193" s="281"/>
      <c r="D193" s="283"/>
      <c r="E193" s="283"/>
      <c r="F193" s="284">
        <f t="shared" si="26"/>
        <v>0</v>
      </c>
      <c r="G193" s="285">
        <f t="shared" si="27"/>
        <v>0</v>
      </c>
      <c r="H193" s="281"/>
      <c r="I193" s="281"/>
      <c r="J193" s="281">
        <f t="shared" si="28"/>
        <v>0</v>
      </c>
      <c r="K193" s="281"/>
      <c r="L193" s="286" t="e">
        <f t="shared" si="29"/>
        <v>#DIV/0!</v>
      </c>
      <c r="M193" s="287" t="str">
        <f t="shared" si="21"/>
        <v/>
      </c>
      <c r="N193" s="288" t="e">
        <f>MATCH(F193,[4]IMC!B:B,0)</f>
        <v>#N/A</v>
      </c>
      <c r="O193" s="288" t="e">
        <f t="shared" ca="1" si="30"/>
        <v>#N/A</v>
      </c>
      <c r="P193" s="287" t="e">
        <f ca="1">CONCATENATE(INDEX([4]IMC!$F$1:$R$5,5,$O193) &amp; " e " &amp; INDEX([4]IMC!$F$1:$R$5,5,$O193+1))</f>
        <v>#N/A</v>
      </c>
      <c r="Q193" s="281"/>
      <c r="R193" s="288" t="e">
        <f>MATCH(F193,[4]PC!A:A,0)</f>
        <v>#N/A</v>
      </c>
      <c r="S193" s="288" t="e">
        <f t="shared" ca="1" si="22"/>
        <v>#N/A</v>
      </c>
      <c r="T193" s="296" t="e">
        <f ca="1">CONCATENATE(INDEX([4]PC!$E$1:$M$2,1,$S193) &amp; " e " &amp; INDEX([4]PC!$E$1:$M$2,1,$S193+1))</f>
        <v>#N/A</v>
      </c>
      <c r="U193" s="339"/>
      <c r="V193" s="335" t="e">
        <f t="shared" ca="1" si="23"/>
        <v>#N/A</v>
      </c>
      <c r="W193" s="335" t="e">
        <f ca="1">CONCATENATE(INDEX([4]IMC!$F$1:$R$5,5,$V193) &amp; " e " &amp; INDEX([4]IMC!$F$1:$R$5,5,$V193+1))</f>
        <v>#N/A</v>
      </c>
      <c r="X193" s="336">
        <f t="shared" si="24"/>
        <v>0</v>
      </c>
      <c r="Y193" s="336">
        <f t="shared" si="25"/>
        <v>0</v>
      </c>
      <c r="Z193" s="337"/>
      <c r="AA193" s="294" t="e">
        <f>VLOOKUP(F193,[4]IMC!$B$6:$R$210,5,FALSE)</f>
        <v>#N/A</v>
      </c>
      <c r="AB193" s="294" t="e">
        <f>VLOOKUP(F193,[4]IMC!$B$6:$R$210,6,FALSE)</f>
        <v>#N/A</v>
      </c>
      <c r="AC193" s="294" t="e">
        <f>VLOOKUP(F193,[4]IMC!$B$6:$R$210,7,FALSE)</f>
        <v>#N/A</v>
      </c>
      <c r="AD193" s="294" t="e">
        <f>VLOOKUP(F193,[4]IMC!$B$6:$R$210,8,FALSE)</f>
        <v>#N/A</v>
      </c>
      <c r="AE193" s="294" t="e">
        <f>VLOOKUP(F193,[4]IMC!$B$6:$R$210,9,FALSE)</f>
        <v>#N/A</v>
      </c>
      <c r="AF193" s="294" t="e">
        <f>VLOOKUP(F193,[4]IMC!$B$6:$R$210,10,FALSE)</f>
        <v>#N/A</v>
      </c>
      <c r="AG193" s="294" t="e">
        <f>VLOOKUP(F193,[4]IMC!$B$6:$R$210,11,FALSE)</f>
        <v>#N/A</v>
      </c>
      <c r="AH193" s="294" t="e">
        <f>VLOOKUP(F193,[4]IMC!$B$6:$R$210,12,FALSE)</f>
        <v>#N/A</v>
      </c>
      <c r="AI193" s="294" t="e">
        <f>VLOOKUP(F193,[4]IMC!$B$6:$R$210,13,FALSE)</f>
        <v>#N/A</v>
      </c>
      <c r="AJ193" s="294" t="e">
        <f>VLOOKUP(F193,[4]IMC!$B$6:$R$210,14,FALSE)</f>
        <v>#N/A</v>
      </c>
      <c r="AK193" s="294" t="e">
        <f>VLOOKUP(F193,[4]IMC!$B$6:$R$210,15,FALSE)</f>
        <v>#N/A</v>
      </c>
      <c r="AL193" s="294" t="e">
        <f>VLOOKUP(F193,[4]IMC!$B$6:$R$210,16,FALSE)</f>
        <v>#N/A</v>
      </c>
      <c r="AM193" s="294" t="e">
        <f>VLOOKUP(F193,[4]IMC!$B$6:$R$210,17,FALSE)</f>
        <v>#N/A</v>
      </c>
    </row>
    <row r="194" spans="1:39" ht="12">
      <c r="A194" s="281"/>
      <c r="B194" s="281"/>
      <c r="C194" s="281"/>
      <c r="D194" s="283"/>
      <c r="E194" s="283"/>
      <c r="F194" s="284">
        <f t="shared" si="26"/>
        <v>0</v>
      </c>
      <c r="G194" s="285">
        <f t="shared" si="27"/>
        <v>0</v>
      </c>
      <c r="H194" s="281"/>
      <c r="I194" s="281"/>
      <c r="J194" s="281">
        <f t="shared" si="28"/>
        <v>0</v>
      </c>
      <c r="K194" s="281"/>
      <c r="L194" s="286" t="e">
        <f t="shared" si="29"/>
        <v>#DIV/0!</v>
      </c>
      <c r="M194" s="287" t="str">
        <f t="shared" ref="M194:M257" si="31">IF(H194&gt;0,IF(I194&gt;0,H194/I194^2,""),"")</f>
        <v/>
      </c>
      <c r="N194" s="288" t="e">
        <f>MATCH(F194,[4]IMC!B:B,0)</f>
        <v>#N/A</v>
      </c>
      <c r="O194" s="288" t="e">
        <f t="shared" ca="1" si="30"/>
        <v>#N/A</v>
      </c>
      <c r="P194" s="287" t="e">
        <f ca="1">CONCATENATE(INDEX([4]IMC!$F$1:$R$5,5,$O194) &amp; " e " &amp; INDEX([4]IMC!$F$1:$R$5,5,$O194+1))</f>
        <v>#N/A</v>
      </c>
      <c r="Q194" s="281"/>
      <c r="R194" s="288" t="e">
        <f>MATCH(F194,[4]PC!A:A,0)</f>
        <v>#N/A</v>
      </c>
      <c r="S194" s="288" t="e">
        <f t="shared" ref="S194:S257" ca="1" si="32">MATCH(K194,INDIRECT("PC!E" &amp; R194 &amp; ":L" &amp;R194),1)</f>
        <v>#N/A</v>
      </c>
      <c r="T194" s="296" t="e">
        <f ca="1">CONCATENATE(INDEX([4]PC!$E$1:$M$2,1,$S194) &amp; " e " &amp; INDEX([4]PC!$E$1:$M$2,1,$S194+1))</f>
        <v>#N/A</v>
      </c>
      <c r="U194" s="339"/>
      <c r="V194" s="335" t="e">
        <f t="shared" ref="V194:V257" ca="1" si="33">MATCH(U194,INDIRECT("IMC!F" &amp; N194 &amp; ":R" &amp;N194),1)</f>
        <v>#N/A</v>
      </c>
      <c r="W194" s="335" t="e">
        <f ca="1">CONCATENATE(INDEX([4]IMC!$F$1:$R$5,5,$V194) &amp; " e " &amp; INDEX([4]IMC!$F$1:$R$5,5,$V194+1))</f>
        <v>#N/A</v>
      </c>
      <c r="X194" s="336">
        <f t="shared" ref="X194:X257" si="34">U194*(I194*I194)</f>
        <v>0</v>
      </c>
      <c r="Y194" s="336">
        <f t="shared" ref="Y194:Y257" si="35">H194-X194</f>
        <v>0</v>
      </c>
      <c r="Z194" s="337"/>
      <c r="AA194" s="294" t="e">
        <f>VLOOKUP(F194,[4]IMC!$B$6:$R$210,5,FALSE)</f>
        <v>#N/A</v>
      </c>
      <c r="AB194" s="294" t="e">
        <f>VLOOKUP(F194,[4]IMC!$B$6:$R$210,6,FALSE)</f>
        <v>#N/A</v>
      </c>
      <c r="AC194" s="294" t="e">
        <f>VLOOKUP(F194,[4]IMC!$B$6:$R$210,7,FALSE)</f>
        <v>#N/A</v>
      </c>
      <c r="AD194" s="294" t="e">
        <f>VLOOKUP(F194,[4]IMC!$B$6:$R$210,8,FALSE)</f>
        <v>#N/A</v>
      </c>
      <c r="AE194" s="294" t="e">
        <f>VLOOKUP(F194,[4]IMC!$B$6:$R$210,9,FALSE)</f>
        <v>#N/A</v>
      </c>
      <c r="AF194" s="294" t="e">
        <f>VLOOKUP(F194,[4]IMC!$B$6:$R$210,10,FALSE)</f>
        <v>#N/A</v>
      </c>
      <c r="AG194" s="294" t="e">
        <f>VLOOKUP(F194,[4]IMC!$B$6:$R$210,11,FALSE)</f>
        <v>#N/A</v>
      </c>
      <c r="AH194" s="294" t="e">
        <f>VLOOKUP(F194,[4]IMC!$B$6:$R$210,12,FALSE)</f>
        <v>#N/A</v>
      </c>
      <c r="AI194" s="294" t="e">
        <f>VLOOKUP(F194,[4]IMC!$B$6:$R$210,13,FALSE)</f>
        <v>#N/A</v>
      </c>
      <c r="AJ194" s="294" t="e">
        <f>VLOOKUP(F194,[4]IMC!$B$6:$R$210,14,FALSE)</f>
        <v>#N/A</v>
      </c>
      <c r="AK194" s="294" t="e">
        <f>VLOOKUP(F194,[4]IMC!$B$6:$R$210,15,FALSE)</f>
        <v>#N/A</v>
      </c>
      <c r="AL194" s="294" t="e">
        <f>VLOOKUP(F194,[4]IMC!$B$6:$R$210,16,FALSE)</f>
        <v>#N/A</v>
      </c>
      <c r="AM194" s="294" t="e">
        <f>VLOOKUP(F194,[4]IMC!$B$6:$R$210,17,FALSE)</f>
        <v>#N/A</v>
      </c>
    </row>
    <row r="195" spans="1:39" ht="12">
      <c r="A195" s="281"/>
      <c r="B195" s="281"/>
      <c r="C195" s="281"/>
      <c r="D195" s="283"/>
      <c r="E195" s="283"/>
      <c r="F195" s="284">
        <f t="shared" ref="F195:F258" si="36">DATEDIF(E195,D195,"M")</f>
        <v>0</v>
      </c>
      <c r="G195" s="285">
        <f t="shared" ref="G195:G231" si="37">YEARFRAC(D195,E195)</f>
        <v>0</v>
      </c>
      <c r="H195" s="281"/>
      <c r="I195" s="281"/>
      <c r="J195" s="281">
        <f t="shared" ref="J195:J258" si="38">I195*100</f>
        <v>0</v>
      </c>
      <c r="K195" s="281"/>
      <c r="L195" s="286" t="e">
        <f t="shared" ref="L195:L258" si="39">K195/J195</f>
        <v>#DIV/0!</v>
      </c>
      <c r="M195" s="287" t="str">
        <f t="shared" si="31"/>
        <v/>
      </c>
      <c r="N195" s="288" t="e">
        <f>MATCH(F195,[4]IMC!B:B,0)</f>
        <v>#N/A</v>
      </c>
      <c r="O195" s="288" t="e">
        <f t="shared" ca="1" si="30"/>
        <v>#N/A</v>
      </c>
      <c r="P195" s="287" t="e">
        <f ca="1">CONCATENATE(INDEX([4]IMC!$F$1:$R$5,5,$O195) &amp; " e " &amp; INDEX([4]IMC!$F$1:$R$5,5,$O195+1))</f>
        <v>#N/A</v>
      </c>
      <c r="Q195" s="281"/>
      <c r="R195" s="288" t="e">
        <f>MATCH(F195,[4]PC!A:A,0)</f>
        <v>#N/A</v>
      </c>
      <c r="S195" s="288" t="e">
        <f t="shared" ca="1" si="32"/>
        <v>#N/A</v>
      </c>
      <c r="T195" s="296" t="e">
        <f ca="1">CONCATENATE(INDEX([4]PC!$E$1:$M$2,1,$S195) &amp; " e " &amp; INDEX([4]PC!$E$1:$M$2,1,$S195+1))</f>
        <v>#N/A</v>
      </c>
      <c r="U195" s="339"/>
      <c r="V195" s="335" t="e">
        <f t="shared" ca="1" si="33"/>
        <v>#N/A</v>
      </c>
      <c r="W195" s="335" t="e">
        <f ca="1">CONCATENATE(INDEX([4]IMC!$F$1:$R$5,5,$V195) &amp; " e " &amp; INDEX([4]IMC!$F$1:$R$5,5,$V195+1))</f>
        <v>#N/A</v>
      </c>
      <c r="X195" s="336">
        <f t="shared" si="34"/>
        <v>0</v>
      </c>
      <c r="Y195" s="336">
        <f t="shared" si="35"/>
        <v>0</v>
      </c>
      <c r="Z195" s="337"/>
      <c r="AA195" s="294" t="e">
        <f>VLOOKUP(F195,[4]IMC!$B$6:$R$210,5,FALSE)</f>
        <v>#N/A</v>
      </c>
      <c r="AB195" s="294" t="e">
        <f>VLOOKUP(F195,[4]IMC!$B$6:$R$210,6,FALSE)</f>
        <v>#N/A</v>
      </c>
      <c r="AC195" s="294" t="e">
        <f>VLOOKUP(F195,[4]IMC!$B$6:$R$210,7,FALSE)</f>
        <v>#N/A</v>
      </c>
      <c r="AD195" s="294" t="e">
        <f>VLOOKUP(F195,[4]IMC!$B$6:$R$210,8,FALSE)</f>
        <v>#N/A</v>
      </c>
      <c r="AE195" s="294" t="e">
        <f>VLOOKUP(F195,[4]IMC!$B$6:$R$210,9,FALSE)</f>
        <v>#N/A</v>
      </c>
      <c r="AF195" s="294" t="e">
        <f>VLOOKUP(F195,[4]IMC!$B$6:$R$210,10,FALSE)</f>
        <v>#N/A</v>
      </c>
      <c r="AG195" s="294" t="e">
        <f>VLOOKUP(F195,[4]IMC!$B$6:$R$210,11,FALSE)</f>
        <v>#N/A</v>
      </c>
      <c r="AH195" s="294" t="e">
        <f>VLOOKUP(F195,[4]IMC!$B$6:$R$210,12,FALSE)</f>
        <v>#N/A</v>
      </c>
      <c r="AI195" s="294" t="e">
        <f>VLOOKUP(F195,[4]IMC!$B$6:$R$210,13,FALSE)</f>
        <v>#N/A</v>
      </c>
      <c r="AJ195" s="294" t="e">
        <f>VLOOKUP(F195,[4]IMC!$B$6:$R$210,14,FALSE)</f>
        <v>#N/A</v>
      </c>
      <c r="AK195" s="294" t="e">
        <f>VLOOKUP(F195,[4]IMC!$B$6:$R$210,15,FALSE)</f>
        <v>#N/A</v>
      </c>
      <c r="AL195" s="294" t="e">
        <f>VLOOKUP(F195,[4]IMC!$B$6:$R$210,16,FALSE)</f>
        <v>#N/A</v>
      </c>
      <c r="AM195" s="294" t="e">
        <f>VLOOKUP(F195,[4]IMC!$B$6:$R$210,17,FALSE)</f>
        <v>#N/A</v>
      </c>
    </row>
    <row r="196" spans="1:39" ht="12">
      <c r="A196" s="281"/>
      <c r="B196" s="281"/>
      <c r="C196" s="281"/>
      <c r="D196" s="283"/>
      <c r="E196" s="283"/>
      <c r="F196" s="284">
        <f t="shared" si="36"/>
        <v>0</v>
      </c>
      <c r="G196" s="285">
        <f t="shared" si="37"/>
        <v>0</v>
      </c>
      <c r="H196" s="281"/>
      <c r="I196" s="281"/>
      <c r="J196" s="281">
        <f t="shared" si="38"/>
        <v>0</v>
      </c>
      <c r="K196" s="281"/>
      <c r="L196" s="286" t="e">
        <f t="shared" si="39"/>
        <v>#DIV/0!</v>
      </c>
      <c r="M196" s="287" t="str">
        <f t="shared" si="31"/>
        <v/>
      </c>
      <c r="N196" s="288" t="e">
        <f>MATCH(F196,[4]IMC!B:B,0)</f>
        <v>#N/A</v>
      </c>
      <c r="O196" s="288" t="e">
        <f t="shared" ca="1" si="30"/>
        <v>#N/A</v>
      </c>
      <c r="P196" s="287" t="e">
        <f ca="1">CONCATENATE(INDEX([4]IMC!$F$1:$R$5,5,$O196) &amp; " e " &amp; INDEX([4]IMC!$F$1:$R$5,5,$O196+1))</f>
        <v>#N/A</v>
      </c>
      <c r="Q196" s="281"/>
      <c r="R196" s="288" t="e">
        <f>MATCH(F196,[4]PC!A:A,0)</f>
        <v>#N/A</v>
      </c>
      <c r="S196" s="288" t="e">
        <f t="shared" ca="1" si="32"/>
        <v>#N/A</v>
      </c>
      <c r="T196" s="296" t="e">
        <f ca="1">CONCATENATE(INDEX([4]PC!$E$1:$M$2,1,$S196) &amp; " e " &amp; INDEX([4]PC!$E$1:$M$2,1,$S196+1))</f>
        <v>#N/A</v>
      </c>
      <c r="U196" s="339"/>
      <c r="V196" s="335" t="e">
        <f t="shared" ca="1" si="33"/>
        <v>#N/A</v>
      </c>
      <c r="W196" s="335" t="e">
        <f ca="1">CONCATENATE(INDEX([4]IMC!$F$1:$R$5,5,$V196) &amp; " e " &amp; INDEX([4]IMC!$F$1:$R$5,5,$V196+1))</f>
        <v>#N/A</v>
      </c>
      <c r="X196" s="336">
        <f t="shared" si="34"/>
        <v>0</v>
      </c>
      <c r="Y196" s="336">
        <f t="shared" si="35"/>
        <v>0</v>
      </c>
      <c r="Z196" s="337"/>
      <c r="AA196" s="294" t="e">
        <f>VLOOKUP(F196,[4]IMC!$B$6:$R$210,5,FALSE)</f>
        <v>#N/A</v>
      </c>
      <c r="AB196" s="294" t="e">
        <f>VLOOKUP(F196,[4]IMC!$B$6:$R$210,6,FALSE)</f>
        <v>#N/A</v>
      </c>
      <c r="AC196" s="294" t="e">
        <f>VLOOKUP(F196,[4]IMC!$B$6:$R$210,7,FALSE)</f>
        <v>#N/A</v>
      </c>
      <c r="AD196" s="294" t="e">
        <f>VLOOKUP(F196,[4]IMC!$B$6:$R$210,8,FALSE)</f>
        <v>#N/A</v>
      </c>
      <c r="AE196" s="294" t="e">
        <f>VLOOKUP(F196,[4]IMC!$B$6:$R$210,9,FALSE)</f>
        <v>#N/A</v>
      </c>
      <c r="AF196" s="294" t="e">
        <f>VLOOKUP(F196,[4]IMC!$B$6:$R$210,10,FALSE)</f>
        <v>#N/A</v>
      </c>
      <c r="AG196" s="294" t="e">
        <f>VLOOKUP(F196,[4]IMC!$B$6:$R$210,11,FALSE)</f>
        <v>#N/A</v>
      </c>
      <c r="AH196" s="294" t="e">
        <f>VLOOKUP(F196,[4]IMC!$B$6:$R$210,12,FALSE)</f>
        <v>#N/A</v>
      </c>
      <c r="AI196" s="294" t="e">
        <f>VLOOKUP(F196,[4]IMC!$B$6:$R$210,13,FALSE)</f>
        <v>#N/A</v>
      </c>
      <c r="AJ196" s="294" t="e">
        <f>VLOOKUP(F196,[4]IMC!$B$6:$R$210,14,FALSE)</f>
        <v>#N/A</v>
      </c>
      <c r="AK196" s="294" t="e">
        <f>VLOOKUP(F196,[4]IMC!$B$6:$R$210,15,FALSE)</f>
        <v>#N/A</v>
      </c>
      <c r="AL196" s="294" t="e">
        <f>VLOOKUP(F196,[4]IMC!$B$6:$R$210,16,FALSE)</f>
        <v>#N/A</v>
      </c>
      <c r="AM196" s="294" t="e">
        <f>VLOOKUP(F196,[4]IMC!$B$6:$R$210,17,FALSE)</f>
        <v>#N/A</v>
      </c>
    </row>
    <row r="197" spans="1:39" ht="12">
      <c r="A197" s="281"/>
      <c r="B197" s="281"/>
      <c r="C197" s="281"/>
      <c r="D197" s="283"/>
      <c r="E197" s="283"/>
      <c r="F197" s="284">
        <f t="shared" si="36"/>
        <v>0</v>
      </c>
      <c r="G197" s="285">
        <f t="shared" si="37"/>
        <v>0</v>
      </c>
      <c r="H197" s="281"/>
      <c r="I197" s="281"/>
      <c r="J197" s="281">
        <f t="shared" si="38"/>
        <v>0</v>
      </c>
      <c r="K197" s="281"/>
      <c r="L197" s="286" t="e">
        <f t="shared" si="39"/>
        <v>#DIV/0!</v>
      </c>
      <c r="M197" s="287" t="str">
        <f t="shared" si="31"/>
        <v/>
      </c>
      <c r="N197" s="288" t="e">
        <f>MATCH(F197,[4]IMC!B:B,0)</f>
        <v>#N/A</v>
      </c>
      <c r="O197" s="288" t="e">
        <f t="shared" ca="1" si="30"/>
        <v>#N/A</v>
      </c>
      <c r="P197" s="287" t="e">
        <f ca="1">CONCATENATE(INDEX([4]IMC!$F$1:$R$5,5,$O197) &amp; " e " &amp; INDEX([4]IMC!$F$1:$R$5,5,$O197+1))</f>
        <v>#N/A</v>
      </c>
      <c r="Q197" s="281"/>
      <c r="R197" s="288" t="e">
        <f>MATCH(F197,[4]PC!A:A,0)</f>
        <v>#N/A</v>
      </c>
      <c r="S197" s="288" t="e">
        <f t="shared" ca="1" si="32"/>
        <v>#N/A</v>
      </c>
      <c r="T197" s="296" t="e">
        <f ca="1">CONCATENATE(INDEX([4]PC!$E$1:$M$2,1,$S197) &amp; " e " &amp; INDEX([4]PC!$E$1:$M$2,1,$S197+1))</f>
        <v>#N/A</v>
      </c>
      <c r="U197" s="339"/>
      <c r="V197" s="335" t="e">
        <f t="shared" ca="1" si="33"/>
        <v>#N/A</v>
      </c>
      <c r="W197" s="335" t="e">
        <f ca="1">CONCATENATE(INDEX([4]IMC!$F$1:$R$5,5,$V197) &amp; " e " &amp; INDEX([4]IMC!$F$1:$R$5,5,$V197+1))</f>
        <v>#N/A</v>
      </c>
      <c r="X197" s="336">
        <f t="shared" si="34"/>
        <v>0</v>
      </c>
      <c r="Y197" s="336">
        <f t="shared" si="35"/>
        <v>0</v>
      </c>
      <c r="Z197" s="337"/>
      <c r="AA197" s="294" t="e">
        <f>VLOOKUP(F197,[4]IMC!$B$6:$R$210,5,FALSE)</f>
        <v>#N/A</v>
      </c>
      <c r="AB197" s="294" t="e">
        <f>VLOOKUP(F197,[4]IMC!$B$6:$R$210,6,FALSE)</f>
        <v>#N/A</v>
      </c>
      <c r="AC197" s="294" t="e">
        <f>VLOOKUP(F197,[4]IMC!$B$6:$R$210,7,FALSE)</f>
        <v>#N/A</v>
      </c>
      <c r="AD197" s="294" t="e">
        <f>VLOOKUP(F197,[4]IMC!$B$6:$R$210,8,FALSE)</f>
        <v>#N/A</v>
      </c>
      <c r="AE197" s="294" t="e">
        <f>VLOOKUP(F197,[4]IMC!$B$6:$R$210,9,FALSE)</f>
        <v>#N/A</v>
      </c>
      <c r="AF197" s="294" t="e">
        <f>VLOOKUP(F197,[4]IMC!$B$6:$R$210,10,FALSE)</f>
        <v>#N/A</v>
      </c>
      <c r="AG197" s="294" t="e">
        <f>VLOOKUP(F197,[4]IMC!$B$6:$R$210,11,FALSE)</f>
        <v>#N/A</v>
      </c>
      <c r="AH197" s="294" t="e">
        <f>VLOOKUP(F197,[4]IMC!$B$6:$R$210,12,FALSE)</f>
        <v>#N/A</v>
      </c>
      <c r="AI197" s="294" t="e">
        <f>VLOOKUP(F197,[4]IMC!$B$6:$R$210,13,FALSE)</f>
        <v>#N/A</v>
      </c>
      <c r="AJ197" s="294" t="e">
        <f>VLOOKUP(F197,[4]IMC!$B$6:$R$210,14,FALSE)</f>
        <v>#N/A</v>
      </c>
      <c r="AK197" s="294" t="e">
        <f>VLOOKUP(F197,[4]IMC!$B$6:$R$210,15,FALSE)</f>
        <v>#N/A</v>
      </c>
      <c r="AL197" s="294" t="e">
        <f>VLOOKUP(F197,[4]IMC!$B$6:$R$210,16,FALSE)</f>
        <v>#N/A</v>
      </c>
      <c r="AM197" s="294" t="e">
        <f>VLOOKUP(F197,[4]IMC!$B$6:$R$210,17,FALSE)</f>
        <v>#N/A</v>
      </c>
    </row>
    <row r="198" spans="1:39" ht="12">
      <c r="A198" s="281"/>
      <c r="B198" s="281"/>
      <c r="C198" s="281"/>
      <c r="D198" s="283"/>
      <c r="E198" s="283"/>
      <c r="F198" s="284">
        <f t="shared" si="36"/>
        <v>0</v>
      </c>
      <c r="G198" s="285">
        <f t="shared" si="37"/>
        <v>0</v>
      </c>
      <c r="H198" s="281"/>
      <c r="I198" s="281"/>
      <c r="J198" s="281">
        <f t="shared" si="38"/>
        <v>0</v>
      </c>
      <c r="K198" s="281"/>
      <c r="L198" s="286" t="e">
        <f t="shared" si="39"/>
        <v>#DIV/0!</v>
      </c>
      <c r="M198" s="287" t="str">
        <f t="shared" si="31"/>
        <v/>
      </c>
      <c r="N198" s="288" t="e">
        <f>MATCH(F198,[4]IMC!B:B,0)</f>
        <v>#N/A</v>
      </c>
      <c r="O198" s="288" t="e">
        <f t="shared" ca="1" si="30"/>
        <v>#N/A</v>
      </c>
      <c r="P198" s="287" t="e">
        <f ca="1">CONCATENATE(INDEX([4]IMC!$F$1:$R$5,5,$O198) &amp; " e " &amp; INDEX([4]IMC!$F$1:$R$5,5,$O198+1))</f>
        <v>#N/A</v>
      </c>
      <c r="Q198" s="281"/>
      <c r="R198" s="288" t="e">
        <f>MATCH(F198,[4]PC!A:A,0)</f>
        <v>#N/A</v>
      </c>
      <c r="S198" s="288" t="e">
        <f t="shared" ca="1" si="32"/>
        <v>#N/A</v>
      </c>
      <c r="T198" s="296" t="e">
        <f ca="1">CONCATENATE(INDEX([4]PC!$E$1:$M$2,1,$S198) &amp; " e " &amp; INDEX([4]PC!$E$1:$M$2,1,$S198+1))</f>
        <v>#N/A</v>
      </c>
      <c r="U198" s="339"/>
      <c r="V198" s="335" t="e">
        <f t="shared" ca="1" si="33"/>
        <v>#N/A</v>
      </c>
      <c r="W198" s="335" t="e">
        <f ca="1">CONCATENATE(INDEX([4]IMC!$F$1:$R$5,5,$V198) &amp; " e " &amp; INDEX([4]IMC!$F$1:$R$5,5,$V198+1))</f>
        <v>#N/A</v>
      </c>
      <c r="X198" s="336">
        <f t="shared" si="34"/>
        <v>0</v>
      </c>
      <c r="Y198" s="336">
        <f t="shared" si="35"/>
        <v>0</v>
      </c>
      <c r="Z198" s="337"/>
      <c r="AA198" s="294" t="e">
        <f>VLOOKUP(F198,[4]IMC!$B$6:$R$210,5,FALSE)</f>
        <v>#N/A</v>
      </c>
      <c r="AB198" s="294" t="e">
        <f>VLOOKUP(F198,[4]IMC!$B$6:$R$210,6,FALSE)</f>
        <v>#N/A</v>
      </c>
      <c r="AC198" s="294" t="e">
        <f>VLOOKUP(F198,[4]IMC!$B$6:$R$210,7,FALSE)</f>
        <v>#N/A</v>
      </c>
      <c r="AD198" s="294" t="e">
        <f>VLOOKUP(F198,[4]IMC!$B$6:$R$210,8,FALSE)</f>
        <v>#N/A</v>
      </c>
      <c r="AE198" s="294" t="e">
        <f>VLOOKUP(F198,[4]IMC!$B$6:$R$210,9,FALSE)</f>
        <v>#N/A</v>
      </c>
      <c r="AF198" s="294" t="e">
        <f>VLOOKUP(F198,[4]IMC!$B$6:$R$210,10,FALSE)</f>
        <v>#N/A</v>
      </c>
      <c r="AG198" s="294" t="e">
        <f>VLOOKUP(F198,[4]IMC!$B$6:$R$210,11,FALSE)</f>
        <v>#N/A</v>
      </c>
      <c r="AH198" s="294" t="e">
        <f>VLOOKUP(F198,[4]IMC!$B$6:$R$210,12,FALSE)</f>
        <v>#N/A</v>
      </c>
      <c r="AI198" s="294" t="e">
        <f>VLOOKUP(F198,[4]IMC!$B$6:$R$210,13,FALSE)</f>
        <v>#N/A</v>
      </c>
      <c r="AJ198" s="294" t="e">
        <f>VLOOKUP(F198,[4]IMC!$B$6:$R$210,14,FALSE)</f>
        <v>#N/A</v>
      </c>
      <c r="AK198" s="294" t="e">
        <f>VLOOKUP(F198,[4]IMC!$B$6:$R$210,15,FALSE)</f>
        <v>#N/A</v>
      </c>
      <c r="AL198" s="294" t="e">
        <f>VLOOKUP(F198,[4]IMC!$B$6:$R$210,16,FALSE)</f>
        <v>#N/A</v>
      </c>
      <c r="AM198" s="294" t="e">
        <f>VLOOKUP(F198,[4]IMC!$B$6:$R$210,17,FALSE)</f>
        <v>#N/A</v>
      </c>
    </row>
    <row r="199" spans="1:39" ht="12">
      <c r="A199" s="281"/>
      <c r="B199" s="281"/>
      <c r="C199" s="281"/>
      <c r="D199" s="283"/>
      <c r="E199" s="283"/>
      <c r="F199" s="284">
        <f t="shared" si="36"/>
        <v>0</v>
      </c>
      <c r="G199" s="285">
        <f t="shared" si="37"/>
        <v>0</v>
      </c>
      <c r="H199" s="281"/>
      <c r="I199" s="281"/>
      <c r="J199" s="281">
        <f t="shared" si="38"/>
        <v>0</v>
      </c>
      <c r="K199" s="281"/>
      <c r="L199" s="286" t="e">
        <f t="shared" si="39"/>
        <v>#DIV/0!</v>
      </c>
      <c r="M199" s="287" t="str">
        <f t="shared" si="31"/>
        <v/>
      </c>
      <c r="N199" s="288" t="e">
        <f>MATCH(F199,[4]IMC!B:B,0)</f>
        <v>#N/A</v>
      </c>
      <c r="O199" s="288" t="e">
        <f t="shared" ca="1" si="30"/>
        <v>#N/A</v>
      </c>
      <c r="P199" s="287" t="e">
        <f ca="1">CONCATENATE(INDEX([4]IMC!$F$1:$R$5,5,$O199) &amp; " e " &amp; INDEX([4]IMC!$F$1:$R$5,5,$O199+1))</f>
        <v>#N/A</v>
      </c>
      <c r="Q199" s="281"/>
      <c r="R199" s="288" t="e">
        <f>MATCH(F199,[4]PC!A:A,0)</f>
        <v>#N/A</v>
      </c>
      <c r="S199" s="288" t="e">
        <f t="shared" ca="1" si="32"/>
        <v>#N/A</v>
      </c>
      <c r="T199" s="296" t="e">
        <f ca="1">CONCATENATE(INDEX([4]PC!$E$1:$M$2,1,$S199) &amp; " e " &amp; INDEX([4]PC!$E$1:$M$2,1,$S199+1))</f>
        <v>#N/A</v>
      </c>
      <c r="U199" s="339"/>
      <c r="V199" s="335" t="e">
        <f t="shared" ca="1" si="33"/>
        <v>#N/A</v>
      </c>
      <c r="W199" s="335" t="e">
        <f ca="1">CONCATENATE(INDEX([4]IMC!$F$1:$R$5,5,$V199) &amp; " e " &amp; INDEX([4]IMC!$F$1:$R$5,5,$V199+1))</f>
        <v>#N/A</v>
      </c>
      <c r="X199" s="336">
        <f t="shared" si="34"/>
        <v>0</v>
      </c>
      <c r="Y199" s="336">
        <f t="shared" si="35"/>
        <v>0</v>
      </c>
      <c r="Z199" s="337"/>
      <c r="AA199" s="294" t="e">
        <f>VLOOKUP(F199,[4]IMC!$B$6:$R$210,5,FALSE)</f>
        <v>#N/A</v>
      </c>
      <c r="AB199" s="294" t="e">
        <f>VLOOKUP(F199,[4]IMC!$B$6:$R$210,6,FALSE)</f>
        <v>#N/A</v>
      </c>
      <c r="AC199" s="294" t="e">
        <f>VLOOKUP(F199,[4]IMC!$B$6:$R$210,7,FALSE)</f>
        <v>#N/A</v>
      </c>
      <c r="AD199" s="294" t="e">
        <f>VLOOKUP(F199,[4]IMC!$B$6:$R$210,8,FALSE)</f>
        <v>#N/A</v>
      </c>
      <c r="AE199" s="294" t="e">
        <f>VLOOKUP(F199,[4]IMC!$B$6:$R$210,9,FALSE)</f>
        <v>#N/A</v>
      </c>
      <c r="AF199" s="294" t="e">
        <f>VLOOKUP(F199,[4]IMC!$B$6:$R$210,10,FALSE)</f>
        <v>#N/A</v>
      </c>
      <c r="AG199" s="294" t="e">
        <f>VLOOKUP(F199,[4]IMC!$B$6:$R$210,11,FALSE)</f>
        <v>#N/A</v>
      </c>
      <c r="AH199" s="294" t="e">
        <f>VLOOKUP(F199,[4]IMC!$B$6:$R$210,12,FALSE)</f>
        <v>#N/A</v>
      </c>
      <c r="AI199" s="294" t="e">
        <f>VLOOKUP(F199,[4]IMC!$B$6:$R$210,13,FALSE)</f>
        <v>#N/A</v>
      </c>
      <c r="AJ199" s="294" t="e">
        <f>VLOOKUP(F199,[4]IMC!$B$6:$R$210,14,FALSE)</f>
        <v>#N/A</v>
      </c>
      <c r="AK199" s="294" t="e">
        <f>VLOOKUP(F199,[4]IMC!$B$6:$R$210,15,FALSE)</f>
        <v>#N/A</v>
      </c>
      <c r="AL199" s="294" t="e">
        <f>VLOOKUP(F199,[4]IMC!$B$6:$R$210,16,FALSE)</f>
        <v>#N/A</v>
      </c>
      <c r="AM199" s="294" t="e">
        <f>VLOOKUP(F199,[4]IMC!$B$6:$R$210,17,FALSE)</f>
        <v>#N/A</v>
      </c>
    </row>
    <row r="200" spans="1:39" ht="12">
      <c r="A200" s="281"/>
      <c r="B200" s="281"/>
      <c r="C200" s="281"/>
      <c r="D200" s="283"/>
      <c r="E200" s="283"/>
      <c r="F200" s="284">
        <f t="shared" si="36"/>
        <v>0</v>
      </c>
      <c r="G200" s="285">
        <f t="shared" si="37"/>
        <v>0</v>
      </c>
      <c r="H200" s="281"/>
      <c r="I200" s="281"/>
      <c r="J200" s="281">
        <f t="shared" si="38"/>
        <v>0</v>
      </c>
      <c r="K200" s="281"/>
      <c r="L200" s="286" t="e">
        <f t="shared" si="39"/>
        <v>#DIV/0!</v>
      </c>
      <c r="M200" s="287" t="str">
        <f t="shared" si="31"/>
        <v/>
      </c>
      <c r="N200" s="288" t="e">
        <f>MATCH(F200,[4]IMC!B:B,0)</f>
        <v>#N/A</v>
      </c>
      <c r="O200" s="288" t="e">
        <f t="shared" ca="1" si="30"/>
        <v>#N/A</v>
      </c>
      <c r="P200" s="287" t="e">
        <f ca="1">CONCATENATE(INDEX([4]IMC!$F$1:$R$5,5,$O200) &amp; " e " &amp; INDEX([4]IMC!$F$1:$R$5,5,$O200+1))</f>
        <v>#N/A</v>
      </c>
      <c r="Q200" s="281"/>
      <c r="R200" s="288" t="e">
        <f>MATCH(F200,[4]PC!A:A,0)</f>
        <v>#N/A</v>
      </c>
      <c r="S200" s="288" t="e">
        <f t="shared" ca="1" si="32"/>
        <v>#N/A</v>
      </c>
      <c r="T200" s="296" t="e">
        <f ca="1">CONCATENATE(INDEX([4]PC!$E$1:$M$2,1,$S200) &amp; " e " &amp; INDEX([4]PC!$E$1:$M$2,1,$S200+1))</f>
        <v>#N/A</v>
      </c>
      <c r="U200" s="339"/>
      <c r="V200" s="335" t="e">
        <f t="shared" ca="1" si="33"/>
        <v>#N/A</v>
      </c>
      <c r="W200" s="335" t="e">
        <f ca="1">CONCATENATE(INDEX([4]IMC!$F$1:$R$5,5,$V200) &amp; " e " &amp; INDEX([4]IMC!$F$1:$R$5,5,$V200+1))</f>
        <v>#N/A</v>
      </c>
      <c r="X200" s="336">
        <f t="shared" si="34"/>
        <v>0</v>
      </c>
      <c r="Y200" s="336">
        <f t="shared" si="35"/>
        <v>0</v>
      </c>
      <c r="Z200" s="337"/>
      <c r="AA200" s="294" t="e">
        <f>VLOOKUP(F200,[4]IMC!$B$6:$R$210,5,FALSE)</f>
        <v>#N/A</v>
      </c>
      <c r="AB200" s="294" t="e">
        <f>VLOOKUP(F200,[4]IMC!$B$6:$R$210,6,FALSE)</f>
        <v>#N/A</v>
      </c>
      <c r="AC200" s="294" t="e">
        <f>VLOOKUP(F200,[4]IMC!$B$6:$R$210,7,FALSE)</f>
        <v>#N/A</v>
      </c>
      <c r="AD200" s="294" t="e">
        <f>VLOOKUP(F200,[4]IMC!$B$6:$R$210,8,FALSE)</f>
        <v>#N/A</v>
      </c>
      <c r="AE200" s="294" t="e">
        <f>VLOOKUP(F200,[4]IMC!$B$6:$R$210,9,FALSE)</f>
        <v>#N/A</v>
      </c>
      <c r="AF200" s="294" t="e">
        <f>VLOOKUP(F200,[4]IMC!$B$6:$R$210,10,FALSE)</f>
        <v>#N/A</v>
      </c>
      <c r="AG200" s="294" t="e">
        <f>VLOOKUP(F200,[4]IMC!$B$6:$R$210,11,FALSE)</f>
        <v>#N/A</v>
      </c>
      <c r="AH200" s="294" t="e">
        <f>VLOOKUP(F200,[4]IMC!$B$6:$R$210,12,FALSE)</f>
        <v>#N/A</v>
      </c>
      <c r="AI200" s="294" t="e">
        <f>VLOOKUP(F200,[4]IMC!$B$6:$R$210,13,FALSE)</f>
        <v>#N/A</v>
      </c>
      <c r="AJ200" s="294" t="e">
        <f>VLOOKUP(F200,[4]IMC!$B$6:$R$210,14,FALSE)</f>
        <v>#N/A</v>
      </c>
      <c r="AK200" s="294" t="e">
        <f>VLOOKUP(F200,[4]IMC!$B$6:$R$210,15,FALSE)</f>
        <v>#N/A</v>
      </c>
      <c r="AL200" s="294" t="e">
        <f>VLOOKUP(F200,[4]IMC!$B$6:$R$210,16,FALSE)</f>
        <v>#N/A</v>
      </c>
      <c r="AM200" s="294" t="e">
        <f>VLOOKUP(F200,[4]IMC!$B$6:$R$210,17,FALSE)</f>
        <v>#N/A</v>
      </c>
    </row>
    <row r="201" spans="1:39" ht="12">
      <c r="A201" s="281"/>
      <c r="B201" s="281"/>
      <c r="C201" s="281"/>
      <c r="D201" s="283"/>
      <c r="E201" s="283"/>
      <c r="F201" s="284">
        <f t="shared" si="36"/>
        <v>0</v>
      </c>
      <c r="G201" s="285">
        <f t="shared" si="37"/>
        <v>0</v>
      </c>
      <c r="H201" s="281"/>
      <c r="I201" s="281"/>
      <c r="J201" s="281">
        <f t="shared" si="38"/>
        <v>0</v>
      </c>
      <c r="K201" s="281"/>
      <c r="L201" s="286" t="e">
        <f t="shared" si="39"/>
        <v>#DIV/0!</v>
      </c>
      <c r="M201" s="287" t="str">
        <f t="shared" si="31"/>
        <v/>
      </c>
      <c r="N201" s="288" t="e">
        <f>MATCH(F201,[4]IMC!B:B,0)</f>
        <v>#N/A</v>
      </c>
      <c r="O201" s="288" t="e">
        <f t="shared" ca="1" si="30"/>
        <v>#N/A</v>
      </c>
      <c r="P201" s="287" t="e">
        <f ca="1">CONCATENATE(INDEX([4]IMC!$F$1:$R$5,5,$O201) &amp; " e " &amp; INDEX([4]IMC!$F$1:$R$5,5,$O201+1))</f>
        <v>#N/A</v>
      </c>
      <c r="Q201" s="281"/>
      <c r="R201" s="288" t="e">
        <f>MATCH(F201,[4]PC!A:A,0)</f>
        <v>#N/A</v>
      </c>
      <c r="S201" s="288" t="e">
        <f t="shared" ca="1" si="32"/>
        <v>#N/A</v>
      </c>
      <c r="T201" s="296" t="e">
        <f ca="1">CONCATENATE(INDEX([4]PC!$E$1:$M$2,1,$S201) &amp; " e " &amp; INDEX([4]PC!$E$1:$M$2,1,$S201+1))</f>
        <v>#N/A</v>
      </c>
      <c r="U201" s="339"/>
      <c r="V201" s="335" t="e">
        <f t="shared" ca="1" si="33"/>
        <v>#N/A</v>
      </c>
      <c r="W201" s="335" t="e">
        <f ca="1">CONCATENATE(INDEX([4]IMC!$F$1:$R$5,5,$V201) &amp; " e " &amp; INDEX([4]IMC!$F$1:$R$5,5,$V201+1))</f>
        <v>#N/A</v>
      </c>
      <c r="X201" s="336">
        <f t="shared" si="34"/>
        <v>0</v>
      </c>
      <c r="Y201" s="336">
        <f t="shared" si="35"/>
        <v>0</v>
      </c>
      <c r="Z201" s="337"/>
      <c r="AA201" s="294" t="e">
        <f>VLOOKUP(F201,[4]IMC!$B$6:$R$210,5,FALSE)</f>
        <v>#N/A</v>
      </c>
      <c r="AB201" s="294" t="e">
        <f>VLOOKUP(F201,[4]IMC!$B$6:$R$210,6,FALSE)</f>
        <v>#N/A</v>
      </c>
      <c r="AC201" s="294" t="e">
        <f>VLOOKUP(F201,[4]IMC!$B$6:$R$210,7,FALSE)</f>
        <v>#N/A</v>
      </c>
      <c r="AD201" s="294" t="e">
        <f>VLOOKUP(F201,[4]IMC!$B$6:$R$210,8,FALSE)</f>
        <v>#N/A</v>
      </c>
      <c r="AE201" s="294" t="e">
        <f>VLOOKUP(F201,[4]IMC!$B$6:$R$210,9,FALSE)</f>
        <v>#N/A</v>
      </c>
      <c r="AF201" s="294" t="e">
        <f>VLOOKUP(F201,[4]IMC!$B$6:$R$210,10,FALSE)</f>
        <v>#N/A</v>
      </c>
      <c r="AG201" s="294" t="e">
        <f>VLOOKUP(F201,[4]IMC!$B$6:$R$210,11,FALSE)</f>
        <v>#N/A</v>
      </c>
      <c r="AH201" s="294" t="e">
        <f>VLOOKUP(F201,[4]IMC!$B$6:$R$210,12,FALSE)</f>
        <v>#N/A</v>
      </c>
      <c r="AI201" s="294" t="e">
        <f>VLOOKUP(F201,[4]IMC!$B$6:$R$210,13,FALSE)</f>
        <v>#N/A</v>
      </c>
      <c r="AJ201" s="294" t="e">
        <f>VLOOKUP(F201,[4]IMC!$B$6:$R$210,14,FALSE)</f>
        <v>#N/A</v>
      </c>
      <c r="AK201" s="294" t="e">
        <f>VLOOKUP(F201,[4]IMC!$B$6:$R$210,15,FALSE)</f>
        <v>#N/A</v>
      </c>
      <c r="AL201" s="294" t="e">
        <f>VLOOKUP(F201,[4]IMC!$B$6:$R$210,16,FALSE)</f>
        <v>#N/A</v>
      </c>
      <c r="AM201" s="294" t="e">
        <f>VLOOKUP(F201,[4]IMC!$B$6:$R$210,17,FALSE)</f>
        <v>#N/A</v>
      </c>
    </row>
    <row r="202" spans="1:39" ht="12">
      <c r="A202" s="281"/>
      <c r="B202" s="281"/>
      <c r="C202" s="281"/>
      <c r="D202" s="283"/>
      <c r="E202" s="283"/>
      <c r="F202" s="284">
        <f t="shared" si="36"/>
        <v>0</v>
      </c>
      <c r="G202" s="285">
        <f t="shared" si="37"/>
        <v>0</v>
      </c>
      <c r="H202" s="281"/>
      <c r="I202" s="281"/>
      <c r="J202" s="281">
        <f t="shared" si="38"/>
        <v>0</v>
      </c>
      <c r="K202" s="281"/>
      <c r="L202" s="286" t="e">
        <f t="shared" si="39"/>
        <v>#DIV/0!</v>
      </c>
      <c r="M202" s="287" t="str">
        <f t="shared" si="31"/>
        <v/>
      </c>
      <c r="N202" s="288" t="e">
        <f>MATCH(F202,[4]IMC!B:B,0)</f>
        <v>#N/A</v>
      </c>
      <c r="O202" s="288" t="e">
        <f t="shared" ca="1" si="30"/>
        <v>#N/A</v>
      </c>
      <c r="P202" s="287" t="e">
        <f ca="1">CONCATENATE(INDEX([4]IMC!$F$1:$R$5,5,$O202) &amp; " e " &amp; INDEX([4]IMC!$F$1:$R$5,5,$O202+1))</f>
        <v>#N/A</v>
      </c>
      <c r="Q202" s="281"/>
      <c r="R202" s="288" t="e">
        <f>MATCH(F202,[4]PC!A:A,0)</f>
        <v>#N/A</v>
      </c>
      <c r="S202" s="288" t="e">
        <f t="shared" ca="1" si="32"/>
        <v>#N/A</v>
      </c>
      <c r="T202" s="296" t="e">
        <f ca="1">CONCATENATE(INDEX([4]PC!$E$1:$M$2,1,$S202) &amp; " e " &amp; INDEX([4]PC!$E$1:$M$2,1,$S202+1))</f>
        <v>#N/A</v>
      </c>
      <c r="U202" s="339"/>
      <c r="V202" s="335" t="e">
        <f t="shared" ca="1" si="33"/>
        <v>#N/A</v>
      </c>
      <c r="W202" s="335" t="e">
        <f ca="1">CONCATENATE(INDEX([4]IMC!$F$1:$R$5,5,$V202) &amp; " e " &amp; INDEX([4]IMC!$F$1:$R$5,5,$V202+1))</f>
        <v>#N/A</v>
      </c>
      <c r="X202" s="336">
        <f t="shared" si="34"/>
        <v>0</v>
      </c>
      <c r="Y202" s="336">
        <f t="shared" si="35"/>
        <v>0</v>
      </c>
      <c r="Z202" s="337"/>
      <c r="AA202" s="294" t="e">
        <f>VLOOKUP(F202,[4]IMC!$B$6:$R$210,5,FALSE)</f>
        <v>#N/A</v>
      </c>
      <c r="AB202" s="294" t="e">
        <f>VLOOKUP(F202,[4]IMC!$B$6:$R$210,6,FALSE)</f>
        <v>#N/A</v>
      </c>
      <c r="AC202" s="294" t="e">
        <f>VLOOKUP(F202,[4]IMC!$B$6:$R$210,7,FALSE)</f>
        <v>#N/A</v>
      </c>
      <c r="AD202" s="294" t="e">
        <f>VLOOKUP(F202,[4]IMC!$B$6:$R$210,8,FALSE)</f>
        <v>#N/A</v>
      </c>
      <c r="AE202" s="294" t="e">
        <f>VLOOKUP(F202,[4]IMC!$B$6:$R$210,9,FALSE)</f>
        <v>#N/A</v>
      </c>
      <c r="AF202" s="294" t="e">
        <f>VLOOKUP(F202,[4]IMC!$B$6:$R$210,10,FALSE)</f>
        <v>#N/A</v>
      </c>
      <c r="AG202" s="294" t="e">
        <f>VLOOKUP(F202,[4]IMC!$B$6:$R$210,11,FALSE)</f>
        <v>#N/A</v>
      </c>
      <c r="AH202" s="294" t="e">
        <f>VLOOKUP(F202,[4]IMC!$B$6:$R$210,12,FALSE)</f>
        <v>#N/A</v>
      </c>
      <c r="AI202" s="294" t="e">
        <f>VLOOKUP(F202,[4]IMC!$B$6:$R$210,13,FALSE)</f>
        <v>#N/A</v>
      </c>
      <c r="AJ202" s="294" t="e">
        <f>VLOOKUP(F202,[4]IMC!$B$6:$R$210,14,FALSE)</f>
        <v>#N/A</v>
      </c>
      <c r="AK202" s="294" t="e">
        <f>VLOOKUP(F202,[4]IMC!$B$6:$R$210,15,FALSE)</f>
        <v>#N/A</v>
      </c>
      <c r="AL202" s="294" t="e">
        <f>VLOOKUP(F202,[4]IMC!$B$6:$R$210,16,FALSE)</f>
        <v>#N/A</v>
      </c>
      <c r="AM202" s="294" t="e">
        <f>VLOOKUP(F202,[4]IMC!$B$6:$R$210,17,FALSE)</f>
        <v>#N/A</v>
      </c>
    </row>
    <row r="203" spans="1:39" ht="12">
      <c r="A203" s="281"/>
      <c r="B203" s="281"/>
      <c r="C203" s="281"/>
      <c r="D203" s="283"/>
      <c r="E203" s="283"/>
      <c r="F203" s="284">
        <f t="shared" si="36"/>
        <v>0</v>
      </c>
      <c r="G203" s="285">
        <f t="shared" si="37"/>
        <v>0</v>
      </c>
      <c r="H203" s="281"/>
      <c r="I203" s="281"/>
      <c r="J203" s="281">
        <f t="shared" si="38"/>
        <v>0</v>
      </c>
      <c r="K203" s="281"/>
      <c r="L203" s="286" t="e">
        <f t="shared" si="39"/>
        <v>#DIV/0!</v>
      </c>
      <c r="M203" s="287" t="str">
        <f t="shared" si="31"/>
        <v/>
      </c>
      <c r="N203" s="288" t="e">
        <f>MATCH(F203,[4]IMC!B:B,0)</f>
        <v>#N/A</v>
      </c>
      <c r="O203" s="288" t="e">
        <f t="shared" ca="1" si="30"/>
        <v>#N/A</v>
      </c>
      <c r="P203" s="287" t="e">
        <f ca="1">CONCATENATE(INDEX([4]IMC!$F$1:$R$5,5,$O203) &amp; " e " &amp; INDEX([4]IMC!$F$1:$R$5,5,$O203+1))</f>
        <v>#N/A</v>
      </c>
      <c r="Q203" s="281"/>
      <c r="R203" s="288" t="e">
        <f>MATCH(F203,[4]PC!A:A,0)</f>
        <v>#N/A</v>
      </c>
      <c r="S203" s="288" t="e">
        <f t="shared" ca="1" si="32"/>
        <v>#N/A</v>
      </c>
      <c r="T203" s="296" t="e">
        <f ca="1">CONCATENATE(INDEX([4]PC!$E$1:$M$2,1,$S203) &amp; " e " &amp; INDEX([4]PC!$E$1:$M$2,1,$S203+1))</f>
        <v>#N/A</v>
      </c>
      <c r="U203" s="339"/>
      <c r="V203" s="335" t="e">
        <f t="shared" ca="1" si="33"/>
        <v>#N/A</v>
      </c>
      <c r="W203" s="335" t="e">
        <f ca="1">CONCATENATE(INDEX([4]IMC!$F$1:$R$5,5,$V203) &amp; " e " &amp; INDEX([4]IMC!$F$1:$R$5,5,$V203+1))</f>
        <v>#N/A</v>
      </c>
      <c r="X203" s="336">
        <f t="shared" si="34"/>
        <v>0</v>
      </c>
      <c r="Y203" s="336">
        <f t="shared" si="35"/>
        <v>0</v>
      </c>
      <c r="Z203" s="337"/>
      <c r="AA203" s="294" t="e">
        <f>VLOOKUP(F203,[4]IMC!$B$6:$R$210,5,FALSE)</f>
        <v>#N/A</v>
      </c>
      <c r="AB203" s="294" t="e">
        <f>VLOOKUP(F203,[4]IMC!$B$6:$R$210,6,FALSE)</f>
        <v>#N/A</v>
      </c>
      <c r="AC203" s="294" t="e">
        <f>VLOOKUP(F203,[4]IMC!$B$6:$R$210,7,FALSE)</f>
        <v>#N/A</v>
      </c>
      <c r="AD203" s="294" t="e">
        <f>VLOOKUP(F203,[4]IMC!$B$6:$R$210,8,FALSE)</f>
        <v>#N/A</v>
      </c>
      <c r="AE203" s="294" t="e">
        <f>VLOOKUP(F203,[4]IMC!$B$6:$R$210,9,FALSE)</f>
        <v>#N/A</v>
      </c>
      <c r="AF203" s="294" t="e">
        <f>VLOOKUP(F203,[4]IMC!$B$6:$R$210,10,FALSE)</f>
        <v>#N/A</v>
      </c>
      <c r="AG203" s="294" t="e">
        <f>VLOOKUP(F203,[4]IMC!$B$6:$R$210,11,FALSE)</f>
        <v>#N/A</v>
      </c>
      <c r="AH203" s="294" t="e">
        <f>VLOOKUP(F203,[4]IMC!$B$6:$R$210,12,FALSE)</f>
        <v>#N/A</v>
      </c>
      <c r="AI203" s="294" t="e">
        <f>VLOOKUP(F203,[4]IMC!$B$6:$R$210,13,FALSE)</f>
        <v>#N/A</v>
      </c>
      <c r="AJ203" s="294" t="e">
        <f>VLOOKUP(F203,[4]IMC!$B$6:$R$210,14,FALSE)</f>
        <v>#N/A</v>
      </c>
      <c r="AK203" s="294" t="e">
        <f>VLOOKUP(F203,[4]IMC!$B$6:$R$210,15,FALSE)</f>
        <v>#N/A</v>
      </c>
      <c r="AL203" s="294" t="e">
        <f>VLOOKUP(F203,[4]IMC!$B$6:$R$210,16,FALSE)</f>
        <v>#N/A</v>
      </c>
      <c r="AM203" s="294" t="e">
        <f>VLOOKUP(F203,[4]IMC!$B$6:$R$210,17,FALSE)</f>
        <v>#N/A</v>
      </c>
    </row>
    <row r="204" spans="1:39" ht="12">
      <c r="A204" s="281"/>
      <c r="B204" s="281"/>
      <c r="C204" s="281"/>
      <c r="D204" s="283"/>
      <c r="E204" s="283"/>
      <c r="F204" s="284">
        <f t="shared" si="36"/>
        <v>0</v>
      </c>
      <c r="G204" s="285">
        <f t="shared" si="37"/>
        <v>0</v>
      </c>
      <c r="H204" s="281"/>
      <c r="I204" s="281"/>
      <c r="J204" s="281">
        <f t="shared" si="38"/>
        <v>0</v>
      </c>
      <c r="K204" s="281"/>
      <c r="L204" s="286" t="e">
        <f t="shared" si="39"/>
        <v>#DIV/0!</v>
      </c>
      <c r="M204" s="287" t="str">
        <f t="shared" si="31"/>
        <v/>
      </c>
      <c r="N204" s="288" t="e">
        <f>MATCH(F204,[4]IMC!B:B,0)</f>
        <v>#N/A</v>
      </c>
      <c r="O204" s="288" t="e">
        <f t="shared" ca="1" si="30"/>
        <v>#N/A</v>
      </c>
      <c r="P204" s="287" t="e">
        <f ca="1">CONCATENATE(INDEX([4]IMC!$F$1:$R$5,5,$O204) &amp; " e " &amp; INDEX([4]IMC!$F$1:$R$5,5,$O204+1))</f>
        <v>#N/A</v>
      </c>
      <c r="Q204" s="281"/>
      <c r="R204" s="288" t="e">
        <f>MATCH(F204,[4]PC!A:A,0)</f>
        <v>#N/A</v>
      </c>
      <c r="S204" s="288" t="e">
        <f t="shared" ca="1" si="32"/>
        <v>#N/A</v>
      </c>
      <c r="T204" s="296" t="e">
        <f ca="1">CONCATENATE(INDEX([4]PC!$E$1:$M$2,1,$S204) &amp; " e " &amp; INDEX([4]PC!$E$1:$M$2,1,$S204+1))</f>
        <v>#N/A</v>
      </c>
      <c r="U204" s="339"/>
      <c r="V204" s="335" t="e">
        <f t="shared" ca="1" si="33"/>
        <v>#N/A</v>
      </c>
      <c r="W204" s="335" t="e">
        <f ca="1">CONCATENATE(INDEX([4]IMC!$F$1:$R$5,5,$V204) &amp; " e " &amp; INDEX([4]IMC!$F$1:$R$5,5,$V204+1))</f>
        <v>#N/A</v>
      </c>
      <c r="X204" s="336">
        <f t="shared" si="34"/>
        <v>0</v>
      </c>
      <c r="Y204" s="336">
        <f t="shared" si="35"/>
        <v>0</v>
      </c>
      <c r="Z204" s="337"/>
      <c r="AA204" s="294" t="e">
        <f>VLOOKUP(F204,[4]IMC!$B$6:$R$210,5,FALSE)</f>
        <v>#N/A</v>
      </c>
      <c r="AB204" s="294" t="e">
        <f>VLOOKUP(F204,[4]IMC!$B$6:$R$210,6,FALSE)</f>
        <v>#N/A</v>
      </c>
      <c r="AC204" s="294" t="e">
        <f>VLOOKUP(F204,[4]IMC!$B$6:$R$210,7,FALSE)</f>
        <v>#N/A</v>
      </c>
      <c r="AD204" s="294" t="e">
        <f>VLOOKUP(F204,[4]IMC!$B$6:$R$210,8,FALSE)</f>
        <v>#N/A</v>
      </c>
      <c r="AE204" s="294" t="e">
        <f>VLOOKUP(F204,[4]IMC!$B$6:$R$210,9,FALSE)</f>
        <v>#N/A</v>
      </c>
      <c r="AF204" s="294" t="e">
        <f>VLOOKUP(F204,[4]IMC!$B$6:$R$210,10,FALSE)</f>
        <v>#N/A</v>
      </c>
      <c r="AG204" s="294" t="e">
        <f>VLOOKUP(F204,[4]IMC!$B$6:$R$210,11,FALSE)</f>
        <v>#N/A</v>
      </c>
      <c r="AH204" s="294" t="e">
        <f>VLOOKUP(F204,[4]IMC!$B$6:$R$210,12,FALSE)</f>
        <v>#N/A</v>
      </c>
      <c r="AI204" s="294" t="e">
        <f>VLOOKUP(F204,[4]IMC!$B$6:$R$210,13,FALSE)</f>
        <v>#N/A</v>
      </c>
      <c r="AJ204" s="294" t="e">
        <f>VLOOKUP(F204,[4]IMC!$B$6:$R$210,14,FALSE)</f>
        <v>#N/A</v>
      </c>
      <c r="AK204" s="294" t="e">
        <f>VLOOKUP(F204,[4]IMC!$B$6:$R$210,15,FALSE)</f>
        <v>#N/A</v>
      </c>
      <c r="AL204" s="294" t="e">
        <f>VLOOKUP(F204,[4]IMC!$B$6:$R$210,16,FALSE)</f>
        <v>#N/A</v>
      </c>
      <c r="AM204" s="294" t="e">
        <f>VLOOKUP(F204,[4]IMC!$B$6:$R$210,17,FALSE)</f>
        <v>#N/A</v>
      </c>
    </row>
    <row r="205" spans="1:39" ht="12">
      <c r="A205" s="281"/>
      <c r="B205" s="281"/>
      <c r="C205" s="281"/>
      <c r="D205" s="283"/>
      <c r="E205" s="283"/>
      <c r="F205" s="284">
        <f t="shared" si="36"/>
        <v>0</v>
      </c>
      <c r="G205" s="285">
        <f t="shared" si="37"/>
        <v>0</v>
      </c>
      <c r="H205" s="281"/>
      <c r="I205" s="281"/>
      <c r="J205" s="281">
        <f t="shared" si="38"/>
        <v>0</v>
      </c>
      <c r="K205" s="281"/>
      <c r="L205" s="286" t="e">
        <f t="shared" si="39"/>
        <v>#DIV/0!</v>
      </c>
      <c r="M205" s="287" t="str">
        <f t="shared" si="31"/>
        <v/>
      </c>
      <c r="N205" s="288" t="e">
        <f>MATCH(F205,[4]IMC!B:B,0)</f>
        <v>#N/A</v>
      </c>
      <c r="O205" s="288" t="e">
        <f t="shared" ca="1" si="30"/>
        <v>#N/A</v>
      </c>
      <c r="P205" s="287" t="e">
        <f ca="1">CONCATENATE(INDEX([4]IMC!$F$1:$R$5,5,$O205) &amp; " e " &amp; INDEX([4]IMC!$F$1:$R$5,5,$O205+1))</f>
        <v>#N/A</v>
      </c>
      <c r="Q205" s="281"/>
      <c r="R205" s="288" t="e">
        <f>MATCH(F205,[4]PC!A:A,0)</f>
        <v>#N/A</v>
      </c>
      <c r="S205" s="288" t="e">
        <f t="shared" ca="1" si="32"/>
        <v>#N/A</v>
      </c>
      <c r="T205" s="296" t="e">
        <f ca="1">CONCATENATE(INDEX([4]PC!$E$1:$M$2,1,$S205) &amp; " e " &amp; INDEX([4]PC!$E$1:$M$2,1,$S205+1))</f>
        <v>#N/A</v>
      </c>
      <c r="U205" s="339"/>
      <c r="V205" s="335" t="e">
        <f t="shared" ca="1" si="33"/>
        <v>#N/A</v>
      </c>
      <c r="W205" s="335" t="e">
        <f ca="1">CONCATENATE(INDEX([4]IMC!$F$1:$R$5,5,$V205) &amp; " e " &amp; INDEX([4]IMC!$F$1:$R$5,5,$V205+1))</f>
        <v>#N/A</v>
      </c>
      <c r="X205" s="336">
        <f t="shared" si="34"/>
        <v>0</v>
      </c>
      <c r="Y205" s="336">
        <f t="shared" si="35"/>
        <v>0</v>
      </c>
      <c r="Z205" s="337"/>
      <c r="AA205" s="294" t="e">
        <f>VLOOKUP(F205,[4]IMC!$B$6:$R$210,5,FALSE)</f>
        <v>#N/A</v>
      </c>
      <c r="AB205" s="294" t="e">
        <f>VLOOKUP(F205,[4]IMC!$B$6:$R$210,6,FALSE)</f>
        <v>#N/A</v>
      </c>
      <c r="AC205" s="294" t="e">
        <f>VLOOKUP(F205,[4]IMC!$B$6:$R$210,7,FALSE)</f>
        <v>#N/A</v>
      </c>
      <c r="AD205" s="294" t="e">
        <f>VLOOKUP(F205,[4]IMC!$B$6:$R$210,8,FALSE)</f>
        <v>#N/A</v>
      </c>
      <c r="AE205" s="294" t="e">
        <f>VLOOKUP(F205,[4]IMC!$B$6:$R$210,9,FALSE)</f>
        <v>#N/A</v>
      </c>
      <c r="AF205" s="294" t="e">
        <f>VLOOKUP(F205,[4]IMC!$B$6:$R$210,10,FALSE)</f>
        <v>#N/A</v>
      </c>
      <c r="AG205" s="294" t="e">
        <f>VLOOKUP(F205,[4]IMC!$B$6:$R$210,11,FALSE)</f>
        <v>#N/A</v>
      </c>
      <c r="AH205" s="294" t="e">
        <f>VLOOKUP(F205,[4]IMC!$B$6:$R$210,12,FALSE)</f>
        <v>#N/A</v>
      </c>
      <c r="AI205" s="294" t="e">
        <f>VLOOKUP(F205,[4]IMC!$B$6:$R$210,13,FALSE)</f>
        <v>#N/A</v>
      </c>
      <c r="AJ205" s="294" t="e">
        <f>VLOOKUP(F205,[4]IMC!$B$6:$R$210,14,FALSE)</f>
        <v>#N/A</v>
      </c>
      <c r="AK205" s="294" t="e">
        <f>VLOOKUP(F205,[4]IMC!$B$6:$R$210,15,FALSE)</f>
        <v>#N/A</v>
      </c>
      <c r="AL205" s="294" t="e">
        <f>VLOOKUP(F205,[4]IMC!$B$6:$R$210,16,FALSE)</f>
        <v>#N/A</v>
      </c>
      <c r="AM205" s="294" t="e">
        <f>VLOOKUP(F205,[4]IMC!$B$6:$R$210,17,FALSE)</f>
        <v>#N/A</v>
      </c>
    </row>
    <row r="206" spans="1:39" ht="12">
      <c r="A206" s="281"/>
      <c r="B206" s="281"/>
      <c r="C206" s="281"/>
      <c r="D206" s="283"/>
      <c r="E206" s="283"/>
      <c r="F206" s="284">
        <f t="shared" si="36"/>
        <v>0</v>
      </c>
      <c r="G206" s="285">
        <f t="shared" si="37"/>
        <v>0</v>
      </c>
      <c r="H206" s="281"/>
      <c r="I206" s="281"/>
      <c r="J206" s="281">
        <f t="shared" si="38"/>
        <v>0</v>
      </c>
      <c r="K206" s="281"/>
      <c r="L206" s="286" t="e">
        <f t="shared" si="39"/>
        <v>#DIV/0!</v>
      </c>
      <c r="M206" s="287" t="str">
        <f t="shared" si="31"/>
        <v/>
      </c>
      <c r="N206" s="288" t="e">
        <f>MATCH(F206,[4]IMC!B:B,0)</f>
        <v>#N/A</v>
      </c>
      <c r="O206" s="288" t="e">
        <f t="shared" ca="1" si="30"/>
        <v>#N/A</v>
      </c>
      <c r="P206" s="287" t="e">
        <f ca="1">CONCATENATE(INDEX([4]IMC!$F$1:$R$5,5,$O206) &amp; " e " &amp; INDEX([4]IMC!$F$1:$R$5,5,$O206+1))</f>
        <v>#N/A</v>
      </c>
      <c r="Q206" s="281"/>
      <c r="R206" s="288" t="e">
        <f>MATCH(F206,[4]PC!A:A,0)</f>
        <v>#N/A</v>
      </c>
      <c r="S206" s="288" t="e">
        <f t="shared" ca="1" si="32"/>
        <v>#N/A</v>
      </c>
      <c r="T206" s="296" t="e">
        <f ca="1">CONCATENATE(INDEX([4]PC!$E$1:$M$2,1,$S206) &amp; " e " &amp; INDEX([4]PC!$E$1:$M$2,1,$S206+1))</f>
        <v>#N/A</v>
      </c>
      <c r="U206" s="339"/>
      <c r="V206" s="335" t="e">
        <f t="shared" ca="1" si="33"/>
        <v>#N/A</v>
      </c>
      <c r="W206" s="335" t="e">
        <f ca="1">CONCATENATE(INDEX([4]IMC!$F$1:$R$5,5,$V206) &amp; " e " &amp; INDEX([4]IMC!$F$1:$R$5,5,$V206+1))</f>
        <v>#N/A</v>
      </c>
      <c r="X206" s="336">
        <f t="shared" si="34"/>
        <v>0</v>
      </c>
      <c r="Y206" s="336">
        <f t="shared" si="35"/>
        <v>0</v>
      </c>
      <c r="Z206" s="337"/>
      <c r="AA206" s="294" t="e">
        <f>VLOOKUP(F206,[4]IMC!$B$6:$R$210,5,FALSE)</f>
        <v>#N/A</v>
      </c>
      <c r="AB206" s="294" t="e">
        <f>VLOOKUP(F206,[4]IMC!$B$6:$R$210,6,FALSE)</f>
        <v>#N/A</v>
      </c>
      <c r="AC206" s="294" t="e">
        <f>VLOOKUP(F206,[4]IMC!$B$6:$R$210,7,FALSE)</f>
        <v>#N/A</v>
      </c>
      <c r="AD206" s="294" t="e">
        <f>VLOOKUP(F206,[4]IMC!$B$6:$R$210,8,FALSE)</f>
        <v>#N/A</v>
      </c>
      <c r="AE206" s="294" t="e">
        <f>VLOOKUP(F206,[4]IMC!$B$6:$R$210,9,FALSE)</f>
        <v>#N/A</v>
      </c>
      <c r="AF206" s="294" t="e">
        <f>VLOOKUP(F206,[4]IMC!$B$6:$R$210,10,FALSE)</f>
        <v>#N/A</v>
      </c>
      <c r="AG206" s="294" t="e">
        <f>VLOOKUP(F206,[4]IMC!$B$6:$R$210,11,FALSE)</f>
        <v>#N/A</v>
      </c>
      <c r="AH206" s="294" t="e">
        <f>VLOOKUP(F206,[4]IMC!$B$6:$R$210,12,FALSE)</f>
        <v>#N/A</v>
      </c>
      <c r="AI206" s="294" t="e">
        <f>VLOOKUP(F206,[4]IMC!$B$6:$R$210,13,FALSE)</f>
        <v>#N/A</v>
      </c>
      <c r="AJ206" s="294" t="e">
        <f>VLOOKUP(F206,[4]IMC!$B$6:$R$210,14,FALSE)</f>
        <v>#N/A</v>
      </c>
      <c r="AK206" s="294" t="e">
        <f>VLOOKUP(F206,[4]IMC!$B$6:$R$210,15,FALSE)</f>
        <v>#N/A</v>
      </c>
      <c r="AL206" s="294" t="e">
        <f>VLOOKUP(F206,[4]IMC!$B$6:$R$210,16,FALSE)</f>
        <v>#N/A</v>
      </c>
      <c r="AM206" s="294" t="e">
        <f>VLOOKUP(F206,[4]IMC!$B$6:$R$210,17,FALSE)</f>
        <v>#N/A</v>
      </c>
    </row>
    <row r="207" spans="1:39" ht="12">
      <c r="A207" s="281"/>
      <c r="B207" s="281"/>
      <c r="C207" s="281"/>
      <c r="D207" s="283"/>
      <c r="E207" s="283"/>
      <c r="F207" s="284">
        <f t="shared" si="36"/>
        <v>0</v>
      </c>
      <c r="G207" s="285">
        <f t="shared" si="37"/>
        <v>0</v>
      </c>
      <c r="H207" s="281"/>
      <c r="I207" s="281"/>
      <c r="J207" s="281">
        <f t="shared" si="38"/>
        <v>0</v>
      </c>
      <c r="K207" s="281"/>
      <c r="L207" s="286" t="e">
        <f t="shared" si="39"/>
        <v>#DIV/0!</v>
      </c>
      <c r="M207" s="287" t="str">
        <f t="shared" si="31"/>
        <v/>
      </c>
      <c r="N207" s="288" t="e">
        <f>MATCH(F207,[4]IMC!B:B,0)</f>
        <v>#N/A</v>
      </c>
      <c r="O207" s="288" t="e">
        <f t="shared" ca="1" si="30"/>
        <v>#N/A</v>
      </c>
      <c r="P207" s="287" t="e">
        <f ca="1">CONCATENATE(INDEX([4]IMC!$F$1:$R$5,5,$O207) &amp; " e " &amp; INDEX([4]IMC!$F$1:$R$5,5,$O207+1))</f>
        <v>#N/A</v>
      </c>
      <c r="Q207" s="281"/>
      <c r="R207" s="288" t="e">
        <f>MATCH(F207,[4]PC!A:A,0)</f>
        <v>#N/A</v>
      </c>
      <c r="S207" s="288" t="e">
        <f t="shared" ca="1" si="32"/>
        <v>#N/A</v>
      </c>
      <c r="T207" s="296" t="e">
        <f ca="1">CONCATENATE(INDEX([4]PC!$E$1:$M$2,1,$S207) &amp; " e " &amp; INDEX([4]PC!$E$1:$M$2,1,$S207+1))</f>
        <v>#N/A</v>
      </c>
      <c r="U207" s="339"/>
      <c r="V207" s="335" t="e">
        <f t="shared" ca="1" si="33"/>
        <v>#N/A</v>
      </c>
      <c r="W207" s="335" t="e">
        <f ca="1">CONCATENATE(INDEX([4]IMC!$F$1:$R$5,5,$V207) &amp; " e " &amp; INDEX([4]IMC!$F$1:$R$5,5,$V207+1))</f>
        <v>#N/A</v>
      </c>
      <c r="X207" s="336">
        <f t="shared" si="34"/>
        <v>0</v>
      </c>
      <c r="Y207" s="336">
        <f t="shared" si="35"/>
        <v>0</v>
      </c>
      <c r="Z207" s="337"/>
      <c r="AA207" s="294" t="e">
        <f>VLOOKUP(F207,[4]IMC!$B$6:$R$210,5,FALSE)</f>
        <v>#N/A</v>
      </c>
      <c r="AB207" s="294" t="e">
        <f>VLOOKUP(F207,[4]IMC!$B$6:$R$210,6,FALSE)</f>
        <v>#N/A</v>
      </c>
      <c r="AC207" s="294" t="e">
        <f>VLOOKUP(F207,[4]IMC!$B$6:$R$210,7,FALSE)</f>
        <v>#N/A</v>
      </c>
      <c r="AD207" s="294" t="e">
        <f>VLOOKUP(F207,[4]IMC!$B$6:$R$210,8,FALSE)</f>
        <v>#N/A</v>
      </c>
      <c r="AE207" s="294" t="e">
        <f>VLOOKUP(F207,[4]IMC!$B$6:$R$210,9,FALSE)</f>
        <v>#N/A</v>
      </c>
      <c r="AF207" s="294" t="e">
        <f>VLOOKUP(F207,[4]IMC!$B$6:$R$210,10,FALSE)</f>
        <v>#N/A</v>
      </c>
      <c r="AG207" s="294" t="e">
        <f>VLOOKUP(F207,[4]IMC!$B$6:$R$210,11,FALSE)</f>
        <v>#N/A</v>
      </c>
      <c r="AH207" s="294" t="e">
        <f>VLOOKUP(F207,[4]IMC!$B$6:$R$210,12,FALSE)</f>
        <v>#N/A</v>
      </c>
      <c r="AI207" s="294" t="e">
        <f>VLOOKUP(F207,[4]IMC!$B$6:$R$210,13,FALSE)</f>
        <v>#N/A</v>
      </c>
      <c r="AJ207" s="294" t="e">
        <f>VLOOKUP(F207,[4]IMC!$B$6:$R$210,14,FALSE)</f>
        <v>#N/A</v>
      </c>
      <c r="AK207" s="294" t="e">
        <f>VLOOKUP(F207,[4]IMC!$B$6:$R$210,15,FALSE)</f>
        <v>#N/A</v>
      </c>
      <c r="AL207" s="294" t="e">
        <f>VLOOKUP(F207,[4]IMC!$B$6:$R$210,16,FALSE)</f>
        <v>#N/A</v>
      </c>
      <c r="AM207" s="294" t="e">
        <f>VLOOKUP(F207,[4]IMC!$B$6:$R$210,17,FALSE)</f>
        <v>#N/A</v>
      </c>
    </row>
    <row r="208" spans="1:39" ht="12">
      <c r="A208" s="281"/>
      <c r="B208" s="281"/>
      <c r="C208" s="281"/>
      <c r="D208" s="283"/>
      <c r="E208" s="283"/>
      <c r="F208" s="284">
        <f t="shared" si="36"/>
        <v>0</v>
      </c>
      <c r="G208" s="285">
        <f t="shared" si="37"/>
        <v>0</v>
      </c>
      <c r="H208" s="281"/>
      <c r="I208" s="281"/>
      <c r="J208" s="281">
        <f t="shared" si="38"/>
        <v>0</v>
      </c>
      <c r="K208" s="281"/>
      <c r="L208" s="286" t="e">
        <f t="shared" si="39"/>
        <v>#DIV/0!</v>
      </c>
      <c r="M208" s="287" t="str">
        <f t="shared" si="31"/>
        <v/>
      </c>
      <c r="N208" s="288" t="e">
        <f>MATCH(F208,[4]IMC!B:B,0)</f>
        <v>#N/A</v>
      </c>
      <c r="O208" s="288" t="e">
        <f t="shared" ca="1" si="30"/>
        <v>#N/A</v>
      </c>
      <c r="P208" s="287" t="e">
        <f ca="1">CONCATENATE(INDEX([4]IMC!$F$1:$R$5,5,$O208) &amp; " e " &amp; INDEX([4]IMC!$F$1:$R$5,5,$O208+1))</f>
        <v>#N/A</v>
      </c>
      <c r="Q208" s="281"/>
      <c r="R208" s="288" t="e">
        <f>MATCH(F208,[4]PC!A:A,0)</f>
        <v>#N/A</v>
      </c>
      <c r="S208" s="288" t="e">
        <f t="shared" ca="1" si="32"/>
        <v>#N/A</v>
      </c>
      <c r="T208" s="296" t="e">
        <f ca="1">CONCATENATE(INDEX([4]PC!$E$1:$M$2,1,$S208) &amp; " e " &amp; INDEX([4]PC!$E$1:$M$2,1,$S208+1))</f>
        <v>#N/A</v>
      </c>
      <c r="U208" s="339"/>
      <c r="V208" s="335" t="e">
        <f t="shared" ca="1" si="33"/>
        <v>#N/A</v>
      </c>
      <c r="W208" s="335" t="e">
        <f ca="1">CONCATENATE(INDEX([4]IMC!$F$1:$R$5,5,$V208) &amp; " e " &amp; INDEX([4]IMC!$F$1:$R$5,5,$V208+1))</f>
        <v>#N/A</v>
      </c>
      <c r="X208" s="336">
        <f t="shared" si="34"/>
        <v>0</v>
      </c>
      <c r="Y208" s="336">
        <f t="shared" si="35"/>
        <v>0</v>
      </c>
      <c r="Z208" s="337"/>
      <c r="AA208" s="294" t="e">
        <f>VLOOKUP(F208,[4]IMC!$B$6:$R$210,5,FALSE)</f>
        <v>#N/A</v>
      </c>
      <c r="AB208" s="294" t="e">
        <f>VLOOKUP(F208,[4]IMC!$B$6:$R$210,6,FALSE)</f>
        <v>#N/A</v>
      </c>
      <c r="AC208" s="294" t="e">
        <f>VLOOKUP(F208,[4]IMC!$B$6:$R$210,7,FALSE)</f>
        <v>#N/A</v>
      </c>
      <c r="AD208" s="294" t="e">
        <f>VLOOKUP(F208,[4]IMC!$B$6:$R$210,8,FALSE)</f>
        <v>#N/A</v>
      </c>
      <c r="AE208" s="294" t="e">
        <f>VLOOKUP(F208,[4]IMC!$B$6:$R$210,9,FALSE)</f>
        <v>#N/A</v>
      </c>
      <c r="AF208" s="294" t="e">
        <f>VLOOKUP(F208,[4]IMC!$B$6:$R$210,10,FALSE)</f>
        <v>#N/A</v>
      </c>
      <c r="AG208" s="294" t="e">
        <f>VLOOKUP(F208,[4]IMC!$B$6:$R$210,11,FALSE)</f>
        <v>#N/A</v>
      </c>
      <c r="AH208" s="294" t="e">
        <f>VLOOKUP(F208,[4]IMC!$B$6:$R$210,12,FALSE)</f>
        <v>#N/A</v>
      </c>
      <c r="AI208" s="294" t="e">
        <f>VLOOKUP(F208,[4]IMC!$B$6:$R$210,13,FALSE)</f>
        <v>#N/A</v>
      </c>
      <c r="AJ208" s="294" t="e">
        <f>VLOOKUP(F208,[4]IMC!$B$6:$R$210,14,FALSE)</f>
        <v>#N/A</v>
      </c>
      <c r="AK208" s="294" t="e">
        <f>VLOOKUP(F208,[4]IMC!$B$6:$R$210,15,FALSE)</f>
        <v>#N/A</v>
      </c>
      <c r="AL208" s="294" t="e">
        <f>VLOOKUP(F208,[4]IMC!$B$6:$R$210,16,FALSE)</f>
        <v>#N/A</v>
      </c>
      <c r="AM208" s="294" t="e">
        <f>VLOOKUP(F208,[4]IMC!$B$6:$R$210,17,FALSE)</f>
        <v>#N/A</v>
      </c>
    </row>
    <row r="209" spans="1:39" ht="12">
      <c r="A209" s="281"/>
      <c r="B209" s="281"/>
      <c r="C209" s="281"/>
      <c r="D209" s="283"/>
      <c r="E209" s="283"/>
      <c r="F209" s="284">
        <f t="shared" si="36"/>
        <v>0</v>
      </c>
      <c r="G209" s="285">
        <f t="shared" si="37"/>
        <v>0</v>
      </c>
      <c r="H209" s="281"/>
      <c r="I209" s="281"/>
      <c r="J209" s="281">
        <f t="shared" si="38"/>
        <v>0</v>
      </c>
      <c r="K209" s="281"/>
      <c r="L209" s="286" t="e">
        <f t="shared" si="39"/>
        <v>#DIV/0!</v>
      </c>
      <c r="M209" s="287" t="str">
        <f t="shared" si="31"/>
        <v/>
      </c>
      <c r="N209" s="288" t="e">
        <f>MATCH(F209,[4]IMC!B:B,0)</f>
        <v>#N/A</v>
      </c>
      <c r="O209" s="288" t="e">
        <f t="shared" ca="1" si="30"/>
        <v>#N/A</v>
      </c>
      <c r="P209" s="287" t="e">
        <f ca="1">CONCATENATE(INDEX([4]IMC!$F$1:$R$5,5,$O209) &amp; " e " &amp; INDEX([4]IMC!$F$1:$R$5,5,$O209+1))</f>
        <v>#N/A</v>
      </c>
      <c r="Q209" s="281"/>
      <c r="R209" s="288" t="e">
        <f>MATCH(F209,[4]PC!A:A,0)</f>
        <v>#N/A</v>
      </c>
      <c r="S209" s="288" t="e">
        <f t="shared" ca="1" si="32"/>
        <v>#N/A</v>
      </c>
      <c r="T209" s="296" t="e">
        <f ca="1">CONCATENATE(INDEX([4]PC!$E$1:$M$2,1,$S209) &amp; " e " &amp; INDEX([4]PC!$E$1:$M$2,1,$S209+1))</f>
        <v>#N/A</v>
      </c>
      <c r="U209" s="339"/>
      <c r="V209" s="335" t="e">
        <f t="shared" ca="1" si="33"/>
        <v>#N/A</v>
      </c>
      <c r="W209" s="335" t="e">
        <f ca="1">CONCATENATE(INDEX([4]IMC!$F$1:$R$5,5,$V209) &amp; " e " &amp; INDEX([4]IMC!$F$1:$R$5,5,$V209+1))</f>
        <v>#N/A</v>
      </c>
      <c r="X209" s="336">
        <f t="shared" si="34"/>
        <v>0</v>
      </c>
      <c r="Y209" s="336">
        <f t="shared" si="35"/>
        <v>0</v>
      </c>
      <c r="Z209" s="337"/>
      <c r="AA209" s="294" t="e">
        <f>VLOOKUP(F209,[4]IMC!$B$6:$R$210,5,FALSE)</f>
        <v>#N/A</v>
      </c>
      <c r="AB209" s="294" t="e">
        <f>VLOOKUP(F209,[4]IMC!$B$6:$R$210,6,FALSE)</f>
        <v>#N/A</v>
      </c>
      <c r="AC209" s="294" t="e">
        <f>VLOOKUP(F209,[4]IMC!$B$6:$R$210,7,FALSE)</f>
        <v>#N/A</v>
      </c>
      <c r="AD209" s="294" t="e">
        <f>VLOOKUP(F209,[4]IMC!$B$6:$R$210,8,FALSE)</f>
        <v>#N/A</v>
      </c>
      <c r="AE209" s="294" t="e">
        <f>VLOOKUP(F209,[4]IMC!$B$6:$R$210,9,FALSE)</f>
        <v>#N/A</v>
      </c>
      <c r="AF209" s="294" t="e">
        <f>VLOOKUP(F209,[4]IMC!$B$6:$R$210,10,FALSE)</f>
        <v>#N/A</v>
      </c>
      <c r="AG209" s="294" t="e">
        <f>VLOOKUP(F209,[4]IMC!$B$6:$R$210,11,FALSE)</f>
        <v>#N/A</v>
      </c>
      <c r="AH209" s="294" t="e">
        <f>VLOOKUP(F209,[4]IMC!$B$6:$R$210,12,FALSE)</f>
        <v>#N/A</v>
      </c>
      <c r="AI209" s="294" t="e">
        <f>VLOOKUP(F209,[4]IMC!$B$6:$R$210,13,FALSE)</f>
        <v>#N/A</v>
      </c>
      <c r="AJ209" s="294" t="e">
        <f>VLOOKUP(F209,[4]IMC!$B$6:$R$210,14,FALSE)</f>
        <v>#N/A</v>
      </c>
      <c r="AK209" s="294" t="e">
        <f>VLOOKUP(F209,[4]IMC!$B$6:$R$210,15,FALSE)</f>
        <v>#N/A</v>
      </c>
      <c r="AL209" s="294" t="e">
        <f>VLOOKUP(F209,[4]IMC!$B$6:$R$210,16,FALSE)</f>
        <v>#N/A</v>
      </c>
      <c r="AM209" s="294" t="e">
        <f>VLOOKUP(F209,[4]IMC!$B$6:$R$210,17,FALSE)</f>
        <v>#N/A</v>
      </c>
    </row>
    <row r="210" spans="1:39" ht="12">
      <c r="A210" s="281"/>
      <c r="B210" s="281"/>
      <c r="C210" s="281"/>
      <c r="D210" s="283"/>
      <c r="E210" s="283"/>
      <c r="F210" s="284">
        <f t="shared" si="36"/>
        <v>0</v>
      </c>
      <c r="G210" s="285">
        <f t="shared" si="37"/>
        <v>0</v>
      </c>
      <c r="H210" s="281"/>
      <c r="I210" s="281"/>
      <c r="J210" s="281">
        <f t="shared" si="38"/>
        <v>0</v>
      </c>
      <c r="K210" s="281"/>
      <c r="L210" s="286" t="e">
        <f t="shared" si="39"/>
        <v>#DIV/0!</v>
      </c>
      <c r="M210" s="287" t="str">
        <f t="shared" si="31"/>
        <v/>
      </c>
      <c r="N210" s="288" t="e">
        <f>MATCH(F210,[4]IMC!B:B,0)</f>
        <v>#N/A</v>
      </c>
      <c r="O210" s="288" t="e">
        <f t="shared" ca="1" si="30"/>
        <v>#N/A</v>
      </c>
      <c r="P210" s="287" t="e">
        <f ca="1">CONCATENATE(INDEX([4]IMC!$F$1:$R$5,5,$O210) &amp; " e " &amp; INDEX([4]IMC!$F$1:$R$5,5,$O210+1))</f>
        <v>#N/A</v>
      </c>
      <c r="Q210" s="281"/>
      <c r="R210" s="288" t="e">
        <f>MATCH(F210,[4]PC!A:A,0)</f>
        <v>#N/A</v>
      </c>
      <c r="S210" s="288" t="e">
        <f t="shared" ca="1" si="32"/>
        <v>#N/A</v>
      </c>
      <c r="T210" s="296" t="e">
        <f ca="1">CONCATENATE(INDEX([4]PC!$E$1:$M$2,1,$S210) &amp; " e " &amp; INDEX([4]PC!$E$1:$M$2,1,$S210+1))</f>
        <v>#N/A</v>
      </c>
      <c r="U210" s="339"/>
      <c r="V210" s="335" t="e">
        <f t="shared" ca="1" si="33"/>
        <v>#N/A</v>
      </c>
      <c r="W210" s="335" t="e">
        <f ca="1">CONCATENATE(INDEX([4]IMC!$F$1:$R$5,5,$V210) &amp; " e " &amp; INDEX([4]IMC!$F$1:$R$5,5,$V210+1))</f>
        <v>#N/A</v>
      </c>
      <c r="X210" s="336">
        <f t="shared" si="34"/>
        <v>0</v>
      </c>
      <c r="Y210" s="336">
        <f t="shared" si="35"/>
        <v>0</v>
      </c>
      <c r="Z210" s="337"/>
      <c r="AA210" s="294" t="e">
        <f>VLOOKUP(F210,[4]IMC!$B$6:$R$210,5,FALSE)</f>
        <v>#N/A</v>
      </c>
      <c r="AB210" s="294" t="e">
        <f>VLOOKUP(F210,[4]IMC!$B$6:$R$210,6,FALSE)</f>
        <v>#N/A</v>
      </c>
      <c r="AC210" s="294" t="e">
        <f>VLOOKUP(F210,[4]IMC!$B$6:$R$210,7,FALSE)</f>
        <v>#N/A</v>
      </c>
      <c r="AD210" s="294" t="e">
        <f>VLOOKUP(F210,[4]IMC!$B$6:$R$210,8,FALSE)</f>
        <v>#N/A</v>
      </c>
      <c r="AE210" s="294" t="e">
        <f>VLOOKUP(F210,[4]IMC!$B$6:$R$210,9,FALSE)</f>
        <v>#N/A</v>
      </c>
      <c r="AF210" s="294" t="e">
        <f>VLOOKUP(F210,[4]IMC!$B$6:$R$210,10,FALSE)</f>
        <v>#N/A</v>
      </c>
      <c r="AG210" s="294" t="e">
        <f>VLOOKUP(F210,[4]IMC!$B$6:$R$210,11,FALSE)</f>
        <v>#N/A</v>
      </c>
      <c r="AH210" s="294" t="e">
        <f>VLOOKUP(F210,[4]IMC!$B$6:$R$210,12,FALSE)</f>
        <v>#N/A</v>
      </c>
      <c r="AI210" s="294" t="e">
        <f>VLOOKUP(F210,[4]IMC!$B$6:$R$210,13,FALSE)</f>
        <v>#N/A</v>
      </c>
      <c r="AJ210" s="294" t="e">
        <f>VLOOKUP(F210,[4]IMC!$B$6:$R$210,14,FALSE)</f>
        <v>#N/A</v>
      </c>
      <c r="AK210" s="294" t="e">
        <f>VLOOKUP(F210,[4]IMC!$B$6:$R$210,15,FALSE)</f>
        <v>#N/A</v>
      </c>
      <c r="AL210" s="294" t="e">
        <f>VLOOKUP(F210,[4]IMC!$B$6:$R$210,16,FALSE)</f>
        <v>#N/A</v>
      </c>
      <c r="AM210" s="294" t="e">
        <f>VLOOKUP(F210,[4]IMC!$B$6:$R$210,17,FALSE)</f>
        <v>#N/A</v>
      </c>
    </row>
    <row r="211" spans="1:39" ht="12">
      <c r="A211" s="281"/>
      <c r="B211" s="281"/>
      <c r="C211" s="281"/>
      <c r="D211" s="283"/>
      <c r="E211" s="283"/>
      <c r="F211" s="284">
        <f t="shared" si="36"/>
        <v>0</v>
      </c>
      <c r="G211" s="285">
        <f t="shared" si="37"/>
        <v>0</v>
      </c>
      <c r="H211" s="281"/>
      <c r="I211" s="281"/>
      <c r="J211" s="281">
        <f t="shared" si="38"/>
        <v>0</v>
      </c>
      <c r="K211" s="281"/>
      <c r="L211" s="286" t="e">
        <f t="shared" si="39"/>
        <v>#DIV/0!</v>
      </c>
      <c r="M211" s="287" t="str">
        <f t="shared" si="31"/>
        <v/>
      </c>
      <c r="N211" s="288" t="e">
        <f>MATCH(F211,[4]IMC!B:B,0)</f>
        <v>#N/A</v>
      </c>
      <c r="O211" s="288" t="e">
        <f t="shared" ca="1" si="30"/>
        <v>#N/A</v>
      </c>
      <c r="P211" s="287" t="e">
        <f ca="1">CONCATENATE(INDEX([4]IMC!$F$1:$R$5,5,$O211) &amp; " e " &amp; INDEX([4]IMC!$F$1:$R$5,5,$O211+1))</f>
        <v>#N/A</v>
      </c>
      <c r="Q211" s="281"/>
      <c r="R211" s="288" t="e">
        <f>MATCH(F211,[4]PC!A:A,0)</f>
        <v>#N/A</v>
      </c>
      <c r="S211" s="288" t="e">
        <f t="shared" ca="1" si="32"/>
        <v>#N/A</v>
      </c>
      <c r="T211" s="296" t="e">
        <f ca="1">CONCATENATE(INDEX([4]PC!$E$1:$M$2,1,$S211) &amp; " e " &amp; INDEX([4]PC!$E$1:$M$2,1,$S211+1))</f>
        <v>#N/A</v>
      </c>
      <c r="U211" s="339"/>
      <c r="V211" s="335" t="e">
        <f t="shared" ca="1" si="33"/>
        <v>#N/A</v>
      </c>
      <c r="W211" s="335" t="e">
        <f ca="1">CONCATENATE(INDEX([4]IMC!$F$1:$R$5,5,$V211) &amp; " e " &amp; INDEX([4]IMC!$F$1:$R$5,5,$V211+1))</f>
        <v>#N/A</v>
      </c>
      <c r="X211" s="336">
        <f t="shared" si="34"/>
        <v>0</v>
      </c>
      <c r="Y211" s="336">
        <f t="shared" si="35"/>
        <v>0</v>
      </c>
      <c r="Z211" s="337"/>
      <c r="AA211" s="294" t="e">
        <f>VLOOKUP(F211,[4]IMC!$B$6:$R$210,5,FALSE)</f>
        <v>#N/A</v>
      </c>
      <c r="AB211" s="294" t="e">
        <f>VLOOKUP(F211,[4]IMC!$B$6:$R$210,6,FALSE)</f>
        <v>#N/A</v>
      </c>
      <c r="AC211" s="294" t="e">
        <f>VLOOKUP(F211,[4]IMC!$B$6:$R$210,7,FALSE)</f>
        <v>#N/A</v>
      </c>
      <c r="AD211" s="294" t="e">
        <f>VLOOKUP(F211,[4]IMC!$B$6:$R$210,8,FALSE)</f>
        <v>#N/A</v>
      </c>
      <c r="AE211" s="294" t="e">
        <f>VLOOKUP(F211,[4]IMC!$B$6:$R$210,9,FALSE)</f>
        <v>#N/A</v>
      </c>
      <c r="AF211" s="294" t="e">
        <f>VLOOKUP(F211,[4]IMC!$B$6:$R$210,10,FALSE)</f>
        <v>#N/A</v>
      </c>
      <c r="AG211" s="294" t="e">
        <f>VLOOKUP(F211,[4]IMC!$B$6:$R$210,11,FALSE)</f>
        <v>#N/A</v>
      </c>
      <c r="AH211" s="294" t="e">
        <f>VLOOKUP(F211,[4]IMC!$B$6:$R$210,12,FALSE)</f>
        <v>#N/A</v>
      </c>
      <c r="AI211" s="294" t="e">
        <f>VLOOKUP(F211,[4]IMC!$B$6:$R$210,13,FALSE)</f>
        <v>#N/A</v>
      </c>
      <c r="AJ211" s="294" t="e">
        <f>VLOOKUP(F211,[4]IMC!$B$6:$R$210,14,FALSE)</f>
        <v>#N/A</v>
      </c>
      <c r="AK211" s="294" t="e">
        <f>VLOOKUP(F211,[4]IMC!$B$6:$R$210,15,FALSE)</f>
        <v>#N/A</v>
      </c>
      <c r="AL211" s="294" t="e">
        <f>VLOOKUP(F211,[4]IMC!$B$6:$R$210,16,FALSE)</f>
        <v>#N/A</v>
      </c>
      <c r="AM211" s="294" t="e">
        <f>VLOOKUP(F211,[4]IMC!$B$6:$R$210,17,FALSE)</f>
        <v>#N/A</v>
      </c>
    </row>
    <row r="212" spans="1:39" ht="12">
      <c r="A212" s="281"/>
      <c r="B212" s="281"/>
      <c r="C212" s="281"/>
      <c r="D212" s="283"/>
      <c r="E212" s="283"/>
      <c r="F212" s="284">
        <f t="shared" si="36"/>
        <v>0</v>
      </c>
      <c r="G212" s="285">
        <f t="shared" si="37"/>
        <v>0</v>
      </c>
      <c r="H212" s="281"/>
      <c r="I212" s="281"/>
      <c r="J212" s="281">
        <f t="shared" si="38"/>
        <v>0</v>
      </c>
      <c r="K212" s="281"/>
      <c r="L212" s="286" t="e">
        <f t="shared" si="39"/>
        <v>#DIV/0!</v>
      </c>
      <c r="M212" s="287" t="str">
        <f t="shared" si="31"/>
        <v/>
      </c>
      <c r="N212" s="288" t="e">
        <f>MATCH(F212,[4]IMC!B:B,0)</f>
        <v>#N/A</v>
      </c>
      <c r="O212" s="288" t="e">
        <f t="shared" ca="1" si="30"/>
        <v>#N/A</v>
      </c>
      <c r="P212" s="287" t="e">
        <f ca="1">CONCATENATE(INDEX([4]IMC!$F$1:$R$5,5,$O212) &amp; " e " &amp; INDEX([4]IMC!$F$1:$R$5,5,$O212+1))</f>
        <v>#N/A</v>
      </c>
      <c r="Q212" s="281"/>
      <c r="R212" s="288" t="e">
        <f>MATCH(F212,[4]PC!A:A,0)</f>
        <v>#N/A</v>
      </c>
      <c r="S212" s="288" t="e">
        <f t="shared" ca="1" si="32"/>
        <v>#N/A</v>
      </c>
      <c r="T212" s="296" t="e">
        <f ca="1">CONCATENATE(INDEX([4]PC!$E$1:$M$2,1,$S212) &amp; " e " &amp; INDEX([4]PC!$E$1:$M$2,1,$S212+1))</f>
        <v>#N/A</v>
      </c>
      <c r="U212" s="339"/>
      <c r="V212" s="335" t="e">
        <f t="shared" ca="1" si="33"/>
        <v>#N/A</v>
      </c>
      <c r="W212" s="335" t="e">
        <f ca="1">CONCATENATE(INDEX([4]IMC!$F$1:$R$5,5,$V212) &amp; " e " &amp; INDEX([4]IMC!$F$1:$R$5,5,$V212+1))</f>
        <v>#N/A</v>
      </c>
      <c r="X212" s="336">
        <f t="shared" si="34"/>
        <v>0</v>
      </c>
      <c r="Y212" s="336">
        <f t="shared" si="35"/>
        <v>0</v>
      </c>
      <c r="Z212" s="337"/>
      <c r="AA212" s="294" t="e">
        <f>VLOOKUP(F212,[4]IMC!$B$6:$R$210,5,FALSE)</f>
        <v>#N/A</v>
      </c>
      <c r="AB212" s="294" t="e">
        <f>VLOOKUP(F212,[4]IMC!$B$6:$R$210,6,FALSE)</f>
        <v>#N/A</v>
      </c>
      <c r="AC212" s="294" t="e">
        <f>VLOOKUP(F212,[4]IMC!$B$6:$R$210,7,FALSE)</f>
        <v>#N/A</v>
      </c>
      <c r="AD212" s="294" t="e">
        <f>VLOOKUP(F212,[4]IMC!$B$6:$R$210,8,FALSE)</f>
        <v>#N/A</v>
      </c>
      <c r="AE212" s="294" t="e">
        <f>VLOOKUP(F212,[4]IMC!$B$6:$R$210,9,FALSE)</f>
        <v>#N/A</v>
      </c>
      <c r="AF212" s="294" t="e">
        <f>VLOOKUP(F212,[4]IMC!$B$6:$R$210,10,FALSE)</f>
        <v>#N/A</v>
      </c>
      <c r="AG212" s="294" t="e">
        <f>VLOOKUP(F212,[4]IMC!$B$6:$R$210,11,FALSE)</f>
        <v>#N/A</v>
      </c>
      <c r="AH212" s="294" t="e">
        <f>VLOOKUP(F212,[4]IMC!$B$6:$R$210,12,FALSE)</f>
        <v>#N/A</v>
      </c>
      <c r="AI212" s="294" t="e">
        <f>VLOOKUP(F212,[4]IMC!$B$6:$R$210,13,FALSE)</f>
        <v>#N/A</v>
      </c>
      <c r="AJ212" s="294" t="e">
        <f>VLOOKUP(F212,[4]IMC!$B$6:$R$210,14,FALSE)</f>
        <v>#N/A</v>
      </c>
      <c r="AK212" s="294" t="e">
        <f>VLOOKUP(F212,[4]IMC!$B$6:$R$210,15,FALSE)</f>
        <v>#N/A</v>
      </c>
      <c r="AL212" s="294" t="e">
        <f>VLOOKUP(F212,[4]IMC!$B$6:$R$210,16,FALSE)</f>
        <v>#N/A</v>
      </c>
      <c r="AM212" s="294" t="e">
        <f>VLOOKUP(F212,[4]IMC!$B$6:$R$210,17,FALSE)</f>
        <v>#N/A</v>
      </c>
    </row>
    <row r="213" spans="1:39" ht="12">
      <c r="A213" s="281"/>
      <c r="B213" s="281"/>
      <c r="C213" s="281"/>
      <c r="D213" s="283"/>
      <c r="E213" s="283"/>
      <c r="F213" s="284">
        <f t="shared" si="36"/>
        <v>0</v>
      </c>
      <c r="G213" s="285">
        <f t="shared" si="37"/>
        <v>0</v>
      </c>
      <c r="H213" s="281"/>
      <c r="I213" s="281"/>
      <c r="J213" s="281">
        <f t="shared" si="38"/>
        <v>0</v>
      </c>
      <c r="K213" s="281"/>
      <c r="L213" s="286" t="e">
        <f t="shared" si="39"/>
        <v>#DIV/0!</v>
      </c>
      <c r="M213" s="287" t="str">
        <f t="shared" si="31"/>
        <v/>
      </c>
      <c r="N213" s="288" t="e">
        <f>MATCH(F213,[4]IMC!B:B,0)</f>
        <v>#N/A</v>
      </c>
      <c r="O213" s="288" t="e">
        <f t="shared" ca="1" si="30"/>
        <v>#N/A</v>
      </c>
      <c r="P213" s="287" t="e">
        <f ca="1">CONCATENATE(INDEX([4]IMC!$F$1:$R$5,5,$O213) &amp; " e " &amp; INDEX([4]IMC!$F$1:$R$5,5,$O213+1))</f>
        <v>#N/A</v>
      </c>
      <c r="Q213" s="281"/>
      <c r="R213" s="288" t="e">
        <f>MATCH(F213,[4]PC!A:A,0)</f>
        <v>#N/A</v>
      </c>
      <c r="S213" s="288" t="e">
        <f t="shared" ca="1" si="32"/>
        <v>#N/A</v>
      </c>
      <c r="T213" s="296" t="e">
        <f ca="1">CONCATENATE(INDEX([4]PC!$E$1:$M$2,1,$S213) &amp; " e " &amp; INDEX([4]PC!$E$1:$M$2,1,$S213+1))</f>
        <v>#N/A</v>
      </c>
      <c r="U213" s="339"/>
      <c r="V213" s="335" t="e">
        <f t="shared" ca="1" si="33"/>
        <v>#N/A</v>
      </c>
      <c r="W213" s="335" t="e">
        <f ca="1">CONCATENATE(INDEX([4]IMC!$F$1:$R$5,5,$V213) &amp; " e " &amp; INDEX([4]IMC!$F$1:$R$5,5,$V213+1))</f>
        <v>#N/A</v>
      </c>
      <c r="X213" s="336">
        <f t="shared" si="34"/>
        <v>0</v>
      </c>
      <c r="Y213" s="336">
        <f t="shared" si="35"/>
        <v>0</v>
      </c>
      <c r="Z213" s="337"/>
      <c r="AA213" s="294" t="e">
        <f>VLOOKUP(F213,[4]IMC!$B$6:$R$210,5,FALSE)</f>
        <v>#N/A</v>
      </c>
      <c r="AB213" s="294" t="e">
        <f>VLOOKUP(F213,[4]IMC!$B$6:$R$210,6,FALSE)</f>
        <v>#N/A</v>
      </c>
      <c r="AC213" s="294" t="e">
        <f>VLOOKUP(F213,[4]IMC!$B$6:$R$210,7,FALSE)</f>
        <v>#N/A</v>
      </c>
      <c r="AD213" s="294" t="e">
        <f>VLOOKUP(F213,[4]IMC!$B$6:$R$210,8,FALSE)</f>
        <v>#N/A</v>
      </c>
      <c r="AE213" s="294" t="e">
        <f>VLOOKUP(F213,[4]IMC!$B$6:$R$210,9,FALSE)</f>
        <v>#N/A</v>
      </c>
      <c r="AF213" s="294" t="e">
        <f>VLOOKUP(F213,[4]IMC!$B$6:$R$210,10,FALSE)</f>
        <v>#N/A</v>
      </c>
      <c r="AG213" s="294" t="e">
        <f>VLOOKUP(F213,[4]IMC!$B$6:$R$210,11,FALSE)</f>
        <v>#N/A</v>
      </c>
      <c r="AH213" s="294" t="e">
        <f>VLOOKUP(F213,[4]IMC!$B$6:$R$210,12,FALSE)</f>
        <v>#N/A</v>
      </c>
      <c r="AI213" s="294" t="e">
        <f>VLOOKUP(F213,[4]IMC!$B$6:$R$210,13,FALSE)</f>
        <v>#N/A</v>
      </c>
      <c r="AJ213" s="294" t="e">
        <f>VLOOKUP(F213,[4]IMC!$B$6:$R$210,14,FALSE)</f>
        <v>#N/A</v>
      </c>
      <c r="AK213" s="294" t="e">
        <f>VLOOKUP(F213,[4]IMC!$B$6:$R$210,15,FALSE)</f>
        <v>#N/A</v>
      </c>
      <c r="AL213" s="294" t="e">
        <f>VLOOKUP(F213,[4]IMC!$B$6:$R$210,16,FALSE)</f>
        <v>#N/A</v>
      </c>
      <c r="AM213" s="294" t="e">
        <f>VLOOKUP(F213,[4]IMC!$B$6:$R$210,17,FALSE)</f>
        <v>#N/A</v>
      </c>
    </row>
    <row r="214" spans="1:39" ht="12">
      <c r="A214" s="281"/>
      <c r="B214" s="281"/>
      <c r="C214" s="281"/>
      <c r="D214" s="283"/>
      <c r="E214" s="283"/>
      <c r="F214" s="284">
        <f t="shared" si="36"/>
        <v>0</v>
      </c>
      <c r="G214" s="285">
        <f t="shared" si="37"/>
        <v>0</v>
      </c>
      <c r="H214" s="281"/>
      <c r="I214" s="281"/>
      <c r="J214" s="281">
        <f t="shared" si="38"/>
        <v>0</v>
      </c>
      <c r="K214" s="281"/>
      <c r="L214" s="286" t="e">
        <f t="shared" si="39"/>
        <v>#DIV/0!</v>
      </c>
      <c r="M214" s="287" t="str">
        <f t="shared" si="31"/>
        <v/>
      </c>
      <c r="N214" s="288" t="e">
        <f>MATCH(F214,[4]IMC!B:B,0)</f>
        <v>#N/A</v>
      </c>
      <c r="O214" s="288" t="e">
        <f t="shared" ca="1" si="30"/>
        <v>#N/A</v>
      </c>
      <c r="P214" s="287" t="e">
        <f ca="1">CONCATENATE(INDEX([4]IMC!$F$1:$R$5,5,$O214) &amp; " e " &amp; INDEX([4]IMC!$F$1:$R$5,5,$O214+1))</f>
        <v>#N/A</v>
      </c>
      <c r="Q214" s="281"/>
      <c r="R214" s="288" t="e">
        <f>MATCH(F214,[4]PC!A:A,0)</f>
        <v>#N/A</v>
      </c>
      <c r="S214" s="288" t="e">
        <f t="shared" ca="1" si="32"/>
        <v>#N/A</v>
      </c>
      <c r="T214" s="296" t="e">
        <f ca="1">CONCATENATE(INDEX([4]PC!$E$1:$M$2,1,$S214) &amp; " e " &amp; INDEX([4]PC!$E$1:$M$2,1,$S214+1))</f>
        <v>#N/A</v>
      </c>
      <c r="U214" s="339"/>
      <c r="V214" s="335" t="e">
        <f t="shared" ca="1" si="33"/>
        <v>#N/A</v>
      </c>
      <c r="W214" s="335" t="e">
        <f ca="1">CONCATENATE(INDEX([4]IMC!$F$1:$R$5,5,$V214) &amp; " e " &amp; INDEX([4]IMC!$F$1:$R$5,5,$V214+1))</f>
        <v>#N/A</v>
      </c>
      <c r="X214" s="336">
        <f t="shared" si="34"/>
        <v>0</v>
      </c>
      <c r="Y214" s="336">
        <f t="shared" si="35"/>
        <v>0</v>
      </c>
      <c r="Z214" s="337"/>
      <c r="AA214" s="294" t="e">
        <f>VLOOKUP(F214,[4]IMC!$B$6:$R$210,5,FALSE)</f>
        <v>#N/A</v>
      </c>
      <c r="AB214" s="294" t="e">
        <f>VLOOKUP(F214,[4]IMC!$B$6:$R$210,6,FALSE)</f>
        <v>#N/A</v>
      </c>
      <c r="AC214" s="294" t="e">
        <f>VLOOKUP(F214,[4]IMC!$B$6:$R$210,7,FALSE)</f>
        <v>#N/A</v>
      </c>
      <c r="AD214" s="294" t="e">
        <f>VLOOKUP(F214,[4]IMC!$B$6:$R$210,8,FALSE)</f>
        <v>#N/A</v>
      </c>
      <c r="AE214" s="294" t="e">
        <f>VLOOKUP(F214,[4]IMC!$B$6:$R$210,9,FALSE)</f>
        <v>#N/A</v>
      </c>
      <c r="AF214" s="294" t="e">
        <f>VLOOKUP(F214,[4]IMC!$B$6:$R$210,10,FALSE)</f>
        <v>#N/A</v>
      </c>
      <c r="AG214" s="294" t="e">
        <f>VLOOKUP(F214,[4]IMC!$B$6:$R$210,11,FALSE)</f>
        <v>#N/A</v>
      </c>
      <c r="AH214" s="294" t="e">
        <f>VLOOKUP(F214,[4]IMC!$B$6:$R$210,12,FALSE)</f>
        <v>#N/A</v>
      </c>
      <c r="AI214" s="294" t="e">
        <f>VLOOKUP(F214,[4]IMC!$B$6:$R$210,13,FALSE)</f>
        <v>#N/A</v>
      </c>
      <c r="AJ214" s="294" t="e">
        <f>VLOOKUP(F214,[4]IMC!$B$6:$R$210,14,FALSE)</f>
        <v>#N/A</v>
      </c>
      <c r="AK214" s="294" t="e">
        <f>VLOOKUP(F214,[4]IMC!$B$6:$R$210,15,FALSE)</f>
        <v>#N/A</v>
      </c>
      <c r="AL214" s="294" t="e">
        <f>VLOOKUP(F214,[4]IMC!$B$6:$R$210,16,FALSE)</f>
        <v>#N/A</v>
      </c>
      <c r="AM214" s="294" t="e">
        <f>VLOOKUP(F214,[4]IMC!$B$6:$R$210,17,FALSE)</f>
        <v>#N/A</v>
      </c>
    </row>
    <row r="215" spans="1:39" ht="12">
      <c r="A215" s="281"/>
      <c r="B215" s="281"/>
      <c r="C215" s="281"/>
      <c r="D215" s="283"/>
      <c r="E215" s="283"/>
      <c r="F215" s="284">
        <f t="shared" si="36"/>
        <v>0</v>
      </c>
      <c r="G215" s="285">
        <f t="shared" si="37"/>
        <v>0</v>
      </c>
      <c r="H215" s="281"/>
      <c r="I215" s="281"/>
      <c r="J215" s="281">
        <f t="shared" si="38"/>
        <v>0</v>
      </c>
      <c r="K215" s="281"/>
      <c r="L215" s="286" t="e">
        <f t="shared" si="39"/>
        <v>#DIV/0!</v>
      </c>
      <c r="M215" s="287" t="str">
        <f t="shared" si="31"/>
        <v/>
      </c>
      <c r="N215" s="288" t="e">
        <f>MATCH(F215,[4]IMC!B:B,0)</f>
        <v>#N/A</v>
      </c>
      <c r="O215" s="288" t="e">
        <f t="shared" ca="1" si="30"/>
        <v>#N/A</v>
      </c>
      <c r="P215" s="287" t="e">
        <f ca="1">CONCATENATE(INDEX([4]IMC!$F$1:$R$5,5,$O215) &amp; " e " &amp; INDEX([4]IMC!$F$1:$R$5,5,$O215+1))</f>
        <v>#N/A</v>
      </c>
      <c r="Q215" s="281"/>
      <c r="R215" s="288" t="e">
        <f>MATCH(F215,[4]PC!A:A,0)</f>
        <v>#N/A</v>
      </c>
      <c r="S215" s="288" t="e">
        <f t="shared" ca="1" si="32"/>
        <v>#N/A</v>
      </c>
      <c r="T215" s="296" t="e">
        <f ca="1">CONCATENATE(INDEX([4]PC!$E$1:$M$2,1,$S215) &amp; " e " &amp; INDEX([4]PC!$E$1:$M$2,1,$S215+1))</f>
        <v>#N/A</v>
      </c>
      <c r="U215" s="339"/>
      <c r="V215" s="335" t="e">
        <f t="shared" ca="1" si="33"/>
        <v>#N/A</v>
      </c>
      <c r="W215" s="335" t="e">
        <f ca="1">CONCATENATE(INDEX([4]IMC!$F$1:$R$5,5,$V215) &amp; " e " &amp; INDEX([4]IMC!$F$1:$R$5,5,$V215+1))</f>
        <v>#N/A</v>
      </c>
      <c r="X215" s="336">
        <f t="shared" si="34"/>
        <v>0</v>
      </c>
      <c r="Y215" s="336">
        <f t="shared" si="35"/>
        <v>0</v>
      </c>
      <c r="Z215" s="337"/>
      <c r="AA215" s="294" t="e">
        <f>VLOOKUP(F215,[4]IMC!$B$6:$R$210,5,FALSE)</f>
        <v>#N/A</v>
      </c>
      <c r="AB215" s="294" t="e">
        <f>VLOOKUP(F215,[4]IMC!$B$6:$R$210,6,FALSE)</f>
        <v>#N/A</v>
      </c>
      <c r="AC215" s="294" t="e">
        <f>VLOOKUP(F215,[4]IMC!$B$6:$R$210,7,FALSE)</f>
        <v>#N/A</v>
      </c>
      <c r="AD215" s="294" t="e">
        <f>VLOOKUP(F215,[4]IMC!$B$6:$R$210,8,FALSE)</f>
        <v>#N/A</v>
      </c>
      <c r="AE215" s="294" t="e">
        <f>VLOOKUP(F215,[4]IMC!$B$6:$R$210,9,FALSE)</f>
        <v>#N/A</v>
      </c>
      <c r="AF215" s="294" t="e">
        <f>VLOOKUP(F215,[4]IMC!$B$6:$R$210,10,FALSE)</f>
        <v>#N/A</v>
      </c>
      <c r="AG215" s="294" t="e">
        <f>VLOOKUP(F215,[4]IMC!$B$6:$R$210,11,FALSE)</f>
        <v>#N/A</v>
      </c>
      <c r="AH215" s="294" t="e">
        <f>VLOOKUP(F215,[4]IMC!$B$6:$R$210,12,FALSE)</f>
        <v>#N/A</v>
      </c>
      <c r="AI215" s="294" t="e">
        <f>VLOOKUP(F215,[4]IMC!$B$6:$R$210,13,FALSE)</f>
        <v>#N/A</v>
      </c>
      <c r="AJ215" s="294" t="e">
        <f>VLOOKUP(F215,[4]IMC!$B$6:$R$210,14,FALSE)</f>
        <v>#N/A</v>
      </c>
      <c r="AK215" s="294" t="e">
        <f>VLOOKUP(F215,[4]IMC!$B$6:$R$210,15,FALSE)</f>
        <v>#N/A</v>
      </c>
      <c r="AL215" s="294" t="e">
        <f>VLOOKUP(F215,[4]IMC!$B$6:$R$210,16,FALSE)</f>
        <v>#N/A</v>
      </c>
      <c r="AM215" s="294" t="e">
        <f>VLOOKUP(F215,[4]IMC!$B$6:$R$210,17,FALSE)</f>
        <v>#N/A</v>
      </c>
    </row>
    <row r="216" spans="1:39" ht="12">
      <c r="A216" s="281"/>
      <c r="B216" s="281"/>
      <c r="C216" s="281"/>
      <c r="D216" s="283"/>
      <c r="E216" s="283"/>
      <c r="F216" s="284">
        <f t="shared" si="36"/>
        <v>0</v>
      </c>
      <c r="G216" s="285">
        <f t="shared" si="37"/>
        <v>0</v>
      </c>
      <c r="H216" s="281"/>
      <c r="I216" s="281"/>
      <c r="J216" s="281">
        <f t="shared" si="38"/>
        <v>0</v>
      </c>
      <c r="K216" s="281"/>
      <c r="L216" s="286" t="e">
        <f t="shared" si="39"/>
        <v>#DIV/0!</v>
      </c>
      <c r="M216" s="287" t="str">
        <f t="shared" si="31"/>
        <v/>
      </c>
      <c r="N216" s="288" t="e">
        <f>MATCH(F216,[4]IMC!B:B,0)</f>
        <v>#N/A</v>
      </c>
      <c r="O216" s="288" t="e">
        <f t="shared" ca="1" si="30"/>
        <v>#N/A</v>
      </c>
      <c r="P216" s="287" t="e">
        <f ca="1">CONCATENATE(INDEX([4]IMC!$F$1:$R$5,5,$O216) &amp; " e " &amp; INDEX([4]IMC!$F$1:$R$5,5,$O216+1))</f>
        <v>#N/A</v>
      </c>
      <c r="Q216" s="281"/>
      <c r="R216" s="288" t="e">
        <f>MATCH(F216,[4]PC!A:A,0)</f>
        <v>#N/A</v>
      </c>
      <c r="S216" s="288" t="e">
        <f t="shared" ca="1" si="32"/>
        <v>#N/A</v>
      </c>
      <c r="T216" s="296" t="e">
        <f ca="1">CONCATENATE(INDEX([4]PC!$E$1:$M$2,1,$S216) &amp; " e " &amp; INDEX([4]PC!$E$1:$M$2,1,$S216+1))</f>
        <v>#N/A</v>
      </c>
      <c r="U216" s="339"/>
      <c r="V216" s="335" t="e">
        <f t="shared" ca="1" si="33"/>
        <v>#N/A</v>
      </c>
      <c r="W216" s="335" t="e">
        <f ca="1">CONCATENATE(INDEX([4]IMC!$F$1:$R$5,5,$V216) &amp; " e " &amp; INDEX([4]IMC!$F$1:$R$5,5,$V216+1))</f>
        <v>#N/A</v>
      </c>
      <c r="X216" s="336">
        <f t="shared" si="34"/>
        <v>0</v>
      </c>
      <c r="Y216" s="336">
        <f t="shared" si="35"/>
        <v>0</v>
      </c>
      <c r="Z216" s="337"/>
      <c r="AA216" s="294" t="e">
        <f>VLOOKUP(F216,[4]IMC!$B$6:$R$210,5,FALSE)</f>
        <v>#N/A</v>
      </c>
      <c r="AB216" s="294" t="e">
        <f>VLOOKUP(F216,[4]IMC!$B$6:$R$210,6,FALSE)</f>
        <v>#N/A</v>
      </c>
      <c r="AC216" s="294" t="e">
        <f>VLOOKUP(F216,[4]IMC!$B$6:$R$210,7,FALSE)</f>
        <v>#N/A</v>
      </c>
      <c r="AD216" s="294" t="e">
        <f>VLOOKUP(F216,[4]IMC!$B$6:$R$210,8,FALSE)</f>
        <v>#N/A</v>
      </c>
      <c r="AE216" s="294" t="e">
        <f>VLOOKUP(F216,[4]IMC!$B$6:$R$210,9,FALSE)</f>
        <v>#N/A</v>
      </c>
      <c r="AF216" s="294" t="e">
        <f>VLOOKUP(F216,[4]IMC!$B$6:$R$210,10,FALSE)</f>
        <v>#N/A</v>
      </c>
      <c r="AG216" s="294" t="e">
        <f>VLOOKUP(F216,[4]IMC!$B$6:$R$210,11,FALSE)</f>
        <v>#N/A</v>
      </c>
      <c r="AH216" s="294" t="e">
        <f>VLOOKUP(F216,[4]IMC!$B$6:$R$210,12,FALSE)</f>
        <v>#N/A</v>
      </c>
      <c r="AI216" s="294" t="e">
        <f>VLOOKUP(F216,[4]IMC!$B$6:$R$210,13,FALSE)</f>
        <v>#N/A</v>
      </c>
      <c r="AJ216" s="294" t="e">
        <f>VLOOKUP(F216,[4]IMC!$B$6:$R$210,14,FALSE)</f>
        <v>#N/A</v>
      </c>
      <c r="AK216" s="294" t="e">
        <f>VLOOKUP(F216,[4]IMC!$B$6:$R$210,15,FALSE)</f>
        <v>#N/A</v>
      </c>
      <c r="AL216" s="294" t="e">
        <f>VLOOKUP(F216,[4]IMC!$B$6:$R$210,16,FALSE)</f>
        <v>#N/A</v>
      </c>
      <c r="AM216" s="294" t="e">
        <f>VLOOKUP(F216,[4]IMC!$B$6:$R$210,17,FALSE)</f>
        <v>#N/A</v>
      </c>
    </row>
    <row r="217" spans="1:39" ht="12">
      <c r="A217" s="281"/>
      <c r="B217" s="281"/>
      <c r="C217" s="281"/>
      <c r="D217" s="283"/>
      <c r="E217" s="283"/>
      <c r="F217" s="284">
        <f t="shared" si="36"/>
        <v>0</v>
      </c>
      <c r="G217" s="285">
        <f t="shared" si="37"/>
        <v>0</v>
      </c>
      <c r="H217" s="281"/>
      <c r="I217" s="281"/>
      <c r="J217" s="281">
        <f t="shared" si="38"/>
        <v>0</v>
      </c>
      <c r="K217" s="281"/>
      <c r="L217" s="286" t="e">
        <f t="shared" si="39"/>
        <v>#DIV/0!</v>
      </c>
      <c r="M217" s="287" t="str">
        <f t="shared" si="31"/>
        <v/>
      </c>
      <c r="N217" s="288" t="e">
        <f>MATCH(F217,[4]IMC!B:B,0)</f>
        <v>#N/A</v>
      </c>
      <c r="O217" s="288" t="e">
        <f t="shared" ca="1" si="30"/>
        <v>#N/A</v>
      </c>
      <c r="P217" s="287" t="e">
        <f ca="1">CONCATENATE(INDEX([4]IMC!$F$1:$R$5,5,$O217) &amp; " e " &amp; INDEX([4]IMC!$F$1:$R$5,5,$O217+1))</f>
        <v>#N/A</v>
      </c>
      <c r="Q217" s="281"/>
      <c r="R217" s="288" t="e">
        <f>MATCH(F217,[4]PC!A:A,0)</f>
        <v>#N/A</v>
      </c>
      <c r="S217" s="288" t="e">
        <f t="shared" ca="1" si="32"/>
        <v>#N/A</v>
      </c>
      <c r="T217" s="296" t="e">
        <f ca="1">CONCATENATE(INDEX([4]PC!$E$1:$M$2,1,$S217) &amp; " e " &amp; INDEX([4]PC!$E$1:$M$2,1,$S217+1))</f>
        <v>#N/A</v>
      </c>
      <c r="U217" s="339"/>
      <c r="V217" s="335" t="e">
        <f t="shared" ca="1" si="33"/>
        <v>#N/A</v>
      </c>
      <c r="W217" s="335" t="e">
        <f ca="1">CONCATENATE(INDEX([4]IMC!$F$1:$R$5,5,$V217) &amp; " e " &amp; INDEX([4]IMC!$F$1:$R$5,5,$V217+1))</f>
        <v>#N/A</v>
      </c>
      <c r="X217" s="336">
        <f t="shared" si="34"/>
        <v>0</v>
      </c>
      <c r="Y217" s="336">
        <f t="shared" si="35"/>
        <v>0</v>
      </c>
      <c r="Z217" s="337"/>
      <c r="AA217" s="294" t="e">
        <f>VLOOKUP(F217,[4]IMC!$B$6:$R$210,5,FALSE)</f>
        <v>#N/A</v>
      </c>
      <c r="AB217" s="294" t="e">
        <f>VLOOKUP(F217,[4]IMC!$B$6:$R$210,6,FALSE)</f>
        <v>#N/A</v>
      </c>
      <c r="AC217" s="294" t="e">
        <f>VLOOKUP(F217,[4]IMC!$B$6:$R$210,7,FALSE)</f>
        <v>#N/A</v>
      </c>
      <c r="AD217" s="294" t="e">
        <f>VLOOKUP(F217,[4]IMC!$B$6:$R$210,8,FALSE)</f>
        <v>#N/A</v>
      </c>
      <c r="AE217" s="294" t="e">
        <f>VLOOKUP(F217,[4]IMC!$B$6:$R$210,9,FALSE)</f>
        <v>#N/A</v>
      </c>
      <c r="AF217" s="294" t="e">
        <f>VLOOKUP(F217,[4]IMC!$B$6:$R$210,10,FALSE)</f>
        <v>#N/A</v>
      </c>
      <c r="AG217" s="294" t="e">
        <f>VLOOKUP(F217,[4]IMC!$B$6:$R$210,11,FALSE)</f>
        <v>#N/A</v>
      </c>
      <c r="AH217" s="294" t="e">
        <f>VLOOKUP(F217,[4]IMC!$B$6:$R$210,12,FALSE)</f>
        <v>#N/A</v>
      </c>
      <c r="AI217" s="294" t="e">
        <f>VLOOKUP(F217,[4]IMC!$B$6:$R$210,13,FALSE)</f>
        <v>#N/A</v>
      </c>
      <c r="AJ217" s="294" t="e">
        <f>VLOOKUP(F217,[4]IMC!$B$6:$R$210,14,FALSE)</f>
        <v>#N/A</v>
      </c>
      <c r="AK217" s="294" t="e">
        <f>VLOOKUP(F217,[4]IMC!$B$6:$R$210,15,FALSE)</f>
        <v>#N/A</v>
      </c>
      <c r="AL217" s="294" t="e">
        <f>VLOOKUP(F217,[4]IMC!$B$6:$R$210,16,FALSE)</f>
        <v>#N/A</v>
      </c>
      <c r="AM217" s="294" t="e">
        <f>VLOOKUP(F217,[4]IMC!$B$6:$R$210,17,FALSE)</f>
        <v>#N/A</v>
      </c>
    </row>
    <row r="218" spans="1:39" ht="12">
      <c r="A218" s="281"/>
      <c r="B218" s="281"/>
      <c r="C218" s="281"/>
      <c r="D218" s="283"/>
      <c r="E218" s="283"/>
      <c r="F218" s="284">
        <f t="shared" si="36"/>
        <v>0</v>
      </c>
      <c r="G218" s="285">
        <f t="shared" si="37"/>
        <v>0</v>
      </c>
      <c r="H218" s="281"/>
      <c r="I218" s="281"/>
      <c r="J218" s="281">
        <f t="shared" si="38"/>
        <v>0</v>
      </c>
      <c r="K218" s="281"/>
      <c r="L218" s="286" t="e">
        <f t="shared" si="39"/>
        <v>#DIV/0!</v>
      </c>
      <c r="M218" s="287" t="str">
        <f t="shared" si="31"/>
        <v/>
      </c>
      <c r="N218" s="288" t="e">
        <f>MATCH(F218,[4]IMC!B:B,0)</f>
        <v>#N/A</v>
      </c>
      <c r="O218" s="288" t="e">
        <f t="shared" ca="1" si="30"/>
        <v>#N/A</v>
      </c>
      <c r="P218" s="287" t="e">
        <f ca="1">CONCATENATE(INDEX([4]IMC!$F$1:$R$5,5,$O218) &amp; " e " &amp; INDEX([4]IMC!$F$1:$R$5,5,$O218+1))</f>
        <v>#N/A</v>
      </c>
      <c r="Q218" s="281"/>
      <c r="R218" s="288" t="e">
        <f>MATCH(F218,[4]PC!A:A,0)</f>
        <v>#N/A</v>
      </c>
      <c r="S218" s="288" t="e">
        <f t="shared" ca="1" si="32"/>
        <v>#N/A</v>
      </c>
      <c r="T218" s="296" t="e">
        <f ca="1">CONCATENATE(INDEX([4]PC!$E$1:$M$2,1,$S218) &amp; " e " &amp; INDEX([4]PC!$E$1:$M$2,1,$S218+1))</f>
        <v>#N/A</v>
      </c>
      <c r="U218" s="339"/>
      <c r="V218" s="335" t="e">
        <f t="shared" ca="1" si="33"/>
        <v>#N/A</v>
      </c>
      <c r="W218" s="335" t="e">
        <f ca="1">CONCATENATE(INDEX([4]IMC!$F$1:$R$5,5,$V218) &amp; " e " &amp; INDEX([4]IMC!$F$1:$R$5,5,$V218+1))</f>
        <v>#N/A</v>
      </c>
      <c r="X218" s="336">
        <f t="shared" si="34"/>
        <v>0</v>
      </c>
      <c r="Y218" s="336">
        <f t="shared" si="35"/>
        <v>0</v>
      </c>
      <c r="Z218" s="337"/>
      <c r="AA218" s="294" t="e">
        <f>VLOOKUP(F218,[4]IMC!$B$6:$R$210,5,FALSE)</f>
        <v>#N/A</v>
      </c>
      <c r="AB218" s="294" t="e">
        <f>VLOOKUP(F218,[4]IMC!$B$6:$R$210,6,FALSE)</f>
        <v>#N/A</v>
      </c>
      <c r="AC218" s="294" t="e">
        <f>VLOOKUP(F218,[4]IMC!$B$6:$R$210,7,FALSE)</f>
        <v>#N/A</v>
      </c>
      <c r="AD218" s="294" t="e">
        <f>VLOOKUP(F218,[4]IMC!$B$6:$R$210,8,FALSE)</f>
        <v>#N/A</v>
      </c>
      <c r="AE218" s="294" t="e">
        <f>VLOOKUP(F218,[4]IMC!$B$6:$R$210,9,FALSE)</f>
        <v>#N/A</v>
      </c>
      <c r="AF218" s="294" t="e">
        <f>VLOOKUP(F218,[4]IMC!$B$6:$R$210,10,FALSE)</f>
        <v>#N/A</v>
      </c>
      <c r="AG218" s="294" t="e">
        <f>VLOOKUP(F218,[4]IMC!$B$6:$R$210,11,FALSE)</f>
        <v>#N/A</v>
      </c>
      <c r="AH218" s="294" t="e">
        <f>VLOOKUP(F218,[4]IMC!$B$6:$R$210,12,FALSE)</f>
        <v>#N/A</v>
      </c>
      <c r="AI218" s="294" t="e">
        <f>VLOOKUP(F218,[4]IMC!$B$6:$R$210,13,FALSE)</f>
        <v>#N/A</v>
      </c>
      <c r="AJ218" s="294" t="e">
        <f>VLOOKUP(F218,[4]IMC!$B$6:$R$210,14,FALSE)</f>
        <v>#N/A</v>
      </c>
      <c r="AK218" s="294" t="e">
        <f>VLOOKUP(F218,[4]IMC!$B$6:$R$210,15,FALSE)</f>
        <v>#N/A</v>
      </c>
      <c r="AL218" s="294" t="e">
        <f>VLOOKUP(F218,[4]IMC!$B$6:$R$210,16,FALSE)</f>
        <v>#N/A</v>
      </c>
      <c r="AM218" s="294" t="e">
        <f>VLOOKUP(F218,[4]IMC!$B$6:$R$210,17,FALSE)</f>
        <v>#N/A</v>
      </c>
    </row>
    <row r="219" spans="1:39" ht="12">
      <c r="A219" s="281"/>
      <c r="B219" s="281"/>
      <c r="C219" s="281"/>
      <c r="D219" s="283"/>
      <c r="E219" s="283"/>
      <c r="F219" s="284">
        <f t="shared" si="36"/>
        <v>0</v>
      </c>
      <c r="G219" s="285">
        <f t="shared" si="37"/>
        <v>0</v>
      </c>
      <c r="H219" s="281"/>
      <c r="I219" s="281"/>
      <c r="J219" s="281">
        <f t="shared" si="38"/>
        <v>0</v>
      </c>
      <c r="K219" s="281"/>
      <c r="L219" s="286" t="e">
        <f t="shared" si="39"/>
        <v>#DIV/0!</v>
      </c>
      <c r="M219" s="287" t="str">
        <f t="shared" si="31"/>
        <v/>
      </c>
      <c r="N219" s="288" t="e">
        <f>MATCH(F219,[4]IMC!B:B,0)</f>
        <v>#N/A</v>
      </c>
      <c r="O219" s="288" t="e">
        <f t="shared" ca="1" si="30"/>
        <v>#N/A</v>
      </c>
      <c r="P219" s="287" t="e">
        <f ca="1">CONCATENATE(INDEX([4]IMC!$F$1:$R$5,5,$O219) &amp; " e " &amp; INDEX([4]IMC!$F$1:$R$5,5,$O219+1))</f>
        <v>#N/A</v>
      </c>
      <c r="Q219" s="281"/>
      <c r="R219" s="288" t="e">
        <f>MATCH(F219,[4]PC!A:A,0)</f>
        <v>#N/A</v>
      </c>
      <c r="S219" s="288" t="e">
        <f t="shared" ca="1" si="32"/>
        <v>#N/A</v>
      </c>
      <c r="T219" s="296" t="e">
        <f ca="1">CONCATENATE(INDEX([4]PC!$E$1:$M$2,1,$S219) &amp; " e " &amp; INDEX([4]PC!$E$1:$M$2,1,$S219+1))</f>
        <v>#N/A</v>
      </c>
      <c r="U219" s="339"/>
      <c r="V219" s="335" t="e">
        <f t="shared" ca="1" si="33"/>
        <v>#N/A</v>
      </c>
      <c r="W219" s="335" t="e">
        <f ca="1">CONCATENATE(INDEX([4]IMC!$F$1:$R$5,5,$V219) &amp; " e " &amp; INDEX([4]IMC!$F$1:$R$5,5,$V219+1))</f>
        <v>#N/A</v>
      </c>
      <c r="X219" s="336">
        <f t="shared" si="34"/>
        <v>0</v>
      </c>
      <c r="Y219" s="336">
        <f t="shared" si="35"/>
        <v>0</v>
      </c>
      <c r="Z219" s="337"/>
      <c r="AA219" s="294" t="e">
        <f>VLOOKUP(F219,[4]IMC!$B$6:$R$210,5,FALSE)</f>
        <v>#N/A</v>
      </c>
      <c r="AB219" s="294" t="e">
        <f>VLOOKUP(F219,[4]IMC!$B$6:$R$210,6,FALSE)</f>
        <v>#N/A</v>
      </c>
      <c r="AC219" s="294" t="e">
        <f>VLOOKUP(F219,[4]IMC!$B$6:$R$210,7,FALSE)</f>
        <v>#N/A</v>
      </c>
      <c r="AD219" s="294" t="e">
        <f>VLOOKUP(F219,[4]IMC!$B$6:$R$210,8,FALSE)</f>
        <v>#N/A</v>
      </c>
      <c r="AE219" s="294" t="e">
        <f>VLOOKUP(F219,[4]IMC!$B$6:$R$210,9,FALSE)</f>
        <v>#N/A</v>
      </c>
      <c r="AF219" s="294" t="e">
        <f>VLOOKUP(F219,[4]IMC!$B$6:$R$210,10,FALSE)</f>
        <v>#N/A</v>
      </c>
      <c r="AG219" s="294" t="e">
        <f>VLOOKUP(F219,[4]IMC!$B$6:$R$210,11,FALSE)</f>
        <v>#N/A</v>
      </c>
      <c r="AH219" s="294" t="e">
        <f>VLOOKUP(F219,[4]IMC!$B$6:$R$210,12,FALSE)</f>
        <v>#N/A</v>
      </c>
      <c r="AI219" s="294" t="e">
        <f>VLOOKUP(F219,[4]IMC!$B$6:$R$210,13,FALSE)</f>
        <v>#N/A</v>
      </c>
      <c r="AJ219" s="294" t="e">
        <f>VLOOKUP(F219,[4]IMC!$B$6:$R$210,14,FALSE)</f>
        <v>#N/A</v>
      </c>
      <c r="AK219" s="294" t="e">
        <f>VLOOKUP(F219,[4]IMC!$B$6:$R$210,15,FALSE)</f>
        <v>#N/A</v>
      </c>
      <c r="AL219" s="294" t="e">
        <f>VLOOKUP(F219,[4]IMC!$B$6:$R$210,16,FALSE)</f>
        <v>#N/A</v>
      </c>
      <c r="AM219" s="294" t="e">
        <f>VLOOKUP(F219,[4]IMC!$B$6:$R$210,17,FALSE)</f>
        <v>#N/A</v>
      </c>
    </row>
    <row r="220" spans="1:39" ht="12">
      <c r="A220" s="281"/>
      <c r="B220" s="281"/>
      <c r="C220" s="281"/>
      <c r="D220" s="283"/>
      <c r="E220" s="283"/>
      <c r="F220" s="284">
        <f t="shared" si="36"/>
        <v>0</v>
      </c>
      <c r="G220" s="285">
        <f t="shared" si="37"/>
        <v>0</v>
      </c>
      <c r="H220" s="281"/>
      <c r="I220" s="281"/>
      <c r="J220" s="281">
        <f t="shared" si="38"/>
        <v>0</v>
      </c>
      <c r="K220" s="281"/>
      <c r="L220" s="286" t="e">
        <f t="shared" si="39"/>
        <v>#DIV/0!</v>
      </c>
      <c r="M220" s="287" t="str">
        <f t="shared" si="31"/>
        <v/>
      </c>
      <c r="N220" s="288" t="e">
        <f>MATCH(F220,[4]IMC!B:B,0)</f>
        <v>#N/A</v>
      </c>
      <c r="O220" s="288" t="e">
        <f t="shared" ca="1" si="30"/>
        <v>#N/A</v>
      </c>
      <c r="P220" s="287" t="e">
        <f ca="1">CONCATENATE(INDEX([4]IMC!$F$1:$R$5,5,$O220) &amp; " e " &amp; INDEX([4]IMC!$F$1:$R$5,5,$O220+1))</f>
        <v>#N/A</v>
      </c>
      <c r="Q220" s="281"/>
      <c r="R220" s="288" t="e">
        <f>MATCH(F220,[4]PC!A:A,0)</f>
        <v>#N/A</v>
      </c>
      <c r="S220" s="288" t="e">
        <f t="shared" ca="1" si="32"/>
        <v>#N/A</v>
      </c>
      <c r="T220" s="296" t="e">
        <f ca="1">CONCATENATE(INDEX([4]PC!$E$1:$M$2,1,$S220) &amp; " e " &amp; INDEX([4]PC!$E$1:$M$2,1,$S220+1))</f>
        <v>#N/A</v>
      </c>
      <c r="U220" s="339"/>
      <c r="V220" s="335" t="e">
        <f t="shared" ca="1" si="33"/>
        <v>#N/A</v>
      </c>
      <c r="W220" s="335" t="e">
        <f ca="1">CONCATENATE(INDEX([4]IMC!$F$1:$R$5,5,$V220) &amp; " e " &amp; INDEX([4]IMC!$F$1:$R$5,5,$V220+1))</f>
        <v>#N/A</v>
      </c>
      <c r="X220" s="336">
        <f t="shared" si="34"/>
        <v>0</v>
      </c>
      <c r="Y220" s="336">
        <f t="shared" si="35"/>
        <v>0</v>
      </c>
      <c r="Z220" s="337"/>
      <c r="AA220" s="294" t="e">
        <f>VLOOKUP(F220,[4]IMC!$B$6:$R$210,5,FALSE)</f>
        <v>#N/A</v>
      </c>
      <c r="AB220" s="294" t="e">
        <f>VLOOKUP(F220,[4]IMC!$B$6:$R$210,6,FALSE)</f>
        <v>#N/A</v>
      </c>
      <c r="AC220" s="294" t="e">
        <f>VLOOKUP(F220,[4]IMC!$B$6:$R$210,7,FALSE)</f>
        <v>#N/A</v>
      </c>
      <c r="AD220" s="294" t="e">
        <f>VLOOKUP(F220,[4]IMC!$B$6:$R$210,8,FALSE)</f>
        <v>#N/A</v>
      </c>
      <c r="AE220" s="294" t="e">
        <f>VLOOKUP(F220,[4]IMC!$B$6:$R$210,9,FALSE)</f>
        <v>#N/A</v>
      </c>
      <c r="AF220" s="294" t="e">
        <f>VLOOKUP(F220,[4]IMC!$B$6:$R$210,10,FALSE)</f>
        <v>#N/A</v>
      </c>
      <c r="AG220" s="294" t="e">
        <f>VLOOKUP(F220,[4]IMC!$B$6:$R$210,11,FALSE)</f>
        <v>#N/A</v>
      </c>
      <c r="AH220" s="294" t="e">
        <f>VLOOKUP(F220,[4]IMC!$B$6:$R$210,12,FALSE)</f>
        <v>#N/A</v>
      </c>
      <c r="AI220" s="294" t="e">
        <f>VLOOKUP(F220,[4]IMC!$B$6:$R$210,13,FALSE)</f>
        <v>#N/A</v>
      </c>
      <c r="AJ220" s="294" t="e">
        <f>VLOOKUP(F220,[4]IMC!$B$6:$R$210,14,FALSE)</f>
        <v>#N/A</v>
      </c>
      <c r="AK220" s="294" t="e">
        <f>VLOOKUP(F220,[4]IMC!$B$6:$R$210,15,FALSE)</f>
        <v>#N/A</v>
      </c>
      <c r="AL220" s="294" t="e">
        <f>VLOOKUP(F220,[4]IMC!$B$6:$R$210,16,FALSE)</f>
        <v>#N/A</v>
      </c>
      <c r="AM220" s="294" t="e">
        <f>VLOOKUP(F220,[4]IMC!$B$6:$R$210,17,FALSE)</f>
        <v>#N/A</v>
      </c>
    </row>
    <row r="221" spans="1:39" ht="12">
      <c r="A221" s="281"/>
      <c r="B221" s="281"/>
      <c r="C221" s="281"/>
      <c r="D221" s="283"/>
      <c r="E221" s="283"/>
      <c r="F221" s="284">
        <f t="shared" si="36"/>
        <v>0</v>
      </c>
      <c r="G221" s="285">
        <f t="shared" si="37"/>
        <v>0</v>
      </c>
      <c r="H221" s="281"/>
      <c r="I221" s="281"/>
      <c r="J221" s="281">
        <f t="shared" si="38"/>
        <v>0</v>
      </c>
      <c r="K221" s="281"/>
      <c r="L221" s="286" t="e">
        <f t="shared" si="39"/>
        <v>#DIV/0!</v>
      </c>
      <c r="M221" s="287" t="str">
        <f t="shared" si="31"/>
        <v/>
      </c>
      <c r="N221" s="288" t="e">
        <f>MATCH(F221,[4]IMC!B:B,0)</f>
        <v>#N/A</v>
      </c>
      <c r="O221" s="288" t="e">
        <f t="shared" ca="1" si="30"/>
        <v>#N/A</v>
      </c>
      <c r="P221" s="287" t="e">
        <f ca="1">CONCATENATE(INDEX([4]IMC!$F$1:$R$5,5,$O221) &amp; " e " &amp; INDEX([4]IMC!$F$1:$R$5,5,$O221+1))</f>
        <v>#N/A</v>
      </c>
      <c r="Q221" s="281"/>
      <c r="R221" s="288" t="e">
        <f>MATCH(F221,[4]PC!A:A,0)</f>
        <v>#N/A</v>
      </c>
      <c r="S221" s="288" t="e">
        <f t="shared" ca="1" si="32"/>
        <v>#N/A</v>
      </c>
      <c r="T221" s="296" t="e">
        <f ca="1">CONCATENATE(INDEX([4]PC!$E$1:$M$2,1,$S221) &amp; " e " &amp; INDEX([4]PC!$E$1:$M$2,1,$S221+1))</f>
        <v>#N/A</v>
      </c>
      <c r="U221" s="339"/>
      <c r="V221" s="335" t="e">
        <f t="shared" ca="1" si="33"/>
        <v>#N/A</v>
      </c>
      <c r="W221" s="335" t="e">
        <f ca="1">CONCATENATE(INDEX([4]IMC!$F$1:$R$5,5,$V221) &amp; " e " &amp; INDEX([4]IMC!$F$1:$R$5,5,$V221+1))</f>
        <v>#N/A</v>
      </c>
      <c r="X221" s="336">
        <f t="shared" si="34"/>
        <v>0</v>
      </c>
      <c r="Y221" s="336">
        <f t="shared" si="35"/>
        <v>0</v>
      </c>
      <c r="Z221" s="337"/>
      <c r="AA221" s="294" t="e">
        <f>VLOOKUP(F221,[4]IMC!$B$6:$R$210,5,FALSE)</f>
        <v>#N/A</v>
      </c>
      <c r="AB221" s="294" t="e">
        <f>VLOOKUP(F221,[4]IMC!$B$6:$R$210,6,FALSE)</f>
        <v>#N/A</v>
      </c>
      <c r="AC221" s="294" t="e">
        <f>VLOOKUP(F221,[4]IMC!$B$6:$R$210,7,FALSE)</f>
        <v>#N/A</v>
      </c>
      <c r="AD221" s="294" t="e">
        <f>VLOOKUP(F221,[4]IMC!$B$6:$R$210,8,FALSE)</f>
        <v>#N/A</v>
      </c>
      <c r="AE221" s="294" t="e">
        <f>VLOOKUP(F221,[4]IMC!$B$6:$R$210,9,FALSE)</f>
        <v>#N/A</v>
      </c>
      <c r="AF221" s="294" t="e">
        <f>VLOOKUP(F221,[4]IMC!$B$6:$R$210,10,FALSE)</f>
        <v>#N/A</v>
      </c>
      <c r="AG221" s="294" t="e">
        <f>VLOOKUP(F221,[4]IMC!$B$6:$R$210,11,FALSE)</f>
        <v>#N/A</v>
      </c>
      <c r="AH221" s="294" t="e">
        <f>VLOOKUP(F221,[4]IMC!$B$6:$R$210,12,FALSE)</f>
        <v>#N/A</v>
      </c>
      <c r="AI221" s="294" t="e">
        <f>VLOOKUP(F221,[4]IMC!$B$6:$R$210,13,FALSE)</f>
        <v>#N/A</v>
      </c>
      <c r="AJ221" s="294" t="e">
        <f>VLOOKUP(F221,[4]IMC!$B$6:$R$210,14,FALSE)</f>
        <v>#N/A</v>
      </c>
      <c r="AK221" s="294" t="e">
        <f>VLOOKUP(F221,[4]IMC!$B$6:$R$210,15,FALSE)</f>
        <v>#N/A</v>
      </c>
      <c r="AL221" s="294" t="e">
        <f>VLOOKUP(F221,[4]IMC!$B$6:$R$210,16,FALSE)</f>
        <v>#N/A</v>
      </c>
      <c r="AM221" s="294" t="e">
        <f>VLOOKUP(F221,[4]IMC!$B$6:$R$210,17,FALSE)</f>
        <v>#N/A</v>
      </c>
    </row>
    <row r="222" spans="1:39" ht="12">
      <c r="A222" s="281"/>
      <c r="B222" s="281"/>
      <c r="C222" s="281"/>
      <c r="D222" s="283"/>
      <c r="E222" s="283"/>
      <c r="F222" s="284">
        <f t="shared" si="36"/>
        <v>0</v>
      </c>
      <c r="G222" s="285">
        <f t="shared" si="37"/>
        <v>0</v>
      </c>
      <c r="H222" s="281"/>
      <c r="I222" s="281"/>
      <c r="J222" s="281">
        <f t="shared" si="38"/>
        <v>0</v>
      </c>
      <c r="K222" s="281"/>
      <c r="L222" s="286" t="e">
        <f t="shared" si="39"/>
        <v>#DIV/0!</v>
      </c>
      <c r="M222" s="287" t="str">
        <f t="shared" si="31"/>
        <v/>
      </c>
      <c r="N222" s="288" t="e">
        <f>MATCH(F222,[4]IMC!B:B,0)</f>
        <v>#N/A</v>
      </c>
      <c r="O222" s="288" t="e">
        <f t="shared" ca="1" si="30"/>
        <v>#N/A</v>
      </c>
      <c r="P222" s="287" t="e">
        <f ca="1">CONCATENATE(INDEX([4]IMC!$F$1:$R$5,5,$O222) &amp; " e " &amp; INDEX([4]IMC!$F$1:$R$5,5,$O222+1))</f>
        <v>#N/A</v>
      </c>
      <c r="Q222" s="281"/>
      <c r="R222" s="288" t="e">
        <f>MATCH(F222,[4]PC!A:A,0)</f>
        <v>#N/A</v>
      </c>
      <c r="S222" s="288" t="e">
        <f t="shared" ca="1" si="32"/>
        <v>#N/A</v>
      </c>
      <c r="T222" s="296" t="e">
        <f ca="1">CONCATENATE(INDEX([4]PC!$E$1:$M$2,1,$S222) &amp; " e " &amp; INDEX([4]PC!$E$1:$M$2,1,$S222+1))</f>
        <v>#N/A</v>
      </c>
      <c r="U222" s="339"/>
      <c r="V222" s="335" t="e">
        <f t="shared" ca="1" si="33"/>
        <v>#N/A</v>
      </c>
      <c r="W222" s="335" t="e">
        <f ca="1">CONCATENATE(INDEX([4]IMC!$F$1:$R$5,5,$V222) &amp; " e " &amp; INDEX([4]IMC!$F$1:$R$5,5,$V222+1))</f>
        <v>#N/A</v>
      </c>
      <c r="X222" s="336">
        <f t="shared" si="34"/>
        <v>0</v>
      </c>
      <c r="Y222" s="336">
        <f t="shared" si="35"/>
        <v>0</v>
      </c>
      <c r="Z222" s="337"/>
      <c r="AA222" s="294" t="e">
        <f>VLOOKUP(F222,[4]IMC!$B$6:$R$210,5,FALSE)</f>
        <v>#N/A</v>
      </c>
      <c r="AB222" s="294" t="e">
        <f>VLOOKUP(F222,[4]IMC!$B$6:$R$210,6,FALSE)</f>
        <v>#N/A</v>
      </c>
      <c r="AC222" s="294" t="e">
        <f>VLOOKUP(F222,[4]IMC!$B$6:$R$210,7,FALSE)</f>
        <v>#N/A</v>
      </c>
      <c r="AD222" s="294" t="e">
        <f>VLOOKUP(F222,[4]IMC!$B$6:$R$210,8,FALSE)</f>
        <v>#N/A</v>
      </c>
      <c r="AE222" s="294" t="e">
        <f>VLOOKUP(F222,[4]IMC!$B$6:$R$210,9,FALSE)</f>
        <v>#N/A</v>
      </c>
      <c r="AF222" s="294" t="e">
        <f>VLOOKUP(F222,[4]IMC!$B$6:$R$210,10,FALSE)</f>
        <v>#N/A</v>
      </c>
      <c r="AG222" s="294" t="e">
        <f>VLOOKUP(F222,[4]IMC!$B$6:$R$210,11,FALSE)</f>
        <v>#N/A</v>
      </c>
      <c r="AH222" s="294" t="e">
        <f>VLOOKUP(F222,[4]IMC!$B$6:$R$210,12,FALSE)</f>
        <v>#N/A</v>
      </c>
      <c r="AI222" s="294" t="e">
        <f>VLOOKUP(F222,[4]IMC!$B$6:$R$210,13,FALSE)</f>
        <v>#N/A</v>
      </c>
      <c r="AJ222" s="294" t="e">
        <f>VLOOKUP(F222,[4]IMC!$B$6:$R$210,14,FALSE)</f>
        <v>#N/A</v>
      </c>
      <c r="AK222" s="294" t="e">
        <f>VLOOKUP(F222,[4]IMC!$B$6:$R$210,15,FALSE)</f>
        <v>#N/A</v>
      </c>
      <c r="AL222" s="294" t="e">
        <f>VLOOKUP(F222,[4]IMC!$B$6:$R$210,16,FALSE)</f>
        <v>#N/A</v>
      </c>
      <c r="AM222" s="294" t="e">
        <f>VLOOKUP(F222,[4]IMC!$B$6:$R$210,17,FALSE)</f>
        <v>#N/A</v>
      </c>
    </row>
    <row r="223" spans="1:39" ht="12">
      <c r="A223" s="281"/>
      <c r="B223" s="281"/>
      <c r="C223" s="281"/>
      <c r="D223" s="283"/>
      <c r="E223" s="283"/>
      <c r="F223" s="284">
        <f t="shared" si="36"/>
        <v>0</v>
      </c>
      <c r="G223" s="285">
        <f t="shared" si="37"/>
        <v>0</v>
      </c>
      <c r="H223" s="281"/>
      <c r="I223" s="281"/>
      <c r="J223" s="281">
        <f t="shared" si="38"/>
        <v>0</v>
      </c>
      <c r="K223" s="281"/>
      <c r="L223" s="286" t="e">
        <f t="shared" si="39"/>
        <v>#DIV/0!</v>
      </c>
      <c r="M223" s="287" t="str">
        <f t="shared" si="31"/>
        <v/>
      </c>
      <c r="N223" s="288" t="e">
        <f>MATCH(F223,[4]IMC!B:B,0)</f>
        <v>#N/A</v>
      </c>
      <c r="O223" s="288" t="e">
        <f t="shared" ca="1" si="30"/>
        <v>#N/A</v>
      </c>
      <c r="P223" s="287" t="e">
        <f ca="1">CONCATENATE(INDEX([4]IMC!$F$1:$R$5,5,$O223) &amp; " e " &amp; INDEX([4]IMC!$F$1:$R$5,5,$O223+1))</f>
        <v>#N/A</v>
      </c>
      <c r="Q223" s="281"/>
      <c r="R223" s="288" t="e">
        <f>MATCH(F223,[4]PC!A:A,0)</f>
        <v>#N/A</v>
      </c>
      <c r="S223" s="288" t="e">
        <f t="shared" ca="1" si="32"/>
        <v>#N/A</v>
      </c>
      <c r="T223" s="296" t="e">
        <f ca="1">CONCATENATE(INDEX([4]PC!$E$1:$M$2,1,$S223) &amp; " e " &amp; INDEX([4]PC!$E$1:$M$2,1,$S223+1))</f>
        <v>#N/A</v>
      </c>
      <c r="U223" s="339"/>
      <c r="V223" s="335" t="e">
        <f t="shared" ca="1" si="33"/>
        <v>#N/A</v>
      </c>
      <c r="W223" s="335" t="e">
        <f ca="1">CONCATENATE(INDEX([4]IMC!$F$1:$R$5,5,$V223) &amp; " e " &amp; INDEX([4]IMC!$F$1:$R$5,5,$V223+1))</f>
        <v>#N/A</v>
      </c>
      <c r="X223" s="336">
        <f t="shared" si="34"/>
        <v>0</v>
      </c>
      <c r="Y223" s="336">
        <f t="shared" si="35"/>
        <v>0</v>
      </c>
      <c r="Z223" s="337"/>
      <c r="AA223" s="294" t="e">
        <f>VLOOKUP(F223,[4]IMC!$B$6:$R$210,5,FALSE)</f>
        <v>#N/A</v>
      </c>
      <c r="AB223" s="294" t="e">
        <f>VLOOKUP(F223,[4]IMC!$B$6:$R$210,6,FALSE)</f>
        <v>#N/A</v>
      </c>
      <c r="AC223" s="294" t="e">
        <f>VLOOKUP(F223,[4]IMC!$B$6:$R$210,7,FALSE)</f>
        <v>#N/A</v>
      </c>
      <c r="AD223" s="294" t="e">
        <f>VLOOKUP(F223,[4]IMC!$B$6:$R$210,8,FALSE)</f>
        <v>#N/A</v>
      </c>
      <c r="AE223" s="294" t="e">
        <f>VLOOKUP(F223,[4]IMC!$B$6:$R$210,9,FALSE)</f>
        <v>#N/A</v>
      </c>
      <c r="AF223" s="294" t="e">
        <f>VLOOKUP(F223,[4]IMC!$B$6:$R$210,10,FALSE)</f>
        <v>#N/A</v>
      </c>
      <c r="AG223" s="294" t="e">
        <f>VLOOKUP(F223,[4]IMC!$B$6:$R$210,11,FALSE)</f>
        <v>#N/A</v>
      </c>
      <c r="AH223" s="294" t="e">
        <f>VLOOKUP(F223,[4]IMC!$B$6:$R$210,12,FALSE)</f>
        <v>#N/A</v>
      </c>
      <c r="AI223" s="294" t="e">
        <f>VLOOKUP(F223,[4]IMC!$B$6:$R$210,13,FALSE)</f>
        <v>#N/A</v>
      </c>
      <c r="AJ223" s="294" t="e">
        <f>VLOOKUP(F223,[4]IMC!$B$6:$R$210,14,FALSE)</f>
        <v>#N/A</v>
      </c>
      <c r="AK223" s="294" t="e">
        <f>VLOOKUP(F223,[4]IMC!$B$6:$R$210,15,FALSE)</f>
        <v>#N/A</v>
      </c>
      <c r="AL223" s="294" t="e">
        <f>VLOOKUP(F223,[4]IMC!$B$6:$R$210,16,FALSE)</f>
        <v>#N/A</v>
      </c>
      <c r="AM223" s="294" t="e">
        <f>VLOOKUP(F223,[4]IMC!$B$6:$R$210,17,FALSE)</f>
        <v>#N/A</v>
      </c>
    </row>
    <row r="224" spans="1:39" ht="12">
      <c r="A224" s="281"/>
      <c r="B224" s="281"/>
      <c r="C224" s="281"/>
      <c r="D224" s="283"/>
      <c r="E224" s="283"/>
      <c r="F224" s="284">
        <f t="shared" si="36"/>
        <v>0</v>
      </c>
      <c r="G224" s="285">
        <f t="shared" si="37"/>
        <v>0</v>
      </c>
      <c r="H224" s="281"/>
      <c r="I224" s="281"/>
      <c r="J224" s="281">
        <f t="shared" si="38"/>
        <v>0</v>
      </c>
      <c r="K224" s="281"/>
      <c r="L224" s="286" t="e">
        <f t="shared" si="39"/>
        <v>#DIV/0!</v>
      </c>
      <c r="M224" s="287" t="str">
        <f t="shared" si="31"/>
        <v/>
      </c>
      <c r="N224" s="288" t="e">
        <f>MATCH(F224,[4]IMC!B:B,0)</f>
        <v>#N/A</v>
      </c>
      <c r="O224" s="288" t="e">
        <f t="shared" ca="1" si="30"/>
        <v>#N/A</v>
      </c>
      <c r="P224" s="287" t="e">
        <f ca="1">CONCATENATE(INDEX([4]IMC!$F$1:$R$5,5,$O224) &amp; " e " &amp; INDEX([4]IMC!$F$1:$R$5,5,$O224+1))</f>
        <v>#N/A</v>
      </c>
      <c r="Q224" s="281"/>
      <c r="R224" s="288" t="e">
        <f>MATCH(F224,[4]PC!A:A,0)</f>
        <v>#N/A</v>
      </c>
      <c r="S224" s="288" t="e">
        <f t="shared" ca="1" si="32"/>
        <v>#N/A</v>
      </c>
      <c r="T224" s="296" t="e">
        <f ca="1">CONCATENATE(INDEX([4]PC!$E$1:$M$2,1,$S224) &amp; " e " &amp; INDEX([4]PC!$E$1:$M$2,1,$S224+1))</f>
        <v>#N/A</v>
      </c>
      <c r="U224" s="339"/>
      <c r="V224" s="335" t="e">
        <f t="shared" ca="1" si="33"/>
        <v>#N/A</v>
      </c>
      <c r="W224" s="335" t="e">
        <f ca="1">CONCATENATE(INDEX([4]IMC!$F$1:$R$5,5,$V224) &amp; " e " &amp; INDEX([4]IMC!$F$1:$R$5,5,$V224+1))</f>
        <v>#N/A</v>
      </c>
      <c r="X224" s="336">
        <f t="shared" si="34"/>
        <v>0</v>
      </c>
      <c r="Y224" s="336">
        <f t="shared" si="35"/>
        <v>0</v>
      </c>
      <c r="Z224" s="337"/>
      <c r="AA224" s="294" t="e">
        <f>VLOOKUP(F224,[4]IMC!$B$6:$R$210,5,FALSE)</f>
        <v>#N/A</v>
      </c>
      <c r="AB224" s="294" t="e">
        <f>VLOOKUP(F224,[4]IMC!$B$6:$R$210,6,FALSE)</f>
        <v>#N/A</v>
      </c>
      <c r="AC224" s="294" t="e">
        <f>VLOOKUP(F224,[4]IMC!$B$6:$R$210,7,FALSE)</f>
        <v>#N/A</v>
      </c>
      <c r="AD224" s="294" t="e">
        <f>VLOOKUP(F224,[4]IMC!$B$6:$R$210,8,FALSE)</f>
        <v>#N/A</v>
      </c>
      <c r="AE224" s="294" t="e">
        <f>VLOOKUP(F224,[4]IMC!$B$6:$R$210,9,FALSE)</f>
        <v>#N/A</v>
      </c>
      <c r="AF224" s="294" t="e">
        <f>VLOOKUP(F224,[4]IMC!$B$6:$R$210,10,FALSE)</f>
        <v>#N/A</v>
      </c>
      <c r="AG224" s="294" t="e">
        <f>VLOOKUP(F224,[4]IMC!$B$6:$R$210,11,FALSE)</f>
        <v>#N/A</v>
      </c>
      <c r="AH224" s="294" t="e">
        <f>VLOOKUP(F224,[4]IMC!$B$6:$R$210,12,FALSE)</f>
        <v>#N/A</v>
      </c>
      <c r="AI224" s="294" t="e">
        <f>VLOOKUP(F224,[4]IMC!$B$6:$R$210,13,FALSE)</f>
        <v>#N/A</v>
      </c>
      <c r="AJ224" s="294" t="e">
        <f>VLOOKUP(F224,[4]IMC!$B$6:$R$210,14,FALSE)</f>
        <v>#N/A</v>
      </c>
      <c r="AK224" s="294" t="e">
        <f>VLOOKUP(F224,[4]IMC!$B$6:$R$210,15,FALSE)</f>
        <v>#N/A</v>
      </c>
      <c r="AL224" s="294" t="e">
        <f>VLOOKUP(F224,[4]IMC!$B$6:$R$210,16,FALSE)</f>
        <v>#N/A</v>
      </c>
      <c r="AM224" s="294" t="e">
        <f>VLOOKUP(F224,[4]IMC!$B$6:$R$210,17,FALSE)</f>
        <v>#N/A</v>
      </c>
    </row>
    <row r="225" spans="1:39" ht="12">
      <c r="A225" s="281"/>
      <c r="B225" s="281"/>
      <c r="C225" s="281"/>
      <c r="D225" s="283"/>
      <c r="E225" s="283"/>
      <c r="F225" s="284">
        <f t="shared" si="36"/>
        <v>0</v>
      </c>
      <c r="G225" s="285">
        <f t="shared" si="37"/>
        <v>0</v>
      </c>
      <c r="H225" s="281"/>
      <c r="I225" s="281"/>
      <c r="J225" s="281">
        <f t="shared" si="38"/>
        <v>0</v>
      </c>
      <c r="K225" s="281"/>
      <c r="L225" s="286" t="e">
        <f t="shared" si="39"/>
        <v>#DIV/0!</v>
      </c>
      <c r="M225" s="287" t="str">
        <f t="shared" si="31"/>
        <v/>
      </c>
      <c r="N225" s="288" t="e">
        <f>MATCH(F225,[4]IMC!B:B,0)</f>
        <v>#N/A</v>
      </c>
      <c r="O225" s="288" t="e">
        <f t="shared" ca="1" si="30"/>
        <v>#N/A</v>
      </c>
      <c r="P225" s="287" t="e">
        <f ca="1">CONCATENATE(INDEX([4]IMC!$F$1:$R$5,5,$O225) &amp; " e " &amp; INDEX([4]IMC!$F$1:$R$5,5,$O225+1))</f>
        <v>#N/A</v>
      </c>
      <c r="Q225" s="281"/>
      <c r="R225" s="288" t="e">
        <f>MATCH(F225,[4]PC!A:A,0)</f>
        <v>#N/A</v>
      </c>
      <c r="S225" s="288" t="e">
        <f t="shared" ca="1" si="32"/>
        <v>#N/A</v>
      </c>
      <c r="T225" s="296" t="e">
        <f ca="1">CONCATENATE(INDEX([4]PC!$E$1:$M$2,1,$S225) &amp; " e " &amp; INDEX([4]PC!$E$1:$M$2,1,$S225+1))</f>
        <v>#N/A</v>
      </c>
      <c r="U225" s="339"/>
      <c r="V225" s="335" t="e">
        <f t="shared" ca="1" si="33"/>
        <v>#N/A</v>
      </c>
      <c r="W225" s="335" t="e">
        <f ca="1">CONCATENATE(INDEX([4]IMC!$F$1:$R$5,5,$V225) &amp; " e " &amp; INDEX([4]IMC!$F$1:$R$5,5,$V225+1))</f>
        <v>#N/A</v>
      </c>
      <c r="X225" s="336">
        <f t="shared" si="34"/>
        <v>0</v>
      </c>
      <c r="Y225" s="336">
        <f t="shared" si="35"/>
        <v>0</v>
      </c>
      <c r="Z225" s="337"/>
      <c r="AA225" s="294" t="e">
        <f>VLOOKUP(F225,[4]IMC!$B$6:$R$210,5,FALSE)</f>
        <v>#N/A</v>
      </c>
      <c r="AB225" s="294" t="e">
        <f>VLOOKUP(F225,[4]IMC!$B$6:$R$210,6,FALSE)</f>
        <v>#N/A</v>
      </c>
      <c r="AC225" s="294" t="e">
        <f>VLOOKUP(F225,[4]IMC!$B$6:$R$210,7,FALSE)</f>
        <v>#N/A</v>
      </c>
      <c r="AD225" s="294" t="e">
        <f>VLOOKUP(F225,[4]IMC!$B$6:$R$210,8,FALSE)</f>
        <v>#N/A</v>
      </c>
      <c r="AE225" s="294" t="e">
        <f>VLOOKUP(F225,[4]IMC!$B$6:$R$210,9,FALSE)</f>
        <v>#N/A</v>
      </c>
      <c r="AF225" s="294" t="e">
        <f>VLOOKUP(F225,[4]IMC!$B$6:$R$210,10,FALSE)</f>
        <v>#N/A</v>
      </c>
      <c r="AG225" s="294" t="e">
        <f>VLOOKUP(F225,[4]IMC!$B$6:$R$210,11,FALSE)</f>
        <v>#N/A</v>
      </c>
      <c r="AH225" s="294" t="e">
        <f>VLOOKUP(F225,[4]IMC!$B$6:$R$210,12,FALSE)</f>
        <v>#N/A</v>
      </c>
      <c r="AI225" s="294" t="e">
        <f>VLOOKUP(F225,[4]IMC!$B$6:$R$210,13,FALSE)</f>
        <v>#N/A</v>
      </c>
      <c r="AJ225" s="294" t="e">
        <f>VLOOKUP(F225,[4]IMC!$B$6:$R$210,14,FALSE)</f>
        <v>#N/A</v>
      </c>
      <c r="AK225" s="294" t="e">
        <f>VLOOKUP(F225,[4]IMC!$B$6:$R$210,15,FALSE)</f>
        <v>#N/A</v>
      </c>
      <c r="AL225" s="294" t="e">
        <f>VLOOKUP(F225,[4]IMC!$B$6:$R$210,16,FALSE)</f>
        <v>#N/A</v>
      </c>
      <c r="AM225" s="294" t="e">
        <f>VLOOKUP(F225,[4]IMC!$B$6:$R$210,17,FALSE)</f>
        <v>#N/A</v>
      </c>
    </row>
    <row r="226" spans="1:39" ht="12">
      <c r="A226" s="281"/>
      <c r="B226" s="281"/>
      <c r="C226" s="281"/>
      <c r="D226" s="283"/>
      <c r="E226" s="283"/>
      <c r="F226" s="284">
        <f t="shared" si="36"/>
        <v>0</v>
      </c>
      <c r="G226" s="285">
        <f t="shared" si="37"/>
        <v>0</v>
      </c>
      <c r="H226" s="281"/>
      <c r="I226" s="281"/>
      <c r="J226" s="281">
        <f t="shared" si="38"/>
        <v>0</v>
      </c>
      <c r="K226" s="281"/>
      <c r="L226" s="286" t="e">
        <f t="shared" si="39"/>
        <v>#DIV/0!</v>
      </c>
      <c r="M226" s="287" t="str">
        <f t="shared" si="31"/>
        <v/>
      </c>
      <c r="N226" s="288" t="e">
        <f>MATCH(F226,[4]IMC!B:B,0)</f>
        <v>#N/A</v>
      </c>
      <c r="O226" s="288" t="e">
        <f t="shared" ca="1" si="30"/>
        <v>#N/A</v>
      </c>
      <c r="P226" s="287" t="e">
        <f ca="1">CONCATENATE(INDEX([4]IMC!$F$1:$R$5,5,$O226) &amp; " e " &amp; INDEX([4]IMC!$F$1:$R$5,5,$O226+1))</f>
        <v>#N/A</v>
      </c>
      <c r="Q226" s="281"/>
      <c r="R226" s="288" t="e">
        <f>MATCH(F226,[4]PC!A:A,0)</f>
        <v>#N/A</v>
      </c>
      <c r="S226" s="288" t="e">
        <f t="shared" ca="1" si="32"/>
        <v>#N/A</v>
      </c>
      <c r="T226" s="296" t="e">
        <f ca="1">CONCATENATE(INDEX([4]PC!$E$1:$M$2,1,$S226) &amp; " e " &amp; INDEX([4]PC!$E$1:$M$2,1,$S226+1))</f>
        <v>#N/A</v>
      </c>
      <c r="U226" s="339"/>
      <c r="V226" s="335" t="e">
        <f t="shared" ca="1" si="33"/>
        <v>#N/A</v>
      </c>
      <c r="W226" s="335" t="e">
        <f ca="1">CONCATENATE(INDEX([4]IMC!$F$1:$R$5,5,$V226) &amp; " e " &amp; INDEX([4]IMC!$F$1:$R$5,5,$V226+1))</f>
        <v>#N/A</v>
      </c>
      <c r="X226" s="336">
        <f t="shared" si="34"/>
        <v>0</v>
      </c>
      <c r="Y226" s="336">
        <f t="shared" si="35"/>
        <v>0</v>
      </c>
      <c r="Z226" s="337"/>
      <c r="AA226" s="294" t="e">
        <f>VLOOKUP(F226,[4]IMC!$B$6:$R$210,5,FALSE)</f>
        <v>#N/A</v>
      </c>
      <c r="AB226" s="294" t="e">
        <f>VLOOKUP(F226,[4]IMC!$B$6:$R$210,6,FALSE)</f>
        <v>#N/A</v>
      </c>
      <c r="AC226" s="294" t="e">
        <f>VLOOKUP(F226,[4]IMC!$B$6:$R$210,7,FALSE)</f>
        <v>#N/A</v>
      </c>
      <c r="AD226" s="294" t="e">
        <f>VLOOKUP(F226,[4]IMC!$B$6:$R$210,8,FALSE)</f>
        <v>#N/A</v>
      </c>
      <c r="AE226" s="294" t="e">
        <f>VLOOKUP(F226,[4]IMC!$B$6:$R$210,9,FALSE)</f>
        <v>#N/A</v>
      </c>
      <c r="AF226" s="294" t="e">
        <f>VLOOKUP(F226,[4]IMC!$B$6:$R$210,10,FALSE)</f>
        <v>#N/A</v>
      </c>
      <c r="AG226" s="294" t="e">
        <f>VLOOKUP(F226,[4]IMC!$B$6:$R$210,11,FALSE)</f>
        <v>#N/A</v>
      </c>
      <c r="AH226" s="294" t="e">
        <f>VLOOKUP(F226,[4]IMC!$B$6:$R$210,12,FALSE)</f>
        <v>#N/A</v>
      </c>
      <c r="AI226" s="294" t="e">
        <f>VLOOKUP(F226,[4]IMC!$B$6:$R$210,13,FALSE)</f>
        <v>#N/A</v>
      </c>
      <c r="AJ226" s="294" t="e">
        <f>VLOOKUP(F226,[4]IMC!$B$6:$R$210,14,FALSE)</f>
        <v>#N/A</v>
      </c>
      <c r="AK226" s="294" t="e">
        <f>VLOOKUP(F226,[4]IMC!$B$6:$R$210,15,FALSE)</f>
        <v>#N/A</v>
      </c>
      <c r="AL226" s="294" t="e">
        <f>VLOOKUP(F226,[4]IMC!$B$6:$R$210,16,FALSE)</f>
        <v>#N/A</v>
      </c>
      <c r="AM226" s="294" t="e">
        <f>VLOOKUP(F226,[4]IMC!$B$6:$R$210,17,FALSE)</f>
        <v>#N/A</v>
      </c>
    </row>
    <row r="227" spans="1:39" ht="12">
      <c r="A227" s="281"/>
      <c r="B227" s="281"/>
      <c r="C227" s="281"/>
      <c r="D227" s="283"/>
      <c r="E227" s="283"/>
      <c r="F227" s="284">
        <f t="shared" si="36"/>
        <v>0</v>
      </c>
      <c r="G227" s="285">
        <f t="shared" si="37"/>
        <v>0</v>
      </c>
      <c r="H227" s="281"/>
      <c r="I227" s="281"/>
      <c r="J227" s="281">
        <f t="shared" si="38"/>
        <v>0</v>
      </c>
      <c r="K227" s="281"/>
      <c r="L227" s="286" t="e">
        <f t="shared" si="39"/>
        <v>#DIV/0!</v>
      </c>
      <c r="M227" s="287" t="str">
        <f t="shared" si="31"/>
        <v/>
      </c>
      <c r="N227" s="288" t="e">
        <f>MATCH(F227,[4]IMC!B:B,0)</f>
        <v>#N/A</v>
      </c>
      <c r="O227" s="288" t="e">
        <f t="shared" ca="1" si="30"/>
        <v>#N/A</v>
      </c>
      <c r="P227" s="287" t="e">
        <f ca="1">CONCATENATE(INDEX([4]IMC!$F$1:$R$5,5,$O227) &amp; " e " &amp; INDEX([4]IMC!$F$1:$R$5,5,$O227+1))</f>
        <v>#N/A</v>
      </c>
      <c r="Q227" s="281"/>
      <c r="R227" s="288" t="e">
        <f>MATCH(F227,[4]PC!A:A,0)</f>
        <v>#N/A</v>
      </c>
      <c r="S227" s="288" t="e">
        <f t="shared" ca="1" si="32"/>
        <v>#N/A</v>
      </c>
      <c r="T227" s="296" t="e">
        <f ca="1">CONCATENATE(INDEX([4]PC!$E$1:$M$2,1,$S227) &amp; " e " &amp; INDEX([4]PC!$E$1:$M$2,1,$S227+1))</f>
        <v>#N/A</v>
      </c>
      <c r="U227" s="339"/>
      <c r="V227" s="335" t="e">
        <f t="shared" ca="1" si="33"/>
        <v>#N/A</v>
      </c>
      <c r="W227" s="335" t="e">
        <f ca="1">CONCATENATE(INDEX([4]IMC!$F$1:$R$5,5,$V227) &amp; " e " &amp; INDEX([4]IMC!$F$1:$R$5,5,$V227+1))</f>
        <v>#N/A</v>
      </c>
      <c r="X227" s="336">
        <f t="shared" si="34"/>
        <v>0</v>
      </c>
      <c r="Y227" s="336">
        <f t="shared" si="35"/>
        <v>0</v>
      </c>
      <c r="Z227" s="337"/>
      <c r="AA227" s="294" t="e">
        <f>VLOOKUP(F227,[4]IMC!$B$6:$R$210,5,FALSE)</f>
        <v>#N/A</v>
      </c>
      <c r="AB227" s="294" t="e">
        <f>VLOOKUP(F227,[4]IMC!$B$6:$R$210,6,FALSE)</f>
        <v>#N/A</v>
      </c>
      <c r="AC227" s="294" t="e">
        <f>VLOOKUP(F227,[4]IMC!$B$6:$R$210,7,FALSE)</f>
        <v>#N/A</v>
      </c>
      <c r="AD227" s="294" t="e">
        <f>VLOOKUP(F227,[4]IMC!$B$6:$R$210,8,FALSE)</f>
        <v>#N/A</v>
      </c>
      <c r="AE227" s="294" t="e">
        <f>VLOOKUP(F227,[4]IMC!$B$6:$R$210,9,FALSE)</f>
        <v>#N/A</v>
      </c>
      <c r="AF227" s="294" t="e">
        <f>VLOOKUP(F227,[4]IMC!$B$6:$R$210,10,FALSE)</f>
        <v>#N/A</v>
      </c>
      <c r="AG227" s="294" t="e">
        <f>VLOOKUP(F227,[4]IMC!$B$6:$R$210,11,FALSE)</f>
        <v>#N/A</v>
      </c>
      <c r="AH227" s="294" t="e">
        <f>VLOOKUP(F227,[4]IMC!$B$6:$R$210,12,FALSE)</f>
        <v>#N/A</v>
      </c>
      <c r="AI227" s="294" t="e">
        <f>VLOOKUP(F227,[4]IMC!$B$6:$R$210,13,FALSE)</f>
        <v>#N/A</v>
      </c>
      <c r="AJ227" s="294" t="e">
        <f>VLOOKUP(F227,[4]IMC!$B$6:$R$210,14,FALSE)</f>
        <v>#N/A</v>
      </c>
      <c r="AK227" s="294" t="e">
        <f>VLOOKUP(F227,[4]IMC!$B$6:$R$210,15,FALSE)</f>
        <v>#N/A</v>
      </c>
      <c r="AL227" s="294" t="e">
        <f>VLOOKUP(F227,[4]IMC!$B$6:$R$210,16,FALSE)</f>
        <v>#N/A</v>
      </c>
      <c r="AM227" s="294" t="e">
        <f>VLOOKUP(F227,[4]IMC!$B$6:$R$210,17,FALSE)</f>
        <v>#N/A</v>
      </c>
    </row>
    <row r="228" spans="1:39" ht="12">
      <c r="A228" s="281"/>
      <c r="B228" s="281"/>
      <c r="C228" s="281"/>
      <c r="D228" s="283"/>
      <c r="E228" s="283"/>
      <c r="F228" s="284">
        <f t="shared" si="36"/>
        <v>0</v>
      </c>
      <c r="G228" s="285">
        <f t="shared" si="37"/>
        <v>0</v>
      </c>
      <c r="H228" s="281"/>
      <c r="I228" s="281"/>
      <c r="J228" s="281">
        <f t="shared" si="38"/>
        <v>0</v>
      </c>
      <c r="K228" s="281"/>
      <c r="L228" s="286" t="e">
        <f t="shared" si="39"/>
        <v>#DIV/0!</v>
      </c>
      <c r="M228" s="287" t="str">
        <f t="shared" si="31"/>
        <v/>
      </c>
      <c r="N228" s="288" t="e">
        <f>MATCH(F228,[4]IMC!B:B,0)</f>
        <v>#N/A</v>
      </c>
      <c r="O228" s="288" t="e">
        <f t="shared" ca="1" si="30"/>
        <v>#N/A</v>
      </c>
      <c r="P228" s="287" t="e">
        <f ca="1">CONCATENATE(INDEX([4]IMC!$F$1:$R$5,5,$O228) &amp; " e " &amp; INDEX([4]IMC!$F$1:$R$5,5,$O228+1))</f>
        <v>#N/A</v>
      </c>
      <c r="Q228" s="281"/>
      <c r="R228" s="288" t="e">
        <f>MATCH(F228,[4]PC!A:A,0)</f>
        <v>#N/A</v>
      </c>
      <c r="S228" s="288" t="e">
        <f t="shared" ca="1" si="32"/>
        <v>#N/A</v>
      </c>
      <c r="T228" s="296" t="e">
        <f ca="1">CONCATENATE(INDEX([4]PC!$E$1:$M$2,1,$S228) &amp; " e " &amp; INDEX([4]PC!$E$1:$M$2,1,$S228+1))</f>
        <v>#N/A</v>
      </c>
      <c r="U228" s="339"/>
      <c r="V228" s="335" t="e">
        <f t="shared" ca="1" si="33"/>
        <v>#N/A</v>
      </c>
      <c r="W228" s="335" t="e">
        <f ca="1">CONCATENATE(INDEX([4]IMC!$F$1:$R$5,5,$V228) &amp; " e " &amp; INDEX([4]IMC!$F$1:$R$5,5,$V228+1))</f>
        <v>#N/A</v>
      </c>
      <c r="X228" s="336">
        <f t="shared" si="34"/>
        <v>0</v>
      </c>
      <c r="Y228" s="336">
        <f t="shared" si="35"/>
        <v>0</v>
      </c>
      <c r="Z228" s="337"/>
      <c r="AA228" s="294" t="e">
        <f>VLOOKUP(F228,[4]IMC!$B$6:$R$210,5,FALSE)</f>
        <v>#N/A</v>
      </c>
      <c r="AB228" s="294" t="e">
        <f>VLOOKUP(F228,[4]IMC!$B$6:$R$210,6,FALSE)</f>
        <v>#N/A</v>
      </c>
      <c r="AC228" s="294" t="e">
        <f>VLOOKUP(F228,[4]IMC!$B$6:$R$210,7,FALSE)</f>
        <v>#N/A</v>
      </c>
      <c r="AD228" s="294" t="e">
        <f>VLOOKUP(F228,[4]IMC!$B$6:$R$210,8,FALSE)</f>
        <v>#N/A</v>
      </c>
      <c r="AE228" s="294" t="e">
        <f>VLOOKUP(F228,[4]IMC!$B$6:$R$210,9,FALSE)</f>
        <v>#N/A</v>
      </c>
      <c r="AF228" s="294" t="e">
        <f>VLOOKUP(F228,[4]IMC!$B$6:$R$210,10,FALSE)</f>
        <v>#N/A</v>
      </c>
      <c r="AG228" s="294" t="e">
        <f>VLOOKUP(F228,[4]IMC!$B$6:$R$210,11,FALSE)</f>
        <v>#N/A</v>
      </c>
      <c r="AH228" s="294" t="e">
        <f>VLOOKUP(F228,[4]IMC!$B$6:$R$210,12,FALSE)</f>
        <v>#N/A</v>
      </c>
      <c r="AI228" s="294" t="e">
        <f>VLOOKUP(F228,[4]IMC!$B$6:$R$210,13,FALSE)</f>
        <v>#N/A</v>
      </c>
      <c r="AJ228" s="294" t="e">
        <f>VLOOKUP(F228,[4]IMC!$B$6:$R$210,14,FALSE)</f>
        <v>#N/A</v>
      </c>
      <c r="AK228" s="294" t="e">
        <f>VLOOKUP(F228,[4]IMC!$B$6:$R$210,15,FALSE)</f>
        <v>#N/A</v>
      </c>
      <c r="AL228" s="294" t="e">
        <f>VLOOKUP(F228,[4]IMC!$B$6:$R$210,16,FALSE)</f>
        <v>#N/A</v>
      </c>
      <c r="AM228" s="294" t="e">
        <f>VLOOKUP(F228,[4]IMC!$B$6:$R$210,17,FALSE)</f>
        <v>#N/A</v>
      </c>
    </row>
    <row r="229" spans="1:39" ht="12">
      <c r="A229" s="281"/>
      <c r="B229" s="281"/>
      <c r="C229" s="281"/>
      <c r="D229" s="283"/>
      <c r="E229" s="283"/>
      <c r="F229" s="284">
        <f t="shared" si="36"/>
        <v>0</v>
      </c>
      <c r="G229" s="285">
        <f t="shared" si="37"/>
        <v>0</v>
      </c>
      <c r="H229" s="281"/>
      <c r="I229" s="281"/>
      <c r="J229" s="281">
        <f t="shared" si="38"/>
        <v>0</v>
      </c>
      <c r="K229" s="281"/>
      <c r="L229" s="286" t="e">
        <f t="shared" si="39"/>
        <v>#DIV/0!</v>
      </c>
      <c r="M229" s="287" t="str">
        <f t="shared" si="31"/>
        <v/>
      </c>
      <c r="N229" s="288" t="e">
        <f>MATCH(F229,[4]IMC!B:B,0)</f>
        <v>#N/A</v>
      </c>
      <c r="O229" s="288" t="e">
        <f t="shared" ca="1" si="30"/>
        <v>#N/A</v>
      </c>
      <c r="P229" s="287" t="e">
        <f ca="1">CONCATENATE(INDEX([4]IMC!$F$1:$R$5,5,$O229) &amp; " e " &amp; INDEX([4]IMC!$F$1:$R$5,5,$O229+1))</f>
        <v>#N/A</v>
      </c>
      <c r="Q229" s="281"/>
      <c r="R229" s="288" t="e">
        <f>MATCH(F229,[4]PC!A:A,0)</f>
        <v>#N/A</v>
      </c>
      <c r="S229" s="288" t="e">
        <f t="shared" ca="1" si="32"/>
        <v>#N/A</v>
      </c>
      <c r="T229" s="296" t="e">
        <f ca="1">CONCATENATE(INDEX([4]PC!$E$1:$M$2,1,$S229) &amp; " e " &amp; INDEX([4]PC!$E$1:$M$2,1,$S229+1))</f>
        <v>#N/A</v>
      </c>
      <c r="U229" s="339"/>
      <c r="V229" s="335" t="e">
        <f t="shared" ca="1" si="33"/>
        <v>#N/A</v>
      </c>
      <c r="W229" s="335" t="e">
        <f ca="1">CONCATENATE(INDEX([4]IMC!$F$1:$R$5,5,$V229) &amp; " e " &amp; INDEX([4]IMC!$F$1:$R$5,5,$V229+1))</f>
        <v>#N/A</v>
      </c>
      <c r="X229" s="336">
        <f t="shared" si="34"/>
        <v>0</v>
      </c>
      <c r="Y229" s="336">
        <f t="shared" si="35"/>
        <v>0</v>
      </c>
      <c r="Z229" s="337"/>
      <c r="AA229" s="294" t="e">
        <f>VLOOKUP(F229,[4]IMC!$B$6:$R$210,5,FALSE)</f>
        <v>#N/A</v>
      </c>
      <c r="AB229" s="294" t="e">
        <f>VLOOKUP(F229,[4]IMC!$B$6:$R$210,6,FALSE)</f>
        <v>#N/A</v>
      </c>
      <c r="AC229" s="294" t="e">
        <f>VLOOKUP(F229,[4]IMC!$B$6:$R$210,7,FALSE)</f>
        <v>#N/A</v>
      </c>
      <c r="AD229" s="294" t="e">
        <f>VLOOKUP(F229,[4]IMC!$B$6:$R$210,8,FALSE)</f>
        <v>#N/A</v>
      </c>
      <c r="AE229" s="294" t="e">
        <f>VLOOKUP(F229,[4]IMC!$B$6:$R$210,9,FALSE)</f>
        <v>#N/A</v>
      </c>
      <c r="AF229" s="294" t="e">
        <f>VLOOKUP(F229,[4]IMC!$B$6:$R$210,10,FALSE)</f>
        <v>#N/A</v>
      </c>
      <c r="AG229" s="294" t="e">
        <f>VLOOKUP(F229,[4]IMC!$B$6:$R$210,11,FALSE)</f>
        <v>#N/A</v>
      </c>
      <c r="AH229" s="294" t="e">
        <f>VLOOKUP(F229,[4]IMC!$B$6:$R$210,12,FALSE)</f>
        <v>#N/A</v>
      </c>
      <c r="AI229" s="294" t="e">
        <f>VLOOKUP(F229,[4]IMC!$B$6:$R$210,13,FALSE)</f>
        <v>#N/A</v>
      </c>
      <c r="AJ229" s="294" t="e">
        <f>VLOOKUP(F229,[4]IMC!$B$6:$R$210,14,FALSE)</f>
        <v>#N/A</v>
      </c>
      <c r="AK229" s="294" t="e">
        <f>VLOOKUP(F229,[4]IMC!$B$6:$R$210,15,FALSE)</f>
        <v>#N/A</v>
      </c>
      <c r="AL229" s="294" t="e">
        <f>VLOOKUP(F229,[4]IMC!$B$6:$R$210,16,FALSE)</f>
        <v>#N/A</v>
      </c>
      <c r="AM229" s="294" t="e">
        <f>VLOOKUP(F229,[4]IMC!$B$6:$R$210,17,FALSE)</f>
        <v>#N/A</v>
      </c>
    </row>
    <row r="230" spans="1:39" ht="12">
      <c r="A230" s="281"/>
      <c r="B230" s="281"/>
      <c r="C230" s="281"/>
      <c r="D230" s="283"/>
      <c r="E230" s="283"/>
      <c r="F230" s="284">
        <f t="shared" si="36"/>
        <v>0</v>
      </c>
      <c r="G230" s="285">
        <f t="shared" si="37"/>
        <v>0</v>
      </c>
      <c r="H230" s="281"/>
      <c r="I230" s="281"/>
      <c r="J230" s="281">
        <f t="shared" si="38"/>
        <v>0</v>
      </c>
      <c r="K230" s="281"/>
      <c r="L230" s="286" t="e">
        <f t="shared" si="39"/>
        <v>#DIV/0!</v>
      </c>
      <c r="M230" s="287" t="str">
        <f t="shared" si="31"/>
        <v/>
      </c>
      <c r="N230" s="288" t="e">
        <f>MATCH(F230,[4]IMC!B:B,0)</f>
        <v>#N/A</v>
      </c>
      <c r="O230" s="288" t="e">
        <f t="shared" ref="O230:O293" ca="1" si="40">MATCH(M230,INDIRECT("IMC!F" &amp; N230 &amp; ":R" &amp;N230),1)</f>
        <v>#N/A</v>
      </c>
      <c r="P230" s="287" t="e">
        <f ca="1">CONCATENATE(INDEX([4]IMC!$F$1:$R$5,5,$O230) &amp; " e " &amp; INDEX([4]IMC!$F$1:$R$5,5,$O230+1))</f>
        <v>#N/A</v>
      </c>
      <c r="Q230" s="281"/>
      <c r="R230" s="288" t="e">
        <f>MATCH(F230,[4]PC!A:A,0)</f>
        <v>#N/A</v>
      </c>
      <c r="S230" s="288" t="e">
        <f t="shared" ca="1" si="32"/>
        <v>#N/A</v>
      </c>
      <c r="T230" s="296" t="e">
        <f ca="1">CONCATENATE(INDEX([4]PC!$E$1:$M$2,1,$S230) &amp; " e " &amp; INDEX([4]PC!$E$1:$M$2,1,$S230+1))</f>
        <v>#N/A</v>
      </c>
      <c r="U230" s="339"/>
      <c r="V230" s="335" t="e">
        <f t="shared" ca="1" si="33"/>
        <v>#N/A</v>
      </c>
      <c r="W230" s="335" t="e">
        <f ca="1">CONCATENATE(INDEX([4]IMC!$F$1:$R$5,5,$V230) &amp; " e " &amp; INDEX([4]IMC!$F$1:$R$5,5,$V230+1))</f>
        <v>#N/A</v>
      </c>
      <c r="X230" s="336">
        <f t="shared" si="34"/>
        <v>0</v>
      </c>
      <c r="Y230" s="336">
        <f t="shared" si="35"/>
        <v>0</v>
      </c>
      <c r="Z230" s="337"/>
      <c r="AA230" s="294" t="e">
        <f>VLOOKUP(F230,[4]IMC!$B$6:$R$210,5,FALSE)</f>
        <v>#N/A</v>
      </c>
      <c r="AB230" s="294" t="e">
        <f>VLOOKUP(F230,[4]IMC!$B$6:$R$210,6,FALSE)</f>
        <v>#N/A</v>
      </c>
      <c r="AC230" s="294" t="e">
        <f>VLOOKUP(F230,[4]IMC!$B$6:$R$210,7,FALSE)</f>
        <v>#N/A</v>
      </c>
      <c r="AD230" s="294" t="e">
        <f>VLOOKUP(F230,[4]IMC!$B$6:$R$210,8,FALSE)</f>
        <v>#N/A</v>
      </c>
      <c r="AE230" s="294" t="e">
        <f>VLOOKUP(F230,[4]IMC!$B$6:$R$210,9,FALSE)</f>
        <v>#N/A</v>
      </c>
      <c r="AF230" s="294" t="e">
        <f>VLOOKUP(F230,[4]IMC!$B$6:$R$210,10,FALSE)</f>
        <v>#N/A</v>
      </c>
      <c r="AG230" s="294" t="e">
        <f>VLOOKUP(F230,[4]IMC!$B$6:$R$210,11,FALSE)</f>
        <v>#N/A</v>
      </c>
      <c r="AH230" s="294" t="e">
        <f>VLOOKUP(F230,[4]IMC!$B$6:$R$210,12,FALSE)</f>
        <v>#N/A</v>
      </c>
      <c r="AI230" s="294" t="e">
        <f>VLOOKUP(F230,[4]IMC!$B$6:$R$210,13,FALSE)</f>
        <v>#N/A</v>
      </c>
      <c r="AJ230" s="294" t="e">
        <f>VLOOKUP(F230,[4]IMC!$B$6:$R$210,14,FALSE)</f>
        <v>#N/A</v>
      </c>
      <c r="AK230" s="294" t="e">
        <f>VLOOKUP(F230,[4]IMC!$B$6:$R$210,15,FALSE)</f>
        <v>#N/A</v>
      </c>
      <c r="AL230" s="294" t="e">
        <f>VLOOKUP(F230,[4]IMC!$B$6:$R$210,16,FALSE)</f>
        <v>#N/A</v>
      </c>
      <c r="AM230" s="294" t="e">
        <f>VLOOKUP(F230,[4]IMC!$B$6:$R$210,17,FALSE)</f>
        <v>#N/A</v>
      </c>
    </row>
    <row r="231" spans="1:39" ht="12">
      <c r="A231" s="281"/>
      <c r="B231" s="281"/>
      <c r="C231" s="281"/>
      <c r="D231" s="283"/>
      <c r="E231" s="283"/>
      <c r="F231" s="284">
        <f t="shared" si="36"/>
        <v>0</v>
      </c>
      <c r="G231" s="285">
        <f t="shared" si="37"/>
        <v>0</v>
      </c>
      <c r="H231" s="281"/>
      <c r="I231" s="281"/>
      <c r="J231" s="281">
        <f t="shared" si="38"/>
        <v>0</v>
      </c>
      <c r="K231" s="281"/>
      <c r="L231" s="286" t="e">
        <f t="shared" si="39"/>
        <v>#DIV/0!</v>
      </c>
      <c r="M231" s="287" t="str">
        <f t="shared" si="31"/>
        <v/>
      </c>
      <c r="N231" s="288" t="e">
        <f>MATCH(F231,[4]IMC!B:B,0)</f>
        <v>#N/A</v>
      </c>
      <c r="O231" s="288" t="e">
        <f t="shared" ca="1" si="40"/>
        <v>#N/A</v>
      </c>
      <c r="P231" s="287" t="e">
        <f ca="1">CONCATENATE(INDEX([4]IMC!$F$1:$R$5,5,$O231) &amp; " e " &amp; INDEX([4]IMC!$F$1:$R$5,5,$O231+1))</f>
        <v>#N/A</v>
      </c>
      <c r="Q231" s="281"/>
      <c r="R231" s="288" t="e">
        <f>MATCH(F231,[4]PC!A:A,0)</f>
        <v>#N/A</v>
      </c>
      <c r="S231" s="288" t="e">
        <f t="shared" ca="1" si="32"/>
        <v>#N/A</v>
      </c>
      <c r="T231" s="296" t="e">
        <f ca="1">CONCATENATE(INDEX([4]PC!$E$1:$M$2,1,$S231) &amp; " e " &amp; INDEX([4]PC!$E$1:$M$2,1,$S231+1))</f>
        <v>#N/A</v>
      </c>
      <c r="U231" s="339"/>
      <c r="V231" s="335" t="e">
        <f t="shared" ca="1" si="33"/>
        <v>#N/A</v>
      </c>
      <c r="W231" s="335" t="e">
        <f ca="1">CONCATENATE(INDEX([4]IMC!$F$1:$R$5,5,$V231) &amp; " e " &amp; INDEX([4]IMC!$F$1:$R$5,5,$V231+1))</f>
        <v>#N/A</v>
      </c>
      <c r="X231" s="336">
        <f t="shared" si="34"/>
        <v>0</v>
      </c>
      <c r="Y231" s="336">
        <f t="shared" si="35"/>
        <v>0</v>
      </c>
      <c r="Z231" s="337"/>
      <c r="AA231" s="294" t="e">
        <f>VLOOKUP(F231,[4]IMC!$B$6:$R$210,5,FALSE)</f>
        <v>#N/A</v>
      </c>
      <c r="AB231" s="294" t="e">
        <f>VLOOKUP(F231,[4]IMC!$B$6:$R$210,6,FALSE)</f>
        <v>#N/A</v>
      </c>
      <c r="AC231" s="294" t="e">
        <f>VLOOKUP(F231,[4]IMC!$B$6:$R$210,7,FALSE)</f>
        <v>#N/A</v>
      </c>
      <c r="AD231" s="294" t="e">
        <f>VLOOKUP(F231,[4]IMC!$B$6:$R$210,8,FALSE)</f>
        <v>#N/A</v>
      </c>
      <c r="AE231" s="294" t="e">
        <f>VLOOKUP(F231,[4]IMC!$B$6:$R$210,9,FALSE)</f>
        <v>#N/A</v>
      </c>
      <c r="AF231" s="294" t="e">
        <f>VLOOKUP(F231,[4]IMC!$B$6:$R$210,10,FALSE)</f>
        <v>#N/A</v>
      </c>
      <c r="AG231" s="294" t="e">
        <f>VLOOKUP(F231,[4]IMC!$B$6:$R$210,11,FALSE)</f>
        <v>#N/A</v>
      </c>
      <c r="AH231" s="294" t="e">
        <f>VLOOKUP(F231,[4]IMC!$B$6:$R$210,12,FALSE)</f>
        <v>#N/A</v>
      </c>
      <c r="AI231" s="294" t="e">
        <f>VLOOKUP(F231,[4]IMC!$B$6:$R$210,13,FALSE)</f>
        <v>#N/A</v>
      </c>
      <c r="AJ231" s="294" t="e">
        <f>VLOOKUP(F231,[4]IMC!$B$6:$R$210,14,FALSE)</f>
        <v>#N/A</v>
      </c>
      <c r="AK231" s="294" t="e">
        <f>VLOOKUP(F231,[4]IMC!$B$6:$R$210,15,FALSE)</f>
        <v>#N/A</v>
      </c>
      <c r="AL231" s="294" t="e">
        <f>VLOOKUP(F231,[4]IMC!$B$6:$R$210,16,FALSE)</f>
        <v>#N/A</v>
      </c>
      <c r="AM231" s="294" t="e">
        <f>VLOOKUP(F231,[4]IMC!$B$6:$R$210,17,FALSE)</f>
        <v>#N/A</v>
      </c>
    </row>
    <row r="232" spans="1:39" ht="12">
      <c r="A232" s="281"/>
      <c r="B232" s="281"/>
      <c r="C232" s="281"/>
      <c r="D232" s="283"/>
      <c r="E232" s="283"/>
      <c r="F232" s="284">
        <f t="shared" si="36"/>
        <v>0</v>
      </c>
      <c r="G232" s="285" t="e">
        <f t="shared" ref="G232:G279" ca="1" si="41">AnosMeses(E232,D232)</f>
        <v>#NAME?</v>
      </c>
      <c r="H232" s="281"/>
      <c r="I232" s="281"/>
      <c r="J232" s="281">
        <f t="shared" si="38"/>
        <v>0</v>
      </c>
      <c r="K232" s="281"/>
      <c r="L232" s="286" t="e">
        <f t="shared" si="39"/>
        <v>#DIV/0!</v>
      </c>
      <c r="M232" s="287" t="str">
        <f t="shared" si="31"/>
        <v/>
      </c>
      <c r="N232" s="288" t="e">
        <f>MATCH(F232,[4]IMC!B:B,0)</f>
        <v>#N/A</v>
      </c>
      <c r="O232" s="288" t="e">
        <f t="shared" ca="1" si="40"/>
        <v>#N/A</v>
      </c>
      <c r="P232" s="287" t="e">
        <f ca="1">CONCATENATE(INDEX([4]IMC!$F$1:$R$5,5,$O232) &amp; " e " &amp; INDEX([4]IMC!$F$1:$R$5,5,$O232+1))</f>
        <v>#N/A</v>
      </c>
      <c r="Q232" s="281"/>
      <c r="R232" s="288" t="e">
        <f>MATCH(F232,[4]PC!A:A,0)</f>
        <v>#N/A</v>
      </c>
      <c r="S232" s="288" t="e">
        <f t="shared" ca="1" si="32"/>
        <v>#N/A</v>
      </c>
      <c r="T232" s="296" t="e">
        <f ca="1">CONCATENATE(INDEX([4]PC!$E$1:$M$2,1,$S232) &amp; " e " &amp; INDEX([4]PC!$E$1:$M$2,1,$S232+1))</f>
        <v>#N/A</v>
      </c>
      <c r="U232" s="339"/>
      <c r="V232" s="335" t="e">
        <f t="shared" ca="1" si="33"/>
        <v>#N/A</v>
      </c>
      <c r="W232" s="335" t="e">
        <f ca="1">CONCATENATE(INDEX([4]IMC!$F$1:$R$5,5,$V232) &amp; " e " &amp; INDEX([4]IMC!$F$1:$R$5,5,$V232+1))</f>
        <v>#N/A</v>
      </c>
      <c r="X232" s="336">
        <f t="shared" si="34"/>
        <v>0</v>
      </c>
      <c r="Y232" s="336">
        <f t="shared" si="35"/>
        <v>0</v>
      </c>
      <c r="Z232" s="337"/>
      <c r="AA232" s="294" t="e">
        <f>VLOOKUP(F232,[4]IMC!$B$6:$R$210,5,FALSE)</f>
        <v>#N/A</v>
      </c>
      <c r="AB232" s="294" t="e">
        <f>VLOOKUP(F232,[4]IMC!$B$6:$R$210,6,FALSE)</f>
        <v>#N/A</v>
      </c>
      <c r="AC232" s="294" t="e">
        <f>VLOOKUP(F232,[4]IMC!$B$6:$R$210,7,FALSE)</f>
        <v>#N/A</v>
      </c>
      <c r="AD232" s="294" t="e">
        <f>VLOOKUP(F232,[4]IMC!$B$6:$R$210,8,FALSE)</f>
        <v>#N/A</v>
      </c>
      <c r="AE232" s="294" t="e">
        <f>VLOOKUP(F232,[4]IMC!$B$6:$R$210,9,FALSE)</f>
        <v>#N/A</v>
      </c>
      <c r="AF232" s="294" t="e">
        <f>VLOOKUP(F232,[4]IMC!$B$6:$R$210,10,FALSE)</f>
        <v>#N/A</v>
      </c>
      <c r="AG232" s="294" t="e">
        <f>VLOOKUP(F232,[4]IMC!$B$6:$R$210,11,FALSE)</f>
        <v>#N/A</v>
      </c>
      <c r="AH232" s="294" t="e">
        <f>VLOOKUP(F232,[4]IMC!$B$6:$R$210,12,FALSE)</f>
        <v>#N/A</v>
      </c>
      <c r="AI232" s="294" t="e">
        <f>VLOOKUP(F232,[4]IMC!$B$6:$R$210,13,FALSE)</f>
        <v>#N/A</v>
      </c>
      <c r="AJ232" s="294" t="e">
        <f>VLOOKUP(F232,[4]IMC!$B$6:$R$210,14,FALSE)</f>
        <v>#N/A</v>
      </c>
      <c r="AK232" s="294" t="e">
        <f>VLOOKUP(F232,[4]IMC!$B$6:$R$210,15,FALSE)</f>
        <v>#N/A</v>
      </c>
      <c r="AL232" s="294" t="e">
        <f>VLOOKUP(F232,[4]IMC!$B$6:$R$210,16,FALSE)</f>
        <v>#N/A</v>
      </c>
      <c r="AM232" s="294" t="e">
        <f>VLOOKUP(F232,[4]IMC!$B$6:$R$210,17,FALSE)</f>
        <v>#N/A</v>
      </c>
    </row>
    <row r="233" spans="1:39" ht="12">
      <c r="A233" s="281"/>
      <c r="B233" s="281"/>
      <c r="C233" s="281"/>
      <c r="D233" s="283"/>
      <c r="E233" s="283"/>
      <c r="F233" s="284">
        <f t="shared" si="36"/>
        <v>0</v>
      </c>
      <c r="G233" s="285" t="e">
        <f t="shared" ca="1" si="41"/>
        <v>#NAME?</v>
      </c>
      <c r="H233" s="281"/>
      <c r="I233" s="281"/>
      <c r="J233" s="281">
        <f t="shared" si="38"/>
        <v>0</v>
      </c>
      <c r="K233" s="281"/>
      <c r="L233" s="286" t="e">
        <f t="shared" si="39"/>
        <v>#DIV/0!</v>
      </c>
      <c r="M233" s="287" t="str">
        <f t="shared" si="31"/>
        <v/>
      </c>
      <c r="N233" s="288" t="e">
        <f>MATCH(F233,[4]IMC!B:B,0)</f>
        <v>#N/A</v>
      </c>
      <c r="O233" s="288" t="e">
        <f t="shared" ca="1" si="40"/>
        <v>#N/A</v>
      </c>
      <c r="P233" s="287" t="e">
        <f ca="1">CONCATENATE(INDEX([4]IMC!$F$1:$R$5,5,$O233) &amp; " e " &amp; INDEX([4]IMC!$F$1:$R$5,5,$O233+1))</f>
        <v>#N/A</v>
      </c>
      <c r="Q233" s="281"/>
      <c r="R233" s="288" t="e">
        <f>MATCH(F233,[4]PC!A:A,0)</f>
        <v>#N/A</v>
      </c>
      <c r="S233" s="288" t="e">
        <f t="shared" ca="1" si="32"/>
        <v>#N/A</v>
      </c>
      <c r="T233" s="296" t="e">
        <f ca="1">CONCATENATE(INDEX([4]PC!$E$1:$M$2,1,$S233) &amp; " e " &amp; INDEX([4]PC!$E$1:$M$2,1,$S233+1))</f>
        <v>#N/A</v>
      </c>
      <c r="U233" s="339"/>
      <c r="V233" s="335" t="e">
        <f t="shared" ca="1" si="33"/>
        <v>#N/A</v>
      </c>
      <c r="W233" s="335" t="e">
        <f ca="1">CONCATENATE(INDEX([4]IMC!$F$1:$R$5,5,$V233) &amp; " e " &amp; INDEX([4]IMC!$F$1:$R$5,5,$V233+1))</f>
        <v>#N/A</v>
      </c>
      <c r="X233" s="336">
        <f t="shared" si="34"/>
        <v>0</v>
      </c>
      <c r="Y233" s="336">
        <f t="shared" si="35"/>
        <v>0</v>
      </c>
      <c r="Z233" s="337"/>
      <c r="AA233" s="294" t="e">
        <f>VLOOKUP(F233,[4]IMC!$B$6:$R$210,5,FALSE)</f>
        <v>#N/A</v>
      </c>
      <c r="AB233" s="294" t="e">
        <f>VLOOKUP(F233,[4]IMC!$B$6:$R$210,6,FALSE)</f>
        <v>#N/A</v>
      </c>
      <c r="AC233" s="294" t="e">
        <f>VLOOKUP(F233,[4]IMC!$B$6:$R$210,7,FALSE)</f>
        <v>#N/A</v>
      </c>
      <c r="AD233" s="294" t="e">
        <f>VLOOKUP(F233,[4]IMC!$B$6:$R$210,8,FALSE)</f>
        <v>#N/A</v>
      </c>
      <c r="AE233" s="294" t="e">
        <f>VLOOKUP(F233,[4]IMC!$B$6:$R$210,9,FALSE)</f>
        <v>#N/A</v>
      </c>
      <c r="AF233" s="294" t="e">
        <f>VLOOKUP(F233,[4]IMC!$B$6:$R$210,10,FALSE)</f>
        <v>#N/A</v>
      </c>
      <c r="AG233" s="294" t="e">
        <f>VLOOKUP(F233,[4]IMC!$B$6:$R$210,11,FALSE)</f>
        <v>#N/A</v>
      </c>
      <c r="AH233" s="294" t="e">
        <f>VLOOKUP(F233,[4]IMC!$B$6:$R$210,12,FALSE)</f>
        <v>#N/A</v>
      </c>
      <c r="AI233" s="294" t="e">
        <f>VLOOKUP(F233,[4]IMC!$B$6:$R$210,13,FALSE)</f>
        <v>#N/A</v>
      </c>
      <c r="AJ233" s="294" t="e">
        <f>VLOOKUP(F233,[4]IMC!$B$6:$R$210,14,FALSE)</f>
        <v>#N/A</v>
      </c>
      <c r="AK233" s="294" t="e">
        <f>VLOOKUP(F233,[4]IMC!$B$6:$R$210,15,FALSE)</f>
        <v>#N/A</v>
      </c>
      <c r="AL233" s="294" t="e">
        <f>VLOOKUP(F233,[4]IMC!$B$6:$R$210,16,FALSE)</f>
        <v>#N/A</v>
      </c>
      <c r="AM233" s="294" t="e">
        <f>VLOOKUP(F233,[4]IMC!$B$6:$R$210,17,FALSE)</f>
        <v>#N/A</v>
      </c>
    </row>
    <row r="234" spans="1:39" ht="12">
      <c r="A234" s="281"/>
      <c r="B234" s="281"/>
      <c r="C234" s="281"/>
      <c r="D234" s="283"/>
      <c r="E234" s="283"/>
      <c r="F234" s="284">
        <f t="shared" si="36"/>
        <v>0</v>
      </c>
      <c r="G234" s="285" t="e">
        <f t="shared" ca="1" si="41"/>
        <v>#NAME?</v>
      </c>
      <c r="H234" s="281"/>
      <c r="I234" s="281"/>
      <c r="J234" s="281">
        <f t="shared" si="38"/>
        <v>0</v>
      </c>
      <c r="K234" s="281"/>
      <c r="L234" s="286" t="e">
        <f t="shared" si="39"/>
        <v>#DIV/0!</v>
      </c>
      <c r="M234" s="287" t="str">
        <f t="shared" si="31"/>
        <v/>
      </c>
      <c r="N234" s="288" t="e">
        <f>MATCH(F234,[4]IMC!B:B,0)</f>
        <v>#N/A</v>
      </c>
      <c r="O234" s="288" t="e">
        <f t="shared" ca="1" si="40"/>
        <v>#N/A</v>
      </c>
      <c r="P234" s="287" t="e">
        <f ca="1">CONCATENATE(INDEX([4]IMC!$F$1:$R$5,5,$O234) &amp; " e " &amp; INDEX([4]IMC!$F$1:$R$5,5,$O234+1))</f>
        <v>#N/A</v>
      </c>
      <c r="Q234" s="281"/>
      <c r="R234" s="288" t="e">
        <f>MATCH(F234,[4]PC!A:A,0)</f>
        <v>#N/A</v>
      </c>
      <c r="S234" s="288" t="e">
        <f t="shared" ca="1" si="32"/>
        <v>#N/A</v>
      </c>
      <c r="T234" s="296" t="e">
        <f ca="1">CONCATENATE(INDEX([4]PC!$E$1:$M$2,1,$S234) &amp; " e " &amp; INDEX([4]PC!$E$1:$M$2,1,$S234+1))</f>
        <v>#N/A</v>
      </c>
      <c r="U234" s="339"/>
      <c r="V234" s="335" t="e">
        <f t="shared" ca="1" si="33"/>
        <v>#N/A</v>
      </c>
      <c r="W234" s="335" t="e">
        <f ca="1">CONCATENATE(INDEX([4]IMC!$F$1:$R$5,5,$V234) &amp; " e " &amp; INDEX([4]IMC!$F$1:$R$5,5,$V234+1))</f>
        <v>#N/A</v>
      </c>
      <c r="X234" s="336">
        <f t="shared" si="34"/>
        <v>0</v>
      </c>
      <c r="Y234" s="336">
        <f t="shared" si="35"/>
        <v>0</v>
      </c>
      <c r="Z234" s="337"/>
      <c r="AA234" s="294" t="e">
        <f>VLOOKUP(F234,[4]IMC!$B$6:$R$210,5,FALSE)</f>
        <v>#N/A</v>
      </c>
      <c r="AB234" s="294" t="e">
        <f>VLOOKUP(F234,[4]IMC!$B$6:$R$210,6,FALSE)</f>
        <v>#N/A</v>
      </c>
      <c r="AC234" s="294" t="e">
        <f>VLOOKUP(F234,[4]IMC!$B$6:$R$210,7,FALSE)</f>
        <v>#N/A</v>
      </c>
      <c r="AD234" s="294" t="e">
        <f>VLOOKUP(F234,[4]IMC!$B$6:$R$210,8,FALSE)</f>
        <v>#N/A</v>
      </c>
      <c r="AE234" s="294" t="e">
        <f>VLOOKUP(F234,[4]IMC!$B$6:$R$210,9,FALSE)</f>
        <v>#N/A</v>
      </c>
      <c r="AF234" s="294" t="e">
        <f>VLOOKUP(F234,[4]IMC!$B$6:$R$210,10,FALSE)</f>
        <v>#N/A</v>
      </c>
      <c r="AG234" s="294" t="e">
        <f>VLOOKUP(F234,[4]IMC!$B$6:$R$210,11,FALSE)</f>
        <v>#N/A</v>
      </c>
      <c r="AH234" s="294" t="e">
        <f>VLOOKUP(F234,[4]IMC!$B$6:$R$210,12,FALSE)</f>
        <v>#N/A</v>
      </c>
      <c r="AI234" s="294" t="e">
        <f>VLOOKUP(F234,[4]IMC!$B$6:$R$210,13,FALSE)</f>
        <v>#N/A</v>
      </c>
      <c r="AJ234" s="294" t="e">
        <f>VLOOKUP(F234,[4]IMC!$B$6:$R$210,14,FALSE)</f>
        <v>#N/A</v>
      </c>
      <c r="AK234" s="294" t="e">
        <f>VLOOKUP(F234,[4]IMC!$B$6:$R$210,15,FALSE)</f>
        <v>#N/A</v>
      </c>
      <c r="AL234" s="294" t="e">
        <f>VLOOKUP(F234,[4]IMC!$B$6:$R$210,16,FALSE)</f>
        <v>#N/A</v>
      </c>
      <c r="AM234" s="294" t="e">
        <f>VLOOKUP(F234,[4]IMC!$B$6:$R$210,17,FALSE)</f>
        <v>#N/A</v>
      </c>
    </row>
    <row r="235" spans="1:39" ht="12">
      <c r="A235" s="281"/>
      <c r="B235" s="281"/>
      <c r="C235" s="281"/>
      <c r="D235" s="283"/>
      <c r="E235" s="283"/>
      <c r="F235" s="284">
        <f t="shared" si="36"/>
        <v>0</v>
      </c>
      <c r="G235" s="285" t="e">
        <f t="shared" ca="1" si="41"/>
        <v>#NAME?</v>
      </c>
      <c r="H235" s="281"/>
      <c r="I235" s="281"/>
      <c r="J235" s="281">
        <f t="shared" si="38"/>
        <v>0</v>
      </c>
      <c r="K235" s="281"/>
      <c r="L235" s="286" t="e">
        <f t="shared" si="39"/>
        <v>#DIV/0!</v>
      </c>
      <c r="M235" s="287" t="str">
        <f t="shared" si="31"/>
        <v/>
      </c>
      <c r="N235" s="288" t="e">
        <f>MATCH(F235,[4]IMC!B:B,0)</f>
        <v>#N/A</v>
      </c>
      <c r="O235" s="288" t="e">
        <f t="shared" ca="1" si="40"/>
        <v>#N/A</v>
      </c>
      <c r="P235" s="287" t="e">
        <f ca="1">CONCATENATE(INDEX([4]IMC!$F$1:$R$5,5,$O235) &amp; " e " &amp; INDEX([4]IMC!$F$1:$R$5,5,$O235+1))</f>
        <v>#N/A</v>
      </c>
      <c r="Q235" s="281"/>
      <c r="R235" s="288" t="e">
        <f>MATCH(F235,[4]PC!A:A,0)</f>
        <v>#N/A</v>
      </c>
      <c r="S235" s="288" t="e">
        <f t="shared" ca="1" si="32"/>
        <v>#N/A</v>
      </c>
      <c r="T235" s="296" t="e">
        <f ca="1">CONCATENATE(INDEX([4]PC!$E$1:$M$2,1,$S235) &amp; " e " &amp; INDEX([4]PC!$E$1:$M$2,1,$S235+1))</f>
        <v>#N/A</v>
      </c>
      <c r="U235" s="339"/>
      <c r="V235" s="335" t="e">
        <f t="shared" ca="1" si="33"/>
        <v>#N/A</v>
      </c>
      <c r="W235" s="335" t="e">
        <f ca="1">CONCATENATE(INDEX([4]IMC!$F$1:$R$5,5,$V235) &amp; " e " &amp; INDEX([4]IMC!$F$1:$R$5,5,$V235+1))</f>
        <v>#N/A</v>
      </c>
      <c r="X235" s="336">
        <f t="shared" si="34"/>
        <v>0</v>
      </c>
      <c r="Y235" s="336">
        <f t="shared" si="35"/>
        <v>0</v>
      </c>
      <c r="Z235" s="337"/>
      <c r="AA235" s="294" t="e">
        <f>VLOOKUP(F235,[4]IMC!$B$6:$R$210,5,FALSE)</f>
        <v>#N/A</v>
      </c>
      <c r="AB235" s="294" t="e">
        <f>VLOOKUP(F235,[4]IMC!$B$6:$R$210,6,FALSE)</f>
        <v>#N/A</v>
      </c>
      <c r="AC235" s="294" t="e">
        <f>VLOOKUP(F235,[4]IMC!$B$6:$R$210,7,FALSE)</f>
        <v>#N/A</v>
      </c>
      <c r="AD235" s="294" t="e">
        <f>VLOOKUP(F235,[4]IMC!$B$6:$R$210,8,FALSE)</f>
        <v>#N/A</v>
      </c>
      <c r="AE235" s="294" t="e">
        <f>VLOOKUP(F235,[4]IMC!$B$6:$R$210,9,FALSE)</f>
        <v>#N/A</v>
      </c>
      <c r="AF235" s="294" t="e">
        <f>VLOOKUP(F235,[4]IMC!$B$6:$R$210,10,FALSE)</f>
        <v>#N/A</v>
      </c>
      <c r="AG235" s="294" t="e">
        <f>VLOOKUP(F235,[4]IMC!$B$6:$R$210,11,FALSE)</f>
        <v>#N/A</v>
      </c>
      <c r="AH235" s="294" t="e">
        <f>VLOOKUP(F235,[4]IMC!$B$6:$R$210,12,FALSE)</f>
        <v>#N/A</v>
      </c>
      <c r="AI235" s="294" t="e">
        <f>VLOOKUP(F235,[4]IMC!$B$6:$R$210,13,FALSE)</f>
        <v>#N/A</v>
      </c>
      <c r="AJ235" s="294" t="e">
        <f>VLOOKUP(F235,[4]IMC!$B$6:$R$210,14,FALSE)</f>
        <v>#N/A</v>
      </c>
      <c r="AK235" s="294" t="e">
        <f>VLOOKUP(F235,[4]IMC!$B$6:$R$210,15,FALSE)</f>
        <v>#N/A</v>
      </c>
      <c r="AL235" s="294" t="e">
        <f>VLOOKUP(F235,[4]IMC!$B$6:$R$210,16,FALSE)</f>
        <v>#N/A</v>
      </c>
      <c r="AM235" s="294" t="e">
        <f>VLOOKUP(F235,[4]IMC!$B$6:$R$210,17,FALSE)</f>
        <v>#N/A</v>
      </c>
    </row>
    <row r="236" spans="1:39" ht="12">
      <c r="A236" s="281"/>
      <c r="B236" s="281"/>
      <c r="C236" s="281"/>
      <c r="D236" s="283"/>
      <c r="E236" s="283"/>
      <c r="F236" s="284">
        <f t="shared" si="36"/>
        <v>0</v>
      </c>
      <c r="G236" s="285" t="e">
        <f t="shared" ca="1" si="41"/>
        <v>#NAME?</v>
      </c>
      <c r="H236" s="281"/>
      <c r="I236" s="281"/>
      <c r="J236" s="281">
        <f t="shared" si="38"/>
        <v>0</v>
      </c>
      <c r="K236" s="281"/>
      <c r="L236" s="286" t="e">
        <f t="shared" si="39"/>
        <v>#DIV/0!</v>
      </c>
      <c r="M236" s="287" t="str">
        <f t="shared" si="31"/>
        <v/>
      </c>
      <c r="N236" s="288" t="e">
        <f>MATCH(F236,[4]IMC!B:B,0)</f>
        <v>#N/A</v>
      </c>
      <c r="O236" s="288" t="e">
        <f t="shared" ca="1" si="40"/>
        <v>#N/A</v>
      </c>
      <c r="P236" s="287" t="e">
        <f ca="1">CONCATENATE(INDEX([4]IMC!$F$1:$R$5,5,$O236) &amp; " e " &amp; INDEX([4]IMC!$F$1:$R$5,5,$O236+1))</f>
        <v>#N/A</v>
      </c>
      <c r="Q236" s="281"/>
      <c r="R236" s="288" t="e">
        <f>MATCH(F236,[4]PC!A:A,0)</f>
        <v>#N/A</v>
      </c>
      <c r="S236" s="288" t="e">
        <f t="shared" ca="1" si="32"/>
        <v>#N/A</v>
      </c>
      <c r="T236" s="296" t="e">
        <f ca="1">CONCATENATE(INDEX([4]PC!$E$1:$M$2,1,$S236) &amp; " e " &amp; INDEX([4]PC!$E$1:$M$2,1,$S236+1))</f>
        <v>#N/A</v>
      </c>
      <c r="U236" s="339"/>
      <c r="V236" s="335" t="e">
        <f t="shared" ca="1" si="33"/>
        <v>#N/A</v>
      </c>
      <c r="W236" s="335" t="e">
        <f ca="1">CONCATENATE(INDEX([4]IMC!$F$1:$R$5,5,$V236) &amp; " e " &amp; INDEX([4]IMC!$F$1:$R$5,5,$V236+1))</f>
        <v>#N/A</v>
      </c>
      <c r="X236" s="336">
        <f t="shared" si="34"/>
        <v>0</v>
      </c>
      <c r="Y236" s="336">
        <f t="shared" si="35"/>
        <v>0</v>
      </c>
      <c r="Z236" s="337"/>
      <c r="AA236" s="294" t="e">
        <f>VLOOKUP(F236,[4]IMC!$B$6:$R$210,5,FALSE)</f>
        <v>#N/A</v>
      </c>
      <c r="AB236" s="294" t="e">
        <f>VLOOKUP(F236,[4]IMC!$B$6:$R$210,6,FALSE)</f>
        <v>#N/A</v>
      </c>
      <c r="AC236" s="294" t="e">
        <f>VLOOKUP(F236,[4]IMC!$B$6:$R$210,7,FALSE)</f>
        <v>#N/A</v>
      </c>
      <c r="AD236" s="294" t="e">
        <f>VLOOKUP(F236,[4]IMC!$B$6:$R$210,8,FALSE)</f>
        <v>#N/A</v>
      </c>
      <c r="AE236" s="294" t="e">
        <f>VLOOKUP(F236,[4]IMC!$B$6:$R$210,9,FALSE)</f>
        <v>#N/A</v>
      </c>
      <c r="AF236" s="294" t="e">
        <f>VLOOKUP(F236,[4]IMC!$B$6:$R$210,10,FALSE)</f>
        <v>#N/A</v>
      </c>
      <c r="AG236" s="294" t="e">
        <f>VLOOKUP(F236,[4]IMC!$B$6:$R$210,11,FALSE)</f>
        <v>#N/A</v>
      </c>
      <c r="AH236" s="294" t="e">
        <f>VLOOKUP(F236,[4]IMC!$B$6:$R$210,12,FALSE)</f>
        <v>#N/A</v>
      </c>
      <c r="AI236" s="294" t="e">
        <f>VLOOKUP(F236,[4]IMC!$B$6:$R$210,13,FALSE)</f>
        <v>#N/A</v>
      </c>
      <c r="AJ236" s="294" t="e">
        <f>VLOOKUP(F236,[4]IMC!$B$6:$R$210,14,FALSE)</f>
        <v>#N/A</v>
      </c>
      <c r="AK236" s="294" t="e">
        <f>VLOOKUP(F236,[4]IMC!$B$6:$R$210,15,FALSE)</f>
        <v>#N/A</v>
      </c>
      <c r="AL236" s="294" t="e">
        <f>VLOOKUP(F236,[4]IMC!$B$6:$R$210,16,FALSE)</f>
        <v>#N/A</v>
      </c>
      <c r="AM236" s="294" t="e">
        <f>VLOOKUP(F236,[4]IMC!$B$6:$R$210,17,FALSE)</f>
        <v>#N/A</v>
      </c>
    </row>
    <row r="237" spans="1:39" ht="12">
      <c r="A237" s="281"/>
      <c r="B237" s="281"/>
      <c r="C237" s="281"/>
      <c r="D237" s="283"/>
      <c r="E237" s="283"/>
      <c r="F237" s="284">
        <f t="shared" si="36"/>
        <v>0</v>
      </c>
      <c r="G237" s="285" t="e">
        <f t="shared" ca="1" si="41"/>
        <v>#NAME?</v>
      </c>
      <c r="H237" s="281"/>
      <c r="I237" s="281"/>
      <c r="J237" s="281">
        <f t="shared" si="38"/>
        <v>0</v>
      </c>
      <c r="K237" s="281"/>
      <c r="L237" s="286" t="e">
        <f t="shared" si="39"/>
        <v>#DIV/0!</v>
      </c>
      <c r="M237" s="287" t="str">
        <f t="shared" si="31"/>
        <v/>
      </c>
      <c r="N237" s="288" t="e">
        <f>MATCH(F237,[4]IMC!B:B,0)</f>
        <v>#N/A</v>
      </c>
      <c r="O237" s="288" t="e">
        <f t="shared" ca="1" si="40"/>
        <v>#N/A</v>
      </c>
      <c r="P237" s="287" t="e">
        <f ca="1">CONCATENATE(INDEX([4]IMC!$F$1:$R$5,5,$O237) &amp; " e " &amp; INDEX([4]IMC!$F$1:$R$5,5,$O237+1))</f>
        <v>#N/A</v>
      </c>
      <c r="Q237" s="281"/>
      <c r="R237" s="288" t="e">
        <f>MATCH(F237,[4]PC!A:A,0)</f>
        <v>#N/A</v>
      </c>
      <c r="S237" s="288" t="e">
        <f t="shared" ca="1" si="32"/>
        <v>#N/A</v>
      </c>
      <c r="T237" s="296" t="e">
        <f ca="1">CONCATENATE(INDEX([4]PC!$E$1:$M$2,1,$S237) &amp; " e " &amp; INDEX([4]PC!$E$1:$M$2,1,$S237+1))</f>
        <v>#N/A</v>
      </c>
      <c r="U237" s="339"/>
      <c r="V237" s="335" t="e">
        <f t="shared" ca="1" si="33"/>
        <v>#N/A</v>
      </c>
      <c r="W237" s="335" t="e">
        <f ca="1">CONCATENATE(INDEX([4]IMC!$F$1:$R$5,5,$V237) &amp; " e " &amp; INDEX([4]IMC!$F$1:$R$5,5,$V237+1))</f>
        <v>#N/A</v>
      </c>
      <c r="X237" s="336">
        <f t="shared" si="34"/>
        <v>0</v>
      </c>
      <c r="Y237" s="336">
        <f t="shared" si="35"/>
        <v>0</v>
      </c>
      <c r="Z237" s="337"/>
      <c r="AA237" s="294" t="e">
        <f>VLOOKUP(F237,[4]IMC!$B$6:$R$210,5,FALSE)</f>
        <v>#N/A</v>
      </c>
      <c r="AB237" s="294" t="e">
        <f>VLOOKUP(F237,[4]IMC!$B$6:$R$210,6,FALSE)</f>
        <v>#N/A</v>
      </c>
      <c r="AC237" s="294" t="e">
        <f>VLOOKUP(F237,[4]IMC!$B$6:$R$210,7,FALSE)</f>
        <v>#N/A</v>
      </c>
      <c r="AD237" s="294" t="e">
        <f>VLOOKUP(F237,[4]IMC!$B$6:$R$210,8,FALSE)</f>
        <v>#N/A</v>
      </c>
      <c r="AE237" s="294" t="e">
        <f>VLOOKUP(F237,[4]IMC!$B$6:$R$210,9,FALSE)</f>
        <v>#N/A</v>
      </c>
      <c r="AF237" s="294" t="e">
        <f>VLOOKUP(F237,[4]IMC!$B$6:$R$210,10,FALSE)</f>
        <v>#N/A</v>
      </c>
      <c r="AG237" s="294" t="e">
        <f>VLOOKUP(F237,[4]IMC!$B$6:$R$210,11,FALSE)</f>
        <v>#N/A</v>
      </c>
      <c r="AH237" s="294" t="e">
        <f>VLOOKUP(F237,[4]IMC!$B$6:$R$210,12,FALSE)</f>
        <v>#N/A</v>
      </c>
      <c r="AI237" s="294" t="e">
        <f>VLOOKUP(F237,[4]IMC!$B$6:$R$210,13,FALSE)</f>
        <v>#N/A</v>
      </c>
      <c r="AJ237" s="294" t="e">
        <f>VLOOKUP(F237,[4]IMC!$B$6:$R$210,14,FALSE)</f>
        <v>#N/A</v>
      </c>
      <c r="AK237" s="294" t="e">
        <f>VLOOKUP(F237,[4]IMC!$B$6:$R$210,15,FALSE)</f>
        <v>#N/A</v>
      </c>
      <c r="AL237" s="294" t="e">
        <f>VLOOKUP(F237,[4]IMC!$B$6:$R$210,16,FALSE)</f>
        <v>#N/A</v>
      </c>
      <c r="AM237" s="294" t="e">
        <f>VLOOKUP(F237,[4]IMC!$B$6:$R$210,17,FALSE)</f>
        <v>#N/A</v>
      </c>
    </row>
    <row r="238" spans="1:39" ht="12">
      <c r="A238" s="281"/>
      <c r="B238" s="281"/>
      <c r="C238" s="281"/>
      <c r="D238" s="283"/>
      <c r="E238" s="283"/>
      <c r="F238" s="284">
        <f t="shared" si="36"/>
        <v>0</v>
      </c>
      <c r="G238" s="285" t="e">
        <f t="shared" ca="1" si="41"/>
        <v>#NAME?</v>
      </c>
      <c r="H238" s="281"/>
      <c r="I238" s="281"/>
      <c r="J238" s="281">
        <f t="shared" si="38"/>
        <v>0</v>
      </c>
      <c r="K238" s="281"/>
      <c r="L238" s="286" t="e">
        <f t="shared" si="39"/>
        <v>#DIV/0!</v>
      </c>
      <c r="M238" s="287" t="str">
        <f t="shared" si="31"/>
        <v/>
      </c>
      <c r="N238" s="288" t="e">
        <f>MATCH(F238,[4]IMC!B:B,0)</f>
        <v>#N/A</v>
      </c>
      <c r="O238" s="288" t="e">
        <f t="shared" ca="1" si="40"/>
        <v>#N/A</v>
      </c>
      <c r="P238" s="287" t="e">
        <f ca="1">CONCATENATE(INDEX([4]IMC!$F$1:$R$5,5,$O238) &amp; " e " &amp; INDEX([4]IMC!$F$1:$R$5,5,$O238+1))</f>
        <v>#N/A</v>
      </c>
      <c r="Q238" s="281"/>
      <c r="R238" s="288" t="e">
        <f>MATCH(F238,[4]PC!A:A,0)</f>
        <v>#N/A</v>
      </c>
      <c r="S238" s="288" t="e">
        <f t="shared" ca="1" si="32"/>
        <v>#N/A</v>
      </c>
      <c r="T238" s="296" t="e">
        <f ca="1">CONCATENATE(INDEX([4]PC!$E$1:$M$2,1,$S238) &amp; " e " &amp; INDEX([4]PC!$E$1:$M$2,1,$S238+1))</f>
        <v>#N/A</v>
      </c>
      <c r="U238" s="339"/>
      <c r="V238" s="335" t="e">
        <f t="shared" ca="1" si="33"/>
        <v>#N/A</v>
      </c>
      <c r="W238" s="335" t="e">
        <f ca="1">CONCATENATE(INDEX([4]IMC!$F$1:$R$5,5,$V238) &amp; " e " &amp; INDEX([4]IMC!$F$1:$R$5,5,$V238+1))</f>
        <v>#N/A</v>
      </c>
      <c r="X238" s="336">
        <f t="shared" si="34"/>
        <v>0</v>
      </c>
      <c r="Y238" s="336">
        <f t="shared" si="35"/>
        <v>0</v>
      </c>
      <c r="Z238" s="337"/>
      <c r="AA238" s="294" t="e">
        <f>VLOOKUP(F238,[4]IMC!$B$6:$R$210,5,FALSE)</f>
        <v>#N/A</v>
      </c>
      <c r="AB238" s="294" t="e">
        <f>VLOOKUP(F238,[4]IMC!$B$6:$R$210,6,FALSE)</f>
        <v>#N/A</v>
      </c>
      <c r="AC238" s="294" t="e">
        <f>VLOOKUP(F238,[4]IMC!$B$6:$R$210,7,FALSE)</f>
        <v>#N/A</v>
      </c>
      <c r="AD238" s="294" t="e">
        <f>VLOOKUP(F238,[4]IMC!$B$6:$R$210,8,FALSE)</f>
        <v>#N/A</v>
      </c>
      <c r="AE238" s="294" t="e">
        <f>VLOOKUP(F238,[4]IMC!$B$6:$R$210,9,FALSE)</f>
        <v>#N/A</v>
      </c>
      <c r="AF238" s="294" t="e">
        <f>VLOOKUP(F238,[4]IMC!$B$6:$R$210,10,FALSE)</f>
        <v>#N/A</v>
      </c>
      <c r="AG238" s="294" t="e">
        <f>VLOOKUP(F238,[4]IMC!$B$6:$R$210,11,FALSE)</f>
        <v>#N/A</v>
      </c>
      <c r="AH238" s="294" t="e">
        <f>VLOOKUP(F238,[4]IMC!$B$6:$R$210,12,FALSE)</f>
        <v>#N/A</v>
      </c>
      <c r="AI238" s="294" t="e">
        <f>VLOOKUP(F238,[4]IMC!$B$6:$R$210,13,FALSE)</f>
        <v>#N/A</v>
      </c>
      <c r="AJ238" s="294" t="e">
        <f>VLOOKUP(F238,[4]IMC!$B$6:$R$210,14,FALSE)</f>
        <v>#N/A</v>
      </c>
      <c r="AK238" s="294" t="e">
        <f>VLOOKUP(F238,[4]IMC!$B$6:$R$210,15,FALSE)</f>
        <v>#N/A</v>
      </c>
      <c r="AL238" s="294" t="e">
        <f>VLOOKUP(F238,[4]IMC!$B$6:$R$210,16,FALSE)</f>
        <v>#N/A</v>
      </c>
      <c r="AM238" s="294" t="e">
        <f>VLOOKUP(F238,[4]IMC!$B$6:$R$210,17,FALSE)</f>
        <v>#N/A</v>
      </c>
    </row>
    <row r="239" spans="1:39" ht="12">
      <c r="A239" s="281"/>
      <c r="B239" s="281"/>
      <c r="C239" s="281"/>
      <c r="D239" s="283"/>
      <c r="E239" s="283"/>
      <c r="F239" s="284">
        <f t="shared" si="36"/>
        <v>0</v>
      </c>
      <c r="G239" s="285" t="e">
        <f t="shared" ca="1" si="41"/>
        <v>#NAME?</v>
      </c>
      <c r="H239" s="281"/>
      <c r="I239" s="281"/>
      <c r="J239" s="281">
        <f t="shared" si="38"/>
        <v>0</v>
      </c>
      <c r="K239" s="281"/>
      <c r="L239" s="286" t="e">
        <f t="shared" si="39"/>
        <v>#DIV/0!</v>
      </c>
      <c r="M239" s="287" t="str">
        <f t="shared" si="31"/>
        <v/>
      </c>
      <c r="N239" s="288" t="e">
        <f>MATCH(F239,[4]IMC!B:B,0)</f>
        <v>#N/A</v>
      </c>
      <c r="O239" s="288" t="e">
        <f t="shared" ca="1" si="40"/>
        <v>#N/A</v>
      </c>
      <c r="P239" s="287" t="e">
        <f ca="1">CONCATENATE(INDEX([4]IMC!$F$1:$R$5,5,$O239) &amp; " e " &amp; INDEX([4]IMC!$F$1:$R$5,5,$O239+1))</f>
        <v>#N/A</v>
      </c>
      <c r="Q239" s="281"/>
      <c r="R239" s="288" t="e">
        <f>MATCH(F239,[4]PC!A:A,0)</f>
        <v>#N/A</v>
      </c>
      <c r="S239" s="288" t="e">
        <f t="shared" ca="1" si="32"/>
        <v>#N/A</v>
      </c>
      <c r="T239" s="296" t="e">
        <f ca="1">CONCATENATE(INDEX([4]PC!$E$1:$M$2,1,$S239) &amp; " e " &amp; INDEX([4]PC!$E$1:$M$2,1,$S239+1))</f>
        <v>#N/A</v>
      </c>
      <c r="U239" s="339"/>
      <c r="V239" s="335" t="e">
        <f t="shared" ca="1" si="33"/>
        <v>#N/A</v>
      </c>
      <c r="W239" s="335" t="e">
        <f ca="1">CONCATENATE(INDEX([4]IMC!$F$1:$R$5,5,$V239) &amp; " e " &amp; INDEX([4]IMC!$F$1:$R$5,5,$V239+1))</f>
        <v>#N/A</v>
      </c>
      <c r="X239" s="336">
        <f t="shared" si="34"/>
        <v>0</v>
      </c>
      <c r="Y239" s="336">
        <f t="shared" si="35"/>
        <v>0</v>
      </c>
      <c r="Z239" s="337"/>
      <c r="AA239" s="294" t="e">
        <f>VLOOKUP(F239,[4]IMC!$B$6:$R$210,5,FALSE)</f>
        <v>#N/A</v>
      </c>
      <c r="AB239" s="294" t="e">
        <f>VLOOKUP(F239,[4]IMC!$B$6:$R$210,6,FALSE)</f>
        <v>#N/A</v>
      </c>
      <c r="AC239" s="294" t="e">
        <f>VLOOKUP(F239,[4]IMC!$B$6:$R$210,7,FALSE)</f>
        <v>#N/A</v>
      </c>
      <c r="AD239" s="294" t="e">
        <f>VLOOKUP(F239,[4]IMC!$B$6:$R$210,8,FALSE)</f>
        <v>#N/A</v>
      </c>
      <c r="AE239" s="294" t="e">
        <f>VLOOKUP(F239,[4]IMC!$B$6:$R$210,9,FALSE)</f>
        <v>#N/A</v>
      </c>
      <c r="AF239" s="294" t="e">
        <f>VLOOKUP(F239,[4]IMC!$B$6:$R$210,10,FALSE)</f>
        <v>#N/A</v>
      </c>
      <c r="AG239" s="294" t="e">
        <f>VLOOKUP(F239,[4]IMC!$B$6:$R$210,11,FALSE)</f>
        <v>#N/A</v>
      </c>
      <c r="AH239" s="294" t="e">
        <f>VLOOKUP(F239,[4]IMC!$B$6:$R$210,12,FALSE)</f>
        <v>#N/A</v>
      </c>
      <c r="AI239" s="294" t="e">
        <f>VLOOKUP(F239,[4]IMC!$B$6:$R$210,13,FALSE)</f>
        <v>#N/A</v>
      </c>
      <c r="AJ239" s="294" t="e">
        <f>VLOOKUP(F239,[4]IMC!$B$6:$R$210,14,FALSE)</f>
        <v>#N/A</v>
      </c>
      <c r="AK239" s="294" t="e">
        <f>VLOOKUP(F239,[4]IMC!$B$6:$R$210,15,FALSE)</f>
        <v>#N/A</v>
      </c>
      <c r="AL239" s="294" t="e">
        <f>VLOOKUP(F239,[4]IMC!$B$6:$R$210,16,FALSE)</f>
        <v>#N/A</v>
      </c>
      <c r="AM239" s="294" t="e">
        <f>VLOOKUP(F239,[4]IMC!$B$6:$R$210,17,FALSE)</f>
        <v>#N/A</v>
      </c>
    </row>
    <row r="240" spans="1:39" ht="12">
      <c r="A240" s="281"/>
      <c r="B240" s="281"/>
      <c r="C240" s="281"/>
      <c r="D240" s="283"/>
      <c r="E240" s="283"/>
      <c r="F240" s="284">
        <f t="shared" si="36"/>
        <v>0</v>
      </c>
      <c r="G240" s="285" t="e">
        <f t="shared" ca="1" si="41"/>
        <v>#NAME?</v>
      </c>
      <c r="H240" s="281"/>
      <c r="I240" s="281"/>
      <c r="J240" s="281">
        <f t="shared" si="38"/>
        <v>0</v>
      </c>
      <c r="K240" s="281"/>
      <c r="L240" s="286" t="e">
        <f t="shared" si="39"/>
        <v>#DIV/0!</v>
      </c>
      <c r="M240" s="287" t="str">
        <f t="shared" si="31"/>
        <v/>
      </c>
      <c r="N240" s="288" t="e">
        <f>MATCH(F240,[4]IMC!B:B,0)</f>
        <v>#N/A</v>
      </c>
      <c r="O240" s="288" t="e">
        <f t="shared" ca="1" si="40"/>
        <v>#N/A</v>
      </c>
      <c r="P240" s="287" t="e">
        <f ca="1">CONCATENATE(INDEX([4]IMC!$F$1:$R$5,5,$O240) &amp; " e " &amp; INDEX([4]IMC!$F$1:$R$5,5,$O240+1))</f>
        <v>#N/A</v>
      </c>
      <c r="Q240" s="281"/>
      <c r="R240" s="288" t="e">
        <f>MATCH(F240,[4]PC!A:A,0)</f>
        <v>#N/A</v>
      </c>
      <c r="S240" s="288" t="e">
        <f t="shared" ca="1" si="32"/>
        <v>#N/A</v>
      </c>
      <c r="T240" s="296" t="e">
        <f ca="1">CONCATENATE(INDEX([4]PC!$E$1:$M$2,1,$S240) &amp; " e " &amp; INDEX([4]PC!$E$1:$M$2,1,$S240+1))</f>
        <v>#N/A</v>
      </c>
      <c r="U240" s="339"/>
      <c r="V240" s="335" t="e">
        <f t="shared" ca="1" si="33"/>
        <v>#N/A</v>
      </c>
      <c r="W240" s="335" t="e">
        <f ca="1">CONCATENATE(INDEX([4]IMC!$F$1:$R$5,5,$V240) &amp; " e " &amp; INDEX([4]IMC!$F$1:$R$5,5,$V240+1))</f>
        <v>#N/A</v>
      </c>
      <c r="X240" s="336">
        <f t="shared" si="34"/>
        <v>0</v>
      </c>
      <c r="Y240" s="336">
        <f t="shared" si="35"/>
        <v>0</v>
      </c>
      <c r="Z240" s="337"/>
      <c r="AA240" s="294" t="e">
        <f>VLOOKUP(F240,[4]IMC!$B$6:$R$210,5,FALSE)</f>
        <v>#N/A</v>
      </c>
      <c r="AB240" s="294" t="e">
        <f>VLOOKUP(F240,[4]IMC!$B$6:$R$210,6,FALSE)</f>
        <v>#N/A</v>
      </c>
      <c r="AC240" s="294" t="e">
        <f>VLOOKUP(F240,[4]IMC!$B$6:$R$210,7,FALSE)</f>
        <v>#N/A</v>
      </c>
      <c r="AD240" s="294" t="e">
        <f>VLOOKUP(F240,[4]IMC!$B$6:$R$210,8,FALSE)</f>
        <v>#N/A</v>
      </c>
      <c r="AE240" s="294" t="e">
        <f>VLOOKUP(F240,[4]IMC!$B$6:$R$210,9,FALSE)</f>
        <v>#N/A</v>
      </c>
      <c r="AF240" s="294" t="e">
        <f>VLOOKUP(F240,[4]IMC!$B$6:$R$210,10,FALSE)</f>
        <v>#N/A</v>
      </c>
      <c r="AG240" s="294" t="e">
        <f>VLOOKUP(F240,[4]IMC!$B$6:$R$210,11,FALSE)</f>
        <v>#N/A</v>
      </c>
      <c r="AH240" s="294" t="e">
        <f>VLOOKUP(F240,[4]IMC!$B$6:$R$210,12,FALSE)</f>
        <v>#N/A</v>
      </c>
      <c r="AI240" s="294" t="e">
        <f>VLOOKUP(F240,[4]IMC!$B$6:$R$210,13,FALSE)</f>
        <v>#N/A</v>
      </c>
      <c r="AJ240" s="294" t="e">
        <f>VLOOKUP(F240,[4]IMC!$B$6:$R$210,14,FALSE)</f>
        <v>#N/A</v>
      </c>
      <c r="AK240" s="294" t="e">
        <f>VLOOKUP(F240,[4]IMC!$B$6:$R$210,15,FALSE)</f>
        <v>#N/A</v>
      </c>
      <c r="AL240" s="294" t="e">
        <f>VLOOKUP(F240,[4]IMC!$B$6:$R$210,16,FALSE)</f>
        <v>#N/A</v>
      </c>
      <c r="AM240" s="294" t="e">
        <f>VLOOKUP(F240,[4]IMC!$B$6:$R$210,17,FALSE)</f>
        <v>#N/A</v>
      </c>
    </row>
    <row r="241" spans="1:39" ht="12">
      <c r="A241" s="281"/>
      <c r="B241" s="281"/>
      <c r="C241" s="281"/>
      <c r="D241" s="283"/>
      <c r="E241" s="283"/>
      <c r="F241" s="284">
        <f t="shared" si="36"/>
        <v>0</v>
      </c>
      <c r="G241" s="285" t="e">
        <f t="shared" ca="1" si="41"/>
        <v>#NAME?</v>
      </c>
      <c r="H241" s="281"/>
      <c r="I241" s="281"/>
      <c r="J241" s="281">
        <f t="shared" si="38"/>
        <v>0</v>
      </c>
      <c r="K241" s="281"/>
      <c r="L241" s="286" t="e">
        <f t="shared" si="39"/>
        <v>#DIV/0!</v>
      </c>
      <c r="M241" s="287" t="str">
        <f t="shared" si="31"/>
        <v/>
      </c>
      <c r="N241" s="288" t="e">
        <f>MATCH(F241,[4]IMC!B:B,0)</f>
        <v>#N/A</v>
      </c>
      <c r="O241" s="288" t="e">
        <f t="shared" ca="1" si="40"/>
        <v>#N/A</v>
      </c>
      <c r="P241" s="287" t="e">
        <f ca="1">CONCATENATE(INDEX([4]IMC!$F$1:$R$5,5,$O241) &amp; " e " &amp; INDEX([4]IMC!$F$1:$R$5,5,$O241+1))</f>
        <v>#N/A</v>
      </c>
      <c r="Q241" s="281"/>
      <c r="R241" s="288" t="e">
        <f>MATCH(F241,[4]PC!A:A,0)</f>
        <v>#N/A</v>
      </c>
      <c r="S241" s="288" t="e">
        <f t="shared" ca="1" si="32"/>
        <v>#N/A</v>
      </c>
      <c r="T241" s="296" t="e">
        <f ca="1">CONCATENATE(INDEX([4]PC!$E$1:$M$2,1,$S241) &amp; " e " &amp; INDEX([4]PC!$E$1:$M$2,1,$S241+1))</f>
        <v>#N/A</v>
      </c>
      <c r="U241" s="339"/>
      <c r="V241" s="335" t="e">
        <f t="shared" ca="1" si="33"/>
        <v>#N/A</v>
      </c>
      <c r="W241" s="335" t="e">
        <f ca="1">CONCATENATE(INDEX([4]IMC!$F$1:$R$5,5,$V241) &amp; " e " &amp; INDEX([4]IMC!$F$1:$R$5,5,$V241+1))</f>
        <v>#N/A</v>
      </c>
      <c r="X241" s="336">
        <f t="shared" si="34"/>
        <v>0</v>
      </c>
      <c r="Y241" s="336">
        <f t="shared" si="35"/>
        <v>0</v>
      </c>
      <c r="Z241" s="337"/>
      <c r="AA241" s="294" t="e">
        <f>VLOOKUP(F241,[4]IMC!$B$6:$R$210,5,FALSE)</f>
        <v>#N/A</v>
      </c>
      <c r="AB241" s="294" t="e">
        <f>VLOOKUP(F241,[4]IMC!$B$6:$R$210,6,FALSE)</f>
        <v>#N/A</v>
      </c>
      <c r="AC241" s="294" t="e">
        <f>VLOOKUP(F241,[4]IMC!$B$6:$R$210,7,FALSE)</f>
        <v>#N/A</v>
      </c>
      <c r="AD241" s="294" t="e">
        <f>VLOOKUP(F241,[4]IMC!$B$6:$R$210,8,FALSE)</f>
        <v>#N/A</v>
      </c>
      <c r="AE241" s="294" t="e">
        <f>VLOOKUP(F241,[4]IMC!$B$6:$R$210,9,FALSE)</f>
        <v>#N/A</v>
      </c>
      <c r="AF241" s="294" t="e">
        <f>VLOOKUP(F241,[4]IMC!$B$6:$R$210,10,FALSE)</f>
        <v>#N/A</v>
      </c>
      <c r="AG241" s="294" t="e">
        <f>VLOOKUP(F241,[4]IMC!$B$6:$R$210,11,FALSE)</f>
        <v>#N/A</v>
      </c>
      <c r="AH241" s="294" t="e">
        <f>VLOOKUP(F241,[4]IMC!$B$6:$R$210,12,FALSE)</f>
        <v>#N/A</v>
      </c>
      <c r="AI241" s="294" t="e">
        <f>VLOOKUP(F241,[4]IMC!$B$6:$R$210,13,FALSE)</f>
        <v>#N/A</v>
      </c>
      <c r="AJ241" s="294" t="e">
        <f>VLOOKUP(F241,[4]IMC!$B$6:$R$210,14,FALSE)</f>
        <v>#N/A</v>
      </c>
      <c r="AK241" s="294" t="e">
        <f>VLOOKUP(F241,[4]IMC!$B$6:$R$210,15,FALSE)</f>
        <v>#N/A</v>
      </c>
      <c r="AL241" s="294" t="e">
        <f>VLOOKUP(F241,[4]IMC!$B$6:$R$210,16,FALSE)</f>
        <v>#N/A</v>
      </c>
      <c r="AM241" s="294" t="e">
        <f>VLOOKUP(F241,[4]IMC!$B$6:$R$210,17,FALSE)</f>
        <v>#N/A</v>
      </c>
    </row>
    <row r="242" spans="1:39" ht="12">
      <c r="A242" s="281"/>
      <c r="B242" s="281"/>
      <c r="C242" s="281"/>
      <c r="D242" s="283"/>
      <c r="E242" s="283"/>
      <c r="F242" s="284">
        <f t="shared" si="36"/>
        <v>0</v>
      </c>
      <c r="G242" s="285" t="e">
        <f t="shared" ca="1" si="41"/>
        <v>#NAME?</v>
      </c>
      <c r="H242" s="281"/>
      <c r="I242" s="281"/>
      <c r="J242" s="281">
        <f t="shared" si="38"/>
        <v>0</v>
      </c>
      <c r="K242" s="281"/>
      <c r="L242" s="286" t="e">
        <f t="shared" si="39"/>
        <v>#DIV/0!</v>
      </c>
      <c r="M242" s="287" t="str">
        <f t="shared" si="31"/>
        <v/>
      </c>
      <c r="N242" s="288" t="e">
        <f>MATCH(F242,[4]IMC!B:B,0)</f>
        <v>#N/A</v>
      </c>
      <c r="O242" s="288" t="e">
        <f t="shared" ca="1" si="40"/>
        <v>#N/A</v>
      </c>
      <c r="P242" s="287" t="e">
        <f ca="1">CONCATENATE(INDEX([4]IMC!$F$1:$R$5,5,$O242) &amp; " e " &amp; INDEX([4]IMC!$F$1:$R$5,5,$O242+1))</f>
        <v>#N/A</v>
      </c>
      <c r="Q242" s="281"/>
      <c r="R242" s="288" t="e">
        <f>MATCH(F242,[4]PC!A:A,0)</f>
        <v>#N/A</v>
      </c>
      <c r="S242" s="288" t="e">
        <f t="shared" ca="1" si="32"/>
        <v>#N/A</v>
      </c>
      <c r="T242" s="296" t="e">
        <f ca="1">CONCATENATE(INDEX([4]PC!$E$1:$M$2,1,$S242) &amp; " e " &amp; INDEX([4]PC!$E$1:$M$2,1,$S242+1))</f>
        <v>#N/A</v>
      </c>
      <c r="U242" s="339"/>
      <c r="V242" s="335" t="e">
        <f t="shared" ca="1" si="33"/>
        <v>#N/A</v>
      </c>
      <c r="W242" s="335" t="e">
        <f ca="1">CONCATENATE(INDEX([4]IMC!$F$1:$R$5,5,$V242) &amp; " e " &amp; INDEX([4]IMC!$F$1:$R$5,5,$V242+1))</f>
        <v>#N/A</v>
      </c>
      <c r="X242" s="336">
        <f t="shared" si="34"/>
        <v>0</v>
      </c>
      <c r="Y242" s="336">
        <f t="shared" si="35"/>
        <v>0</v>
      </c>
      <c r="Z242" s="337"/>
      <c r="AA242" s="294" t="e">
        <f>VLOOKUP(F242,[4]IMC!$B$6:$R$210,5,FALSE)</f>
        <v>#N/A</v>
      </c>
      <c r="AB242" s="294" t="e">
        <f>VLOOKUP(F242,[4]IMC!$B$6:$R$210,6,FALSE)</f>
        <v>#N/A</v>
      </c>
      <c r="AC242" s="294" t="e">
        <f>VLOOKUP(F242,[4]IMC!$B$6:$R$210,7,FALSE)</f>
        <v>#N/A</v>
      </c>
      <c r="AD242" s="294" t="e">
        <f>VLOOKUP(F242,[4]IMC!$B$6:$R$210,8,FALSE)</f>
        <v>#N/A</v>
      </c>
      <c r="AE242" s="294" t="e">
        <f>VLOOKUP(F242,[4]IMC!$B$6:$R$210,9,FALSE)</f>
        <v>#N/A</v>
      </c>
      <c r="AF242" s="294" t="e">
        <f>VLOOKUP(F242,[4]IMC!$B$6:$R$210,10,FALSE)</f>
        <v>#N/A</v>
      </c>
      <c r="AG242" s="294" t="e">
        <f>VLOOKUP(F242,[4]IMC!$B$6:$R$210,11,FALSE)</f>
        <v>#N/A</v>
      </c>
      <c r="AH242" s="294" t="e">
        <f>VLOOKUP(F242,[4]IMC!$B$6:$R$210,12,FALSE)</f>
        <v>#N/A</v>
      </c>
      <c r="AI242" s="294" t="e">
        <f>VLOOKUP(F242,[4]IMC!$B$6:$R$210,13,FALSE)</f>
        <v>#N/A</v>
      </c>
      <c r="AJ242" s="294" t="e">
        <f>VLOOKUP(F242,[4]IMC!$B$6:$R$210,14,FALSE)</f>
        <v>#N/A</v>
      </c>
      <c r="AK242" s="294" t="e">
        <f>VLOOKUP(F242,[4]IMC!$B$6:$R$210,15,FALSE)</f>
        <v>#N/A</v>
      </c>
      <c r="AL242" s="294" t="e">
        <f>VLOOKUP(F242,[4]IMC!$B$6:$R$210,16,FALSE)</f>
        <v>#N/A</v>
      </c>
      <c r="AM242" s="294" t="e">
        <f>VLOOKUP(F242,[4]IMC!$B$6:$R$210,17,FALSE)</f>
        <v>#N/A</v>
      </c>
    </row>
    <row r="243" spans="1:39" ht="12">
      <c r="A243" s="281"/>
      <c r="B243" s="281"/>
      <c r="C243" s="281"/>
      <c r="D243" s="283"/>
      <c r="E243" s="283"/>
      <c r="F243" s="284">
        <f t="shared" si="36"/>
        <v>0</v>
      </c>
      <c r="G243" s="285" t="e">
        <f t="shared" ca="1" si="41"/>
        <v>#NAME?</v>
      </c>
      <c r="H243" s="281"/>
      <c r="I243" s="281"/>
      <c r="J243" s="281">
        <f t="shared" si="38"/>
        <v>0</v>
      </c>
      <c r="K243" s="281"/>
      <c r="L243" s="286" t="e">
        <f t="shared" si="39"/>
        <v>#DIV/0!</v>
      </c>
      <c r="M243" s="287" t="str">
        <f t="shared" si="31"/>
        <v/>
      </c>
      <c r="N243" s="288" t="e">
        <f>MATCH(F243,[4]IMC!B:B,0)</f>
        <v>#N/A</v>
      </c>
      <c r="O243" s="288" t="e">
        <f t="shared" ca="1" si="40"/>
        <v>#N/A</v>
      </c>
      <c r="P243" s="287" t="e">
        <f ca="1">CONCATENATE(INDEX([4]IMC!$F$1:$R$5,5,$O243) &amp; " e " &amp; INDEX([4]IMC!$F$1:$R$5,5,$O243+1))</f>
        <v>#N/A</v>
      </c>
      <c r="Q243" s="281"/>
      <c r="R243" s="288" t="e">
        <f>MATCH(F243,[4]PC!A:A,0)</f>
        <v>#N/A</v>
      </c>
      <c r="S243" s="288" t="e">
        <f t="shared" ca="1" si="32"/>
        <v>#N/A</v>
      </c>
      <c r="T243" s="296" t="e">
        <f ca="1">CONCATENATE(INDEX([4]PC!$E$1:$M$2,1,$S243) &amp; " e " &amp; INDEX([4]PC!$E$1:$M$2,1,$S243+1))</f>
        <v>#N/A</v>
      </c>
      <c r="U243" s="339"/>
      <c r="V243" s="335" t="e">
        <f t="shared" ca="1" si="33"/>
        <v>#N/A</v>
      </c>
      <c r="W243" s="335" t="e">
        <f ca="1">CONCATENATE(INDEX([4]IMC!$F$1:$R$5,5,$V243) &amp; " e " &amp; INDEX([4]IMC!$F$1:$R$5,5,$V243+1))</f>
        <v>#N/A</v>
      </c>
      <c r="X243" s="336">
        <f t="shared" si="34"/>
        <v>0</v>
      </c>
      <c r="Y243" s="336">
        <f t="shared" si="35"/>
        <v>0</v>
      </c>
      <c r="Z243" s="337"/>
      <c r="AA243" s="294" t="e">
        <f>VLOOKUP(F243,[4]IMC!$B$6:$R$210,5,FALSE)</f>
        <v>#N/A</v>
      </c>
      <c r="AB243" s="294" t="e">
        <f>VLOOKUP(F243,[4]IMC!$B$6:$R$210,6,FALSE)</f>
        <v>#N/A</v>
      </c>
      <c r="AC243" s="294" t="e">
        <f>VLOOKUP(F243,[4]IMC!$B$6:$R$210,7,FALSE)</f>
        <v>#N/A</v>
      </c>
      <c r="AD243" s="294" t="e">
        <f>VLOOKUP(F243,[4]IMC!$B$6:$R$210,8,FALSE)</f>
        <v>#N/A</v>
      </c>
      <c r="AE243" s="294" t="e">
        <f>VLOOKUP(F243,[4]IMC!$B$6:$R$210,9,FALSE)</f>
        <v>#N/A</v>
      </c>
      <c r="AF243" s="294" t="e">
        <f>VLOOKUP(F243,[4]IMC!$B$6:$R$210,10,FALSE)</f>
        <v>#N/A</v>
      </c>
      <c r="AG243" s="294" t="e">
        <f>VLOOKUP(F243,[4]IMC!$B$6:$R$210,11,FALSE)</f>
        <v>#N/A</v>
      </c>
      <c r="AH243" s="294" t="e">
        <f>VLOOKUP(F243,[4]IMC!$B$6:$R$210,12,FALSE)</f>
        <v>#N/A</v>
      </c>
      <c r="AI243" s="294" t="e">
        <f>VLOOKUP(F243,[4]IMC!$B$6:$R$210,13,FALSE)</f>
        <v>#N/A</v>
      </c>
      <c r="AJ243" s="294" t="e">
        <f>VLOOKUP(F243,[4]IMC!$B$6:$R$210,14,FALSE)</f>
        <v>#N/A</v>
      </c>
      <c r="AK243" s="294" t="e">
        <f>VLOOKUP(F243,[4]IMC!$B$6:$R$210,15,FALSE)</f>
        <v>#N/A</v>
      </c>
      <c r="AL243" s="294" t="e">
        <f>VLOOKUP(F243,[4]IMC!$B$6:$R$210,16,FALSE)</f>
        <v>#N/A</v>
      </c>
      <c r="AM243" s="294" t="e">
        <f>VLOOKUP(F243,[4]IMC!$B$6:$R$210,17,FALSE)</f>
        <v>#N/A</v>
      </c>
    </row>
    <row r="244" spans="1:39" ht="12">
      <c r="A244" s="281"/>
      <c r="B244" s="281"/>
      <c r="C244" s="281"/>
      <c r="D244" s="283"/>
      <c r="E244" s="283"/>
      <c r="F244" s="284">
        <f t="shared" si="36"/>
        <v>0</v>
      </c>
      <c r="G244" s="285" t="e">
        <f t="shared" ca="1" si="41"/>
        <v>#NAME?</v>
      </c>
      <c r="H244" s="281"/>
      <c r="I244" s="281"/>
      <c r="J244" s="281">
        <f t="shared" si="38"/>
        <v>0</v>
      </c>
      <c r="K244" s="281"/>
      <c r="L244" s="286" t="e">
        <f t="shared" si="39"/>
        <v>#DIV/0!</v>
      </c>
      <c r="M244" s="287" t="str">
        <f t="shared" si="31"/>
        <v/>
      </c>
      <c r="N244" s="288" t="e">
        <f>MATCH(F244,[4]IMC!B:B,0)</f>
        <v>#N/A</v>
      </c>
      <c r="O244" s="288" t="e">
        <f t="shared" ca="1" si="40"/>
        <v>#N/A</v>
      </c>
      <c r="P244" s="287" t="e">
        <f ca="1">CONCATENATE(INDEX([4]IMC!$F$1:$R$5,5,$O244) &amp; " e " &amp; INDEX([4]IMC!$F$1:$R$5,5,$O244+1))</f>
        <v>#N/A</v>
      </c>
      <c r="Q244" s="281"/>
      <c r="R244" s="288" t="e">
        <f>MATCH(F244,[4]PC!A:A,0)</f>
        <v>#N/A</v>
      </c>
      <c r="S244" s="288" t="e">
        <f t="shared" ca="1" si="32"/>
        <v>#N/A</v>
      </c>
      <c r="T244" s="296" t="e">
        <f ca="1">CONCATENATE(INDEX([4]PC!$E$1:$M$2,1,$S244) &amp; " e " &amp; INDEX([4]PC!$E$1:$M$2,1,$S244+1))</f>
        <v>#N/A</v>
      </c>
      <c r="U244" s="339"/>
      <c r="V244" s="335" t="e">
        <f t="shared" ca="1" si="33"/>
        <v>#N/A</v>
      </c>
      <c r="W244" s="335" t="e">
        <f ca="1">CONCATENATE(INDEX([4]IMC!$F$1:$R$5,5,$V244) &amp; " e " &amp; INDEX([4]IMC!$F$1:$R$5,5,$V244+1))</f>
        <v>#N/A</v>
      </c>
      <c r="X244" s="336">
        <f t="shared" si="34"/>
        <v>0</v>
      </c>
      <c r="Y244" s="336">
        <f t="shared" si="35"/>
        <v>0</v>
      </c>
      <c r="Z244" s="337"/>
      <c r="AA244" s="294" t="e">
        <f>VLOOKUP(F244,[4]IMC!$B$6:$R$210,5,FALSE)</f>
        <v>#N/A</v>
      </c>
      <c r="AB244" s="294" t="e">
        <f>VLOOKUP(F244,[4]IMC!$B$6:$R$210,6,FALSE)</f>
        <v>#N/A</v>
      </c>
      <c r="AC244" s="294" t="e">
        <f>VLOOKUP(F244,[4]IMC!$B$6:$R$210,7,FALSE)</f>
        <v>#N/A</v>
      </c>
      <c r="AD244" s="294" t="e">
        <f>VLOOKUP(F244,[4]IMC!$B$6:$R$210,8,FALSE)</f>
        <v>#N/A</v>
      </c>
      <c r="AE244" s="294" t="e">
        <f>VLOOKUP(F244,[4]IMC!$B$6:$R$210,9,FALSE)</f>
        <v>#N/A</v>
      </c>
      <c r="AF244" s="294" t="e">
        <f>VLOOKUP(F244,[4]IMC!$B$6:$R$210,10,FALSE)</f>
        <v>#N/A</v>
      </c>
      <c r="AG244" s="294" t="e">
        <f>VLOOKUP(F244,[4]IMC!$B$6:$R$210,11,FALSE)</f>
        <v>#N/A</v>
      </c>
      <c r="AH244" s="294" t="e">
        <f>VLOOKUP(F244,[4]IMC!$B$6:$R$210,12,FALSE)</f>
        <v>#N/A</v>
      </c>
      <c r="AI244" s="294" t="e">
        <f>VLOOKUP(F244,[4]IMC!$B$6:$R$210,13,FALSE)</f>
        <v>#N/A</v>
      </c>
      <c r="AJ244" s="294" t="e">
        <f>VLOOKUP(F244,[4]IMC!$B$6:$R$210,14,FALSE)</f>
        <v>#N/A</v>
      </c>
      <c r="AK244" s="294" t="e">
        <f>VLOOKUP(F244,[4]IMC!$B$6:$R$210,15,FALSE)</f>
        <v>#N/A</v>
      </c>
      <c r="AL244" s="294" t="e">
        <f>VLOOKUP(F244,[4]IMC!$B$6:$R$210,16,FALSE)</f>
        <v>#N/A</v>
      </c>
      <c r="AM244" s="294" t="e">
        <f>VLOOKUP(F244,[4]IMC!$B$6:$R$210,17,FALSE)</f>
        <v>#N/A</v>
      </c>
    </row>
    <row r="245" spans="1:39" ht="12">
      <c r="A245" s="281"/>
      <c r="B245" s="281"/>
      <c r="C245" s="281"/>
      <c r="D245" s="283"/>
      <c r="E245" s="283"/>
      <c r="F245" s="284">
        <f t="shared" si="36"/>
        <v>0</v>
      </c>
      <c r="G245" s="285" t="e">
        <f t="shared" ca="1" si="41"/>
        <v>#NAME?</v>
      </c>
      <c r="H245" s="281"/>
      <c r="I245" s="281"/>
      <c r="J245" s="281">
        <f t="shared" si="38"/>
        <v>0</v>
      </c>
      <c r="K245" s="281"/>
      <c r="L245" s="286" t="e">
        <f t="shared" si="39"/>
        <v>#DIV/0!</v>
      </c>
      <c r="M245" s="287" t="str">
        <f t="shared" si="31"/>
        <v/>
      </c>
      <c r="N245" s="288" t="e">
        <f>MATCH(F245,[4]IMC!B:B,0)</f>
        <v>#N/A</v>
      </c>
      <c r="O245" s="288" t="e">
        <f t="shared" ca="1" si="40"/>
        <v>#N/A</v>
      </c>
      <c r="P245" s="287" t="e">
        <f ca="1">CONCATENATE(INDEX([4]IMC!$F$1:$R$5,5,$O245) &amp; " e " &amp; INDEX([4]IMC!$F$1:$R$5,5,$O245+1))</f>
        <v>#N/A</v>
      </c>
      <c r="Q245" s="281"/>
      <c r="R245" s="288" t="e">
        <f>MATCH(F245,[4]PC!A:A,0)</f>
        <v>#N/A</v>
      </c>
      <c r="S245" s="288" t="e">
        <f t="shared" ca="1" si="32"/>
        <v>#N/A</v>
      </c>
      <c r="T245" s="296" t="e">
        <f ca="1">CONCATENATE(INDEX([4]PC!$E$1:$M$2,1,$S245) &amp; " e " &amp; INDEX([4]PC!$E$1:$M$2,1,$S245+1))</f>
        <v>#N/A</v>
      </c>
      <c r="U245" s="339"/>
      <c r="V245" s="335" t="e">
        <f t="shared" ca="1" si="33"/>
        <v>#N/A</v>
      </c>
      <c r="W245" s="335" t="e">
        <f ca="1">CONCATENATE(INDEX([4]IMC!$F$1:$R$5,5,$V245) &amp; " e " &amp; INDEX([4]IMC!$F$1:$R$5,5,$V245+1))</f>
        <v>#N/A</v>
      </c>
      <c r="X245" s="336">
        <f t="shared" si="34"/>
        <v>0</v>
      </c>
      <c r="Y245" s="336">
        <f t="shared" si="35"/>
        <v>0</v>
      </c>
      <c r="Z245" s="337"/>
      <c r="AA245" s="294" t="e">
        <f>VLOOKUP(F245,[4]IMC!$B$6:$R$210,5,FALSE)</f>
        <v>#N/A</v>
      </c>
      <c r="AB245" s="294" t="e">
        <f>VLOOKUP(F245,[4]IMC!$B$6:$R$210,6,FALSE)</f>
        <v>#N/A</v>
      </c>
      <c r="AC245" s="294" t="e">
        <f>VLOOKUP(F245,[4]IMC!$B$6:$R$210,7,FALSE)</f>
        <v>#N/A</v>
      </c>
      <c r="AD245" s="294" t="e">
        <f>VLOOKUP(F245,[4]IMC!$B$6:$R$210,8,FALSE)</f>
        <v>#N/A</v>
      </c>
      <c r="AE245" s="294" t="e">
        <f>VLOOKUP(F245,[4]IMC!$B$6:$R$210,9,FALSE)</f>
        <v>#N/A</v>
      </c>
      <c r="AF245" s="294" t="e">
        <f>VLOOKUP(F245,[4]IMC!$B$6:$R$210,10,FALSE)</f>
        <v>#N/A</v>
      </c>
      <c r="AG245" s="294" t="e">
        <f>VLOOKUP(F245,[4]IMC!$B$6:$R$210,11,FALSE)</f>
        <v>#N/A</v>
      </c>
      <c r="AH245" s="294" t="e">
        <f>VLOOKUP(F245,[4]IMC!$B$6:$R$210,12,FALSE)</f>
        <v>#N/A</v>
      </c>
      <c r="AI245" s="294" t="e">
        <f>VLOOKUP(F245,[4]IMC!$B$6:$R$210,13,FALSE)</f>
        <v>#N/A</v>
      </c>
      <c r="AJ245" s="294" t="e">
        <f>VLOOKUP(F245,[4]IMC!$B$6:$R$210,14,FALSE)</f>
        <v>#N/A</v>
      </c>
      <c r="AK245" s="294" t="e">
        <f>VLOOKUP(F245,[4]IMC!$B$6:$R$210,15,FALSE)</f>
        <v>#N/A</v>
      </c>
      <c r="AL245" s="294" t="e">
        <f>VLOOKUP(F245,[4]IMC!$B$6:$R$210,16,FALSE)</f>
        <v>#N/A</v>
      </c>
      <c r="AM245" s="294" t="e">
        <f>VLOOKUP(F245,[4]IMC!$B$6:$R$210,17,FALSE)</f>
        <v>#N/A</v>
      </c>
    </row>
    <row r="246" spans="1:39" ht="12">
      <c r="A246" s="281"/>
      <c r="B246" s="281"/>
      <c r="C246" s="281"/>
      <c r="D246" s="283"/>
      <c r="E246" s="283"/>
      <c r="F246" s="284">
        <f t="shared" si="36"/>
        <v>0</v>
      </c>
      <c r="G246" s="285" t="e">
        <f t="shared" ca="1" si="41"/>
        <v>#NAME?</v>
      </c>
      <c r="H246" s="281"/>
      <c r="I246" s="281"/>
      <c r="J246" s="281">
        <f t="shared" si="38"/>
        <v>0</v>
      </c>
      <c r="K246" s="281"/>
      <c r="L246" s="286" t="e">
        <f t="shared" si="39"/>
        <v>#DIV/0!</v>
      </c>
      <c r="M246" s="287" t="str">
        <f t="shared" si="31"/>
        <v/>
      </c>
      <c r="N246" s="288" t="e">
        <f>MATCH(F246,[4]IMC!B:B,0)</f>
        <v>#N/A</v>
      </c>
      <c r="O246" s="288" t="e">
        <f t="shared" ca="1" si="40"/>
        <v>#N/A</v>
      </c>
      <c r="P246" s="287" t="e">
        <f ca="1">CONCATENATE(INDEX([4]IMC!$F$1:$R$5,5,$O246) &amp; " e " &amp; INDEX([4]IMC!$F$1:$R$5,5,$O246+1))</f>
        <v>#N/A</v>
      </c>
      <c r="Q246" s="281"/>
      <c r="R246" s="288" t="e">
        <f>MATCH(F246,[4]PC!A:A,0)</f>
        <v>#N/A</v>
      </c>
      <c r="S246" s="288" t="e">
        <f t="shared" ca="1" si="32"/>
        <v>#N/A</v>
      </c>
      <c r="T246" s="296" t="e">
        <f ca="1">CONCATENATE(INDEX([4]PC!$E$1:$M$2,1,$S246) &amp; " e " &amp; INDEX([4]PC!$E$1:$M$2,1,$S246+1))</f>
        <v>#N/A</v>
      </c>
      <c r="U246" s="339"/>
      <c r="V246" s="335" t="e">
        <f t="shared" ca="1" si="33"/>
        <v>#N/A</v>
      </c>
      <c r="W246" s="335" t="e">
        <f ca="1">CONCATENATE(INDEX([4]IMC!$F$1:$R$5,5,$V246) &amp; " e " &amp; INDEX([4]IMC!$F$1:$R$5,5,$V246+1))</f>
        <v>#N/A</v>
      </c>
      <c r="X246" s="336">
        <f t="shared" si="34"/>
        <v>0</v>
      </c>
      <c r="Y246" s="336">
        <f t="shared" si="35"/>
        <v>0</v>
      </c>
      <c r="Z246" s="337"/>
      <c r="AA246" s="294" t="e">
        <f>VLOOKUP(F246,[4]IMC!$B$6:$R$210,5,FALSE)</f>
        <v>#N/A</v>
      </c>
      <c r="AB246" s="294" t="e">
        <f>VLOOKUP(F246,[4]IMC!$B$6:$R$210,6,FALSE)</f>
        <v>#N/A</v>
      </c>
      <c r="AC246" s="294" t="e">
        <f>VLOOKUP(F246,[4]IMC!$B$6:$R$210,7,FALSE)</f>
        <v>#N/A</v>
      </c>
      <c r="AD246" s="294" t="e">
        <f>VLOOKUP(F246,[4]IMC!$B$6:$R$210,8,FALSE)</f>
        <v>#N/A</v>
      </c>
      <c r="AE246" s="294" t="e">
        <f>VLOOKUP(F246,[4]IMC!$B$6:$R$210,9,FALSE)</f>
        <v>#N/A</v>
      </c>
      <c r="AF246" s="294" t="e">
        <f>VLOOKUP(F246,[4]IMC!$B$6:$R$210,10,FALSE)</f>
        <v>#N/A</v>
      </c>
      <c r="AG246" s="294" t="e">
        <f>VLOOKUP(F246,[4]IMC!$B$6:$R$210,11,FALSE)</f>
        <v>#N/A</v>
      </c>
      <c r="AH246" s="294" t="e">
        <f>VLOOKUP(F246,[4]IMC!$B$6:$R$210,12,FALSE)</f>
        <v>#N/A</v>
      </c>
      <c r="AI246" s="294" t="e">
        <f>VLOOKUP(F246,[4]IMC!$B$6:$R$210,13,FALSE)</f>
        <v>#N/A</v>
      </c>
      <c r="AJ246" s="294" t="e">
        <f>VLOOKUP(F246,[4]IMC!$B$6:$R$210,14,FALSE)</f>
        <v>#N/A</v>
      </c>
      <c r="AK246" s="294" t="e">
        <f>VLOOKUP(F246,[4]IMC!$B$6:$R$210,15,FALSE)</f>
        <v>#N/A</v>
      </c>
      <c r="AL246" s="294" t="e">
        <f>VLOOKUP(F246,[4]IMC!$B$6:$R$210,16,FALSE)</f>
        <v>#N/A</v>
      </c>
      <c r="AM246" s="294" t="e">
        <f>VLOOKUP(F246,[4]IMC!$B$6:$R$210,17,FALSE)</f>
        <v>#N/A</v>
      </c>
    </row>
    <row r="247" spans="1:39" ht="12">
      <c r="A247" s="281"/>
      <c r="B247" s="281"/>
      <c r="C247" s="281"/>
      <c r="D247" s="283"/>
      <c r="E247" s="283"/>
      <c r="F247" s="284">
        <f t="shared" si="36"/>
        <v>0</v>
      </c>
      <c r="G247" s="285" t="e">
        <f t="shared" ca="1" si="41"/>
        <v>#NAME?</v>
      </c>
      <c r="H247" s="281"/>
      <c r="I247" s="281"/>
      <c r="J247" s="281">
        <f t="shared" si="38"/>
        <v>0</v>
      </c>
      <c r="K247" s="281"/>
      <c r="L247" s="286" t="e">
        <f t="shared" si="39"/>
        <v>#DIV/0!</v>
      </c>
      <c r="M247" s="287" t="str">
        <f t="shared" si="31"/>
        <v/>
      </c>
      <c r="N247" s="288" t="e">
        <f>MATCH(F247,[4]IMC!B:B,0)</f>
        <v>#N/A</v>
      </c>
      <c r="O247" s="288" t="e">
        <f t="shared" ca="1" si="40"/>
        <v>#N/A</v>
      </c>
      <c r="P247" s="287" t="e">
        <f ca="1">CONCATENATE(INDEX([4]IMC!$F$1:$R$5,5,$O247) &amp; " e " &amp; INDEX([4]IMC!$F$1:$R$5,5,$O247+1))</f>
        <v>#N/A</v>
      </c>
      <c r="Q247" s="281"/>
      <c r="R247" s="288" t="e">
        <f>MATCH(F247,[4]PC!A:A,0)</f>
        <v>#N/A</v>
      </c>
      <c r="S247" s="288" t="e">
        <f t="shared" ca="1" si="32"/>
        <v>#N/A</v>
      </c>
      <c r="T247" s="296" t="e">
        <f ca="1">CONCATENATE(INDEX([4]PC!$E$1:$M$2,1,$S247) &amp; " e " &amp; INDEX([4]PC!$E$1:$M$2,1,$S247+1))</f>
        <v>#N/A</v>
      </c>
      <c r="U247" s="339"/>
      <c r="V247" s="335" t="e">
        <f t="shared" ca="1" si="33"/>
        <v>#N/A</v>
      </c>
      <c r="W247" s="335" t="e">
        <f ca="1">CONCATENATE(INDEX([4]IMC!$F$1:$R$5,5,$V247) &amp; " e " &amp; INDEX([4]IMC!$F$1:$R$5,5,$V247+1))</f>
        <v>#N/A</v>
      </c>
      <c r="X247" s="336">
        <f t="shared" si="34"/>
        <v>0</v>
      </c>
      <c r="Y247" s="336">
        <f t="shared" si="35"/>
        <v>0</v>
      </c>
      <c r="Z247" s="337"/>
      <c r="AA247" s="294" t="e">
        <f>VLOOKUP(F247,[4]IMC!$B$6:$R$210,5,FALSE)</f>
        <v>#N/A</v>
      </c>
      <c r="AB247" s="294" t="e">
        <f>VLOOKUP(F247,[4]IMC!$B$6:$R$210,6,FALSE)</f>
        <v>#N/A</v>
      </c>
      <c r="AC247" s="294" t="e">
        <f>VLOOKUP(F247,[4]IMC!$B$6:$R$210,7,FALSE)</f>
        <v>#N/A</v>
      </c>
      <c r="AD247" s="294" t="e">
        <f>VLOOKUP(F247,[4]IMC!$B$6:$R$210,8,FALSE)</f>
        <v>#N/A</v>
      </c>
      <c r="AE247" s="294" t="e">
        <f>VLOOKUP(F247,[4]IMC!$B$6:$R$210,9,FALSE)</f>
        <v>#N/A</v>
      </c>
      <c r="AF247" s="294" t="e">
        <f>VLOOKUP(F247,[4]IMC!$B$6:$R$210,10,FALSE)</f>
        <v>#N/A</v>
      </c>
      <c r="AG247" s="294" t="e">
        <f>VLOOKUP(F247,[4]IMC!$B$6:$R$210,11,FALSE)</f>
        <v>#N/A</v>
      </c>
      <c r="AH247" s="294" t="e">
        <f>VLOOKUP(F247,[4]IMC!$B$6:$R$210,12,FALSE)</f>
        <v>#N/A</v>
      </c>
      <c r="AI247" s="294" t="e">
        <f>VLOOKUP(F247,[4]IMC!$B$6:$R$210,13,FALSE)</f>
        <v>#N/A</v>
      </c>
      <c r="AJ247" s="294" t="e">
        <f>VLOOKUP(F247,[4]IMC!$B$6:$R$210,14,FALSE)</f>
        <v>#N/A</v>
      </c>
      <c r="AK247" s="294" t="e">
        <f>VLOOKUP(F247,[4]IMC!$B$6:$R$210,15,FALSE)</f>
        <v>#N/A</v>
      </c>
      <c r="AL247" s="294" t="e">
        <f>VLOOKUP(F247,[4]IMC!$B$6:$R$210,16,FALSE)</f>
        <v>#N/A</v>
      </c>
      <c r="AM247" s="294" t="e">
        <f>VLOOKUP(F247,[4]IMC!$B$6:$R$210,17,FALSE)</f>
        <v>#N/A</v>
      </c>
    </row>
    <row r="248" spans="1:39" ht="12">
      <c r="A248" s="281"/>
      <c r="B248" s="281"/>
      <c r="C248" s="281"/>
      <c r="D248" s="283"/>
      <c r="E248" s="283"/>
      <c r="F248" s="284">
        <f t="shared" si="36"/>
        <v>0</v>
      </c>
      <c r="G248" s="285" t="e">
        <f t="shared" ca="1" si="41"/>
        <v>#NAME?</v>
      </c>
      <c r="H248" s="281"/>
      <c r="I248" s="281"/>
      <c r="J248" s="281">
        <f t="shared" si="38"/>
        <v>0</v>
      </c>
      <c r="K248" s="281"/>
      <c r="L248" s="286" t="e">
        <f t="shared" si="39"/>
        <v>#DIV/0!</v>
      </c>
      <c r="M248" s="287" t="str">
        <f t="shared" si="31"/>
        <v/>
      </c>
      <c r="N248" s="288" t="e">
        <f>MATCH(F248,[4]IMC!B:B,0)</f>
        <v>#N/A</v>
      </c>
      <c r="O248" s="288" t="e">
        <f t="shared" ca="1" si="40"/>
        <v>#N/A</v>
      </c>
      <c r="P248" s="287" t="e">
        <f ca="1">CONCATENATE(INDEX([4]IMC!$F$1:$R$5,5,$O248) &amp; " e " &amp; INDEX([4]IMC!$F$1:$R$5,5,$O248+1))</f>
        <v>#N/A</v>
      </c>
      <c r="Q248" s="281"/>
      <c r="R248" s="288" t="e">
        <f>MATCH(F248,[4]PC!A:A,0)</f>
        <v>#N/A</v>
      </c>
      <c r="S248" s="288" t="e">
        <f t="shared" ca="1" si="32"/>
        <v>#N/A</v>
      </c>
      <c r="T248" s="296" t="e">
        <f ca="1">CONCATENATE(INDEX([4]PC!$E$1:$M$2,1,$S248) &amp; " e " &amp; INDEX([4]PC!$E$1:$M$2,1,$S248+1))</f>
        <v>#N/A</v>
      </c>
      <c r="U248" s="339"/>
      <c r="V248" s="335" t="e">
        <f t="shared" ca="1" si="33"/>
        <v>#N/A</v>
      </c>
      <c r="W248" s="335" t="e">
        <f ca="1">CONCATENATE(INDEX([4]IMC!$F$1:$R$5,5,$V248) &amp; " e " &amp; INDEX([4]IMC!$F$1:$R$5,5,$V248+1))</f>
        <v>#N/A</v>
      </c>
      <c r="X248" s="336">
        <f t="shared" si="34"/>
        <v>0</v>
      </c>
      <c r="Y248" s="336">
        <f t="shared" si="35"/>
        <v>0</v>
      </c>
      <c r="Z248" s="337"/>
      <c r="AA248" s="294" t="e">
        <f>VLOOKUP(F248,[4]IMC!$B$6:$R$210,5,FALSE)</f>
        <v>#N/A</v>
      </c>
      <c r="AB248" s="294" t="e">
        <f>VLOOKUP(F248,[4]IMC!$B$6:$R$210,6,FALSE)</f>
        <v>#N/A</v>
      </c>
      <c r="AC248" s="294" t="e">
        <f>VLOOKUP(F248,[4]IMC!$B$6:$R$210,7,FALSE)</f>
        <v>#N/A</v>
      </c>
      <c r="AD248" s="294" t="e">
        <f>VLOOKUP(F248,[4]IMC!$B$6:$R$210,8,FALSE)</f>
        <v>#N/A</v>
      </c>
      <c r="AE248" s="294" t="e">
        <f>VLOOKUP(F248,[4]IMC!$B$6:$R$210,9,FALSE)</f>
        <v>#N/A</v>
      </c>
      <c r="AF248" s="294" t="e">
        <f>VLOOKUP(F248,[4]IMC!$B$6:$R$210,10,FALSE)</f>
        <v>#N/A</v>
      </c>
      <c r="AG248" s="294" t="e">
        <f>VLOOKUP(F248,[4]IMC!$B$6:$R$210,11,FALSE)</f>
        <v>#N/A</v>
      </c>
      <c r="AH248" s="294" t="e">
        <f>VLOOKUP(F248,[4]IMC!$B$6:$R$210,12,FALSE)</f>
        <v>#N/A</v>
      </c>
      <c r="AI248" s="294" t="e">
        <f>VLOOKUP(F248,[4]IMC!$B$6:$R$210,13,FALSE)</f>
        <v>#N/A</v>
      </c>
      <c r="AJ248" s="294" t="e">
        <f>VLOOKUP(F248,[4]IMC!$B$6:$R$210,14,FALSE)</f>
        <v>#N/A</v>
      </c>
      <c r="AK248" s="294" t="e">
        <f>VLOOKUP(F248,[4]IMC!$B$6:$R$210,15,FALSE)</f>
        <v>#N/A</v>
      </c>
      <c r="AL248" s="294" t="e">
        <f>VLOOKUP(F248,[4]IMC!$B$6:$R$210,16,FALSE)</f>
        <v>#N/A</v>
      </c>
      <c r="AM248" s="294" t="e">
        <f>VLOOKUP(F248,[4]IMC!$B$6:$R$210,17,FALSE)</f>
        <v>#N/A</v>
      </c>
    </row>
    <row r="249" spans="1:39" ht="12">
      <c r="A249" s="281"/>
      <c r="B249" s="281"/>
      <c r="C249" s="281"/>
      <c r="D249" s="283"/>
      <c r="E249" s="283"/>
      <c r="F249" s="284">
        <f t="shared" si="36"/>
        <v>0</v>
      </c>
      <c r="G249" s="285" t="e">
        <f t="shared" ca="1" si="41"/>
        <v>#NAME?</v>
      </c>
      <c r="H249" s="281"/>
      <c r="I249" s="281"/>
      <c r="J249" s="281">
        <f t="shared" si="38"/>
        <v>0</v>
      </c>
      <c r="K249" s="281"/>
      <c r="L249" s="286" t="e">
        <f t="shared" si="39"/>
        <v>#DIV/0!</v>
      </c>
      <c r="M249" s="287" t="str">
        <f t="shared" si="31"/>
        <v/>
      </c>
      <c r="N249" s="288" t="e">
        <f>MATCH(F249,[4]IMC!B:B,0)</f>
        <v>#N/A</v>
      </c>
      <c r="O249" s="288" t="e">
        <f t="shared" ca="1" si="40"/>
        <v>#N/A</v>
      </c>
      <c r="P249" s="287" t="e">
        <f ca="1">CONCATENATE(INDEX([4]IMC!$F$1:$R$5,5,$O249) &amp; " e " &amp; INDEX([4]IMC!$F$1:$R$5,5,$O249+1))</f>
        <v>#N/A</v>
      </c>
      <c r="Q249" s="281"/>
      <c r="R249" s="288" t="e">
        <f>MATCH(F249,[4]PC!A:A,0)</f>
        <v>#N/A</v>
      </c>
      <c r="S249" s="288" t="e">
        <f t="shared" ca="1" si="32"/>
        <v>#N/A</v>
      </c>
      <c r="T249" s="296" t="e">
        <f ca="1">CONCATENATE(INDEX([4]PC!$E$1:$M$2,1,$S249) &amp; " e " &amp; INDEX([4]PC!$E$1:$M$2,1,$S249+1))</f>
        <v>#N/A</v>
      </c>
      <c r="U249" s="339"/>
      <c r="V249" s="335" t="e">
        <f t="shared" ca="1" si="33"/>
        <v>#N/A</v>
      </c>
      <c r="W249" s="335" t="e">
        <f ca="1">CONCATENATE(INDEX([4]IMC!$F$1:$R$5,5,$V249) &amp; " e " &amp; INDEX([4]IMC!$F$1:$R$5,5,$V249+1))</f>
        <v>#N/A</v>
      </c>
      <c r="X249" s="336">
        <f t="shared" si="34"/>
        <v>0</v>
      </c>
      <c r="Y249" s="336">
        <f t="shared" si="35"/>
        <v>0</v>
      </c>
      <c r="Z249" s="337"/>
      <c r="AA249" s="294" t="e">
        <f>VLOOKUP(F249,[4]IMC!$B$6:$R$210,5,FALSE)</f>
        <v>#N/A</v>
      </c>
      <c r="AB249" s="294" t="e">
        <f>VLOOKUP(F249,[4]IMC!$B$6:$R$210,6,FALSE)</f>
        <v>#N/A</v>
      </c>
      <c r="AC249" s="294" t="e">
        <f>VLOOKUP(F249,[4]IMC!$B$6:$R$210,7,FALSE)</f>
        <v>#N/A</v>
      </c>
      <c r="AD249" s="294" t="e">
        <f>VLOOKUP(F249,[4]IMC!$B$6:$R$210,8,FALSE)</f>
        <v>#N/A</v>
      </c>
      <c r="AE249" s="294" t="e">
        <f>VLOOKUP(F249,[4]IMC!$B$6:$R$210,9,FALSE)</f>
        <v>#N/A</v>
      </c>
      <c r="AF249" s="294" t="e">
        <f>VLOOKUP(F249,[4]IMC!$B$6:$R$210,10,FALSE)</f>
        <v>#N/A</v>
      </c>
      <c r="AG249" s="294" t="e">
        <f>VLOOKUP(F249,[4]IMC!$B$6:$R$210,11,FALSE)</f>
        <v>#N/A</v>
      </c>
      <c r="AH249" s="294" t="e">
        <f>VLOOKUP(F249,[4]IMC!$B$6:$R$210,12,FALSE)</f>
        <v>#N/A</v>
      </c>
      <c r="AI249" s="294" t="e">
        <f>VLOOKUP(F249,[4]IMC!$B$6:$R$210,13,FALSE)</f>
        <v>#N/A</v>
      </c>
      <c r="AJ249" s="294" t="e">
        <f>VLOOKUP(F249,[4]IMC!$B$6:$R$210,14,FALSE)</f>
        <v>#N/A</v>
      </c>
      <c r="AK249" s="294" t="e">
        <f>VLOOKUP(F249,[4]IMC!$B$6:$R$210,15,FALSE)</f>
        <v>#N/A</v>
      </c>
      <c r="AL249" s="294" t="e">
        <f>VLOOKUP(F249,[4]IMC!$B$6:$R$210,16,FALSE)</f>
        <v>#N/A</v>
      </c>
      <c r="AM249" s="294" t="e">
        <f>VLOOKUP(F249,[4]IMC!$B$6:$R$210,17,FALSE)</f>
        <v>#N/A</v>
      </c>
    </row>
    <row r="250" spans="1:39" ht="12">
      <c r="A250" s="281"/>
      <c r="B250" s="281"/>
      <c r="C250" s="281"/>
      <c r="D250" s="283"/>
      <c r="E250" s="283"/>
      <c r="F250" s="284">
        <f t="shared" si="36"/>
        <v>0</v>
      </c>
      <c r="G250" s="285" t="e">
        <f t="shared" ca="1" si="41"/>
        <v>#NAME?</v>
      </c>
      <c r="H250" s="281"/>
      <c r="I250" s="281"/>
      <c r="J250" s="281">
        <f t="shared" si="38"/>
        <v>0</v>
      </c>
      <c r="K250" s="281"/>
      <c r="L250" s="286" t="e">
        <f t="shared" si="39"/>
        <v>#DIV/0!</v>
      </c>
      <c r="M250" s="287" t="str">
        <f t="shared" si="31"/>
        <v/>
      </c>
      <c r="N250" s="288" t="e">
        <f>MATCH(F250,[4]IMC!B:B,0)</f>
        <v>#N/A</v>
      </c>
      <c r="O250" s="288" t="e">
        <f t="shared" ca="1" si="40"/>
        <v>#N/A</v>
      </c>
      <c r="P250" s="287" t="e">
        <f ca="1">CONCATENATE(INDEX([4]IMC!$F$1:$R$5,5,$O250) &amp; " e " &amp; INDEX([4]IMC!$F$1:$R$5,5,$O250+1))</f>
        <v>#N/A</v>
      </c>
      <c r="Q250" s="281"/>
      <c r="R250" s="288" t="e">
        <f>MATCH(F250,[4]PC!A:A,0)</f>
        <v>#N/A</v>
      </c>
      <c r="S250" s="288" t="e">
        <f t="shared" ca="1" si="32"/>
        <v>#N/A</v>
      </c>
      <c r="T250" s="296" t="e">
        <f ca="1">CONCATENATE(INDEX([4]PC!$E$1:$M$2,1,$S250) &amp; " e " &amp; INDEX([4]PC!$E$1:$M$2,1,$S250+1))</f>
        <v>#N/A</v>
      </c>
      <c r="U250" s="339"/>
      <c r="V250" s="335" t="e">
        <f t="shared" ca="1" si="33"/>
        <v>#N/A</v>
      </c>
      <c r="W250" s="335" t="e">
        <f ca="1">CONCATENATE(INDEX([4]IMC!$F$1:$R$5,5,$V250) &amp; " e " &amp; INDEX([4]IMC!$F$1:$R$5,5,$V250+1))</f>
        <v>#N/A</v>
      </c>
      <c r="X250" s="336">
        <f t="shared" si="34"/>
        <v>0</v>
      </c>
      <c r="Y250" s="336">
        <f t="shared" si="35"/>
        <v>0</v>
      </c>
      <c r="Z250" s="337"/>
      <c r="AA250" s="294" t="e">
        <f>VLOOKUP(F250,[4]IMC!$B$6:$R$210,5,FALSE)</f>
        <v>#N/A</v>
      </c>
      <c r="AB250" s="294" t="e">
        <f>VLOOKUP(F250,[4]IMC!$B$6:$R$210,6,FALSE)</f>
        <v>#N/A</v>
      </c>
      <c r="AC250" s="294" t="e">
        <f>VLOOKUP(F250,[4]IMC!$B$6:$R$210,7,FALSE)</f>
        <v>#N/A</v>
      </c>
      <c r="AD250" s="294" t="e">
        <f>VLOOKUP(F250,[4]IMC!$B$6:$R$210,8,FALSE)</f>
        <v>#N/A</v>
      </c>
      <c r="AE250" s="294" t="e">
        <f>VLOOKUP(F250,[4]IMC!$B$6:$R$210,9,FALSE)</f>
        <v>#N/A</v>
      </c>
      <c r="AF250" s="294" t="e">
        <f>VLOOKUP(F250,[4]IMC!$B$6:$R$210,10,FALSE)</f>
        <v>#N/A</v>
      </c>
      <c r="AG250" s="294" t="e">
        <f>VLOOKUP(F250,[4]IMC!$B$6:$R$210,11,FALSE)</f>
        <v>#N/A</v>
      </c>
      <c r="AH250" s="294" t="e">
        <f>VLOOKUP(F250,[4]IMC!$B$6:$R$210,12,FALSE)</f>
        <v>#N/A</v>
      </c>
      <c r="AI250" s="294" t="e">
        <f>VLOOKUP(F250,[4]IMC!$B$6:$R$210,13,FALSE)</f>
        <v>#N/A</v>
      </c>
      <c r="AJ250" s="294" t="e">
        <f>VLOOKUP(F250,[4]IMC!$B$6:$R$210,14,FALSE)</f>
        <v>#N/A</v>
      </c>
      <c r="AK250" s="294" t="e">
        <f>VLOOKUP(F250,[4]IMC!$B$6:$R$210,15,FALSE)</f>
        <v>#N/A</v>
      </c>
      <c r="AL250" s="294" t="e">
        <f>VLOOKUP(F250,[4]IMC!$B$6:$R$210,16,FALSE)</f>
        <v>#N/A</v>
      </c>
      <c r="AM250" s="294" t="e">
        <f>VLOOKUP(F250,[4]IMC!$B$6:$R$210,17,FALSE)</f>
        <v>#N/A</v>
      </c>
    </row>
    <row r="251" spans="1:39" ht="12">
      <c r="A251" s="281"/>
      <c r="B251" s="281"/>
      <c r="C251" s="281"/>
      <c r="D251" s="283"/>
      <c r="E251" s="283"/>
      <c r="F251" s="284">
        <f t="shared" si="36"/>
        <v>0</v>
      </c>
      <c r="G251" s="285" t="e">
        <f t="shared" ca="1" si="41"/>
        <v>#NAME?</v>
      </c>
      <c r="H251" s="281"/>
      <c r="I251" s="281"/>
      <c r="J251" s="281">
        <f t="shared" si="38"/>
        <v>0</v>
      </c>
      <c r="K251" s="281"/>
      <c r="L251" s="286" t="e">
        <f t="shared" si="39"/>
        <v>#DIV/0!</v>
      </c>
      <c r="M251" s="287" t="str">
        <f t="shared" si="31"/>
        <v/>
      </c>
      <c r="N251" s="288" t="e">
        <f>MATCH(F251,[4]IMC!B:B,0)</f>
        <v>#N/A</v>
      </c>
      <c r="O251" s="288" t="e">
        <f t="shared" ca="1" si="40"/>
        <v>#N/A</v>
      </c>
      <c r="P251" s="287" t="e">
        <f ca="1">CONCATENATE(INDEX([4]IMC!$F$1:$R$5,5,$O251) &amp; " e " &amp; INDEX([4]IMC!$F$1:$R$5,5,$O251+1))</f>
        <v>#N/A</v>
      </c>
      <c r="Q251" s="281"/>
      <c r="R251" s="288" t="e">
        <f>MATCH(F251,[4]PC!A:A,0)</f>
        <v>#N/A</v>
      </c>
      <c r="S251" s="288" t="e">
        <f t="shared" ca="1" si="32"/>
        <v>#N/A</v>
      </c>
      <c r="T251" s="296" t="e">
        <f ca="1">CONCATENATE(INDEX([4]PC!$E$1:$M$2,1,$S251) &amp; " e " &amp; INDEX([4]PC!$E$1:$M$2,1,$S251+1))</f>
        <v>#N/A</v>
      </c>
      <c r="U251" s="339"/>
      <c r="V251" s="335" t="e">
        <f t="shared" ca="1" si="33"/>
        <v>#N/A</v>
      </c>
      <c r="W251" s="335" t="e">
        <f ca="1">CONCATENATE(INDEX([4]IMC!$F$1:$R$5,5,$V251) &amp; " e " &amp; INDEX([4]IMC!$F$1:$R$5,5,$V251+1))</f>
        <v>#N/A</v>
      </c>
      <c r="X251" s="336">
        <f t="shared" si="34"/>
        <v>0</v>
      </c>
      <c r="Y251" s="336">
        <f t="shared" si="35"/>
        <v>0</v>
      </c>
      <c r="Z251" s="337"/>
      <c r="AA251" s="294" t="e">
        <f>VLOOKUP(F251,[4]IMC!$B$6:$R$210,5,FALSE)</f>
        <v>#N/A</v>
      </c>
      <c r="AB251" s="294" t="e">
        <f>VLOOKUP(F251,[4]IMC!$B$6:$R$210,6,FALSE)</f>
        <v>#N/A</v>
      </c>
      <c r="AC251" s="294" t="e">
        <f>VLOOKUP(F251,[4]IMC!$B$6:$R$210,7,FALSE)</f>
        <v>#N/A</v>
      </c>
      <c r="AD251" s="294" t="e">
        <f>VLOOKUP(F251,[4]IMC!$B$6:$R$210,8,FALSE)</f>
        <v>#N/A</v>
      </c>
      <c r="AE251" s="294" t="e">
        <f>VLOOKUP(F251,[4]IMC!$B$6:$R$210,9,FALSE)</f>
        <v>#N/A</v>
      </c>
      <c r="AF251" s="294" t="e">
        <f>VLOOKUP(F251,[4]IMC!$B$6:$R$210,10,FALSE)</f>
        <v>#N/A</v>
      </c>
      <c r="AG251" s="294" t="e">
        <f>VLOOKUP(F251,[4]IMC!$B$6:$R$210,11,FALSE)</f>
        <v>#N/A</v>
      </c>
      <c r="AH251" s="294" t="e">
        <f>VLOOKUP(F251,[4]IMC!$B$6:$R$210,12,FALSE)</f>
        <v>#N/A</v>
      </c>
      <c r="AI251" s="294" t="e">
        <f>VLOOKUP(F251,[4]IMC!$B$6:$R$210,13,FALSE)</f>
        <v>#N/A</v>
      </c>
      <c r="AJ251" s="294" t="e">
        <f>VLOOKUP(F251,[4]IMC!$B$6:$R$210,14,FALSE)</f>
        <v>#N/A</v>
      </c>
      <c r="AK251" s="294" t="e">
        <f>VLOOKUP(F251,[4]IMC!$B$6:$R$210,15,FALSE)</f>
        <v>#N/A</v>
      </c>
      <c r="AL251" s="294" t="e">
        <f>VLOOKUP(F251,[4]IMC!$B$6:$R$210,16,FALSE)</f>
        <v>#N/A</v>
      </c>
      <c r="AM251" s="294" t="e">
        <f>VLOOKUP(F251,[4]IMC!$B$6:$R$210,17,FALSE)</f>
        <v>#N/A</v>
      </c>
    </row>
    <row r="252" spans="1:39" ht="12">
      <c r="A252" s="281"/>
      <c r="B252" s="281"/>
      <c r="C252" s="281"/>
      <c r="D252" s="283"/>
      <c r="E252" s="283"/>
      <c r="F252" s="284">
        <f t="shared" si="36"/>
        <v>0</v>
      </c>
      <c r="G252" s="285" t="e">
        <f t="shared" ca="1" si="41"/>
        <v>#NAME?</v>
      </c>
      <c r="H252" s="281"/>
      <c r="I252" s="281"/>
      <c r="J252" s="281">
        <f t="shared" si="38"/>
        <v>0</v>
      </c>
      <c r="K252" s="281"/>
      <c r="L252" s="286" t="e">
        <f t="shared" si="39"/>
        <v>#DIV/0!</v>
      </c>
      <c r="M252" s="287" t="str">
        <f t="shared" si="31"/>
        <v/>
      </c>
      <c r="N252" s="288" t="e">
        <f>MATCH(F252,[4]IMC!B:B,0)</f>
        <v>#N/A</v>
      </c>
      <c r="O252" s="288" t="e">
        <f t="shared" ca="1" si="40"/>
        <v>#N/A</v>
      </c>
      <c r="P252" s="287" t="e">
        <f ca="1">CONCATENATE(INDEX([4]IMC!$F$1:$R$5,5,$O252) &amp; " e " &amp; INDEX([4]IMC!$F$1:$R$5,5,$O252+1))</f>
        <v>#N/A</v>
      </c>
      <c r="Q252" s="281"/>
      <c r="R252" s="288" t="e">
        <f>MATCH(F252,[4]PC!A:A,0)</f>
        <v>#N/A</v>
      </c>
      <c r="S252" s="288" t="e">
        <f t="shared" ca="1" si="32"/>
        <v>#N/A</v>
      </c>
      <c r="T252" s="296" t="e">
        <f ca="1">CONCATENATE(INDEX([4]PC!$E$1:$M$2,1,$S252) &amp; " e " &amp; INDEX([4]PC!$E$1:$M$2,1,$S252+1))</f>
        <v>#N/A</v>
      </c>
      <c r="U252" s="339"/>
      <c r="V252" s="335" t="e">
        <f t="shared" ca="1" si="33"/>
        <v>#N/A</v>
      </c>
      <c r="W252" s="335" t="e">
        <f ca="1">CONCATENATE(INDEX([4]IMC!$F$1:$R$5,5,$V252) &amp; " e " &amp; INDEX([4]IMC!$F$1:$R$5,5,$V252+1))</f>
        <v>#N/A</v>
      </c>
      <c r="X252" s="336">
        <f t="shared" si="34"/>
        <v>0</v>
      </c>
      <c r="Y252" s="336">
        <f t="shared" si="35"/>
        <v>0</v>
      </c>
      <c r="Z252" s="337"/>
      <c r="AA252" s="294" t="e">
        <f>VLOOKUP(F252,[4]IMC!$B$6:$R$210,5,FALSE)</f>
        <v>#N/A</v>
      </c>
      <c r="AB252" s="294" t="e">
        <f>VLOOKUP(F252,[4]IMC!$B$6:$R$210,6,FALSE)</f>
        <v>#N/A</v>
      </c>
      <c r="AC252" s="294" t="e">
        <f>VLOOKUP(F252,[4]IMC!$B$6:$R$210,7,FALSE)</f>
        <v>#N/A</v>
      </c>
      <c r="AD252" s="294" t="e">
        <f>VLOOKUP(F252,[4]IMC!$B$6:$R$210,8,FALSE)</f>
        <v>#N/A</v>
      </c>
      <c r="AE252" s="294" t="e">
        <f>VLOOKUP(F252,[4]IMC!$B$6:$R$210,9,FALSE)</f>
        <v>#N/A</v>
      </c>
      <c r="AF252" s="294" t="e">
        <f>VLOOKUP(F252,[4]IMC!$B$6:$R$210,10,FALSE)</f>
        <v>#N/A</v>
      </c>
      <c r="AG252" s="294" t="e">
        <f>VLOOKUP(F252,[4]IMC!$B$6:$R$210,11,FALSE)</f>
        <v>#N/A</v>
      </c>
      <c r="AH252" s="294" t="e">
        <f>VLOOKUP(F252,[4]IMC!$B$6:$R$210,12,FALSE)</f>
        <v>#N/A</v>
      </c>
      <c r="AI252" s="294" t="e">
        <f>VLOOKUP(F252,[4]IMC!$B$6:$R$210,13,FALSE)</f>
        <v>#N/A</v>
      </c>
      <c r="AJ252" s="294" t="e">
        <f>VLOOKUP(F252,[4]IMC!$B$6:$R$210,14,FALSE)</f>
        <v>#N/A</v>
      </c>
      <c r="AK252" s="294" t="e">
        <f>VLOOKUP(F252,[4]IMC!$B$6:$R$210,15,FALSE)</f>
        <v>#N/A</v>
      </c>
      <c r="AL252" s="294" t="e">
        <f>VLOOKUP(F252,[4]IMC!$B$6:$R$210,16,FALSE)</f>
        <v>#N/A</v>
      </c>
      <c r="AM252" s="294" t="e">
        <f>VLOOKUP(F252,[4]IMC!$B$6:$R$210,17,FALSE)</f>
        <v>#N/A</v>
      </c>
    </row>
    <row r="253" spans="1:39" ht="12">
      <c r="A253" s="281"/>
      <c r="B253" s="281"/>
      <c r="C253" s="281"/>
      <c r="D253" s="283"/>
      <c r="E253" s="283"/>
      <c r="F253" s="284">
        <f t="shared" si="36"/>
        <v>0</v>
      </c>
      <c r="G253" s="285" t="e">
        <f t="shared" ca="1" si="41"/>
        <v>#NAME?</v>
      </c>
      <c r="H253" s="281"/>
      <c r="I253" s="281"/>
      <c r="J253" s="281">
        <f t="shared" si="38"/>
        <v>0</v>
      </c>
      <c r="K253" s="281"/>
      <c r="L253" s="286" t="e">
        <f t="shared" si="39"/>
        <v>#DIV/0!</v>
      </c>
      <c r="M253" s="287" t="str">
        <f t="shared" si="31"/>
        <v/>
      </c>
      <c r="N253" s="288" t="e">
        <f>MATCH(F253,[4]IMC!B:B,0)</f>
        <v>#N/A</v>
      </c>
      <c r="O253" s="288" t="e">
        <f t="shared" ca="1" si="40"/>
        <v>#N/A</v>
      </c>
      <c r="P253" s="287" t="e">
        <f ca="1">CONCATENATE(INDEX([4]IMC!$F$1:$R$5,5,$O253) &amp; " e " &amp; INDEX([4]IMC!$F$1:$R$5,5,$O253+1))</f>
        <v>#N/A</v>
      </c>
      <c r="Q253" s="281"/>
      <c r="R253" s="288" t="e">
        <f>MATCH(F253,[4]PC!A:A,0)</f>
        <v>#N/A</v>
      </c>
      <c r="S253" s="288" t="e">
        <f t="shared" ca="1" si="32"/>
        <v>#N/A</v>
      </c>
      <c r="T253" s="296" t="e">
        <f ca="1">CONCATENATE(INDEX([4]PC!$E$1:$M$2,1,$S253) &amp; " e " &amp; INDEX([4]PC!$E$1:$M$2,1,$S253+1))</f>
        <v>#N/A</v>
      </c>
      <c r="U253" s="339"/>
      <c r="V253" s="335" t="e">
        <f t="shared" ca="1" si="33"/>
        <v>#N/A</v>
      </c>
      <c r="W253" s="335" t="e">
        <f ca="1">CONCATENATE(INDEX([4]IMC!$F$1:$R$5,5,$V253) &amp; " e " &amp; INDEX([4]IMC!$F$1:$R$5,5,$V253+1))</f>
        <v>#N/A</v>
      </c>
      <c r="X253" s="336">
        <f t="shared" si="34"/>
        <v>0</v>
      </c>
      <c r="Y253" s="336">
        <f t="shared" si="35"/>
        <v>0</v>
      </c>
      <c r="Z253" s="337"/>
      <c r="AA253" s="294" t="e">
        <f>VLOOKUP(F253,[4]IMC!$B$6:$R$210,5,FALSE)</f>
        <v>#N/A</v>
      </c>
      <c r="AB253" s="294" t="e">
        <f>VLOOKUP(F253,[4]IMC!$B$6:$R$210,6,FALSE)</f>
        <v>#N/A</v>
      </c>
      <c r="AC253" s="294" t="e">
        <f>VLOOKUP(F253,[4]IMC!$B$6:$R$210,7,FALSE)</f>
        <v>#N/A</v>
      </c>
      <c r="AD253" s="294" t="e">
        <f>VLOOKUP(F253,[4]IMC!$B$6:$R$210,8,FALSE)</f>
        <v>#N/A</v>
      </c>
      <c r="AE253" s="294" t="e">
        <f>VLOOKUP(F253,[4]IMC!$B$6:$R$210,9,FALSE)</f>
        <v>#N/A</v>
      </c>
      <c r="AF253" s="294" t="e">
        <f>VLOOKUP(F253,[4]IMC!$B$6:$R$210,10,FALSE)</f>
        <v>#N/A</v>
      </c>
      <c r="AG253" s="294" t="e">
        <f>VLOOKUP(F253,[4]IMC!$B$6:$R$210,11,FALSE)</f>
        <v>#N/A</v>
      </c>
      <c r="AH253" s="294" t="e">
        <f>VLOOKUP(F253,[4]IMC!$B$6:$R$210,12,FALSE)</f>
        <v>#N/A</v>
      </c>
      <c r="AI253" s="294" t="e">
        <f>VLOOKUP(F253,[4]IMC!$B$6:$R$210,13,FALSE)</f>
        <v>#N/A</v>
      </c>
      <c r="AJ253" s="294" t="e">
        <f>VLOOKUP(F253,[4]IMC!$B$6:$R$210,14,FALSE)</f>
        <v>#N/A</v>
      </c>
      <c r="AK253" s="294" t="e">
        <f>VLOOKUP(F253,[4]IMC!$B$6:$R$210,15,FALSE)</f>
        <v>#N/A</v>
      </c>
      <c r="AL253" s="294" t="e">
        <f>VLOOKUP(F253,[4]IMC!$B$6:$R$210,16,FALSE)</f>
        <v>#N/A</v>
      </c>
      <c r="AM253" s="294" t="e">
        <f>VLOOKUP(F253,[4]IMC!$B$6:$R$210,17,FALSE)</f>
        <v>#N/A</v>
      </c>
    </row>
    <row r="254" spans="1:39" ht="12">
      <c r="A254" s="281"/>
      <c r="B254" s="281"/>
      <c r="C254" s="281"/>
      <c r="D254" s="283"/>
      <c r="E254" s="283"/>
      <c r="F254" s="284">
        <f t="shared" si="36"/>
        <v>0</v>
      </c>
      <c r="G254" s="285" t="e">
        <f t="shared" ca="1" si="41"/>
        <v>#NAME?</v>
      </c>
      <c r="H254" s="281"/>
      <c r="I254" s="281"/>
      <c r="J254" s="281">
        <f t="shared" si="38"/>
        <v>0</v>
      </c>
      <c r="K254" s="281"/>
      <c r="L254" s="286" t="e">
        <f t="shared" si="39"/>
        <v>#DIV/0!</v>
      </c>
      <c r="M254" s="287" t="str">
        <f t="shared" si="31"/>
        <v/>
      </c>
      <c r="N254" s="288" t="e">
        <f>MATCH(F254,[4]IMC!B:B,0)</f>
        <v>#N/A</v>
      </c>
      <c r="O254" s="288" t="e">
        <f t="shared" ca="1" si="40"/>
        <v>#N/A</v>
      </c>
      <c r="P254" s="287" t="e">
        <f ca="1">CONCATENATE(INDEX([4]IMC!$F$1:$R$5,5,$O254) &amp; " e " &amp; INDEX([4]IMC!$F$1:$R$5,5,$O254+1))</f>
        <v>#N/A</v>
      </c>
      <c r="Q254" s="281"/>
      <c r="R254" s="288" t="e">
        <f>MATCH(F254,[4]PC!A:A,0)</f>
        <v>#N/A</v>
      </c>
      <c r="S254" s="288" t="e">
        <f t="shared" ca="1" si="32"/>
        <v>#N/A</v>
      </c>
      <c r="T254" s="296" t="e">
        <f ca="1">CONCATENATE(INDEX([4]PC!$E$1:$M$2,1,$S254) &amp; " e " &amp; INDEX([4]PC!$E$1:$M$2,1,$S254+1))</f>
        <v>#N/A</v>
      </c>
      <c r="U254" s="339"/>
      <c r="V254" s="335" t="e">
        <f t="shared" ca="1" si="33"/>
        <v>#N/A</v>
      </c>
      <c r="W254" s="335" t="e">
        <f ca="1">CONCATENATE(INDEX([4]IMC!$F$1:$R$5,5,$V254) &amp; " e " &amp; INDEX([4]IMC!$F$1:$R$5,5,$V254+1))</f>
        <v>#N/A</v>
      </c>
      <c r="X254" s="336">
        <f t="shared" si="34"/>
        <v>0</v>
      </c>
      <c r="Y254" s="336">
        <f t="shared" si="35"/>
        <v>0</v>
      </c>
      <c r="Z254" s="337"/>
      <c r="AA254" s="294" t="e">
        <f>VLOOKUP(F254,[4]IMC!$B$6:$R$210,5,FALSE)</f>
        <v>#N/A</v>
      </c>
      <c r="AB254" s="294" t="e">
        <f>VLOOKUP(F254,[4]IMC!$B$6:$R$210,6,FALSE)</f>
        <v>#N/A</v>
      </c>
      <c r="AC254" s="294" t="e">
        <f>VLOOKUP(F254,[4]IMC!$B$6:$R$210,7,FALSE)</f>
        <v>#N/A</v>
      </c>
      <c r="AD254" s="294" t="e">
        <f>VLOOKUP(F254,[4]IMC!$B$6:$R$210,8,FALSE)</f>
        <v>#N/A</v>
      </c>
      <c r="AE254" s="294" t="e">
        <f>VLOOKUP(F254,[4]IMC!$B$6:$R$210,9,FALSE)</f>
        <v>#N/A</v>
      </c>
      <c r="AF254" s="294" t="e">
        <f>VLOOKUP(F254,[4]IMC!$B$6:$R$210,10,FALSE)</f>
        <v>#N/A</v>
      </c>
      <c r="AG254" s="294" t="e">
        <f>VLOOKUP(F254,[4]IMC!$B$6:$R$210,11,FALSE)</f>
        <v>#N/A</v>
      </c>
      <c r="AH254" s="294" t="e">
        <f>VLOOKUP(F254,[4]IMC!$B$6:$R$210,12,FALSE)</f>
        <v>#N/A</v>
      </c>
      <c r="AI254" s="294" t="e">
        <f>VLOOKUP(F254,[4]IMC!$B$6:$R$210,13,FALSE)</f>
        <v>#N/A</v>
      </c>
      <c r="AJ254" s="294" t="e">
        <f>VLOOKUP(F254,[4]IMC!$B$6:$R$210,14,FALSE)</f>
        <v>#N/A</v>
      </c>
      <c r="AK254" s="294" t="e">
        <f>VLOOKUP(F254,[4]IMC!$B$6:$R$210,15,FALSE)</f>
        <v>#N/A</v>
      </c>
      <c r="AL254" s="294" t="e">
        <f>VLOOKUP(F254,[4]IMC!$B$6:$R$210,16,FALSE)</f>
        <v>#N/A</v>
      </c>
      <c r="AM254" s="294" t="e">
        <f>VLOOKUP(F254,[4]IMC!$B$6:$R$210,17,FALSE)</f>
        <v>#N/A</v>
      </c>
    </row>
    <row r="255" spans="1:39" ht="12">
      <c r="A255" s="281"/>
      <c r="B255" s="281"/>
      <c r="C255" s="281"/>
      <c r="D255" s="283"/>
      <c r="E255" s="283"/>
      <c r="F255" s="284">
        <f t="shared" si="36"/>
        <v>0</v>
      </c>
      <c r="G255" s="285" t="e">
        <f t="shared" ca="1" si="41"/>
        <v>#NAME?</v>
      </c>
      <c r="H255" s="281"/>
      <c r="I255" s="281"/>
      <c r="J255" s="281">
        <f t="shared" si="38"/>
        <v>0</v>
      </c>
      <c r="K255" s="281"/>
      <c r="L255" s="286" t="e">
        <f t="shared" si="39"/>
        <v>#DIV/0!</v>
      </c>
      <c r="M255" s="287" t="str">
        <f t="shared" si="31"/>
        <v/>
      </c>
      <c r="N255" s="288" t="e">
        <f>MATCH(F255,[4]IMC!B:B,0)</f>
        <v>#N/A</v>
      </c>
      <c r="O255" s="288" t="e">
        <f t="shared" ca="1" si="40"/>
        <v>#N/A</v>
      </c>
      <c r="P255" s="287" t="e">
        <f ca="1">CONCATENATE(INDEX([4]IMC!$F$1:$R$5,5,$O255) &amp; " e " &amp; INDEX([4]IMC!$F$1:$R$5,5,$O255+1))</f>
        <v>#N/A</v>
      </c>
      <c r="Q255" s="281"/>
      <c r="R255" s="288" t="e">
        <f>MATCH(F255,[4]PC!A:A,0)</f>
        <v>#N/A</v>
      </c>
      <c r="S255" s="288" t="e">
        <f t="shared" ca="1" si="32"/>
        <v>#N/A</v>
      </c>
      <c r="T255" s="296" t="e">
        <f ca="1">CONCATENATE(INDEX([4]PC!$E$1:$M$2,1,$S255) &amp; " e " &amp; INDEX([4]PC!$E$1:$M$2,1,$S255+1))</f>
        <v>#N/A</v>
      </c>
      <c r="U255" s="339"/>
      <c r="V255" s="335" t="e">
        <f t="shared" ca="1" si="33"/>
        <v>#N/A</v>
      </c>
      <c r="W255" s="335" t="e">
        <f ca="1">CONCATENATE(INDEX([4]IMC!$F$1:$R$5,5,$V255) &amp; " e " &amp; INDEX([4]IMC!$F$1:$R$5,5,$V255+1))</f>
        <v>#N/A</v>
      </c>
      <c r="X255" s="336">
        <f t="shared" si="34"/>
        <v>0</v>
      </c>
      <c r="Y255" s="336">
        <f t="shared" si="35"/>
        <v>0</v>
      </c>
      <c r="Z255" s="337"/>
      <c r="AA255" s="294" t="e">
        <f>VLOOKUP(F255,[4]IMC!$B$6:$R$210,5,FALSE)</f>
        <v>#N/A</v>
      </c>
      <c r="AB255" s="294" t="e">
        <f>VLOOKUP(F255,[4]IMC!$B$6:$R$210,6,FALSE)</f>
        <v>#N/A</v>
      </c>
      <c r="AC255" s="294" t="e">
        <f>VLOOKUP(F255,[4]IMC!$B$6:$R$210,7,FALSE)</f>
        <v>#N/A</v>
      </c>
      <c r="AD255" s="294" t="e">
        <f>VLOOKUP(F255,[4]IMC!$B$6:$R$210,8,FALSE)</f>
        <v>#N/A</v>
      </c>
      <c r="AE255" s="294" t="e">
        <f>VLOOKUP(F255,[4]IMC!$B$6:$R$210,9,FALSE)</f>
        <v>#N/A</v>
      </c>
      <c r="AF255" s="294" t="e">
        <f>VLOOKUP(F255,[4]IMC!$B$6:$R$210,10,FALSE)</f>
        <v>#N/A</v>
      </c>
      <c r="AG255" s="294" t="e">
        <f>VLOOKUP(F255,[4]IMC!$B$6:$R$210,11,FALSE)</f>
        <v>#N/A</v>
      </c>
      <c r="AH255" s="294" t="e">
        <f>VLOOKUP(F255,[4]IMC!$B$6:$R$210,12,FALSE)</f>
        <v>#N/A</v>
      </c>
      <c r="AI255" s="294" t="e">
        <f>VLOOKUP(F255,[4]IMC!$B$6:$R$210,13,FALSE)</f>
        <v>#N/A</v>
      </c>
      <c r="AJ255" s="294" t="e">
        <f>VLOOKUP(F255,[4]IMC!$B$6:$R$210,14,FALSE)</f>
        <v>#N/A</v>
      </c>
      <c r="AK255" s="294" t="e">
        <f>VLOOKUP(F255,[4]IMC!$B$6:$R$210,15,FALSE)</f>
        <v>#N/A</v>
      </c>
      <c r="AL255" s="294" t="e">
        <f>VLOOKUP(F255,[4]IMC!$B$6:$R$210,16,FALSE)</f>
        <v>#N/A</v>
      </c>
      <c r="AM255" s="294" t="e">
        <f>VLOOKUP(F255,[4]IMC!$B$6:$R$210,17,FALSE)</f>
        <v>#N/A</v>
      </c>
    </row>
    <row r="256" spans="1:39" ht="12">
      <c r="A256" s="281"/>
      <c r="B256" s="281"/>
      <c r="C256" s="281"/>
      <c r="D256" s="283"/>
      <c r="E256" s="283"/>
      <c r="F256" s="284">
        <f t="shared" si="36"/>
        <v>0</v>
      </c>
      <c r="G256" s="285" t="e">
        <f t="shared" ca="1" si="41"/>
        <v>#NAME?</v>
      </c>
      <c r="H256" s="281"/>
      <c r="I256" s="281"/>
      <c r="J256" s="281">
        <f t="shared" si="38"/>
        <v>0</v>
      </c>
      <c r="K256" s="281"/>
      <c r="L256" s="286" t="e">
        <f t="shared" si="39"/>
        <v>#DIV/0!</v>
      </c>
      <c r="M256" s="287" t="str">
        <f t="shared" si="31"/>
        <v/>
      </c>
      <c r="N256" s="288" t="e">
        <f>MATCH(F256,[4]IMC!B:B,0)</f>
        <v>#N/A</v>
      </c>
      <c r="O256" s="288" t="e">
        <f t="shared" ca="1" si="40"/>
        <v>#N/A</v>
      </c>
      <c r="P256" s="287" t="e">
        <f ca="1">CONCATENATE(INDEX([4]IMC!$F$1:$R$5,5,$O256) &amp; " e " &amp; INDEX([4]IMC!$F$1:$R$5,5,$O256+1))</f>
        <v>#N/A</v>
      </c>
      <c r="Q256" s="281"/>
      <c r="R256" s="288" t="e">
        <f>MATCH(F256,[4]PC!A:A,0)</f>
        <v>#N/A</v>
      </c>
      <c r="S256" s="288" t="e">
        <f t="shared" ca="1" si="32"/>
        <v>#N/A</v>
      </c>
      <c r="T256" s="296" t="e">
        <f ca="1">CONCATENATE(INDEX([4]PC!$E$1:$M$2,1,$S256) &amp; " e " &amp; INDEX([4]PC!$E$1:$M$2,1,$S256+1))</f>
        <v>#N/A</v>
      </c>
      <c r="U256" s="339"/>
      <c r="V256" s="335" t="e">
        <f t="shared" ca="1" si="33"/>
        <v>#N/A</v>
      </c>
      <c r="W256" s="335" t="e">
        <f ca="1">CONCATENATE(INDEX([4]IMC!$F$1:$R$5,5,$V256) &amp; " e " &amp; INDEX([4]IMC!$F$1:$R$5,5,$V256+1))</f>
        <v>#N/A</v>
      </c>
      <c r="X256" s="336">
        <f t="shared" si="34"/>
        <v>0</v>
      </c>
      <c r="Y256" s="336">
        <f t="shared" si="35"/>
        <v>0</v>
      </c>
      <c r="Z256" s="337"/>
      <c r="AA256" s="294" t="e">
        <f>VLOOKUP(F256,[4]IMC!$B$6:$R$210,5,FALSE)</f>
        <v>#N/A</v>
      </c>
      <c r="AB256" s="294" t="e">
        <f>VLOOKUP(F256,[4]IMC!$B$6:$R$210,6,FALSE)</f>
        <v>#N/A</v>
      </c>
      <c r="AC256" s="294" t="e">
        <f>VLOOKUP(F256,[4]IMC!$B$6:$R$210,7,FALSE)</f>
        <v>#N/A</v>
      </c>
      <c r="AD256" s="294" t="e">
        <f>VLOOKUP(F256,[4]IMC!$B$6:$R$210,8,FALSE)</f>
        <v>#N/A</v>
      </c>
      <c r="AE256" s="294" t="e">
        <f>VLOOKUP(F256,[4]IMC!$B$6:$R$210,9,FALSE)</f>
        <v>#N/A</v>
      </c>
      <c r="AF256" s="294" t="e">
        <f>VLOOKUP(F256,[4]IMC!$B$6:$R$210,10,FALSE)</f>
        <v>#N/A</v>
      </c>
      <c r="AG256" s="294" t="e">
        <f>VLOOKUP(F256,[4]IMC!$B$6:$R$210,11,FALSE)</f>
        <v>#N/A</v>
      </c>
      <c r="AH256" s="294" t="e">
        <f>VLOOKUP(F256,[4]IMC!$B$6:$R$210,12,FALSE)</f>
        <v>#N/A</v>
      </c>
      <c r="AI256" s="294" t="e">
        <f>VLOOKUP(F256,[4]IMC!$B$6:$R$210,13,FALSE)</f>
        <v>#N/A</v>
      </c>
      <c r="AJ256" s="294" t="e">
        <f>VLOOKUP(F256,[4]IMC!$B$6:$R$210,14,FALSE)</f>
        <v>#N/A</v>
      </c>
      <c r="AK256" s="294" t="e">
        <f>VLOOKUP(F256,[4]IMC!$B$6:$R$210,15,FALSE)</f>
        <v>#N/A</v>
      </c>
      <c r="AL256" s="294" t="e">
        <f>VLOOKUP(F256,[4]IMC!$B$6:$R$210,16,FALSE)</f>
        <v>#N/A</v>
      </c>
      <c r="AM256" s="294" t="e">
        <f>VLOOKUP(F256,[4]IMC!$B$6:$R$210,17,FALSE)</f>
        <v>#N/A</v>
      </c>
    </row>
    <row r="257" spans="1:39" ht="12">
      <c r="A257" s="281"/>
      <c r="B257" s="281"/>
      <c r="C257" s="281"/>
      <c r="D257" s="283"/>
      <c r="E257" s="283"/>
      <c r="F257" s="284">
        <f t="shared" si="36"/>
        <v>0</v>
      </c>
      <c r="G257" s="285" t="e">
        <f t="shared" ca="1" si="41"/>
        <v>#NAME?</v>
      </c>
      <c r="H257" s="281"/>
      <c r="I257" s="281"/>
      <c r="J257" s="281">
        <f t="shared" si="38"/>
        <v>0</v>
      </c>
      <c r="K257" s="281"/>
      <c r="L257" s="286" t="e">
        <f t="shared" si="39"/>
        <v>#DIV/0!</v>
      </c>
      <c r="M257" s="287" t="str">
        <f t="shared" si="31"/>
        <v/>
      </c>
      <c r="N257" s="288" t="e">
        <f>MATCH(F257,[4]IMC!B:B,0)</f>
        <v>#N/A</v>
      </c>
      <c r="O257" s="288" t="e">
        <f t="shared" ca="1" si="40"/>
        <v>#N/A</v>
      </c>
      <c r="P257" s="287" t="e">
        <f ca="1">CONCATENATE(INDEX([4]IMC!$F$1:$R$5,5,$O257) &amp; " e " &amp; INDEX([4]IMC!$F$1:$R$5,5,$O257+1))</f>
        <v>#N/A</v>
      </c>
      <c r="Q257" s="281"/>
      <c r="R257" s="288" t="e">
        <f>MATCH(F257,[4]PC!A:A,0)</f>
        <v>#N/A</v>
      </c>
      <c r="S257" s="288" t="e">
        <f t="shared" ca="1" si="32"/>
        <v>#N/A</v>
      </c>
      <c r="T257" s="296" t="e">
        <f ca="1">CONCATENATE(INDEX([4]PC!$E$1:$M$2,1,$S257) &amp; " e " &amp; INDEX([4]PC!$E$1:$M$2,1,$S257+1))</f>
        <v>#N/A</v>
      </c>
      <c r="U257" s="339"/>
      <c r="V257" s="335" t="e">
        <f t="shared" ca="1" si="33"/>
        <v>#N/A</v>
      </c>
      <c r="W257" s="335" t="e">
        <f ca="1">CONCATENATE(INDEX([4]IMC!$F$1:$R$5,5,$V257) &amp; " e " &amp; INDEX([4]IMC!$F$1:$R$5,5,$V257+1))</f>
        <v>#N/A</v>
      </c>
      <c r="X257" s="336">
        <f t="shared" si="34"/>
        <v>0</v>
      </c>
      <c r="Y257" s="336">
        <f t="shared" si="35"/>
        <v>0</v>
      </c>
      <c r="Z257" s="337"/>
      <c r="AA257" s="294" t="e">
        <f>VLOOKUP(F257,[4]IMC!$B$6:$R$210,5,FALSE)</f>
        <v>#N/A</v>
      </c>
      <c r="AB257" s="294" t="e">
        <f>VLOOKUP(F257,[4]IMC!$B$6:$R$210,6,FALSE)</f>
        <v>#N/A</v>
      </c>
      <c r="AC257" s="294" t="e">
        <f>VLOOKUP(F257,[4]IMC!$B$6:$R$210,7,FALSE)</f>
        <v>#N/A</v>
      </c>
      <c r="AD257" s="294" t="e">
        <f>VLOOKUP(F257,[4]IMC!$B$6:$R$210,8,FALSE)</f>
        <v>#N/A</v>
      </c>
      <c r="AE257" s="294" t="e">
        <f>VLOOKUP(F257,[4]IMC!$B$6:$R$210,9,FALSE)</f>
        <v>#N/A</v>
      </c>
      <c r="AF257" s="294" t="e">
        <f>VLOOKUP(F257,[4]IMC!$B$6:$R$210,10,FALSE)</f>
        <v>#N/A</v>
      </c>
      <c r="AG257" s="294" t="e">
        <f>VLOOKUP(F257,[4]IMC!$B$6:$R$210,11,FALSE)</f>
        <v>#N/A</v>
      </c>
      <c r="AH257" s="294" t="e">
        <f>VLOOKUP(F257,[4]IMC!$B$6:$R$210,12,FALSE)</f>
        <v>#N/A</v>
      </c>
      <c r="AI257" s="294" t="e">
        <f>VLOOKUP(F257,[4]IMC!$B$6:$R$210,13,FALSE)</f>
        <v>#N/A</v>
      </c>
      <c r="AJ257" s="294" t="e">
        <f>VLOOKUP(F257,[4]IMC!$B$6:$R$210,14,FALSE)</f>
        <v>#N/A</v>
      </c>
      <c r="AK257" s="294" t="e">
        <f>VLOOKUP(F257,[4]IMC!$B$6:$R$210,15,FALSE)</f>
        <v>#N/A</v>
      </c>
      <c r="AL257" s="294" t="e">
        <f>VLOOKUP(F257,[4]IMC!$B$6:$R$210,16,FALSE)</f>
        <v>#N/A</v>
      </c>
      <c r="AM257" s="294" t="e">
        <f>VLOOKUP(F257,[4]IMC!$B$6:$R$210,17,FALSE)</f>
        <v>#N/A</v>
      </c>
    </row>
    <row r="258" spans="1:39" ht="12">
      <c r="A258" s="281"/>
      <c r="B258" s="281"/>
      <c r="C258" s="281"/>
      <c r="D258" s="283"/>
      <c r="E258" s="283"/>
      <c r="F258" s="284">
        <f t="shared" si="36"/>
        <v>0</v>
      </c>
      <c r="G258" s="285" t="e">
        <f t="shared" ca="1" si="41"/>
        <v>#NAME?</v>
      </c>
      <c r="H258" s="281"/>
      <c r="I258" s="281"/>
      <c r="J258" s="281">
        <f t="shared" si="38"/>
        <v>0</v>
      </c>
      <c r="K258" s="281"/>
      <c r="L258" s="286" t="e">
        <f t="shared" si="39"/>
        <v>#DIV/0!</v>
      </c>
      <c r="M258" s="287" t="str">
        <f t="shared" ref="M258:M321" si="42">IF(H258&gt;0,IF(I258&gt;0,H258/I258^2,""),"")</f>
        <v/>
      </c>
      <c r="N258" s="288" t="e">
        <f>MATCH(F258,[4]IMC!B:B,0)</f>
        <v>#N/A</v>
      </c>
      <c r="O258" s="288" t="e">
        <f t="shared" ca="1" si="40"/>
        <v>#N/A</v>
      </c>
      <c r="P258" s="287" t="e">
        <f ca="1">CONCATENATE(INDEX([4]IMC!$F$1:$R$5,5,$O258) &amp; " e " &amp; INDEX([4]IMC!$F$1:$R$5,5,$O258+1))</f>
        <v>#N/A</v>
      </c>
      <c r="Q258" s="281"/>
      <c r="R258" s="288" t="e">
        <f>MATCH(F258,[4]PC!A:A,0)</f>
        <v>#N/A</v>
      </c>
      <c r="S258" s="288" t="e">
        <f t="shared" ref="S258:S321" ca="1" si="43">MATCH(K258,INDIRECT("PC!E" &amp; R258 &amp; ":L" &amp;R258),1)</f>
        <v>#N/A</v>
      </c>
      <c r="T258" s="296" t="e">
        <f ca="1">CONCATENATE(INDEX([4]PC!$E$1:$M$2,1,$S258) &amp; " e " &amp; INDEX([4]PC!$E$1:$M$2,1,$S258+1))</f>
        <v>#N/A</v>
      </c>
      <c r="U258" s="339"/>
      <c r="V258" s="335" t="e">
        <f t="shared" ref="V258:V321" ca="1" si="44">MATCH(U258,INDIRECT("IMC!F" &amp; N258 &amp; ":R" &amp;N258),1)</f>
        <v>#N/A</v>
      </c>
      <c r="W258" s="335" t="e">
        <f ca="1">CONCATENATE(INDEX([4]IMC!$F$1:$R$5,5,$V258) &amp; " e " &amp; INDEX([4]IMC!$F$1:$R$5,5,$V258+1))</f>
        <v>#N/A</v>
      </c>
      <c r="X258" s="336">
        <f t="shared" ref="X258:X321" si="45">U258*(I258*I258)</f>
        <v>0</v>
      </c>
      <c r="Y258" s="336">
        <f t="shared" ref="Y258:Y321" si="46">H258-X258</f>
        <v>0</v>
      </c>
      <c r="Z258" s="337"/>
      <c r="AA258" s="294" t="e">
        <f>VLOOKUP(F258,[4]IMC!$B$6:$R$210,5,FALSE)</f>
        <v>#N/A</v>
      </c>
      <c r="AB258" s="294" t="e">
        <f>VLOOKUP(F258,[4]IMC!$B$6:$R$210,6,FALSE)</f>
        <v>#N/A</v>
      </c>
      <c r="AC258" s="294" t="e">
        <f>VLOOKUP(F258,[4]IMC!$B$6:$R$210,7,FALSE)</f>
        <v>#N/A</v>
      </c>
      <c r="AD258" s="294" t="e">
        <f>VLOOKUP(F258,[4]IMC!$B$6:$R$210,8,FALSE)</f>
        <v>#N/A</v>
      </c>
      <c r="AE258" s="294" t="e">
        <f>VLOOKUP(F258,[4]IMC!$B$6:$R$210,9,FALSE)</f>
        <v>#N/A</v>
      </c>
      <c r="AF258" s="294" t="e">
        <f>VLOOKUP(F258,[4]IMC!$B$6:$R$210,10,FALSE)</f>
        <v>#N/A</v>
      </c>
      <c r="AG258" s="294" t="e">
        <f>VLOOKUP(F258,[4]IMC!$B$6:$R$210,11,FALSE)</f>
        <v>#N/A</v>
      </c>
      <c r="AH258" s="294" t="e">
        <f>VLOOKUP(F258,[4]IMC!$B$6:$R$210,12,FALSE)</f>
        <v>#N/A</v>
      </c>
      <c r="AI258" s="294" t="e">
        <f>VLOOKUP(F258,[4]IMC!$B$6:$R$210,13,FALSE)</f>
        <v>#N/A</v>
      </c>
      <c r="AJ258" s="294" t="e">
        <f>VLOOKUP(F258,[4]IMC!$B$6:$R$210,14,FALSE)</f>
        <v>#N/A</v>
      </c>
      <c r="AK258" s="294" t="e">
        <f>VLOOKUP(F258,[4]IMC!$B$6:$R$210,15,FALSE)</f>
        <v>#N/A</v>
      </c>
      <c r="AL258" s="294" t="e">
        <f>VLOOKUP(F258,[4]IMC!$B$6:$R$210,16,FALSE)</f>
        <v>#N/A</v>
      </c>
      <c r="AM258" s="294" t="e">
        <f>VLOOKUP(F258,[4]IMC!$B$6:$R$210,17,FALSE)</f>
        <v>#N/A</v>
      </c>
    </row>
    <row r="259" spans="1:39" ht="12">
      <c r="A259" s="281"/>
      <c r="B259" s="281"/>
      <c r="C259" s="281"/>
      <c r="D259" s="283"/>
      <c r="E259" s="283"/>
      <c r="F259" s="284">
        <f t="shared" ref="F259:F322" si="47">DATEDIF(E259,D259,"M")</f>
        <v>0</v>
      </c>
      <c r="G259" s="285" t="e">
        <f t="shared" ca="1" si="41"/>
        <v>#NAME?</v>
      </c>
      <c r="H259" s="281"/>
      <c r="I259" s="281"/>
      <c r="J259" s="281">
        <f t="shared" ref="J259:J322" si="48">I259*100</f>
        <v>0</v>
      </c>
      <c r="K259" s="281"/>
      <c r="L259" s="286" t="e">
        <f t="shared" ref="L259:L322" si="49">K259/J259</f>
        <v>#DIV/0!</v>
      </c>
      <c r="M259" s="287" t="str">
        <f t="shared" si="42"/>
        <v/>
      </c>
      <c r="N259" s="288" t="e">
        <f>MATCH(F259,[4]IMC!B:B,0)</f>
        <v>#N/A</v>
      </c>
      <c r="O259" s="288" t="e">
        <f t="shared" ca="1" si="40"/>
        <v>#N/A</v>
      </c>
      <c r="P259" s="287" t="e">
        <f ca="1">CONCATENATE(INDEX([4]IMC!$F$1:$R$5,5,$O259) &amp; " e " &amp; INDEX([4]IMC!$F$1:$R$5,5,$O259+1))</f>
        <v>#N/A</v>
      </c>
      <c r="Q259" s="281"/>
      <c r="R259" s="288" t="e">
        <f>MATCH(F259,[4]PC!A:A,0)</f>
        <v>#N/A</v>
      </c>
      <c r="S259" s="288" t="e">
        <f t="shared" ca="1" si="43"/>
        <v>#N/A</v>
      </c>
      <c r="T259" s="296" t="e">
        <f ca="1">CONCATENATE(INDEX([4]PC!$E$1:$M$2,1,$S259) &amp; " e " &amp; INDEX([4]PC!$E$1:$M$2,1,$S259+1))</f>
        <v>#N/A</v>
      </c>
      <c r="U259" s="339"/>
      <c r="V259" s="335" t="e">
        <f t="shared" ca="1" si="44"/>
        <v>#N/A</v>
      </c>
      <c r="W259" s="335" t="e">
        <f ca="1">CONCATENATE(INDEX([4]IMC!$F$1:$R$5,5,$V259) &amp; " e " &amp; INDEX([4]IMC!$F$1:$R$5,5,$V259+1))</f>
        <v>#N/A</v>
      </c>
      <c r="X259" s="336">
        <f t="shared" si="45"/>
        <v>0</v>
      </c>
      <c r="Y259" s="336">
        <f t="shared" si="46"/>
        <v>0</v>
      </c>
      <c r="Z259" s="337"/>
      <c r="AA259" s="294" t="e">
        <f>VLOOKUP(F259,[4]IMC!$B$6:$R$210,5,FALSE)</f>
        <v>#N/A</v>
      </c>
      <c r="AB259" s="294" t="e">
        <f>VLOOKUP(F259,[4]IMC!$B$6:$R$210,6,FALSE)</f>
        <v>#N/A</v>
      </c>
      <c r="AC259" s="294" t="e">
        <f>VLOOKUP(F259,[4]IMC!$B$6:$R$210,7,FALSE)</f>
        <v>#N/A</v>
      </c>
      <c r="AD259" s="294" t="e">
        <f>VLOOKUP(F259,[4]IMC!$B$6:$R$210,8,FALSE)</f>
        <v>#N/A</v>
      </c>
      <c r="AE259" s="294" t="e">
        <f>VLOOKUP(F259,[4]IMC!$B$6:$R$210,9,FALSE)</f>
        <v>#N/A</v>
      </c>
      <c r="AF259" s="294" t="e">
        <f>VLOOKUP(F259,[4]IMC!$B$6:$R$210,10,FALSE)</f>
        <v>#N/A</v>
      </c>
      <c r="AG259" s="294" t="e">
        <f>VLOOKUP(F259,[4]IMC!$B$6:$R$210,11,FALSE)</f>
        <v>#N/A</v>
      </c>
      <c r="AH259" s="294" t="e">
        <f>VLOOKUP(F259,[4]IMC!$B$6:$R$210,12,FALSE)</f>
        <v>#N/A</v>
      </c>
      <c r="AI259" s="294" t="e">
        <f>VLOOKUP(F259,[4]IMC!$B$6:$R$210,13,FALSE)</f>
        <v>#N/A</v>
      </c>
      <c r="AJ259" s="294" t="e">
        <f>VLOOKUP(F259,[4]IMC!$B$6:$R$210,14,FALSE)</f>
        <v>#N/A</v>
      </c>
      <c r="AK259" s="294" t="e">
        <f>VLOOKUP(F259,[4]IMC!$B$6:$R$210,15,FALSE)</f>
        <v>#N/A</v>
      </c>
      <c r="AL259" s="294" t="e">
        <f>VLOOKUP(F259,[4]IMC!$B$6:$R$210,16,FALSE)</f>
        <v>#N/A</v>
      </c>
      <c r="AM259" s="294" t="e">
        <f>VLOOKUP(F259,[4]IMC!$B$6:$R$210,17,FALSE)</f>
        <v>#N/A</v>
      </c>
    </row>
    <row r="260" spans="1:39" ht="12">
      <c r="A260" s="281"/>
      <c r="B260" s="281"/>
      <c r="C260" s="281"/>
      <c r="D260" s="283"/>
      <c r="E260" s="283"/>
      <c r="F260" s="284">
        <f t="shared" si="47"/>
        <v>0</v>
      </c>
      <c r="G260" s="285" t="e">
        <f t="shared" ca="1" si="41"/>
        <v>#NAME?</v>
      </c>
      <c r="H260" s="281"/>
      <c r="I260" s="281"/>
      <c r="J260" s="281">
        <f t="shared" si="48"/>
        <v>0</v>
      </c>
      <c r="K260" s="281"/>
      <c r="L260" s="286" t="e">
        <f t="shared" si="49"/>
        <v>#DIV/0!</v>
      </c>
      <c r="M260" s="287" t="str">
        <f t="shared" si="42"/>
        <v/>
      </c>
      <c r="N260" s="288" t="e">
        <f>MATCH(F260,[4]IMC!B:B,0)</f>
        <v>#N/A</v>
      </c>
      <c r="O260" s="288" t="e">
        <f t="shared" ca="1" si="40"/>
        <v>#N/A</v>
      </c>
      <c r="P260" s="287" t="e">
        <f ca="1">CONCATENATE(INDEX([4]IMC!$F$1:$R$5,5,$O260) &amp; " e " &amp; INDEX([4]IMC!$F$1:$R$5,5,$O260+1))</f>
        <v>#N/A</v>
      </c>
      <c r="Q260" s="281"/>
      <c r="R260" s="288" t="e">
        <f>MATCH(F260,[4]PC!A:A,0)</f>
        <v>#N/A</v>
      </c>
      <c r="S260" s="288" t="e">
        <f t="shared" ca="1" si="43"/>
        <v>#N/A</v>
      </c>
      <c r="T260" s="296" t="e">
        <f ca="1">CONCATENATE(INDEX([4]PC!$E$1:$M$2,1,$S260) &amp; " e " &amp; INDEX([4]PC!$E$1:$M$2,1,$S260+1))</f>
        <v>#N/A</v>
      </c>
      <c r="U260" s="339"/>
      <c r="V260" s="335" t="e">
        <f t="shared" ca="1" si="44"/>
        <v>#N/A</v>
      </c>
      <c r="W260" s="335" t="e">
        <f ca="1">CONCATENATE(INDEX([4]IMC!$F$1:$R$5,5,$V260) &amp; " e " &amp; INDEX([4]IMC!$F$1:$R$5,5,$V260+1))</f>
        <v>#N/A</v>
      </c>
      <c r="X260" s="336">
        <f t="shared" si="45"/>
        <v>0</v>
      </c>
      <c r="Y260" s="336">
        <f t="shared" si="46"/>
        <v>0</v>
      </c>
      <c r="Z260" s="337"/>
      <c r="AA260" s="294" t="e">
        <f>VLOOKUP(F260,[4]IMC!$B$6:$R$210,5,FALSE)</f>
        <v>#N/A</v>
      </c>
      <c r="AB260" s="294" t="e">
        <f>VLOOKUP(F260,[4]IMC!$B$6:$R$210,6,FALSE)</f>
        <v>#N/A</v>
      </c>
      <c r="AC260" s="294" t="e">
        <f>VLOOKUP(F260,[4]IMC!$B$6:$R$210,7,FALSE)</f>
        <v>#N/A</v>
      </c>
      <c r="AD260" s="294" t="e">
        <f>VLOOKUP(F260,[4]IMC!$B$6:$R$210,8,FALSE)</f>
        <v>#N/A</v>
      </c>
      <c r="AE260" s="294" t="e">
        <f>VLOOKUP(F260,[4]IMC!$B$6:$R$210,9,FALSE)</f>
        <v>#N/A</v>
      </c>
      <c r="AF260" s="294" t="e">
        <f>VLOOKUP(F260,[4]IMC!$B$6:$R$210,10,FALSE)</f>
        <v>#N/A</v>
      </c>
      <c r="AG260" s="294" t="e">
        <f>VLOOKUP(F260,[4]IMC!$B$6:$R$210,11,FALSE)</f>
        <v>#N/A</v>
      </c>
      <c r="AH260" s="294" t="e">
        <f>VLOOKUP(F260,[4]IMC!$B$6:$R$210,12,FALSE)</f>
        <v>#N/A</v>
      </c>
      <c r="AI260" s="294" t="e">
        <f>VLOOKUP(F260,[4]IMC!$B$6:$R$210,13,FALSE)</f>
        <v>#N/A</v>
      </c>
      <c r="AJ260" s="294" t="e">
        <f>VLOOKUP(F260,[4]IMC!$B$6:$R$210,14,FALSE)</f>
        <v>#N/A</v>
      </c>
      <c r="AK260" s="294" t="e">
        <f>VLOOKUP(F260,[4]IMC!$B$6:$R$210,15,FALSE)</f>
        <v>#N/A</v>
      </c>
      <c r="AL260" s="294" t="e">
        <f>VLOOKUP(F260,[4]IMC!$B$6:$R$210,16,FALSE)</f>
        <v>#N/A</v>
      </c>
      <c r="AM260" s="294" t="e">
        <f>VLOOKUP(F260,[4]IMC!$B$6:$R$210,17,FALSE)</f>
        <v>#N/A</v>
      </c>
    </row>
    <row r="261" spans="1:39" ht="12">
      <c r="A261" s="281"/>
      <c r="B261" s="281"/>
      <c r="C261" s="281"/>
      <c r="D261" s="283"/>
      <c r="E261" s="283"/>
      <c r="F261" s="284">
        <f t="shared" si="47"/>
        <v>0</v>
      </c>
      <c r="G261" s="285" t="e">
        <f t="shared" ca="1" si="41"/>
        <v>#NAME?</v>
      </c>
      <c r="H261" s="281"/>
      <c r="I261" s="281"/>
      <c r="J261" s="281">
        <f t="shared" si="48"/>
        <v>0</v>
      </c>
      <c r="K261" s="281"/>
      <c r="L261" s="286" t="e">
        <f t="shared" si="49"/>
        <v>#DIV/0!</v>
      </c>
      <c r="M261" s="287" t="str">
        <f t="shared" si="42"/>
        <v/>
      </c>
      <c r="N261" s="288" t="e">
        <f>MATCH(F261,[4]IMC!B:B,0)</f>
        <v>#N/A</v>
      </c>
      <c r="O261" s="288" t="e">
        <f t="shared" ca="1" si="40"/>
        <v>#N/A</v>
      </c>
      <c r="P261" s="287" t="e">
        <f ca="1">CONCATENATE(INDEX([4]IMC!$F$1:$R$5,5,$O261) &amp; " e " &amp; INDEX([4]IMC!$F$1:$R$5,5,$O261+1))</f>
        <v>#N/A</v>
      </c>
      <c r="Q261" s="281"/>
      <c r="R261" s="288" t="e">
        <f>MATCH(F261,[4]PC!A:A,0)</f>
        <v>#N/A</v>
      </c>
      <c r="S261" s="288" t="e">
        <f t="shared" ca="1" si="43"/>
        <v>#N/A</v>
      </c>
      <c r="T261" s="296" t="e">
        <f ca="1">CONCATENATE(INDEX([4]PC!$E$1:$M$2,1,$S261) &amp; " e " &amp; INDEX([4]PC!$E$1:$M$2,1,$S261+1))</f>
        <v>#N/A</v>
      </c>
      <c r="U261" s="339"/>
      <c r="V261" s="335" t="e">
        <f t="shared" ca="1" si="44"/>
        <v>#N/A</v>
      </c>
      <c r="W261" s="335" t="e">
        <f ca="1">CONCATENATE(INDEX([4]IMC!$F$1:$R$5,5,$V261) &amp; " e " &amp; INDEX([4]IMC!$F$1:$R$5,5,$V261+1))</f>
        <v>#N/A</v>
      </c>
      <c r="X261" s="336">
        <f t="shared" si="45"/>
        <v>0</v>
      </c>
      <c r="Y261" s="336">
        <f t="shared" si="46"/>
        <v>0</v>
      </c>
      <c r="Z261" s="337"/>
      <c r="AA261" s="294" t="e">
        <f>VLOOKUP(F261,[4]IMC!$B$6:$R$210,5,FALSE)</f>
        <v>#N/A</v>
      </c>
      <c r="AB261" s="294" t="e">
        <f>VLOOKUP(F261,[4]IMC!$B$6:$R$210,6,FALSE)</f>
        <v>#N/A</v>
      </c>
      <c r="AC261" s="294" t="e">
        <f>VLOOKUP(F261,[4]IMC!$B$6:$R$210,7,FALSE)</f>
        <v>#N/A</v>
      </c>
      <c r="AD261" s="294" t="e">
        <f>VLOOKUP(F261,[4]IMC!$B$6:$R$210,8,FALSE)</f>
        <v>#N/A</v>
      </c>
      <c r="AE261" s="294" t="e">
        <f>VLOOKUP(F261,[4]IMC!$B$6:$R$210,9,FALSE)</f>
        <v>#N/A</v>
      </c>
      <c r="AF261" s="294" t="e">
        <f>VLOOKUP(F261,[4]IMC!$B$6:$R$210,10,FALSE)</f>
        <v>#N/A</v>
      </c>
      <c r="AG261" s="294" t="e">
        <f>VLOOKUP(F261,[4]IMC!$B$6:$R$210,11,FALSE)</f>
        <v>#N/A</v>
      </c>
      <c r="AH261" s="294" t="e">
        <f>VLOOKUP(F261,[4]IMC!$B$6:$R$210,12,FALSE)</f>
        <v>#N/A</v>
      </c>
      <c r="AI261" s="294" t="e">
        <f>VLOOKUP(F261,[4]IMC!$B$6:$R$210,13,FALSE)</f>
        <v>#N/A</v>
      </c>
      <c r="AJ261" s="294" t="e">
        <f>VLOOKUP(F261,[4]IMC!$B$6:$R$210,14,FALSE)</f>
        <v>#N/A</v>
      </c>
      <c r="AK261" s="294" t="e">
        <f>VLOOKUP(F261,[4]IMC!$B$6:$R$210,15,FALSE)</f>
        <v>#N/A</v>
      </c>
      <c r="AL261" s="294" t="e">
        <f>VLOOKUP(F261,[4]IMC!$B$6:$R$210,16,FALSE)</f>
        <v>#N/A</v>
      </c>
      <c r="AM261" s="294" t="e">
        <f>VLOOKUP(F261,[4]IMC!$B$6:$R$210,17,FALSE)</f>
        <v>#N/A</v>
      </c>
    </row>
    <row r="262" spans="1:39" ht="12">
      <c r="A262" s="281"/>
      <c r="B262" s="281"/>
      <c r="C262" s="281"/>
      <c r="D262" s="283"/>
      <c r="E262" s="283"/>
      <c r="F262" s="284">
        <f t="shared" si="47"/>
        <v>0</v>
      </c>
      <c r="G262" s="285" t="e">
        <f t="shared" ca="1" si="41"/>
        <v>#NAME?</v>
      </c>
      <c r="H262" s="281"/>
      <c r="I262" s="281"/>
      <c r="J262" s="281">
        <f t="shared" si="48"/>
        <v>0</v>
      </c>
      <c r="K262" s="281"/>
      <c r="L262" s="286" t="e">
        <f t="shared" si="49"/>
        <v>#DIV/0!</v>
      </c>
      <c r="M262" s="287" t="str">
        <f t="shared" si="42"/>
        <v/>
      </c>
      <c r="N262" s="288" t="e">
        <f>MATCH(F262,[4]IMC!B:B,0)</f>
        <v>#N/A</v>
      </c>
      <c r="O262" s="288" t="e">
        <f t="shared" ca="1" si="40"/>
        <v>#N/A</v>
      </c>
      <c r="P262" s="287" t="e">
        <f ca="1">CONCATENATE(INDEX([4]IMC!$F$1:$R$5,5,$O262) &amp; " e " &amp; INDEX([4]IMC!$F$1:$R$5,5,$O262+1))</f>
        <v>#N/A</v>
      </c>
      <c r="Q262" s="281"/>
      <c r="R262" s="288" t="e">
        <f>MATCH(F262,[4]PC!A:A,0)</f>
        <v>#N/A</v>
      </c>
      <c r="S262" s="288" t="e">
        <f t="shared" ca="1" si="43"/>
        <v>#N/A</v>
      </c>
      <c r="T262" s="296" t="e">
        <f ca="1">CONCATENATE(INDEX([4]PC!$E$1:$M$2,1,$S262) &amp; " e " &amp; INDEX([4]PC!$E$1:$M$2,1,$S262+1))</f>
        <v>#N/A</v>
      </c>
      <c r="U262" s="339"/>
      <c r="V262" s="335" t="e">
        <f t="shared" ca="1" si="44"/>
        <v>#N/A</v>
      </c>
      <c r="W262" s="335" t="e">
        <f ca="1">CONCATENATE(INDEX([4]IMC!$F$1:$R$5,5,$V262) &amp; " e " &amp; INDEX([4]IMC!$F$1:$R$5,5,$V262+1))</f>
        <v>#N/A</v>
      </c>
      <c r="X262" s="336">
        <f t="shared" si="45"/>
        <v>0</v>
      </c>
      <c r="Y262" s="336">
        <f t="shared" si="46"/>
        <v>0</v>
      </c>
      <c r="Z262" s="337"/>
      <c r="AA262" s="294" t="e">
        <f>VLOOKUP(F262,[4]IMC!$B$6:$R$210,5,FALSE)</f>
        <v>#N/A</v>
      </c>
      <c r="AB262" s="294" t="e">
        <f>VLOOKUP(F262,[4]IMC!$B$6:$R$210,6,FALSE)</f>
        <v>#N/A</v>
      </c>
      <c r="AC262" s="294" t="e">
        <f>VLOOKUP(F262,[4]IMC!$B$6:$R$210,7,FALSE)</f>
        <v>#N/A</v>
      </c>
      <c r="AD262" s="294" t="e">
        <f>VLOOKUP(F262,[4]IMC!$B$6:$R$210,8,FALSE)</f>
        <v>#N/A</v>
      </c>
      <c r="AE262" s="294" t="e">
        <f>VLOOKUP(F262,[4]IMC!$B$6:$R$210,9,FALSE)</f>
        <v>#N/A</v>
      </c>
      <c r="AF262" s="294" t="e">
        <f>VLOOKUP(F262,[4]IMC!$B$6:$R$210,10,FALSE)</f>
        <v>#N/A</v>
      </c>
      <c r="AG262" s="294" t="e">
        <f>VLOOKUP(F262,[4]IMC!$B$6:$R$210,11,FALSE)</f>
        <v>#N/A</v>
      </c>
      <c r="AH262" s="294" t="e">
        <f>VLOOKUP(F262,[4]IMC!$B$6:$R$210,12,FALSE)</f>
        <v>#N/A</v>
      </c>
      <c r="AI262" s="294" t="e">
        <f>VLOOKUP(F262,[4]IMC!$B$6:$R$210,13,FALSE)</f>
        <v>#N/A</v>
      </c>
      <c r="AJ262" s="294" t="e">
        <f>VLOOKUP(F262,[4]IMC!$B$6:$R$210,14,FALSE)</f>
        <v>#N/A</v>
      </c>
      <c r="AK262" s="294" t="e">
        <f>VLOOKUP(F262,[4]IMC!$B$6:$R$210,15,FALSE)</f>
        <v>#N/A</v>
      </c>
      <c r="AL262" s="294" t="e">
        <f>VLOOKUP(F262,[4]IMC!$B$6:$R$210,16,FALSE)</f>
        <v>#N/A</v>
      </c>
      <c r="AM262" s="294" t="e">
        <f>VLOOKUP(F262,[4]IMC!$B$6:$R$210,17,FALSE)</f>
        <v>#N/A</v>
      </c>
    </row>
    <row r="263" spans="1:39" ht="12">
      <c r="A263" s="281"/>
      <c r="B263" s="281"/>
      <c r="C263" s="281"/>
      <c r="D263" s="283"/>
      <c r="E263" s="283"/>
      <c r="F263" s="284">
        <f t="shared" si="47"/>
        <v>0</v>
      </c>
      <c r="G263" s="285" t="e">
        <f t="shared" ca="1" si="41"/>
        <v>#NAME?</v>
      </c>
      <c r="H263" s="281"/>
      <c r="I263" s="281"/>
      <c r="J263" s="281">
        <f t="shared" si="48"/>
        <v>0</v>
      </c>
      <c r="K263" s="281"/>
      <c r="L263" s="286" t="e">
        <f t="shared" si="49"/>
        <v>#DIV/0!</v>
      </c>
      <c r="M263" s="287" t="str">
        <f t="shared" si="42"/>
        <v/>
      </c>
      <c r="N263" s="288" t="e">
        <f>MATCH(F263,[4]IMC!B:B,0)</f>
        <v>#N/A</v>
      </c>
      <c r="O263" s="288" t="e">
        <f t="shared" ca="1" si="40"/>
        <v>#N/A</v>
      </c>
      <c r="P263" s="287" t="e">
        <f ca="1">CONCATENATE(INDEX([4]IMC!$F$1:$R$5,5,$O263) &amp; " e " &amp; INDEX([4]IMC!$F$1:$R$5,5,$O263+1))</f>
        <v>#N/A</v>
      </c>
      <c r="Q263" s="281"/>
      <c r="R263" s="288" t="e">
        <f>MATCH(F263,[4]PC!A:A,0)</f>
        <v>#N/A</v>
      </c>
      <c r="S263" s="288" t="e">
        <f t="shared" ca="1" si="43"/>
        <v>#N/A</v>
      </c>
      <c r="T263" s="296" t="e">
        <f ca="1">CONCATENATE(INDEX([4]PC!$E$1:$M$2,1,$S263) &amp; " e " &amp; INDEX([4]PC!$E$1:$M$2,1,$S263+1))</f>
        <v>#N/A</v>
      </c>
      <c r="U263" s="339"/>
      <c r="V263" s="335" t="e">
        <f t="shared" ca="1" si="44"/>
        <v>#N/A</v>
      </c>
      <c r="W263" s="335" t="e">
        <f ca="1">CONCATENATE(INDEX([4]IMC!$F$1:$R$5,5,$V263) &amp; " e " &amp; INDEX([4]IMC!$F$1:$R$5,5,$V263+1))</f>
        <v>#N/A</v>
      </c>
      <c r="X263" s="336">
        <f t="shared" si="45"/>
        <v>0</v>
      </c>
      <c r="Y263" s="336">
        <f t="shared" si="46"/>
        <v>0</v>
      </c>
      <c r="Z263" s="337"/>
      <c r="AA263" s="294" t="e">
        <f>VLOOKUP(F263,[4]IMC!$B$6:$R$210,5,FALSE)</f>
        <v>#N/A</v>
      </c>
      <c r="AB263" s="294" t="e">
        <f>VLOOKUP(F263,[4]IMC!$B$6:$R$210,6,FALSE)</f>
        <v>#N/A</v>
      </c>
      <c r="AC263" s="294" t="e">
        <f>VLOOKUP(F263,[4]IMC!$B$6:$R$210,7,FALSE)</f>
        <v>#N/A</v>
      </c>
      <c r="AD263" s="294" t="e">
        <f>VLOOKUP(F263,[4]IMC!$B$6:$R$210,8,FALSE)</f>
        <v>#N/A</v>
      </c>
      <c r="AE263" s="294" t="e">
        <f>VLOOKUP(F263,[4]IMC!$B$6:$R$210,9,FALSE)</f>
        <v>#N/A</v>
      </c>
      <c r="AF263" s="294" t="e">
        <f>VLOOKUP(F263,[4]IMC!$B$6:$R$210,10,FALSE)</f>
        <v>#N/A</v>
      </c>
      <c r="AG263" s="294" t="e">
        <f>VLOOKUP(F263,[4]IMC!$B$6:$R$210,11,FALSE)</f>
        <v>#N/A</v>
      </c>
      <c r="AH263" s="294" t="e">
        <f>VLOOKUP(F263,[4]IMC!$B$6:$R$210,12,FALSE)</f>
        <v>#N/A</v>
      </c>
      <c r="AI263" s="294" t="e">
        <f>VLOOKUP(F263,[4]IMC!$B$6:$R$210,13,FALSE)</f>
        <v>#N/A</v>
      </c>
      <c r="AJ263" s="294" t="e">
        <f>VLOOKUP(F263,[4]IMC!$B$6:$R$210,14,FALSE)</f>
        <v>#N/A</v>
      </c>
      <c r="AK263" s="294" t="e">
        <f>VLOOKUP(F263,[4]IMC!$B$6:$R$210,15,FALSE)</f>
        <v>#N/A</v>
      </c>
      <c r="AL263" s="294" t="e">
        <f>VLOOKUP(F263,[4]IMC!$B$6:$R$210,16,FALSE)</f>
        <v>#N/A</v>
      </c>
      <c r="AM263" s="294" t="e">
        <f>VLOOKUP(F263,[4]IMC!$B$6:$R$210,17,FALSE)</f>
        <v>#N/A</v>
      </c>
    </row>
    <row r="264" spans="1:39" ht="12">
      <c r="A264" s="281"/>
      <c r="B264" s="281"/>
      <c r="C264" s="281"/>
      <c r="D264" s="283"/>
      <c r="E264" s="283"/>
      <c r="F264" s="284">
        <f t="shared" si="47"/>
        <v>0</v>
      </c>
      <c r="G264" s="285" t="e">
        <f t="shared" ca="1" si="41"/>
        <v>#NAME?</v>
      </c>
      <c r="H264" s="281"/>
      <c r="I264" s="281"/>
      <c r="J264" s="281">
        <f t="shared" si="48"/>
        <v>0</v>
      </c>
      <c r="K264" s="281"/>
      <c r="L264" s="286" t="e">
        <f t="shared" si="49"/>
        <v>#DIV/0!</v>
      </c>
      <c r="M264" s="287" t="str">
        <f t="shared" si="42"/>
        <v/>
      </c>
      <c r="N264" s="288" t="e">
        <f>MATCH(F264,[4]IMC!B:B,0)</f>
        <v>#N/A</v>
      </c>
      <c r="O264" s="288" t="e">
        <f t="shared" ca="1" si="40"/>
        <v>#N/A</v>
      </c>
      <c r="P264" s="287" t="e">
        <f ca="1">CONCATENATE(INDEX([4]IMC!$F$1:$R$5,5,$O264) &amp; " e " &amp; INDEX([4]IMC!$F$1:$R$5,5,$O264+1))</f>
        <v>#N/A</v>
      </c>
      <c r="Q264" s="281"/>
      <c r="R264" s="288" t="e">
        <f>MATCH(F264,[4]PC!A:A,0)</f>
        <v>#N/A</v>
      </c>
      <c r="S264" s="288" t="e">
        <f t="shared" ca="1" si="43"/>
        <v>#N/A</v>
      </c>
      <c r="T264" s="296" t="e">
        <f ca="1">CONCATENATE(INDEX([4]PC!$E$1:$M$2,1,$S264) &amp; " e " &amp; INDEX([4]PC!$E$1:$M$2,1,$S264+1))</f>
        <v>#N/A</v>
      </c>
      <c r="U264" s="339"/>
      <c r="V264" s="335" t="e">
        <f t="shared" ca="1" si="44"/>
        <v>#N/A</v>
      </c>
      <c r="W264" s="335" t="e">
        <f ca="1">CONCATENATE(INDEX([4]IMC!$F$1:$R$5,5,$V264) &amp; " e " &amp; INDEX([4]IMC!$F$1:$R$5,5,$V264+1))</f>
        <v>#N/A</v>
      </c>
      <c r="X264" s="336">
        <f t="shared" si="45"/>
        <v>0</v>
      </c>
      <c r="Y264" s="336">
        <f t="shared" si="46"/>
        <v>0</v>
      </c>
      <c r="Z264" s="337"/>
      <c r="AA264" s="294" t="e">
        <f>VLOOKUP(F264,[4]IMC!$B$6:$R$210,5,FALSE)</f>
        <v>#N/A</v>
      </c>
      <c r="AB264" s="294" t="e">
        <f>VLOOKUP(F264,[4]IMC!$B$6:$R$210,6,FALSE)</f>
        <v>#N/A</v>
      </c>
      <c r="AC264" s="294" t="e">
        <f>VLOOKUP(F264,[4]IMC!$B$6:$R$210,7,FALSE)</f>
        <v>#N/A</v>
      </c>
      <c r="AD264" s="294" t="e">
        <f>VLOOKUP(F264,[4]IMC!$B$6:$R$210,8,FALSE)</f>
        <v>#N/A</v>
      </c>
      <c r="AE264" s="294" t="e">
        <f>VLOOKUP(F264,[4]IMC!$B$6:$R$210,9,FALSE)</f>
        <v>#N/A</v>
      </c>
      <c r="AF264" s="294" t="e">
        <f>VLOOKUP(F264,[4]IMC!$B$6:$R$210,10,FALSE)</f>
        <v>#N/A</v>
      </c>
      <c r="AG264" s="294" t="e">
        <f>VLOOKUP(F264,[4]IMC!$B$6:$R$210,11,FALSE)</f>
        <v>#N/A</v>
      </c>
      <c r="AH264" s="294" t="e">
        <f>VLOOKUP(F264,[4]IMC!$B$6:$R$210,12,FALSE)</f>
        <v>#N/A</v>
      </c>
      <c r="AI264" s="294" t="e">
        <f>VLOOKUP(F264,[4]IMC!$B$6:$R$210,13,FALSE)</f>
        <v>#N/A</v>
      </c>
      <c r="AJ264" s="294" t="e">
        <f>VLOOKUP(F264,[4]IMC!$B$6:$R$210,14,FALSE)</f>
        <v>#N/A</v>
      </c>
      <c r="AK264" s="294" t="e">
        <f>VLOOKUP(F264,[4]IMC!$B$6:$R$210,15,FALSE)</f>
        <v>#N/A</v>
      </c>
      <c r="AL264" s="294" t="e">
        <f>VLOOKUP(F264,[4]IMC!$B$6:$R$210,16,FALSE)</f>
        <v>#N/A</v>
      </c>
      <c r="AM264" s="294" t="e">
        <f>VLOOKUP(F264,[4]IMC!$B$6:$R$210,17,FALSE)</f>
        <v>#N/A</v>
      </c>
    </row>
    <row r="265" spans="1:39" ht="12">
      <c r="A265" s="281"/>
      <c r="B265" s="281"/>
      <c r="C265" s="281"/>
      <c r="D265" s="283"/>
      <c r="E265" s="283"/>
      <c r="F265" s="284">
        <f t="shared" si="47"/>
        <v>0</v>
      </c>
      <c r="G265" s="285" t="e">
        <f t="shared" ca="1" si="41"/>
        <v>#NAME?</v>
      </c>
      <c r="H265" s="281"/>
      <c r="I265" s="281"/>
      <c r="J265" s="281">
        <f t="shared" si="48"/>
        <v>0</v>
      </c>
      <c r="K265" s="281"/>
      <c r="L265" s="286" t="e">
        <f t="shared" si="49"/>
        <v>#DIV/0!</v>
      </c>
      <c r="M265" s="287" t="str">
        <f t="shared" si="42"/>
        <v/>
      </c>
      <c r="N265" s="288" t="e">
        <f>MATCH(F265,[4]IMC!B:B,0)</f>
        <v>#N/A</v>
      </c>
      <c r="O265" s="288" t="e">
        <f t="shared" ca="1" si="40"/>
        <v>#N/A</v>
      </c>
      <c r="P265" s="287" t="e">
        <f ca="1">CONCATENATE(INDEX([4]IMC!$F$1:$R$5,5,$O265) &amp; " e " &amp; INDEX([4]IMC!$F$1:$R$5,5,$O265+1))</f>
        <v>#N/A</v>
      </c>
      <c r="Q265" s="281"/>
      <c r="R265" s="288" t="e">
        <f>MATCH(F265,[4]PC!A:A,0)</f>
        <v>#N/A</v>
      </c>
      <c r="S265" s="288" t="e">
        <f t="shared" ca="1" si="43"/>
        <v>#N/A</v>
      </c>
      <c r="T265" s="296" t="e">
        <f ca="1">CONCATENATE(INDEX([4]PC!$E$1:$M$2,1,$S265) &amp; " e " &amp; INDEX([4]PC!$E$1:$M$2,1,$S265+1))</f>
        <v>#N/A</v>
      </c>
      <c r="U265" s="339"/>
      <c r="V265" s="335" t="e">
        <f t="shared" ca="1" si="44"/>
        <v>#N/A</v>
      </c>
      <c r="W265" s="335" t="e">
        <f ca="1">CONCATENATE(INDEX([4]IMC!$F$1:$R$5,5,$V265) &amp; " e " &amp; INDEX([4]IMC!$F$1:$R$5,5,$V265+1))</f>
        <v>#N/A</v>
      </c>
      <c r="X265" s="336">
        <f t="shared" si="45"/>
        <v>0</v>
      </c>
      <c r="Y265" s="336">
        <f t="shared" si="46"/>
        <v>0</v>
      </c>
      <c r="Z265" s="337"/>
      <c r="AA265" s="294" t="e">
        <f>VLOOKUP(F265,[4]IMC!$B$6:$R$210,5,FALSE)</f>
        <v>#N/A</v>
      </c>
      <c r="AB265" s="294" t="e">
        <f>VLOOKUP(F265,[4]IMC!$B$6:$R$210,6,FALSE)</f>
        <v>#N/A</v>
      </c>
      <c r="AC265" s="294" t="e">
        <f>VLOOKUP(F265,[4]IMC!$B$6:$R$210,7,FALSE)</f>
        <v>#N/A</v>
      </c>
      <c r="AD265" s="294" t="e">
        <f>VLOOKUP(F265,[4]IMC!$B$6:$R$210,8,FALSE)</f>
        <v>#N/A</v>
      </c>
      <c r="AE265" s="294" t="e">
        <f>VLOOKUP(F265,[4]IMC!$B$6:$R$210,9,FALSE)</f>
        <v>#N/A</v>
      </c>
      <c r="AF265" s="294" t="e">
        <f>VLOOKUP(F265,[4]IMC!$B$6:$R$210,10,FALSE)</f>
        <v>#N/A</v>
      </c>
      <c r="AG265" s="294" t="e">
        <f>VLOOKUP(F265,[4]IMC!$B$6:$R$210,11,FALSE)</f>
        <v>#N/A</v>
      </c>
      <c r="AH265" s="294" t="e">
        <f>VLOOKUP(F265,[4]IMC!$B$6:$R$210,12,FALSE)</f>
        <v>#N/A</v>
      </c>
      <c r="AI265" s="294" t="e">
        <f>VLOOKUP(F265,[4]IMC!$B$6:$R$210,13,FALSE)</f>
        <v>#N/A</v>
      </c>
      <c r="AJ265" s="294" t="e">
        <f>VLOOKUP(F265,[4]IMC!$B$6:$R$210,14,FALSE)</f>
        <v>#N/A</v>
      </c>
      <c r="AK265" s="294" t="e">
        <f>VLOOKUP(F265,[4]IMC!$B$6:$R$210,15,FALSE)</f>
        <v>#N/A</v>
      </c>
      <c r="AL265" s="294" t="e">
        <f>VLOOKUP(F265,[4]IMC!$B$6:$R$210,16,FALSE)</f>
        <v>#N/A</v>
      </c>
      <c r="AM265" s="294" t="e">
        <f>VLOOKUP(F265,[4]IMC!$B$6:$R$210,17,FALSE)</f>
        <v>#N/A</v>
      </c>
    </row>
    <row r="266" spans="1:39" ht="12">
      <c r="A266" s="281"/>
      <c r="B266" s="281"/>
      <c r="C266" s="281"/>
      <c r="D266" s="283"/>
      <c r="E266" s="283"/>
      <c r="F266" s="284">
        <f t="shared" si="47"/>
        <v>0</v>
      </c>
      <c r="G266" s="285" t="e">
        <f t="shared" ca="1" si="41"/>
        <v>#NAME?</v>
      </c>
      <c r="H266" s="281"/>
      <c r="I266" s="281"/>
      <c r="J266" s="281">
        <f t="shared" si="48"/>
        <v>0</v>
      </c>
      <c r="K266" s="281"/>
      <c r="L266" s="286" t="e">
        <f t="shared" si="49"/>
        <v>#DIV/0!</v>
      </c>
      <c r="M266" s="287" t="str">
        <f t="shared" si="42"/>
        <v/>
      </c>
      <c r="N266" s="288" t="e">
        <f>MATCH(F266,[4]IMC!B:B,0)</f>
        <v>#N/A</v>
      </c>
      <c r="O266" s="288" t="e">
        <f t="shared" ca="1" si="40"/>
        <v>#N/A</v>
      </c>
      <c r="P266" s="287" t="e">
        <f ca="1">CONCATENATE(INDEX([4]IMC!$F$1:$R$5,5,$O266) &amp; " e " &amp; INDEX([4]IMC!$F$1:$R$5,5,$O266+1))</f>
        <v>#N/A</v>
      </c>
      <c r="Q266" s="281"/>
      <c r="R266" s="288" t="e">
        <f>MATCH(F266,[4]PC!A:A,0)</f>
        <v>#N/A</v>
      </c>
      <c r="S266" s="288" t="e">
        <f t="shared" ca="1" si="43"/>
        <v>#N/A</v>
      </c>
      <c r="T266" s="296" t="e">
        <f ca="1">CONCATENATE(INDEX([4]PC!$E$1:$M$2,1,$S266) &amp; " e " &amp; INDEX([4]PC!$E$1:$M$2,1,$S266+1))</f>
        <v>#N/A</v>
      </c>
      <c r="U266" s="339"/>
      <c r="V266" s="335" t="e">
        <f t="shared" ca="1" si="44"/>
        <v>#N/A</v>
      </c>
      <c r="W266" s="335" t="e">
        <f ca="1">CONCATENATE(INDEX([4]IMC!$F$1:$R$5,5,$V266) &amp; " e " &amp; INDEX([4]IMC!$F$1:$R$5,5,$V266+1))</f>
        <v>#N/A</v>
      </c>
      <c r="X266" s="336">
        <f t="shared" si="45"/>
        <v>0</v>
      </c>
      <c r="Y266" s="336">
        <f t="shared" si="46"/>
        <v>0</v>
      </c>
      <c r="Z266" s="337"/>
      <c r="AA266" s="294" t="e">
        <f>VLOOKUP(F266,[4]IMC!$B$6:$R$210,5,FALSE)</f>
        <v>#N/A</v>
      </c>
      <c r="AB266" s="294" t="e">
        <f>VLOOKUP(F266,[4]IMC!$B$6:$R$210,6,FALSE)</f>
        <v>#N/A</v>
      </c>
      <c r="AC266" s="294" t="e">
        <f>VLOOKUP(F266,[4]IMC!$B$6:$R$210,7,FALSE)</f>
        <v>#N/A</v>
      </c>
      <c r="AD266" s="294" t="e">
        <f>VLOOKUP(F266,[4]IMC!$B$6:$R$210,8,FALSE)</f>
        <v>#N/A</v>
      </c>
      <c r="AE266" s="294" t="e">
        <f>VLOOKUP(F266,[4]IMC!$B$6:$R$210,9,FALSE)</f>
        <v>#N/A</v>
      </c>
      <c r="AF266" s="294" t="e">
        <f>VLOOKUP(F266,[4]IMC!$B$6:$R$210,10,FALSE)</f>
        <v>#N/A</v>
      </c>
      <c r="AG266" s="294" t="e">
        <f>VLOOKUP(F266,[4]IMC!$B$6:$R$210,11,FALSE)</f>
        <v>#N/A</v>
      </c>
      <c r="AH266" s="294" t="e">
        <f>VLOOKUP(F266,[4]IMC!$B$6:$R$210,12,FALSE)</f>
        <v>#N/A</v>
      </c>
      <c r="AI266" s="294" t="e">
        <f>VLOOKUP(F266,[4]IMC!$B$6:$R$210,13,FALSE)</f>
        <v>#N/A</v>
      </c>
      <c r="AJ266" s="294" t="e">
        <f>VLOOKUP(F266,[4]IMC!$B$6:$R$210,14,FALSE)</f>
        <v>#N/A</v>
      </c>
      <c r="AK266" s="294" t="e">
        <f>VLOOKUP(F266,[4]IMC!$B$6:$R$210,15,FALSE)</f>
        <v>#N/A</v>
      </c>
      <c r="AL266" s="294" t="e">
        <f>VLOOKUP(F266,[4]IMC!$B$6:$R$210,16,FALSE)</f>
        <v>#N/A</v>
      </c>
      <c r="AM266" s="294" t="e">
        <f>VLOOKUP(F266,[4]IMC!$B$6:$R$210,17,FALSE)</f>
        <v>#N/A</v>
      </c>
    </row>
    <row r="267" spans="1:39" ht="12">
      <c r="A267" s="281"/>
      <c r="B267" s="281"/>
      <c r="C267" s="281"/>
      <c r="D267" s="283"/>
      <c r="E267" s="283"/>
      <c r="F267" s="284">
        <f t="shared" si="47"/>
        <v>0</v>
      </c>
      <c r="G267" s="285" t="e">
        <f t="shared" ca="1" si="41"/>
        <v>#NAME?</v>
      </c>
      <c r="H267" s="281"/>
      <c r="I267" s="281"/>
      <c r="J267" s="281">
        <f t="shared" si="48"/>
        <v>0</v>
      </c>
      <c r="K267" s="281"/>
      <c r="L267" s="286" t="e">
        <f t="shared" si="49"/>
        <v>#DIV/0!</v>
      </c>
      <c r="M267" s="287" t="str">
        <f t="shared" si="42"/>
        <v/>
      </c>
      <c r="N267" s="288" t="e">
        <f>MATCH(F267,[4]IMC!B:B,0)</f>
        <v>#N/A</v>
      </c>
      <c r="O267" s="288" t="e">
        <f t="shared" ca="1" si="40"/>
        <v>#N/A</v>
      </c>
      <c r="P267" s="287" t="e">
        <f ca="1">CONCATENATE(INDEX([4]IMC!$F$1:$R$5,5,$O267) &amp; " e " &amp; INDEX([4]IMC!$F$1:$R$5,5,$O267+1))</f>
        <v>#N/A</v>
      </c>
      <c r="Q267" s="281"/>
      <c r="R267" s="288" t="e">
        <f>MATCH(F267,[4]PC!A:A,0)</f>
        <v>#N/A</v>
      </c>
      <c r="S267" s="288" t="e">
        <f t="shared" ca="1" si="43"/>
        <v>#N/A</v>
      </c>
      <c r="T267" s="296" t="e">
        <f ca="1">CONCATENATE(INDEX([4]PC!$E$1:$M$2,1,$S267) &amp; " e " &amp; INDEX([4]PC!$E$1:$M$2,1,$S267+1))</f>
        <v>#N/A</v>
      </c>
      <c r="U267" s="339"/>
      <c r="V267" s="335" t="e">
        <f t="shared" ca="1" si="44"/>
        <v>#N/A</v>
      </c>
      <c r="W267" s="335" t="e">
        <f ca="1">CONCATENATE(INDEX([4]IMC!$F$1:$R$5,5,$V267) &amp; " e " &amp; INDEX([4]IMC!$F$1:$R$5,5,$V267+1))</f>
        <v>#N/A</v>
      </c>
      <c r="X267" s="336">
        <f t="shared" si="45"/>
        <v>0</v>
      </c>
      <c r="Y267" s="336">
        <f t="shared" si="46"/>
        <v>0</v>
      </c>
      <c r="Z267" s="337"/>
      <c r="AA267" s="294" t="e">
        <f>VLOOKUP(F267,[4]IMC!$B$6:$R$210,5,FALSE)</f>
        <v>#N/A</v>
      </c>
      <c r="AB267" s="294" t="e">
        <f>VLOOKUP(F267,[4]IMC!$B$6:$R$210,6,FALSE)</f>
        <v>#N/A</v>
      </c>
      <c r="AC267" s="294" t="e">
        <f>VLOOKUP(F267,[4]IMC!$B$6:$R$210,7,FALSE)</f>
        <v>#N/A</v>
      </c>
      <c r="AD267" s="294" t="e">
        <f>VLOOKUP(F267,[4]IMC!$B$6:$R$210,8,FALSE)</f>
        <v>#N/A</v>
      </c>
      <c r="AE267" s="294" t="e">
        <f>VLOOKUP(F267,[4]IMC!$B$6:$R$210,9,FALSE)</f>
        <v>#N/A</v>
      </c>
      <c r="AF267" s="294" t="e">
        <f>VLOOKUP(F267,[4]IMC!$B$6:$R$210,10,FALSE)</f>
        <v>#N/A</v>
      </c>
      <c r="AG267" s="294" t="e">
        <f>VLOOKUP(F267,[4]IMC!$B$6:$R$210,11,FALSE)</f>
        <v>#N/A</v>
      </c>
      <c r="AH267" s="294" t="e">
        <f>VLOOKUP(F267,[4]IMC!$B$6:$R$210,12,FALSE)</f>
        <v>#N/A</v>
      </c>
      <c r="AI267" s="294" t="e">
        <f>VLOOKUP(F267,[4]IMC!$B$6:$R$210,13,FALSE)</f>
        <v>#N/A</v>
      </c>
      <c r="AJ267" s="294" t="e">
        <f>VLOOKUP(F267,[4]IMC!$B$6:$R$210,14,FALSE)</f>
        <v>#N/A</v>
      </c>
      <c r="AK267" s="294" t="e">
        <f>VLOOKUP(F267,[4]IMC!$B$6:$R$210,15,FALSE)</f>
        <v>#N/A</v>
      </c>
      <c r="AL267" s="294" t="e">
        <f>VLOOKUP(F267,[4]IMC!$B$6:$R$210,16,FALSE)</f>
        <v>#N/A</v>
      </c>
      <c r="AM267" s="294" t="e">
        <f>VLOOKUP(F267,[4]IMC!$B$6:$R$210,17,FALSE)</f>
        <v>#N/A</v>
      </c>
    </row>
    <row r="268" spans="1:39" ht="12">
      <c r="A268" s="281"/>
      <c r="B268" s="281"/>
      <c r="C268" s="281"/>
      <c r="D268" s="283"/>
      <c r="E268" s="283"/>
      <c r="F268" s="284">
        <f t="shared" si="47"/>
        <v>0</v>
      </c>
      <c r="G268" s="285" t="e">
        <f t="shared" ca="1" si="41"/>
        <v>#NAME?</v>
      </c>
      <c r="H268" s="281"/>
      <c r="I268" s="281"/>
      <c r="J268" s="281">
        <f t="shared" si="48"/>
        <v>0</v>
      </c>
      <c r="K268" s="281"/>
      <c r="L268" s="286" t="e">
        <f t="shared" si="49"/>
        <v>#DIV/0!</v>
      </c>
      <c r="M268" s="287" t="str">
        <f t="shared" si="42"/>
        <v/>
      </c>
      <c r="N268" s="288" t="e">
        <f>MATCH(F268,[4]IMC!B:B,0)</f>
        <v>#N/A</v>
      </c>
      <c r="O268" s="288" t="e">
        <f t="shared" ca="1" si="40"/>
        <v>#N/A</v>
      </c>
      <c r="P268" s="287" t="e">
        <f ca="1">CONCATENATE(INDEX([4]IMC!$F$1:$R$5,5,$O268) &amp; " e " &amp; INDEX([4]IMC!$F$1:$R$5,5,$O268+1))</f>
        <v>#N/A</v>
      </c>
      <c r="Q268" s="281"/>
      <c r="R268" s="288" t="e">
        <f>MATCH(F268,[4]PC!A:A,0)</f>
        <v>#N/A</v>
      </c>
      <c r="S268" s="288" t="e">
        <f t="shared" ca="1" si="43"/>
        <v>#N/A</v>
      </c>
      <c r="T268" s="296" t="e">
        <f ca="1">CONCATENATE(INDEX([4]PC!$E$1:$M$2,1,$S268) &amp; " e " &amp; INDEX([4]PC!$E$1:$M$2,1,$S268+1))</f>
        <v>#N/A</v>
      </c>
      <c r="U268" s="339"/>
      <c r="V268" s="335" t="e">
        <f t="shared" ca="1" si="44"/>
        <v>#N/A</v>
      </c>
      <c r="W268" s="335" t="e">
        <f ca="1">CONCATENATE(INDEX([4]IMC!$F$1:$R$5,5,$V268) &amp; " e " &amp; INDEX([4]IMC!$F$1:$R$5,5,$V268+1))</f>
        <v>#N/A</v>
      </c>
      <c r="X268" s="336">
        <f t="shared" si="45"/>
        <v>0</v>
      </c>
      <c r="Y268" s="336">
        <f t="shared" si="46"/>
        <v>0</v>
      </c>
      <c r="Z268" s="337"/>
      <c r="AA268" s="294" t="e">
        <f>VLOOKUP(F268,[4]IMC!$B$6:$R$210,5,FALSE)</f>
        <v>#N/A</v>
      </c>
      <c r="AB268" s="294" t="e">
        <f>VLOOKUP(F268,[4]IMC!$B$6:$R$210,6,FALSE)</f>
        <v>#N/A</v>
      </c>
      <c r="AC268" s="294" t="e">
        <f>VLOOKUP(F268,[4]IMC!$B$6:$R$210,7,FALSE)</f>
        <v>#N/A</v>
      </c>
      <c r="AD268" s="294" t="e">
        <f>VLOOKUP(F268,[4]IMC!$B$6:$R$210,8,FALSE)</f>
        <v>#N/A</v>
      </c>
      <c r="AE268" s="294" t="e">
        <f>VLOOKUP(F268,[4]IMC!$B$6:$R$210,9,FALSE)</f>
        <v>#N/A</v>
      </c>
      <c r="AF268" s="294" t="e">
        <f>VLOOKUP(F268,[4]IMC!$B$6:$R$210,10,FALSE)</f>
        <v>#N/A</v>
      </c>
      <c r="AG268" s="294" t="e">
        <f>VLOOKUP(F268,[4]IMC!$B$6:$R$210,11,FALSE)</f>
        <v>#N/A</v>
      </c>
      <c r="AH268" s="294" t="e">
        <f>VLOOKUP(F268,[4]IMC!$B$6:$R$210,12,FALSE)</f>
        <v>#N/A</v>
      </c>
      <c r="AI268" s="294" t="e">
        <f>VLOOKUP(F268,[4]IMC!$B$6:$R$210,13,FALSE)</f>
        <v>#N/A</v>
      </c>
      <c r="AJ268" s="294" t="e">
        <f>VLOOKUP(F268,[4]IMC!$B$6:$R$210,14,FALSE)</f>
        <v>#N/A</v>
      </c>
      <c r="AK268" s="294" t="e">
        <f>VLOOKUP(F268,[4]IMC!$B$6:$R$210,15,FALSE)</f>
        <v>#N/A</v>
      </c>
      <c r="AL268" s="294" t="e">
        <f>VLOOKUP(F268,[4]IMC!$B$6:$R$210,16,FALSE)</f>
        <v>#N/A</v>
      </c>
      <c r="AM268" s="294" t="e">
        <f>VLOOKUP(F268,[4]IMC!$B$6:$R$210,17,FALSE)</f>
        <v>#N/A</v>
      </c>
    </row>
    <row r="269" spans="1:39" ht="12">
      <c r="A269" s="281"/>
      <c r="B269" s="281"/>
      <c r="C269" s="281"/>
      <c r="D269" s="283"/>
      <c r="E269" s="283"/>
      <c r="F269" s="284">
        <f t="shared" si="47"/>
        <v>0</v>
      </c>
      <c r="G269" s="285" t="e">
        <f t="shared" ca="1" si="41"/>
        <v>#NAME?</v>
      </c>
      <c r="H269" s="281"/>
      <c r="I269" s="281"/>
      <c r="J269" s="281">
        <f t="shared" si="48"/>
        <v>0</v>
      </c>
      <c r="K269" s="281"/>
      <c r="L269" s="286" t="e">
        <f t="shared" si="49"/>
        <v>#DIV/0!</v>
      </c>
      <c r="M269" s="287" t="str">
        <f t="shared" si="42"/>
        <v/>
      </c>
      <c r="N269" s="288" t="e">
        <f>MATCH(F269,[4]IMC!B:B,0)</f>
        <v>#N/A</v>
      </c>
      <c r="O269" s="288" t="e">
        <f t="shared" ca="1" si="40"/>
        <v>#N/A</v>
      </c>
      <c r="P269" s="287" t="e">
        <f ca="1">CONCATENATE(INDEX([4]IMC!$F$1:$R$5,5,$O269) &amp; " e " &amp; INDEX([4]IMC!$F$1:$R$5,5,$O269+1))</f>
        <v>#N/A</v>
      </c>
      <c r="Q269" s="281"/>
      <c r="R269" s="288" t="e">
        <f>MATCH(F269,[4]PC!A:A,0)</f>
        <v>#N/A</v>
      </c>
      <c r="S269" s="288" t="e">
        <f t="shared" ca="1" si="43"/>
        <v>#N/A</v>
      </c>
      <c r="T269" s="296" t="e">
        <f ca="1">CONCATENATE(INDEX([4]PC!$E$1:$M$2,1,$S269) &amp; " e " &amp; INDEX([4]PC!$E$1:$M$2,1,$S269+1))</f>
        <v>#N/A</v>
      </c>
      <c r="U269" s="339"/>
      <c r="V269" s="335" t="e">
        <f t="shared" ca="1" si="44"/>
        <v>#N/A</v>
      </c>
      <c r="W269" s="335" t="e">
        <f ca="1">CONCATENATE(INDEX([4]IMC!$F$1:$R$5,5,$V269) &amp; " e " &amp; INDEX([4]IMC!$F$1:$R$5,5,$V269+1))</f>
        <v>#N/A</v>
      </c>
      <c r="X269" s="336">
        <f t="shared" si="45"/>
        <v>0</v>
      </c>
      <c r="Y269" s="336">
        <f t="shared" si="46"/>
        <v>0</v>
      </c>
      <c r="Z269" s="337"/>
      <c r="AA269" s="294" t="e">
        <f>VLOOKUP(F269,[4]IMC!$B$6:$R$210,5,FALSE)</f>
        <v>#N/A</v>
      </c>
      <c r="AB269" s="294" t="e">
        <f>VLOOKUP(F269,[4]IMC!$B$6:$R$210,6,FALSE)</f>
        <v>#N/A</v>
      </c>
      <c r="AC269" s="294" t="e">
        <f>VLOOKUP(F269,[4]IMC!$B$6:$R$210,7,FALSE)</f>
        <v>#N/A</v>
      </c>
      <c r="AD269" s="294" t="e">
        <f>VLOOKUP(F269,[4]IMC!$B$6:$R$210,8,FALSE)</f>
        <v>#N/A</v>
      </c>
      <c r="AE269" s="294" t="e">
        <f>VLOOKUP(F269,[4]IMC!$B$6:$R$210,9,FALSE)</f>
        <v>#N/A</v>
      </c>
      <c r="AF269" s="294" t="e">
        <f>VLOOKUP(F269,[4]IMC!$B$6:$R$210,10,FALSE)</f>
        <v>#N/A</v>
      </c>
      <c r="AG269" s="294" t="e">
        <f>VLOOKUP(F269,[4]IMC!$B$6:$R$210,11,FALSE)</f>
        <v>#N/A</v>
      </c>
      <c r="AH269" s="294" t="e">
        <f>VLOOKUP(F269,[4]IMC!$B$6:$R$210,12,FALSE)</f>
        <v>#N/A</v>
      </c>
      <c r="AI269" s="294" t="e">
        <f>VLOOKUP(F269,[4]IMC!$B$6:$R$210,13,FALSE)</f>
        <v>#N/A</v>
      </c>
      <c r="AJ269" s="294" t="e">
        <f>VLOOKUP(F269,[4]IMC!$B$6:$R$210,14,FALSE)</f>
        <v>#N/A</v>
      </c>
      <c r="AK269" s="294" t="e">
        <f>VLOOKUP(F269,[4]IMC!$B$6:$R$210,15,FALSE)</f>
        <v>#N/A</v>
      </c>
      <c r="AL269" s="294" t="e">
        <f>VLOOKUP(F269,[4]IMC!$B$6:$R$210,16,FALSE)</f>
        <v>#N/A</v>
      </c>
      <c r="AM269" s="294" t="e">
        <f>VLOOKUP(F269,[4]IMC!$B$6:$R$210,17,FALSE)</f>
        <v>#N/A</v>
      </c>
    </row>
    <row r="270" spans="1:39" ht="12">
      <c r="A270" s="281"/>
      <c r="B270" s="281"/>
      <c r="C270" s="281"/>
      <c r="D270" s="283"/>
      <c r="E270" s="283"/>
      <c r="F270" s="284">
        <f t="shared" si="47"/>
        <v>0</v>
      </c>
      <c r="G270" s="285" t="e">
        <f t="shared" ca="1" si="41"/>
        <v>#NAME?</v>
      </c>
      <c r="H270" s="281"/>
      <c r="I270" s="281"/>
      <c r="J270" s="281">
        <f t="shared" si="48"/>
        <v>0</v>
      </c>
      <c r="K270" s="281"/>
      <c r="L270" s="286" t="e">
        <f t="shared" si="49"/>
        <v>#DIV/0!</v>
      </c>
      <c r="M270" s="287" t="str">
        <f t="shared" si="42"/>
        <v/>
      </c>
      <c r="N270" s="288" t="e">
        <f>MATCH(F270,[4]IMC!B:B,0)</f>
        <v>#N/A</v>
      </c>
      <c r="O270" s="288" t="e">
        <f t="shared" ca="1" si="40"/>
        <v>#N/A</v>
      </c>
      <c r="P270" s="287" t="e">
        <f ca="1">CONCATENATE(INDEX([4]IMC!$F$1:$R$5,5,$O270) &amp; " e " &amp; INDEX([4]IMC!$F$1:$R$5,5,$O270+1))</f>
        <v>#N/A</v>
      </c>
      <c r="Q270" s="281"/>
      <c r="R270" s="288" t="e">
        <f>MATCH(F270,[4]PC!A:A,0)</f>
        <v>#N/A</v>
      </c>
      <c r="S270" s="288" t="e">
        <f t="shared" ca="1" si="43"/>
        <v>#N/A</v>
      </c>
      <c r="T270" s="296" t="e">
        <f ca="1">CONCATENATE(INDEX([4]PC!$E$1:$M$2,1,$S270) &amp; " e " &amp; INDEX([4]PC!$E$1:$M$2,1,$S270+1))</f>
        <v>#N/A</v>
      </c>
      <c r="U270" s="339"/>
      <c r="V270" s="335" t="e">
        <f t="shared" ca="1" si="44"/>
        <v>#N/A</v>
      </c>
      <c r="W270" s="335" t="e">
        <f ca="1">CONCATENATE(INDEX([4]IMC!$F$1:$R$5,5,$V270) &amp; " e " &amp; INDEX([4]IMC!$F$1:$R$5,5,$V270+1))</f>
        <v>#N/A</v>
      </c>
      <c r="X270" s="336">
        <f t="shared" si="45"/>
        <v>0</v>
      </c>
      <c r="Y270" s="336">
        <f t="shared" si="46"/>
        <v>0</v>
      </c>
      <c r="Z270" s="337"/>
      <c r="AA270" s="294" t="e">
        <f>VLOOKUP(F270,[4]IMC!$B$6:$R$210,5,FALSE)</f>
        <v>#N/A</v>
      </c>
      <c r="AB270" s="294" t="e">
        <f>VLOOKUP(F270,[4]IMC!$B$6:$R$210,6,FALSE)</f>
        <v>#N/A</v>
      </c>
      <c r="AC270" s="294" t="e">
        <f>VLOOKUP(F270,[4]IMC!$B$6:$R$210,7,FALSE)</f>
        <v>#N/A</v>
      </c>
      <c r="AD270" s="294" t="e">
        <f>VLOOKUP(F270,[4]IMC!$B$6:$R$210,8,FALSE)</f>
        <v>#N/A</v>
      </c>
      <c r="AE270" s="294" t="e">
        <f>VLOOKUP(F270,[4]IMC!$B$6:$R$210,9,FALSE)</f>
        <v>#N/A</v>
      </c>
      <c r="AF270" s="294" t="e">
        <f>VLOOKUP(F270,[4]IMC!$B$6:$R$210,10,FALSE)</f>
        <v>#N/A</v>
      </c>
      <c r="AG270" s="294" t="e">
        <f>VLOOKUP(F270,[4]IMC!$B$6:$R$210,11,FALSE)</f>
        <v>#N/A</v>
      </c>
      <c r="AH270" s="294" t="e">
        <f>VLOOKUP(F270,[4]IMC!$B$6:$R$210,12,FALSE)</f>
        <v>#N/A</v>
      </c>
      <c r="AI270" s="294" t="e">
        <f>VLOOKUP(F270,[4]IMC!$B$6:$R$210,13,FALSE)</f>
        <v>#N/A</v>
      </c>
      <c r="AJ270" s="294" t="e">
        <f>VLOOKUP(F270,[4]IMC!$B$6:$R$210,14,FALSE)</f>
        <v>#N/A</v>
      </c>
      <c r="AK270" s="294" t="e">
        <f>VLOOKUP(F270,[4]IMC!$B$6:$R$210,15,FALSE)</f>
        <v>#N/A</v>
      </c>
      <c r="AL270" s="294" t="e">
        <f>VLOOKUP(F270,[4]IMC!$B$6:$R$210,16,FALSE)</f>
        <v>#N/A</v>
      </c>
      <c r="AM270" s="294" t="e">
        <f>VLOOKUP(F270,[4]IMC!$B$6:$R$210,17,FALSE)</f>
        <v>#N/A</v>
      </c>
    </row>
    <row r="271" spans="1:39" ht="12">
      <c r="A271" s="281"/>
      <c r="B271" s="281"/>
      <c r="C271" s="281"/>
      <c r="D271" s="283"/>
      <c r="E271" s="283"/>
      <c r="F271" s="284">
        <f t="shared" si="47"/>
        <v>0</v>
      </c>
      <c r="G271" s="285" t="e">
        <f t="shared" ca="1" si="41"/>
        <v>#NAME?</v>
      </c>
      <c r="H271" s="281"/>
      <c r="I271" s="281"/>
      <c r="J271" s="281">
        <f t="shared" si="48"/>
        <v>0</v>
      </c>
      <c r="K271" s="281"/>
      <c r="L271" s="286" t="e">
        <f t="shared" si="49"/>
        <v>#DIV/0!</v>
      </c>
      <c r="M271" s="287" t="str">
        <f t="shared" si="42"/>
        <v/>
      </c>
      <c r="N271" s="288" t="e">
        <f>MATCH(F271,[4]IMC!B:B,0)</f>
        <v>#N/A</v>
      </c>
      <c r="O271" s="288" t="e">
        <f t="shared" ca="1" si="40"/>
        <v>#N/A</v>
      </c>
      <c r="P271" s="287" t="e">
        <f ca="1">CONCATENATE(INDEX([4]IMC!$F$1:$R$5,5,$O271) &amp; " e " &amp; INDEX([4]IMC!$F$1:$R$5,5,$O271+1))</f>
        <v>#N/A</v>
      </c>
      <c r="Q271" s="281"/>
      <c r="R271" s="288" t="e">
        <f>MATCH(F271,[4]PC!A:A,0)</f>
        <v>#N/A</v>
      </c>
      <c r="S271" s="288" t="e">
        <f t="shared" ca="1" si="43"/>
        <v>#N/A</v>
      </c>
      <c r="T271" s="296" t="e">
        <f ca="1">CONCATENATE(INDEX([4]PC!$E$1:$M$2,1,$S271) &amp; " e " &amp; INDEX([4]PC!$E$1:$M$2,1,$S271+1))</f>
        <v>#N/A</v>
      </c>
      <c r="U271" s="339"/>
      <c r="V271" s="335" t="e">
        <f t="shared" ca="1" si="44"/>
        <v>#N/A</v>
      </c>
      <c r="W271" s="335" t="e">
        <f ca="1">CONCATENATE(INDEX([4]IMC!$F$1:$R$5,5,$V271) &amp; " e " &amp; INDEX([4]IMC!$F$1:$R$5,5,$V271+1))</f>
        <v>#N/A</v>
      </c>
      <c r="X271" s="336">
        <f t="shared" si="45"/>
        <v>0</v>
      </c>
      <c r="Y271" s="336">
        <f t="shared" si="46"/>
        <v>0</v>
      </c>
      <c r="Z271" s="337"/>
      <c r="AA271" s="294" t="e">
        <f>VLOOKUP(F271,[4]IMC!$B$6:$R$210,5,FALSE)</f>
        <v>#N/A</v>
      </c>
      <c r="AB271" s="294" t="e">
        <f>VLOOKUP(F271,[4]IMC!$B$6:$R$210,6,FALSE)</f>
        <v>#N/A</v>
      </c>
      <c r="AC271" s="294" t="e">
        <f>VLOOKUP(F271,[4]IMC!$B$6:$R$210,7,FALSE)</f>
        <v>#N/A</v>
      </c>
      <c r="AD271" s="294" t="e">
        <f>VLOOKUP(F271,[4]IMC!$B$6:$R$210,8,FALSE)</f>
        <v>#N/A</v>
      </c>
      <c r="AE271" s="294" t="e">
        <f>VLOOKUP(F271,[4]IMC!$B$6:$R$210,9,FALSE)</f>
        <v>#N/A</v>
      </c>
      <c r="AF271" s="294" t="e">
        <f>VLOOKUP(F271,[4]IMC!$B$6:$R$210,10,FALSE)</f>
        <v>#N/A</v>
      </c>
      <c r="AG271" s="294" t="e">
        <f>VLOOKUP(F271,[4]IMC!$B$6:$R$210,11,FALSE)</f>
        <v>#N/A</v>
      </c>
      <c r="AH271" s="294" t="e">
        <f>VLOOKUP(F271,[4]IMC!$B$6:$R$210,12,FALSE)</f>
        <v>#N/A</v>
      </c>
      <c r="AI271" s="294" t="e">
        <f>VLOOKUP(F271,[4]IMC!$B$6:$R$210,13,FALSE)</f>
        <v>#N/A</v>
      </c>
      <c r="AJ271" s="294" t="e">
        <f>VLOOKUP(F271,[4]IMC!$B$6:$R$210,14,FALSE)</f>
        <v>#N/A</v>
      </c>
      <c r="AK271" s="294" t="e">
        <f>VLOOKUP(F271,[4]IMC!$B$6:$R$210,15,FALSE)</f>
        <v>#N/A</v>
      </c>
      <c r="AL271" s="294" t="e">
        <f>VLOOKUP(F271,[4]IMC!$B$6:$R$210,16,FALSE)</f>
        <v>#N/A</v>
      </c>
      <c r="AM271" s="294" t="e">
        <f>VLOOKUP(F271,[4]IMC!$B$6:$R$210,17,FALSE)</f>
        <v>#N/A</v>
      </c>
    </row>
    <row r="272" spans="1:39" ht="12">
      <c r="A272" s="281"/>
      <c r="B272" s="281"/>
      <c r="C272" s="281"/>
      <c r="D272" s="283"/>
      <c r="E272" s="283"/>
      <c r="F272" s="284">
        <f t="shared" si="47"/>
        <v>0</v>
      </c>
      <c r="G272" s="285" t="e">
        <f t="shared" ca="1" si="41"/>
        <v>#NAME?</v>
      </c>
      <c r="H272" s="281"/>
      <c r="I272" s="281"/>
      <c r="J272" s="281">
        <f t="shared" si="48"/>
        <v>0</v>
      </c>
      <c r="K272" s="281"/>
      <c r="L272" s="286" t="e">
        <f t="shared" si="49"/>
        <v>#DIV/0!</v>
      </c>
      <c r="M272" s="287" t="str">
        <f t="shared" si="42"/>
        <v/>
      </c>
      <c r="N272" s="288" t="e">
        <f>MATCH(F272,[4]IMC!B:B,0)</f>
        <v>#N/A</v>
      </c>
      <c r="O272" s="288" t="e">
        <f t="shared" ca="1" si="40"/>
        <v>#N/A</v>
      </c>
      <c r="P272" s="287" t="e">
        <f ca="1">CONCATENATE(INDEX([4]IMC!$F$1:$R$5,5,$O272) &amp; " e " &amp; INDEX([4]IMC!$F$1:$R$5,5,$O272+1))</f>
        <v>#N/A</v>
      </c>
      <c r="Q272" s="281"/>
      <c r="R272" s="288" t="e">
        <f>MATCH(F272,[4]PC!A:A,0)</f>
        <v>#N/A</v>
      </c>
      <c r="S272" s="288" t="e">
        <f t="shared" ca="1" si="43"/>
        <v>#N/A</v>
      </c>
      <c r="T272" s="296" t="e">
        <f ca="1">CONCATENATE(INDEX([4]PC!$E$1:$M$2,1,$S272) &amp; " e " &amp; INDEX([4]PC!$E$1:$M$2,1,$S272+1))</f>
        <v>#N/A</v>
      </c>
      <c r="U272" s="339"/>
      <c r="V272" s="335" t="e">
        <f t="shared" ca="1" si="44"/>
        <v>#N/A</v>
      </c>
      <c r="W272" s="335" t="e">
        <f ca="1">CONCATENATE(INDEX([4]IMC!$F$1:$R$5,5,$V272) &amp; " e " &amp; INDEX([4]IMC!$F$1:$R$5,5,$V272+1))</f>
        <v>#N/A</v>
      </c>
      <c r="X272" s="336">
        <f t="shared" si="45"/>
        <v>0</v>
      </c>
      <c r="Y272" s="336">
        <f t="shared" si="46"/>
        <v>0</v>
      </c>
      <c r="Z272" s="337"/>
      <c r="AA272" s="294" t="e">
        <f>VLOOKUP(F272,[4]IMC!$B$6:$R$210,5,FALSE)</f>
        <v>#N/A</v>
      </c>
      <c r="AB272" s="294" t="e">
        <f>VLOOKUP(F272,[4]IMC!$B$6:$R$210,6,FALSE)</f>
        <v>#N/A</v>
      </c>
      <c r="AC272" s="294" t="e">
        <f>VLOOKUP(F272,[4]IMC!$B$6:$R$210,7,FALSE)</f>
        <v>#N/A</v>
      </c>
      <c r="AD272" s="294" t="e">
        <f>VLOOKUP(F272,[4]IMC!$B$6:$R$210,8,FALSE)</f>
        <v>#N/A</v>
      </c>
      <c r="AE272" s="294" t="e">
        <f>VLOOKUP(F272,[4]IMC!$B$6:$R$210,9,FALSE)</f>
        <v>#N/A</v>
      </c>
      <c r="AF272" s="294" t="e">
        <f>VLOOKUP(F272,[4]IMC!$B$6:$R$210,10,FALSE)</f>
        <v>#N/A</v>
      </c>
      <c r="AG272" s="294" t="e">
        <f>VLOOKUP(F272,[4]IMC!$B$6:$R$210,11,FALSE)</f>
        <v>#N/A</v>
      </c>
      <c r="AH272" s="294" t="e">
        <f>VLOOKUP(F272,[4]IMC!$B$6:$R$210,12,FALSE)</f>
        <v>#N/A</v>
      </c>
      <c r="AI272" s="294" t="e">
        <f>VLOOKUP(F272,[4]IMC!$B$6:$R$210,13,FALSE)</f>
        <v>#N/A</v>
      </c>
      <c r="AJ272" s="294" t="e">
        <f>VLOOKUP(F272,[4]IMC!$B$6:$R$210,14,FALSE)</f>
        <v>#N/A</v>
      </c>
      <c r="AK272" s="294" t="e">
        <f>VLOOKUP(F272,[4]IMC!$B$6:$R$210,15,FALSE)</f>
        <v>#N/A</v>
      </c>
      <c r="AL272" s="294" t="e">
        <f>VLOOKUP(F272,[4]IMC!$B$6:$R$210,16,FALSE)</f>
        <v>#N/A</v>
      </c>
      <c r="AM272" s="294" t="e">
        <f>VLOOKUP(F272,[4]IMC!$B$6:$R$210,17,FALSE)</f>
        <v>#N/A</v>
      </c>
    </row>
    <row r="273" spans="1:39" ht="12">
      <c r="A273" s="281"/>
      <c r="B273" s="281"/>
      <c r="C273" s="281"/>
      <c r="D273" s="283"/>
      <c r="E273" s="283"/>
      <c r="F273" s="284">
        <f t="shared" si="47"/>
        <v>0</v>
      </c>
      <c r="G273" s="285" t="e">
        <f t="shared" ca="1" si="41"/>
        <v>#NAME?</v>
      </c>
      <c r="H273" s="281"/>
      <c r="I273" s="281"/>
      <c r="J273" s="281">
        <f t="shared" si="48"/>
        <v>0</v>
      </c>
      <c r="K273" s="281"/>
      <c r="L273" s="286" t="e">
        <f t="shared" si="49"/>
        <v>#DIV/0!</v>
      </c>
      <c r="M273" s="287" t="str">
        <f t="shared" si="42"/>
        <v/>
      </c>
      <c r="N273" s="288" t="e">
        <f>MATCH(F273,[4]IMC!B:B,0)</f>
        <v>#N/A</v>
      </c>
      <c r="O273" s="288" t="e">
        <f t="shared" ca="1" si="40"/>
        <v>#N/A</v>
      </c>
      <c r="P273" s="287" t="e">
        <f ca="1">CONCATENATE(INDEX([4]IMC!$F$1:$R$5,5,$O273) &amp; " e " &amp; INDEX([4]IMC!$F$1:$R$5,5,$O273+1))</f>
        <v>#N/A</v>
      </c>
      <c r="Q273" s="281"/>
      <c r="R273" s="288" t="e">
        <f>MATCH(F273,[4]PC!A:A,0)</f>
        <v>#N/A</v>
      </c>
      <c r="S273" s="288" t="e">
        <f t="shared" ca="1" si="43"/>
        <v>#N/A</v>
      </c>
      <c r="T273" s="296" t="e">
        <f ca="1">CONCATENATE(INDEX([4]PC!$E$1:$M$2,1,$S273) &amp; " e " &amp; INDEX([4]PC!$E$1:$M$2,1,$S273+1))</f>
        <v>#N/A</v>
      </c>
      <c r="U273" s="339"/>
      <c r="V273" s="335" t="e">
        <f t="shared" ca="1" si="44"/>
        <v>#N/A</v>
      </c>
      <c r="W273" s="335" t="e">
        <f ca="1">CONCATENATE(INDEX([4]IMC!$F$1:$R$5,5,$V273) &amp; " e " &amp; INDEX([4]IMC!$F$1:$R$5,5,$V273+1))</f>
        <v>#N/A</v>
      </c>
      <c r="X273" s="336">
        <f t="shared" si="45"/>
        <v>0</v>
      </c>
      <c r="Y273" s="336">
        <f t="shared" si="46"/>
        <v>0</v>
      </c>
      <c r="Z273" s="337"/>
      <c r="AA273" s="294" t="e">
        <f>VLOOKUP(F273,[4]IMC!$B$6:$R$210,5,FALSE)</f>
        <v>#N/A</v>
      </c>
      <c r="AB273" s="294" t="e">
        <f>VLOOKUP(F273,[4]IMC!$B$6:$R$210,6,FALSE)</f>
        <v>#N/A</v>
      </c>
      <c r="AC273" s="294" t="e">
        <f>VLOOKUP(F273,[4]IMC!$B$6:$R$210,7,FALSE)</f>
        <v>#N/A</v>
      </c>
      <c r="AD273" s="294" t="e">
        <f>VLOOKUP(F273,[4]IMC!$B$6:$R$210,8,FALSE)</f>
        <v>#N/A</v>
      </c>
      <c r="AE273" s="294" t="e">
        <f>VLOOKUP(F273,[4]IMC!$B$6:$R$210,9,FALSE)</f>
        <v>#N/A</v>
      </c>
      <c r="AF273" s="294" t="e">
        <f>VLOOKUP(F273,[4]IMC!$B$6:$R$210,10,FALSE)</f>
        <v>#N/A</v>
      </c>
      <c r="AG273" s="294" t="e">
        <f>VLOOKUP(F273,[4]IMC!$B$6:$R$210,11,FALSE)</f>
        <v>#N/A</v>
      </c>
      <c r="AH273" s="294" t="e">
        <f>VLOOKUP(F273,[4]IMC!$B$6:$R$210,12,FALSE)</f>
        <v>#N/A</v>
      </c>
      <c r="AI273" s="294" t="e">
        <f>VLOOKUP(F273,[4]IMC!$B$6:$R$210,13,FALSE)</f>
        <v>#N/A</v>
      </c>
      <c r="AJ273" s="294" t="e">
        <f>VLOOKUP(F273,[4]IMC!$B$6:$R$210,14,FALSE)</f>
        <v>#N/A</v>
      </c>
      <c r="AK273" s="294" t="e">
        <f>VLOOKUP(F273,[4]IMC!$B$6:$R$210,15,FALSE)</f>
        <v>#N/A</v>
      </c>
      <c r="AL273" s="294" t="e">
        <f>VLOOKUP(F273,[4]IMC!$B$6:$R$210,16,FALSE)</f>
        <v>#N/A</v>
      </c>
      <c r="AM273" s="294" t="e">
        <f>VLOOKUP(F273,[4]IMC!$B$6:$R$210,17,FALSE)</f>
        <v>#N/A</v>
      </c>
    </row>
    <row r="274" spans="1:39" ht="12">
      <c r="A274" s="281"/>
      <c r="B274" s="281"/>
      <c r="C274" s="281"/>
      <c r="D274" s="283"/>
      <c r="E274" s="283"/>
      <c r="F274" s="284">
        <f t="shared" si="47"/>
        <v>0</v>
      </c>
      <c r="G274" s="285" t="e">
        <f t="shared" ca="1" si="41"/>
        <v>#NAME?</v>
      </c>
      <c r="H274" s="281"/>
      <c r="I274" s="281"/>
      <c r="J274" s="281">
        <f t="shared" si="48"/>
        <v>0</v>
      </c>
      <c r="K274" s="281"/>
      <c r="L274" s="286" t="e">
        <f t="shared" si="49"/>
        <v>#DIV/0!</v>
      </c>
      <c r="M274" s="287" t="str">
        <f t="shared" si="42"/>
        <v/>
      </c>
      <c r="N274" s="288" t="e">
        <f>MATCH(F274,[4]IMC!B:B,0)</f>
        <v>#N/A</v>
      </c>
      <c r="O274" s="288" t="e">
        <f t="shared" ca="1" si="40"/>
        <v>#N/A</v>
      </c>
      <c r="P274" s="287" t="e">
        <f ca="1">CONCATENATE(INDEX([4]IMC!$F$1:$R$5,5,$O274) &amp; " e " &amp; INDEX([4]IMC!$F$1:$R$5,5,$O274+1))</f>
        <v>#N/A</v>
      </c>
      <c r="Q274" s="281"/>
      <c r="R274" s="288" t="e">
        <f>MATCH(F274,[4]PC!A:A,0)</f>
        <v>#N/A</v>
      </c>
      <c r="S274" s="288" t="e">
        <f t="shared" ca="1" si="43"/>
        <v>#N/A</v>
      </c>
      <c r="T274" s="296" t="e">
        <f ca="1">CONCATENATE(INDEX([4]PC!$E$1:$M$2,1,$S274) &amp; " e " &amp; INDEX([4]PC!$E$1:$M$2,1,$S274+1))</f>
        <v>#N/A</v>
      </c>
      <c r="U274" s="339"/>
      <c r="V274" s="335" t="e">
        <f t="shared" ca="1" si="44"/>
        <v>#N/A</v>
      </c>
      <c r="W274" s="335" t="e">
        <f ca="1">CONCATENATE(INDEX([4]IMC!$F$1:$R$5,5,$V274) &amp; " e " &amp; INDEX([4]IMC!$F$1:$R$5,5,$V274+1))</f>
        <v>#N/A</v>
      </c>
      <c r="X274" s="336">
        <f t="shared" si="45"/>
        <v>0</v>
      </c>
      <c r="Y274" s="336">
        <f t="shared" si="46"/>
        <v>0</v>
      </c>
      <c r="Z274" s="337"/>
      <c r="AA274" s="294" t="e">
        <f>VLOOKUP(F274,[4]IMC!$B$6:$R$210,5,FALSE)</f>
        <v>#N/A</v>
      </c>
      <c r="AB274" s="294" t="e">
        <f>VLOOKUP(F274,[4]IMC!$B$6:$R$210,6,FALSE)</f>
        <v>#N/A</v>
      </c>
      <c r="AC274" s="294" t="e">
        <f>VLOOKUP(F274,[4]IMC!$B$6:$R$210,7,FALSE)</f>
        <v>#N/A</v>
      </c>
      <c r="AD274" s="294" t="e">
        <f>VLOOKUP(F274,[4]IMC!$B$6:$R$210,8,FALSE)</f>
        <v>#N/A</v>
      </c>
      <c r="AE274" s="294" t="e">
        <f>VLOOKUP(F274,[4]IMC!$B$6:$R$210,9,FALSE)</f>
        <v>#N/A</v>
      </c>
      <c r="AF274" s="294" t="e">
        <f>VLOOKUP(F274,[4]IMC!$B$6:$R$210,10,FALSE)</f>
        <v>#N/A</v>
      </c>
      <c r="AG274" s="294" t="e">
        <f>VLOOKUP(F274,[4]IMC!$B$6:$R$210,11,FALSE)</f>
        <v>#N/A</v>
      </c>
      <c r="AH274" s="294" t="e">
        <f>VLOOKUP(F274,[4]IMC!$B$6:$R$210,12,FALSE)</f>
        <v>#N/A</v>
      </c>
      <c r="AI274" s="294" t="e">
        <f>VLOOKUP(F274,[4]IMC!$B$6:$R$210,13,FALSE)</f>
        <v>#N/A</v>
      </c>
      <c r="AJ274" s="294" t="e">
        <f>VLOOKUP(F274,[4]IMC!$B$6:$R$210,14,FALSE)</f>
        <v>#N/A</v>
      </c>
      <c r="AK274" s="294" t="e">
        <f>VLOOKUP(F274,[4]IMC!$B$6:$R$210,15,FALSE)</f>
        <v>#N/A</v>
      </c>
      <c r="AL274" s="294" t="e">
        <f>VLOOKUP(F274,[4]IMC!$B$6:$R$210,16,FALSE)</f>
        <v>#N/A</v>
      </c>
      <c r="AM274" s="294" t="e">
        <f>VLOOKUP(F274,[4]IMC!$B$6:$R$210,17,FALSE)</f>
        <v>#N/A</v>
      </c>
    </row>
    <row r="275" spans="1:39" ht="12">
      <c r="A275" s="281"/>
      <c r="B275" s="281"/>
      <c r="C275" s="281"/>
      <c r="D275" s="283"/>
      <c r="E275" s="283"/>
      <c r="F275" s="284">
        <f t="shared" si="47"/>
        <v>0</v>
      </c>
      <c r="G275" s="285" t="e">
        <f t="shared" ca="1" si="41"/>
        <v>#NAME?</v>
      </c>
      <c r="H275" s="281"/>
      <c r="I275" s="281"/>
      <c r="J275" s="281">
        <f t="shared" si="48"/>
        <v>0</v>
      </c>
      <c r="K275" s="281"/>
      <c r="L275" s="286" t="e">
        <f t="shared" si="49"/>
        <v>#DIV/0!</v>
      </c>
      <c r="M275" s="287" t="str">
        <f t="shared" si="42"/>
        <v/>
      </c>
      <c r="N275" s="288" t="e">
        <f>MATCH(F275,[4]IMC!B:B,0)</f>
        <v>#N/A</v>
      </c>
      <c r="O275" s="288" t="e">
        <f t="shared" ca="1" si="40"/>
        <v>#N/A</v>
      </c>
      <c r="P275" s="287" t="e">
        <f ca="1">CONCATENATE(INDEX([4]IMC!$F$1:$R$5,5,$O275) &amp; " e " &amp; INDEX([4]IMC!$F$1:$R$5,5,$O275+1))</f>
        <v>#N/A</v>
      </c>
      <c r="Q275" s="281"/>
      <c r="R275" s="288" t="e">
        <f>MATCH(F275,[4]PC!A:A,0)</f>
        <v>#N/A</v>
      </c>
      <c r="S275" s="288" t="e">
        <f t="shared" ca="1" si="43"/>
        <v>#N/A</v>
      </c>
      <c r="T275" s="296" t="e">
        <f ca="1">CONCATENATE(INDEX([4]PC!$E$1:$M$2,1,$S275) &amp; " e " &amp; INDEX([4]PC!$E$1:$M$2,1,$S275+1))</f>
        <v>#N/A</v>
      </c>
      <c r="U275" s="339"/>
      <c r="V275" s="335" t="e">
        <f t="shared" ca="1" si="44"/>
        <v>#N/A</v>
      </c>
      <c r="W275" s="335" t="e">
        <f ca="1">CONCATENATE(INDEX([4]IMC!$F$1:$R$5,5,$V275) &amp; " e " &amp; INDEX([4]IMC!$F$1:$R$5,5,$V275+1))</f>
        <v>#N/A</v>
      </c>
      <c r="X275" s="336">
        <f t="shared" si="45"/>
        <v>0</v>
      </c>
      <c r="Y275" s="336">
        <f t="shared" si="46"/>
        <v>0</v>
      </c>
      <c r="Z275" s="337"/>
      <c r="AA275" s="294" t="e">
        <f>VLOOKUP(F275,[4]IMC!$B$6:$R$210,5,FALSE)</f>
        <v>#N/A</v>
      </c>
      <c r="AB275" s="294" t="e">
        <f>VLOOKUP(F275,[4]IMC!$B$6:$R$210,6,FALSE)</f>
        <v>#N/A</v>
      </c>
      <c r="AC275" s="294" t="e">
        <f>VLOOKUP(F275,[4]IMC!$B$6:$R$210,7,FALSE)</f>
        <v>#N/A</v>
      </c>
      <c r="AD275" s="294" t="e">
        <f>VLOOKUP(F275,[4]IMC!$B$6:$R$210,8,FALSE)</f>
        <v>#N/A</v>
      </c>
      <c r="AE275" s="294" t="e">
        <f>VLOOKUP(F275,[4]IMC!$B$6:$R$210,9,FALSE)</f>
        <v>#N/A</v>
      </c>
      <c r="AF275" s="294" t="e">
        <f>VLOOKUP(F275,[4]IMC!$B$6:$R$210,10,FALSE)</f>
        <v>#N/A</v>
      </c>
      <c r="AG275" s="294" t="e">
        <f>VLOOKUP(F275,[4]IMC!$B$6:$R$210,11,FALSE)</f>
        <v>#N/A</v>
      </c>
      <c r="AH275" s="294" t="e">
        <f>VLOOKUP(F275,[4]IMC!$B$6:$R$210,12,FALSE)</f>
        <v>#N/A</v>
      </c>
      <c r="AI275" s="294" t="e">
        <f>VLOOKUP(F275,[4]IMC!$B$6:$R$210,13,FALSE)</f>
        <v>#N/A</v>
      </c>
      <c r="AJ275" s="294" t="e">
        <f>VLOOKUP(F275,[4]IMC!$B$6:$R$210,14,FALSE)</f>
        <v>#N/A</v>
      </c>
      <c r="AK275" s="294" t="e">
        <f>VLOOKUP(F275,[4]IMC!$B$6:$R$210,15,FALSE)</f>
        <v>#N/A</v>
      </c>
      <c r="AL275" s="294" t="e">
        <f>VLOOKUP(F275,[4]IMC!$B$6:$R$210,16,FALSE)</f>
        <v>#N/A</v>
      </c>
      <c r="AM275" s="294" t="e">
        <f>VLOOKUP(F275,[4]IMC!$B$6:$R$210,17,FALSE)</f>
        <v>#N/A</v>
      </c>
    </row>
    <row r="276" spans="1:39" ht="12">
      <c r="A276" s="281"/>
      <c r="B276" s="281"/>
      <c r="C276" s="281"/>
      <c r="D276" s="283"/>
      <c r="E276" s="283"/>
      <c r="F276" s="284">
        <f t="shared" si="47"/>
        <v>0</v>
      </c>
      <c r="G276" s="285" t="e">
        <f t="shared" ca="1" si="41"/>
        <v>#NAME?</v>
      </c>
      <c r="H276" s="281"/>
      <c r="I276" s="281"/>
      <c r="J276" s="281">
        <f t="shared" si="48"/>
        <v>0</v>
      </c>
      <c r="K276" s="281"/>
      <c r="L276" s="286" t="e">
        <f t="shared" si="49"/>
        <v>#DIV/0!</v>
      </c>
      <c r="M276" s="287" t="str">
        <f t="shared" si="42"/>
        <v/>
      </c>
      <c r="N276" s="288" t="e">
        <f>MATCH(F276,[4]IMC!B:B,0)</f>
        <v>#N/A</v>
      </c>
      <c r="O276" s="288" t="e">
        <f t="shared" ca="1" si="40"/>
        <v>#N/A</v>
      </c>
      <c r="P276" s="287" t="e">
        <f ca="1">CONCATENATE(INDEX([4]IMC!$F$1:$R$5,5,$O276) &amp; " e " &amp; INDEX([4]IMC!$F$1:$R$5,5,$O276+1))</f>
        <v>#N/A</v>
      </c>
      <c r="Q276" s="281"/>
      <c r="R276" s="288" t="e">
        <f>MATCH(F276,[4]PC!A:A,0)</f>
        <v>#N/A</v>
      </c>
      <c r="S276" s="288" t="e">
        <f t="shared" ca="1" si="43"/>
        <v>#N/A</v>
      </c>
      <c r="T276" s="296" t="e">
        <f ca="1">CONCATENATE(INDEX([4]PC!$E$1:$M$2,1,$S276) &amp; " e " &amp; INDEX([4]PC!$E$1:$M$2,1,$S276+1))</f>
        <v>#N/A</v>
      </c>
      <c r="U276" s="339"/>
      <c r="V276" s="335" t="e">
        <f t="shared" ca="1" si="44"/>
        <v>#N/A</v>
      </c>
      <c r="W276" s="335" t="e">
        <f ca="1">CONCATENATE(INDEX([4]IMC!$F$1:$R$5,5,$V276) &amp; " e " &amp; INDEX([4]IMC!$F$1:$R$5,5,$V276+1))</f>
        <v>#N/A</v>
      </c>
      <c r="X276" s="336">
        <f t="shared" si="45"/>
        <v>0</v>
      </c>
      <c r="Y276" s="336">
        <f t="shared" si="46"/>
        <v>0</v>
      </c>
      <c r="Z276" s="337"/>
      <c r="AA276" s="294" t="e">
        <f>VLOOKUP(F276,[4]IMC!$B$6:$R$210,5,FALSE)</f>
        <v>#N/A</v>
      </c>
      <c r="AB276" s="294" t="e">
        <f>VLOOKUP(F276,[4]IMC!$B$6:$R$210,6,FALSE)</f>
        <v>#N/A</v>
      </c>
      <c r="AC276" s="294" t="e">
        <f>VLOOKUP(F276,[4]IMC!$B$6:$R$210,7,FALSE)</f>
        <v>#N/A</v>
      </c>
      <c r="AD276" s="294" t="e">
        <f>VLOOKUP(F276,[4]IMC!$B$6:$R$210,8,FALSE)</f>
        <v>#N/A</v>
      </c>
      <c r="AE276" s="294" t="e">
        <f>VLOOKUP(F276,[4]IMC!$B$6:$R$210,9,FALSE)</f>
        <v>#N/A</v>
      </c>
      <c r="AF276" s="294" t="e">
        <f>VLOOKUP(F276,[4]IMC!$B$6:$R$210,10,FALSE)</f>
        <v>#N/A</v>
      </c>
      <c r="AG276" s="294" t="e">
        <f>VLOOKUP(F276,[4]IMC!$B$6:$R$210,11,FALSE)</f>
        <v>#N/A</v>
      </c>
      <c r="AH276" s="294" t="e">
        <f>VLOOKUP(F276,[4]IMC!$B$6:$R$210,12,FALSE)</f>
        <v>#N/A</v>
      </c>
      <c r="AI276" s="294" t="e">
        <f>VLOOKUP(F276,[4]IMC!$B$6:$R$210,13,FALSE)</f>
        <v>#N/A</v>
      </c>
      <c r="AJ276" s="294" t="e">
        <f>VLOOKUP(F276,[4]IMC!$B$6:$R$210,14,FALSE)</f>
        <v>#N/A</v>
      </c>
      <c r="AK276" s="294" t="e">
        <f>VLOOKUP(F276,[4]IMC!$B$6:$R$210,15,FALSE)</f>
        <v>#N/A</v>
      </c>
      <c r="AL276" s="294" t="e">
        <f>VLOOKUP(F276,[4]IMC!$B$6:$R$210,16,FALSE)</f>
        <v>#N/A</v>
      </c>
      <c r="AM276" s="294" t="e">
        <f>VLOOKUP(F276,[4]IMC!$B$6:$R$210,17,FALSE)</f>
        <v>#N/A</v>
      </c>
    </row>
    <row r="277" spans="1:39" ht="12">
      <c r="A277" s="281"/>
      <c r="B277" s="281"/>
      <c r="C277" s="281"/>
      <c r="D277" s="283"/>
      <c r="E277" s="283"/>
      <c r="F277" s="284">
        <f t="shared" si="47"/>
        <v>0</v>
      </c>
      <c r="G277" s="285" t="e">
        <f t="shared" ca="1" si="41"/>
        <v>#NAME?</v>
      </c>
      <c r="H277" s="281"/>
      <c r="I277" s="281"/>
      <c r="J277" s="281">
        <f t="shared" si="48"/>
        <v>0</v>
      </c>
      <c r="K277" s="281"/>
      <c r="L277" s="286" t="e">
        <f t="shared" si="49"/>
        <v>#DIV/0!</v>
      </c>
      <c r="M277" s="287" t="str">
        <f t="shared" si="42"/>
        <v/>
      </c>
      <c r="N277" s="288" t="e">
        <f>MATCH(F277,[4]IMC!B:B,0)</f>
        <v>#N/A</v>
      </c>
      <c r="O277" s="288" t="e">
        <f t="shared" ca="1" si="40"/>
        <v>#N/A</v>
      </c>
      <c r="P277" s="287" t="e">
        <f ca="1">CONCATENATE(INDEX([4]IMC!$F$1:$R$5,5,$O277) &amp; " e " &amp; INDEX([4]IMC!$F$1:$R$5,5,$O277+1))</f>
        <v>#N/A</v>
      </c>
      <c r="Q277" s="281"/>
      <c r="R277" s="288" t="e">
        <f>MATCH(F277,[4]PC!A:A,0)</f>
        <v>#N/A</v>
      </c>
      <c r="S277" s="288" t="e">
        <f t="shared" ca="1" si="43"/>
        <v>#N/A</v>
      </c>
      <c r="T277" s="296" t="e">
        <f ca="1">CONCATENATE(INDEX([4]PC!$E$1:$M$2,1,$S277) &amp; " e " &amp; INDEX([4]PC!$E$1:$M$2,1,$S277+1))</f>
        <v>#N/A</v>
      </c>
      <c r="U277" s="339"/>
      <c r="V277" s="335" t="e">
        <f t="shared" ca="1" si="44"/>
        <v>#N/A</v>
      </c>
      <c r="W277" s="335" t="e">
        <f ca="1">CONCATENATE(INDEX([4]IMC!$F$1:$R$5,5,$V277) &amp; " e " &amp; INDEX([4]IMC!$F$1:$R$5,5,$V277+1))</f>
        <v>#N/A</v>
      </c>
      <c r="X277" s="336">
        <f t="shared" si="45"/>
        <v>0</v>
      </c>
      <c r="Y277" s="336">
        <f t="shared" si="46"/>
        <v>0</v>
      </c>
      <c r="Z277" s="337"/>
      <c r="AA277" s="294" t="e">
        <f>VLOOKUP(F277,[4]IMC!$B$6:$R$210,5,FALSE)</f>
        <v>#N/A</v>
      </c>
      <c r="AB277" s="294" t="e">
        <f>VLOOKUP(F277,[4]IMC!$B$6:$R$210,6,FALSE)</f>
        <v>#N/A</v>
      </c>
      <c r="AC277" s="294" t="e">
        <f>VLOOKUP(F277,[4]IMC!$B$6:$R$210,7,FALSE)</f>
        <v>#N/A</v>
      </c>
      <c r="AD277" s="294" t="e">
        <f>VLOOKUP(F277,[4]IMC!$B$6:$R$210,8,FALSE)</f>
        <v>#N/A</v>
      </c>
      <c r="AE277" s="294" t="e">
        <f>VLOOKUP(F277,[4]IMC!$B$6:$R$210,9,FALSE)</f>
        <v>#N/A</v>
      </c>
      <c r="AF277" s="294" t="e">
        <f>VLOOKUP(F277,[4]IMC!$B$6:$R$210,10,FALSE)</f>
        <v>#N/A</v>
      </c>
      <c r="AG277" s="294" t="e">
        <f>VLOOKUP(F277,[4]IMC!$B$6:$R$210,11,FALSE)</f>
        <v>#N/A</v>
      </c>
      <c r="AH277" s="294" t="e">
        <f>VLOOKUP(F277,[4]IMC!$B$6:$R$210,12,FALSE)</f>
        <v>#N/A</v>
      </c>
      <c r="AI277" s="294" t="e">
        <f>VLOOKUP(F277,[4]IMC!$B$6:$R$210,13,FALSE)</f>
        <v>#N/A</v>
      </c>
      <c r="AJ277" s="294" t="e">
        <f>VLOOKUP(F277,[4]IMC!$B$6:$R$210,14,FALSE)</f>
        <v>#N/A</v>
      </c>
      <c r="AK277" s="294" t="e">
        <f>VLOOKUP(F277,[4]IMC!$B$6:$R$210,15,FALSE)</f>
        <v>#N/A</v>
      </c>
      <c r="AL277" s="294" t="e">
        <f>VLOOKUP(F277,[4]IMC!$B$6:$R$210,16,FALSE)</f>
        <v>#N/A</v>
      </c>
      <c r="AM277" s="294" t="e">
        <f>VLOOKUP(F277,[4]IMC!$B$6:$R$210,17,FALSE)</f>
        <v>#N/A</v>
      </c>
    </row>
    <row r="278" spans="1:39" ht="12">
      <c r="A278" s="281"/>
      <c r="B278" s="281"/>
      <c r="C278" s="281"/>
      <c r="D278" s="283"/>
      <c r="E278" s="283"/>
      <c r="F278" s="284">
        <f t="shared" si="47"/>
        <v>0</v>
      </c>
      <c r="G278" s="285" t="e">
        <f t="shared" ca="1" si="41"/>
        <v>#NAME?</v>
      </c>
      <c r="H278" s="281"/>
      <c r="I278" s="281"/>
      <c r="J278" s="281">
        <f t="shared" si="48"/>
        <v>0</v>
      </c>
      <c r="K278" s="281"/>
      <c r="L278" s="286" t="e">
        <f t="shared" si="49"/>
        <v>#DIV/0!</v>
      </c>
      <c r="M278" s="287" t="str">
        <f t="shared" si="42"/>
        <v/>
      </c>
      <c r="N278" s="288" t="e">
        <f>MATCH(F278,[4]IMC!B:B,0)</f>
        <v>#N/A</v>
      </c>
      <c r="O278" s="288" t="e">
        <f t="shared" ca="1" si="40"/>
        <v>#N/A</v>
      </c>
      <c r="P278" s="287" t="e">
        <f ca="1">CONCATENATE(INDEX([4]IMC!$F$1:$R$5,5,$O278) &amp; " e " &amp; INDEX([4]IMC!$F$1:$R$5,5,$O278+1))</f>
        <v>#N/A</v>
      </c>
      <c r="Q278" s="281"/>
      <c r="R278" s="288" t="e">
        <f>MATCH(F278,[4]PC!A:A,0)</f>
        <v>#N/A</v>
      </c>
      <c r="S278" s="288" t="e">
        <f t="shared" ca="1" si="43"/>
        <v>#N/A</v>
      </c>
      <c r="T278" s="296" t="e">
        <f ca="1">CONCATENATE(INDEX([4]PC!$E$1:$M$2,1,$S278) &amp; " e " &amp; INDEX([4]PC!$E$1:$M$2,1,$S278+1))</f>
        <v>#N/A</v>
      </c>
      <c r="U278" s="339"/>
      <c r="V278" s="335" t="e">
        <f t="shared" ca="1" si="44"/>
        <v>#N/A</v>
      </c>
      <c r="W278" s="335" t="e">
        <f ca="1">CONCATENATE(INDEX([4]IMC!$F$1:$R$5,5,$V278) &amp; " e " &amp; INDEX([4]IMC!$F$1:$R$5,5,$V278+1))</f>
        <v>#N/A</v>
      </c>
      <c r="X278" s="336">
        <f t="shared" si="45"/>
        <v>0</v>
      </c>
      <c r="Y278" s="336">
        <f t="shared" si="46"/>
        <v>0</v>
      </c>
      <c r="Z278" s="337"/>
      <c r="AA278" s="294" t="e">
        <f>VLOOKUP(F278,[4]IMC!$B$6:$R$210,5,FALSE)</f>
        <v>#N/A</v>
      </c>
      <c r="AB278" s="294" t="e">
        <f>VLOOKUP(F278,[4]IMC!$B$6:$R$210,6,FALSE)</f>
        <v>#N/A</v>
      </c>
      <c r="AC278" s="294" t="e">
        <f>VLOOKUP(F278,[4]IMC!$B$6:$R$210,7,FALSE)</f>
        <v>#N/A</v>
      </c>
      <c r="AD278" s="294" t="e">
        <f>VLOOKUP(F278,[4]IMC!$B$6:$R$210,8,FALSE)</f>
        <v>#N/A</v>
      </c>
      <c r="AE278" s="294" t="e">
        <f>VLOOKUP(F278,[4]IMC!$B$6:$R$210,9,FALSE)</f>
        <v>#N/A</v>
      </c>
      <c r="AF278" s="294" t="e">
        <f>VLOOKUP(F278,[4]IMC!$B$6:$R$210,10,FALSE)</f>
        <v>#N/A</v>
      </c>
      <c r="AG278" s="294" t="e">
        <f>VLOOKUP(F278,[4]IMC!$B$6:$R$210,11,FALSE)</f>
        <v>#N/A</v>
      </c>
      <c r="AH278" s="294" t="e">
        <f>VLOOKUP(F278,[4]IMC!$B$6:$R$210,12,FALSE)</f>
        <v>#N/A</v>
      </c>
      <c r="AI278" s="294" t="e">
        <f>VLOOKUP(F278,[4]IMC!$B$6:$R$210,13,FALSE)</f>
        <v>#N/A</v>
      </c>
      <c r="AJ278" s="294" t="e">
        <f>VLOOKUP(F278,[4]IMC!$B$6:$R$210,14,FALSE)</f>
        <v>#N/A</v>
      </c>
      <c r="AK278" s="294" t="e">
        <f>VLOOKUP(F278,[4]IMC!$B$6:$R$210,15,FALSE)</f>
        <v>#N/A</v>
      </c>
      <c r="AL278" s="294" t="e">
        <f>VLOOKUP(F278,[4]IMC!$B$6:$R$210,16,FALSE)</f>
        <v>#N/A</v>
      </c>
      <c r="AM278" s="294" t="e">
        <f>VLOOKUP(F278,[4]IMC!$B$6:$R$210,17,FALSE)</f>
        <v>#N/A</v>
      </c>
    </row>
    <row r="279" spans="1:39" ht="12">
      <c r="A279" s="281"/>
      <c r="B279" s="281"/>
      <c r="C279" s="281"/>
      <c r="D279" s="283"/>
      <c r="E279" s="283"/>
      <c r="F279" s="284">
        <f t="shared" si="47"/>
        <v>0</v>
      </c>
      <c r="G279" s="285" t="e">
        <f t="shared" ca="1" si="41"/>
        <v>#NAME?</v>
      </c>
      <c r="H279" s="281"/>
      <c r="I279" s="281"/>
      <c r="J279" s="281">
        <f t="shared" si="48"/>
        <v>0</v>
      </c>
      <c r="K279" s="281"/>
      <c r="L279" s="286" t="e">
        <f t="shared" si="49"/>
        <v>#DIV/0!</v>
      </c>
      <c r="M279" s="287" t="str">
        <f t="shared" si="42"/>
        <v/>
      </c>
      <c r="N279" s="288" t="e">
        <f>MATCH(F279,[4]IMC!B:B,0)</f>
        <v>#N/A</v>
      </c>
      <c r="O279" s="288" t="e">
        <f t="shared" ca="1" si="40"/>
        <v>#N/A</v>
      </c>
      <c r="P279" s="287" t="e">
        <f ca="1">CONCATENATE(INDEX([4]IMC!$F$1:$R$5,5,$O279) &amp; " e " &amp; INDEX([4]IMC!$F$1:$R$5,5,$O279+1))</f>
        <v>#N/A</v>
      </c>
      <c r="Q279" s="281"/>
      <c r="R279" s="288" t="e">
        <f>MATCH(F279,[4]PC!A:A,0)</f>
        <v>#N/A</v>
      </c>
      <c r="S279" s="288" t="e">
        <f t="shared" ca="1" si="43"/>
        <v>#N/A</v>
      </c>
      <c r="T279" s="296" t="e">
        <f ca="1">CONCATENATE(INDEX([4]PC!$E$1:$M$2,1,$S279) &amp; " e " &amp; INDEX([4]PC!$E$1:$M$2,1,$S279+1))</f>
        <v>#N/A</v>
      </c>
      <c r="U279" s="339"/>
      <c r="V279" s="335" t="e">
        <f t="shared" ca="1" si="44"/>
        <v>#N/A</v>
      </c>
      <c r="W279" s="335" t="e">
        <f ca="1">CONCATENATE(INDEX([4]IMC!$F$1:$R$5,5,$V279) &amp; " e " &amp; INDEX([4]IMC!$F$1:$R$5,5,$V279+1))</f>
        <v>#N/A</v>
      </c>
      <c r="X279" s="336">
        <f t="shared" si="45"/>
        <v>0</v>
      </c>
      <c r="Y279" s="336">
        <f t="shared" si="46"/>
        <v>0</v>
      </c>
      <c r="Z279" s="337"/>
      <c r="AA279" s="294" t="e">
        <f>VLOOKUP(F279,[4]IMC!$B$6:$R$210,5,FALSE)</f>
        <v>#N/A</v>
      </c>
      <c r="AB279" s="294" t="e">
        <f>VLOOKUP(F279,[4]IMC!$B$6:$R$210,6,FALSE)</f>
        <v>#N/A</v>
      </c>
      <c r="AC279" s="294" t="e">
        <f>VLOOKUP(F279,[4]IMC!$B$6:$R$210,7,FALSE)</f>
        <v>#N/A</v>
      </c>
      <c r="AD279" s="294" t="e">
        <f>VLOOKUP(F279,[4]IMC!$B$6:$R$210,8,FALSE)</f>
        <v>#N/A</v>
      </c>
      <c r="AE279" s="294" t="e">
        <f>VLOOKUP(F279,[4]IMC!$B$6:$R$210,9,FALSE)</f>
        <v>#N/A</v>
      </c>
      <c r="AF279" s="294" t="e">
        <f>VLOOKUP(F279,[4]IMC!$B$6:$R$210,10,FALSE)</f>
        <v>#N/A</v>
      </c>
      <c r="AG279" s="294" t="e">
        <f>VLOOKUP(F279,[4]IMC!$B$6:$R$210,11,FALSE)</f>
        <v>#N/A</v>
      </c>
      <c r="AH279" s="294" t="e">
        <f>VLOOKUP(F279,[4]IMC!$B$6:$R$210,12,FALSE)</f>
        <v>#N/A</v>
      </c>
      <c r="AI279" s="294" t="e">
        <f>VLOOKUP(F279,[4]IMC!$B$6:$R$210,13,FALSE)</f>
        <v>#N/A</v>
      </c>
      <c r="AJ279" s="294" t="e">
        <f>VLOOKUP(F279,[4]IMC!$B$6:$R$210,14,FALSE)</f>
        <v>#N/A</v>
      </c>
      <c r="AK279" s="294" t="e">
        <f>VLOOKUP(F279,[4]IMC!$B$6:$R$210,15,FALSE)</f>
        <v>#N/A</v>
      </c>
      <c r="AL279" s="294" t="e">
        <f>VLOOKUP(F279,[4]IMC!$B$6:$R$210,16,FALSE)</f>
        <v>#N/A</v>
      </c>
      <c r="AM279" s="294" t="e">
        <f>VLOOKUP(F279,[4]IMC!$B$6:$R$210,17,FALSE)</f>
        <v>#N/A</v>
      </c>
    </row>
    <row r="280" spans="1:39" ht="12">
      <c r="A280" s="281"/>
      <c r="B280" s="281"/>
      <c r="C280" s="281"/>
      <c r="D280" s="283"/>
      <c r="E280" s="283"/>
      <c r="F280" s="284">
        <f t="shared" si="47"/>
        <v>0</v>
      </c>
      <c r="G280" s="285" t="e">
        <f t="shared" ref="G280:G343" ca="1" si="50">AnosMeses(E280,D280)</f>
        <v>#NAME?</v>
      </c>
      <c r="H280" s="281"/>
      <c r="I280" s="281"/>
      <c r="J280" s="281">
        <f t="shared" si="48"/>
        <v>0</v>
      </c>
      <c r="K280" s="281"/>
      <c r="L280" s="286" t="e">
        <f t="shared" si="49"/>
        <v>#DIV/0!</v>
      </c>
      <c r="M280" s="287" t="str">
        <f t="shared" si="42"/>
        <v/>
      </c>
      <c r="N280" s="288" t="e">
        <f>MATCH(F280,[4]IMC!B:B,0)</f>
        <v>#N/A</v>
      </c>
      <c r="O280" s="288" t="e">
        <f t="shared" ca="1" si="40"/>
        <v>#N/A</v>
      </c>
      <c r="P280" s="287" t="e">
        <f ca="1">CONCATENATE(INDEX([4]IMC!$F$1:$R$5,5,$O280) &amp; " e " &amp; INDEX([4]IMC!$F$1:$R$5,5,$O280+1))</f>
        <v>#N/A</v>
      </c>
      <c r="Q280" s="281"/>
      <c r="R280" s="288" t="e">
        <f>MATCH(F280,[4]PC!A:A,0)</f>
        <v>#N/A</v>
      </c>
      <c r="S280" s="288" t="e">
        <f t="shared" ca="1" si="43"/>
        <v>#N/A</v>
      </c>
      <c r="T280" s="296" t="e">
        <f ca="1">CONCATENATE(INDEX([4]PC!$E$1:$M$2,1,$S280) &amp; " e " &amp; INDEX([4]PC!$E$1:$M$2,1,$S280+1))</f>
        <v>#N/A</v>
      </c>
      <c r="U280" s="339"/>
      <c r="V280" s="335" t="e">
        <f t="shared" ca="1" si="44"/>
        <v>#N/A</v>
      </c>
      <c r="W280" s="335" t="e">
        <f ca="1">CONCATENATE(INDEX([4]IMC!$F$1:$R$5,5,$V280) &amp; " e " &amp; INDEX([4]IMC!$F$1:$R$5,5,$V280+1))</f>
        <v>#N/A</v>
      </c>
      <c r="X280" s="336">
        <f t="shared" si="45"/>
        <v>0</v>
      </c>
      <c r="Y280" s="336">
        <f t="shared" si="46"/>
        <v>0</v>
      </c>
      <c r="Z280" s="337"/>
      <c r="AA280" s="294" t="e">
        <f>VLOOKUP(F280,[4]IMC!$B$6:$R$210,5,FALSE)</f>
        <v>#N/A</v>
      </c>
      <c r="AB280" s="294" t="e">
        <f>VLOOKUP(F280,[4]IMC!$B$6:$R$210,6,FALSE)</f>
        <v>#N/A</v>
      </c>
      <c r="AC280" s="294" t="e">
        <f>VLOOKUP(F280,[4]IMC!$B$6:$R$210,7,FALSE)</f>
        <v>#N/A</v>
      </c>
      <c r="AD280" s="294" t="e">
        <f>VLOOKUP(F280,[4]IMC!$B$6:$R$210,8,FALSE)</f>
        <v>#N/A</v>
      </c>
      <c r="AE280" s="294" t="e">
        <f>VLOOKUP(F280,[4]IMC!$B$6:$R$210,9,FALSE)</f>
        <v>#N/A</v>
      </c>
      <c r="AF280" s="294" t="e">
        <f>VLOOKUP(F280,[4]IMC!$B$6:$R$210,10,FALSE)</f>
        <v>#N/A</v>
      </c>
      <c r="AG280" s="294" t="e">
        <f>VLOOKUP(F280,[4]IMC!$B$6:$R$210,11,FALSE)</f>
        <v>#N/A</v>
      </c>
      <c r="AH280" s="294" t="e">
        <f>VLOOKUP(F280,[4]IMC!$B$6:$R$210,12,FALSE)</f>
        <v>#N/A</v>
      </c>
      <c r="AI280" s="294" t="e">
        <f>VLOOKUP(F280,[4]IMC!$B$6:$R$210,13,FALSE)</f>
        <v>#N/A</v>
      </c>
      <c r="AJ280" s="294" t="e">
        <f>VLOOKUP(F280,[4]IMC!$B$6:$R$210,14,FALSE)</f>
        <v>#N/A</v>
      </c>
      <c r="AK280" s="294" t="e">
        <f>VLOOKUP(F280,[4]IMC!$B$6:$R$210,15,FALSE)</f>
        <v>#N/A</v>
      </c>
      <c r="AL280" s="294" t="e">
        <f>VLOOKUP(F280,[4]IMC!$B$6:$R$210,16,FALSE)</f>
        <v>#N/A</v>
      </c>
      <c r="AM280" s="294" t="e">
        <f>VLOOKUP(F280,[4]IMC!$B$6:$R$210,17,FALSE)</f>
        <v>#N/A</v>
      </c>
    </row>
    <row r="281" spans="1:39" ht="12">
      <c r="A281" s="281"/>
      <c r="B281" s="281"/>
      <c r="C281" s="281"/>
      <c r="D281" s="283"/>
      <c r="E281" s="283"/>
      <c r="F281" s="284">
        <f t="shared" si="47"/>
        <v>0</v>
      </c>
      <c r="G281" s="285" t="e">
        <f t="shared" ca="1" si="50"/>
        <v>#NAME?</v>
      </c>
      <c r="H281" s="281"/>
      <c r="I281" s="281"/>
      <c r="J281" s="281">
        <f t="shared" si="48"/>
        <v>0</v>
      </c>
      <c r="K281" s="281"/>
      <c r="L281" s="286" t="e">
        <f t="shared" si="49"/>
        <v>#DIV/0!</v>
      </c>
      <c r="M281" s="287" t="str">
        <f t="shared" si="42"/>
        <v/>
      </c>
      <c r="N281" s="288" t="e">
        <f>MATCH(F281,[4]IMC!B:B,0)</f>
        <v>#N/A</v>
      </c>
      <c r="O281" s="288" t="e">
        <f t="shared" ca="1" si="40"/>
        <v>#N/A</v>
      </c>
      <c r="P281" s="287" t="e">
        <f ca="1">CONCATENATE(INDEX([4]IMC!$F$1:$R$5,5,$O281) &amp; " e " &amp; INDEX([4]IMC!$F$1:$R$5,5,$O281+1))</f>
        <v>#N/A</v>
      </c>
      <c r="Q281" s="281"/>
      <c r="R281" s="288" t="e">
        <f>MATCH(F281,[4]PC!A:A,0)</f>
        <v>#N/A</v>
      </c>
      <c r="S281" s="288" t="e">
        <f t="shared" ca="1" si="43"/>
        <v>#N/A</v>
      </c>
      <c r="T281" s="296" t="e">
        <f ca="1">CONCATENATE(INDEX([4]PC!$E$1:$M$2,1,$S281) &amp; " e " &amp; INDEX([4]PC!$E$1:$M$2,1,$S281+1))</f>
        <v>#N/A</v>
      </c>
      <c r="U281" s="339"/>
      <c r="V281" s="335" t="e">
        <f t="shared" ca="1" si="44"/>
        <v>#N/A</v>
      </c>
      <c r="W281" s="335" t="e">
        <f ca="1">CONCATENATE(INDEX([4]IMC!$F$1:$R$5,5,$V281) &amp; " e " &amp; INDEX([4]IMC!$F$1:$R$5,5,$V281+1))</f>
        <v>#N/A</v>
      </c>
      <c r="X281" s="336">
        <f t="shared" si="45"/>
        <v>0</v>
      </c>
      <c r="Y281" s="336">
        <f t="shared" si="46"/>
        <v>0</v>
      </c>
      <c r="Z281" s="337"/>
      <c r="AA281" s="294" t="e">
        <f>VLOOKUP(F281,[4]IMC!$B$6:$R$210,5,FALSE)</f>
        <v>#N/A</v>
      </c>
      <c r="AB281" s="294" t="e">
        <f>VLOOKUP(F281,[4]IMC!$B$6:$R$210,6,FALSE)</f>
        <v>#N/A</v>
      </c>
      <c r="AC281" s="294" t="e">
        <f>VLOOKUP(F281,[4]IMC!$B$6:$R$210,7,FALSE)</f>
        <v>#N/A</v>
      </c>
      <c r="AD281" s="294" t="e">
        <f>VLOOKUP(F281,[4]IMC!$B$6:$R$210,8,FALSE)</f>
        <v>#N/A</v>
      </c>
      <c r="AE281" s="294" t="e">
        <f>VLOOKUP(F281,[4]IMC!$B$6:$R$210,9,FALSE)</f>
        <v>#N/A</v>
      </c>
      <c r="AF281" s="294" t="e">
        <f>VLOOKUP(F281,[4]IMC!$B$6:$R$210,10,FALSE)</f>
        <v>#N/A</v>
      </c>
      <c r="AG281" s="294" t="e">
        <f>VLOOKUP(F281,[4]IMC!$B$6:$R$210,11,FALSE)</f>
        <v>#N/A</v>
      </c>
      <c r="AH281" s="294" t="e">
        <f>VLOOKUP(F281,[4]IMC!$B$6:$R$210,12,FALSE)</f>
        <v>#N/A</v>
      </c>
      <c r="AI281" s="294" t="e">
        <f>VLOOKUP(F281,[4]IMC!$B$6:$R$210,13,FALSE)</f>
        <v>#N/A</v>
      </c>
      <c r="AJ281" s="294" t="e">
        <f>VLOOKUP(F281,[4]IMC!$B$6:$R$210,14,FALSE)</f>
        <v>#N/A</v>
      </c>
      <c r="AK281" s="294" t="e">
        <f>VLOOKUP(F281,[4]IMC!$B$6:$R$210,15,FALSE)</f>
        <v>#N/A</v>
      </c>
      <c r="AL281" s="294" t="e">
        <f>VLOOKUP(F281,[4]IMC!$B$6:$R$210,16,FALSE)</f>
        <v>#N/A</v>
      </c>
      <c r="AM281" s="294" t="e">
        <f>VLOOKUP(F281,[4]IMC!$B$6:$R$210,17,FALSE)</f>
        <v>#N/A</v>
      </c>
    </row>
    <row r="282" spans="1:39" ht="12">
      <c r="A282" s="281"/>
      <c r="B282" s="281"/>
      <c r="C282" s="281"/>
      <c r="D282" s="283"/>
      <c r="E282" s="283"/>
      <c r="F282" s="284">
        <f t="shared" si="47"/>
        <v>0</v>
      </c>
      <c r="G282" s="285" t="e">
        <f t="shared" ca="1" si="50"/>
        <v>#NAME?</v>
      </c>
      <c r="H282" s="281"/>
      <c r="I282" s="281"/>
      <c r="J282" s="281">
        <f t="shared" si="48"/>
        <v>0</v>
      </c>
      <c r="K282" s="281"/>
      <c r="L282" s="286" t="e">
        <f t="shared" si="49"/>
        <v>#DIV/0!</v>
      </c>
      <c r="M282" s="287" t="str">
        <f t="shared" si="42"/>
        <v/>
      </c>
      <c r="N282" s="288" t="e">
        <f>MATCH(F282,[4]IMC!B:B,0)</f>
        <v>#N/A</v>
      </c>
      <c r="O282" s="288" t="e">
        <f t="shared" ca="1" si="40"/>
        <v>#N/A</v>
      </c>
      <c r="P282" s="287" t="e">
        <f ca="1">CONCATENATE(INDEX([4]IMC!$F$1:$R$5,5,$O282) &amp; " e " &amp; INDEX([4]IMC!$F$1:$R$5,5,$O282+1))</f>
        <v>#N/A</v>
      </c>
      <c r="Q282" s="281"/>
      <c r="R282" s="288" t="e">
        <f>MATCH(F282,[4]PC!A:A,0)</f>
        <v>#N/A</v>
      </c>
      <c r="S282" s="288" t="e">
        <f t="shared" ca="1" si="43"/>
        <v>#N/A</v>
      </c>
      <c r="T282" s="296" t="e">
        <f ca="1">CONCATENATE(INDEX([4]PC!$E$1:$M$2,1,$S282) &amp; " e " &amp; INDEX([4]PC!$E$1:$M$2,1,$S282+1))</f>
        <v>#N/A</v>
      </c>
      <c r="U282" s="339"/>
      <c r="V282" s="335" t="e">
        <f t="shared" ca="1" si="44"/>
        <v>#N/A</v>
      </c>
      <c r="W282" s="335" t="e">
        <f ca="1">CONCATENATE(INDEX([4]IMC!$F$1:$R$5,5,$V282) &amp; " e " &amp; INDEX([4]IMC!$F$1:$R$5,5,$V282+1))</f>
        <v>#N/A</v>
      </c>
      <c r="X282" s="336">
        <f t="shared" si="45"/>
        <v>0</v>
      </c>
      <c r="Y282" s="336">
        <f t="shared" si="46"/>
        <v>0</v>
      </c>
      <c r="Z282" s="337"/>
      <c r="AA282" s="294" t="e">
        <f>VLOOKUP(F282,[4]IMC!$B$6:$R$210,5,FALSE)</f>
        <v>#N/A</v>
      </c>
      <c r="AB282" s="294" t="e">
        <f>VLOOKUP(F282,[4]IMC!$B$6:$R$210,6,FALSE)</f>
        <v>#N/A</v>
      </c>
      <c r="AC282" s="294" t="e">
        <f>VLOOKUP(F282,[4]IMC!$B$6:$R$210,7,FALSE)</f>
        <v>#N/A</v>
      </c>
      <c r="AD282" s="294" t="e">
        <f>VLOOKUP(F282,[4]IMC!$B$6:$R$210,8,FALSE)</f>
        <v>#N/A</v>
      </c>
      <c r="AE282" s="294" t="e">
        <f>VLOOKUP(F282,[4]IMC!$B$6:$R$210,9,FALSE)</f>
        <v>#N/A</v>
      </c>
      <c r="AF282" s="294" t="e">
        <f>VLOOKUP(F282,[4]IMC!$B$6:$R$210,10,FALSE)</f>
        <v>#N/A</v>
      </c>
      <c r="AG282" s="294" t="e">
        <f>VLOOKUP(F282,[4]IMC!$B$6:$R$210,11,FALSE)</f>
        <v>#N/A</v>
      </c>
      <c r="AH282" s="294" t="e">
        <f>VLOOKUP(F282,[4]IMC!$B$6:$R$210,12,FALSE)</f>
        <v>#N/A</v>
      </c>
      <c r="AI282" s="294" t="e">
        <f>VLOOKUP(F282,[4]IMC!$B$6:$R$210,13,FALSE)</f>
        <v>#N/A</v>
      </c>
      <c r="AJ282" s="294" t="e">
        <f>VLOOKUP(F282,[4]IMC!$B$6:$R$210,14,FALSE)</f>
        <v>#N/A</v>
      </c>
      <c r="AK282" s="294" t="e">
        <f>VLOOKUP(F282,[4]IMC!$B$6:$R$210,15,FALSE)</f>
        <v>#N/A</v>
      </c>
      <c r="AL282" s="294" t="e">
        <f>VLOOKUP(F282,[4]IMC!$B$6:$R$210,16,FALSE)</f>
        <v>#N/A</v>
      </c>
      <c r="AM282" s="294" t="e">
        <f>VLOOKUP(F282,[4]IMC!$B$6:$R$210,17,FALSE)</f>
        <v>#N/A</v>
      </c>
    </row>
    <row r="283" spans="1:39" ht="12">
      <c r="A283" s="281"/>
      <c r="B283" s="281"/>
      <c r="C283" s="281"/>
      <c r="D283" s="283"/>
      <c r="E283" s="283"/>
      <c r="F283" s="284">
        <f t="shared" si="47"/>
        <v>0</v>
      </c>
      <c r="G283" s="285" t="e">
        <f t="shared" ca="1" si="50"/>
        <v>#NAME?</v>
      </c>
      <c r="H283" s="281"/>
      <c r="I283" s="281"/>
      <c r="J283" s="281">
        <f t="shared" si="48"/>
        <v>0</v>
      </c>
      <c r="K283" s="281"/>
      <c r="L283" s="286" t="e">
        <f t="shared" si="49"/>
        <v>#DIV/0!</v>
      </c>
      <c r="M283" s="287" t="str">
        <f t="shared" si="42"/>
        <v/>
      </c>
      <c r="N283" s="288" t="e">
        <f>MATCH(F283,[4]IMC!B:B,0)</f>
        <v>#N/A</v>
      </c>
      <c r="O283" s="288" t="e">
        <f t="shared" ca="1" si="40"/>
        <v>#N/A</v>
      </c>
      <c r="P283" s="287" t="e">
        <f ca="1">CONCATENATE(INDEX([4]IMC!$F$1:$R$5,5,$O283) &amp; " e " &amp; INDEX([4]IMC!$F$1:$R$5,5,$O283+1))</f>
        <v>#N/A</v>
      </c>
      <c r="Q283" s="281"/>
      <c r="R283" s="288" t="e">
        <f>MATCH(F283,[4]PC!A:A,0)</f>
        <v>#N/A</v>
      </c>
      <c r="S283" s="288" t="e">
        <f t="shared" ca="1" si="43"/>
        <v>#N/A</v>
      </c>
      <c r="T283" s="296" t="e">
        <f ca="1">CONCATENATE(INDEX([4]PC!$E$1:$M$2,1,$S283) &amp; " e " &amp; INDEX([4]PC!$E$1:$M$2,1,$S283+1))</f>
        <v>#N/A</v>
      </c>
      <c r="U283" s="339"/>
      <c r="V283" s="335" t="e">
        <f t="shared" ca="1" si="44"/>
        <v>#N/A</v>
      </c>
      <c r="W283" s="335" t="e">
        <f ca="1">CONCATENATE(INDEX([4]IMC!$F$1:$R$5,5,$V283) &amp; " e " &amp; INDEX([4]IMC!$F$1:$R$5,5,$V283+1))</f>
        <v>#N/A</v>
      </c>
      <c r="X283" s="336">
        <f t="shared" si="45"/>
        <v>0</v>
      </c>
      <c r="Y283" s="336">
        <f t="shared" si="46"/>
        <v>0</v>
      </c>
      <c r="Z283" s="337"/>
      <c r="AA283" s="294" t="e">
        <f>VLOOKUP(F283,[4]IMC!$B$6:$R$210,5,FALSE)</f>
        <v>#N/A</v>
      </c>
      <c r="AB283" s="294" t="e">
        <f>VLOOKUP(F283,[4]IMC!$B$6:$R$210,6,FALSE)</f>
        <v>#N/A</v>
      </c>
      <c r="AC283" s="294" t="e">
        <f>VLOOKUP(F283,[4]IMC!$B$6:$R$210,7,FALSE)</f>
        <v>#N/A</v>
      </c>
      <c r="AD283" s="294" t="e">
        <f>VLOOKUP(F283,[4]IMC!$B$6:$R$210,8,FALSE)</f>
        <v>#N/A</v>
      </c>
      <c r="AE283" s="294" t="e">
        <f>VLOOKUP(F283,[4]IMC!$B$6:$R$210,9,FALSE)</f>
        <v>#N/A</v>
      </c>
      <c r="AF283" s="294" t="e">
        <f>VLOOKUP(F283,[4]IMC!$B$6:$R$210,10,FALSE)</f>
        <v>#N/A</v>
      </c>
      <c r="AG283" s="294" t="e">
        <f>VLOOKUP(F283,[4]IMC!$B$6:$R$210,11,FALSE)</f>
        <v>#N/A</v>
      </c>
      <c r="AH283" s="294" t="e">
        <f>VLOOKUP(F283,[4]IMC!$B$6:$R$210,12,FALSE)</f>
        <v>#N/A</v>
      </c>
      <c r="AI283" s="294" t="e">
        <f>VLOOKUP(F283,[4]IMC!$B$6:$R$210,13,FALSE)</f>
        <v>#N/A</v>
      </c>
      <c r="AJ283" s="294" t="e">
        <f>VLOOKUP(F283,[4]IMC!$B$6:$R$210,14,FALSE)</f>
        <v>#N/A</v>
      </c>
      <c r="AK283" s="294" t="e">
        <f>VLOOKUP(F283,[4]IMC!$B$6:$R$210,15,FALSE)</f>
        <v>#N/A</v>
      </c>
      <c r="AL283" s="294" t="e">
        <f>VLOOKUP(F283,[4]IMC!$B$6:$R$210,16,FALSE)</f>
        <v>#N/A</v>
      </c>
      <c r="AM283" s="294" t="e">
        <f>VLOOKUP(F283,[4]IMC!$B$6:$R$210,17,FALSE)</f>
        <v>#N/A</v>
      </c>
    </row>
    <row r="284" spans="1:39" ht="12">
      <c r="A284" s="281"/>
      <c r="B284" s="281"/>
      <c r="C284" s="281"/>
      <c r="D284" s="283"/>
      <c r="E284" s="283"/>
      <c r="F284" s="284">
        <f t="shared" si="47"/>
        <v>0</v>
      </c>
      <c r="G284" s="285" t="e">
        <f t="shared" ca="1" si="50"/>
        <v>#NAME?</v>
      </c>
      <c r="H284" s="281"/>
      <c r="I284" s="281"/>
      <c r="J284" s="281">
        <f t="shared" si="48"/>
        <v>0</v>
      </c>
      <c r="K284" s="281"/>
      <c r="L284" s="286" t="e">
        <f t="shared" si="49"/>
        <v>#DIV/0!</v>
      </c>
      <c r="M284" s="287" t="str">
        <f t="shared" si="42"/>
        <v/>
      </c>
      <c r="N284" s="288" t="e">
        <f>MATCH(F284,[4]IMC!B:B,0)</f>
        <v>#N/A</v>
      </c>
      <c r="O284" s="288" t="e">
        <f t="shared" ca="1" si="40"/>
        <v>#N/A</v>
      </c>
      <c r="P284" s="287" t="e">
        <f ca="1">CONCATENATE(INDEX([4]IMC!$F$1:$R$5,5,$O284) &amp; " e " &amp; INDEX([4]IMC!$F$1:$R$5,5,$O284+1))</f>
        <v>#N/A</v>
      </c>
      <c r="Q284" s="281"/>
      <c r="R284" s="288" t="e">
        <f>MATCH(F284,[4]PC!A:A,0)</f>
        <v>#N/A</v>
      </c>
      <c r="S284" s="288" t="e">
        <f t="shared" ca="1" si="43"/>
        <v>#N/A</v>
      </c>
      <c r="T284" s="296" t="e">
        <f ca="1">CONCATENATE(INDEX([4]PC!$E$1:$M$2,1,$S284) &amp; " e " &amp; INDEX([4]PC!$E$1:$M$2,1,$S284+1))</f>
        <v>#N/A</v>
      </c>
      <c r="U284" s="339"/>
      <c r="V284" s="335" t="e">
        <f t="shared" ca="1" si="44"/>
        <v>#N/A</v>
      </c>
      <c r="W284" s="335" t="e">
        <f ca="1">CONCATENATE(INDEX([4]IMC!$F$1:$R$5,5,$V284) &amp; " e " &amp; INDEX([4]IMC!$F$1:$R$5,5,$V284+1))</f>
        <v>#N/A</v>
      </c>
      <c r="X284" s="336">
        <f t="shared" si="45"/>
        <v>0</v>
      </c>
      <c r="Y284" s="336">
        <f t="shared" si="46"/>
        <v>0</v>
      </c>
      <c r="Z284" s="337"/>
      <c r="AA284" s="294" t="e">
        <f>VLOOKUP(F284,[4]IMC!$B$6:$R$210,5,FALSE)</f>
        <v>#N/A</v>
      </c>
      <c r="AB284" s="294" t="e">
        <f>VLOOKUP(F284,[4]IMC!$B$6:$R$210,6,FALSE)</f>
        <v>#N/A</v>
      </c>
      <c r="AC284" s="294" t="e">
        <f>VLOOKUP(F284,[4]IMC!$B$6:$R$210,7,FALSE)</f>
        <v>#N/A</v>
      </c>
      <c r="AD284" s="294" t="e">
        <f>VLOOKUP(F284,[4]IMC!$B$6:$R$210,8,FALSE)</f>
        <v>#N/A</v>
      </c>
      <c r="AE284" s="294" t="e">
        <f>VLOOKUP(F284,[4]IMC!$B$6:$R$210,9,FALSE)</f>
        <v>#N/A</v>
      </c>
      <c r="AF284" s="294" t="e">
        <f>VLOOKUP(F284,[4]IMC!$B$6:$R$210,10,FALSE)</f>
        <v>#N/A</v>
      </c>
      <c r="AG284" s="294" t="e">
        <f>VLOOKUP(F284,[4]IMC!$B$6:$R$210,11,FALSE)</f>
        <v>#N/A</v>
      </c>
      <c r="AH284" s="294" t="e">
        <f>VLOOKUP(F284,[4]IMC!$B$6:$R$210,12,FALSE)</f>
        <v>#N/A</v>
      </c>
      <c r="AI284" s="294" t="e">
        <f>VLOOKUP(F284,[4]IMC!$B$6:$R$210,13,FALSE)</f>
        <v>#N/A</v>
      </c>
      <c r="AJ284" s="294" t="e">
        <f>VLOOKUP(F284,[4]IMC!$B$6:$R$210,14,FALSE)</f>
        <v>#N/A</v>
      </c>
      <c r="AK284" s="294" t="e">
        <f>VLOOKUP(F284,[4]IMC!$B$6:$R$210,15,FALSE)</f>
        <v>#N/A</v>
      </c>
      <c r="AL284" s="294" t="e">
        <f>VLOOKUP(F284,[4]IMC!$B$6:$R$210,16,FALSE)</f>
        <v>#N/A</v>
      </c>
      <c r="AM284" s="294" t="e">
        <f>VLOOKUP(F284,[4]IMC!$B$6:$R$210,17,FALSE)</f>
        <v>#N/A</v>
      </c>
    </row>
    <row r="285" spans="1:39" ht="12">
      <c r="A285" s="281"/>
      <c r="B285" s="281"/>
      <c r="C285" s="281"/>
      <c r="D285" s="283"/>
      <c r="E285" s="283"/>
      <c r="F285" s="284">
        <f t="shared" si="47"/>
        <v>0</v>
      </c>
      <c r="G285" s="285" t="e">
        <f t="shared" ca="1" si="50"/>
        <v>#NAME?</v>
      </c>
      <c r="H285" s="281"/>
      <c r="I285" s="281"/>
      <c r="J285" s="281">
        <f t="shared" si="48"/>
        <v>0</v>
      </c>
      <c r="K285" s="281"/>
      <c r="L285" s="286" t="e">
        <f t="shared" si="49"/>
        <v>#DIV/0!</v>
      </c>
      <c r="M285" s="287" t="str">
        <f t="shared" si="42"/>
        <v/>
      </c>
      <c r="N285" s="288" t="e">
        <f>MATCH(F285,[4]IMC!B:B,0)</f>
        <v>#N/A</v>
      </c>
      <c r="O285" s="288" t="e">
        <f t="shared" ca="1" si="40"/>
        <v>#N/A</v>
      </c>
      <c r="P285" s="287" t="e">
        <f ca="1">CONCATENATE(INDEX([4]IMC!$F$1:$R$5,5,$O285) &amp; " e " &amp; INDEX([4]IMC!$F$1:$R$5,5,$O285+1))</f>
        <v>#N/A</v>
      </c>
      <c r="Q285" s="281"/>
      <c r="R285" s="288" t="e">
        <f>MATCH(F285,[4]PC!A:A,0)</f>
        <v>#N/A</v>
      </c>
      <c r="S285" s="288" t="e">
        <f t="shared" ca="1" si="43"/>
        <v>#N/A</v>
      </c>
      <c r="T285" s="296" t="e">
        <f ca="1">CONCATENATE(INDEX([4]PC!$E$1:$M$2,1,$S285) &amp; " e " &amp; INDEX([4]PC!$E$1:$M$2,1,$S285+1))</f>
        <v>#N/A</v>
      </c>
      <c r="U285" s="339"/>
      <c r="V285" s="335" t="e">
        <f t="shared" ca="1" si="44"/>
        <v>#N/A</v>
      </c>
      <c r="W285" s="335" t="e">
        <f ca="1">CONCATENATE(INDEX([4]IMC!$F$1:$R$5,5,$V285) &amp; " e " &amp; INDEX([4]IMC!$F$1:$R$5,5,$V285+1))</f>
        <v>#N/A</v>
      </c>
      <c r="X285" s="336">
        <f t="shared" si="45"/>
        <v>0</v>
      </c>
      <c r="Y285" s="336">
        <f t="shared" si="46"/>
        <v>0</v>
      </c>
      <c r="Z285" s="337"/>
      <c r="AA285" s="294" t="e">
        <f>VLOOKUP(F285,[4]IMC!$B$6:$R$210,5,FALSE)</f>
        <v>#N/A</v>
      </c>
      <c r="AB285" s="294" t="e">
        <f>VLOOKUP(F285,[4]IMC!$B$6:$R$210,6,FALSE)</f>
        <v>#N/A</v>
      </c>
      <c r="AC285" s="294" t="e">
        <f>VLOOKUP(F285,[4]IMC!$B$6:$R$210,7,FALSE)</f>
        <v>#N/A</v>
      </c>
      <c r="AD285" s="294" t="e">
        <f>VLOOKUP(F285,[4]IMC!$B$6:$R$210,8,FALSE)</f>
        <v>#N/A</v>
      </c>
      <c r="AE285" s="294" t="e">
        <f>VLOOKUP(F285,[4]IMC!$B$6:$R$210,9,FALSE)</f>
        <v>#N/A</v>
      </c>
      <c r="AF285" s="294" t="e">
        <f>VLOOKUP(F285,[4]IMC!$B$6:$R$210,10,FALSE)</f>
        <v>#N/A</v>
      </c>
      <c r="AG285" s="294" t="e">
        <f>VLOOKUP(F285,[4]IMC!$B$6:$R$210,11,FALSE)</f>
        <v>#N/A</v>
      </c>
      <c r="AH285" s="294" t="e">
        <f>VLOOKUP(F285,[4]IMC!$B$6:$R$210,12,FALSE)</f>
        <v>#N/A</v>
      </c>
      <c r="AI285" s="294" t="e">
        <f>VLOOKUP(F285,[4]IMC!$B$6:$R$210,13,FALSE)</f>
        <v>#N/A</v>
      </c>
      <c r="AJ285" s="294" t="e">
        <f>VLOOKUP(F285,[4]IMC!$B$6:$R$210,14,FALSE)</f>
        <v>#N/A</v>
      </c>
      <c r="AK285" s="294" t="e">
        <f>VLOOKUP(F285,[4]IMC!$B$6:$R$210,15,FALSE)</f>
        <v>#N/A</v>
      </c>
      <c r="AL285" s="294" t="e">
        <f>VLOOKUP(F285,[4]IMC!$B$6:$R$210,16,FALSE)</f>
        <v>#N/A</v>
      </c>
      <c r="AM285" s="294" t="e">
        <f>VLOOKUP(F285,[4]IMC!$B$6:$R$210,17,FALSE)</f>
        <v>#N/A</v>
      </c>
    </row>
    <row r="286" spans="1:39" ht="12">
      <c r="A286" s="281"/>
      <c r="B286" s="281"/>
      <c r="C286" s="281"/>
      <c r="D286" s="283"/>
      <c r="E286" s="283"/>
      <c r="F286" s="284">
        <f t="shared" si="47"/>
        <v>0</v>
      </c>
      <c r="G286" s="285" t="e">
        <f t="shared" ca="1" si="50"/>
        <v>#NAME?</v>
      </c>
      <c r="H286" s="281"/>
      <c r="I286" s="281"/>
      <c r="J286" s="281">
        <f t="shared" si="48"/>
        <v>0</v>
      </c>
      <c r="K286" s="281"/>
      <c r="L286" s="286" t="e">
        <f t="shared" si="49"/>
        <v>#DIV/0!</v>
      </c>
      <c r="M286" s="287" t="str">
        <f t="shared" si="42"/>
        <v/>
      </c>
      <c r="N286" s="288" t="e">
        <f>MATCH(F286,[4]IMC!B:B,0)</f>
        <v>#N/A</v>
      </c>
      <c r="O286" s="288" t="e">
        <f t="shared" ca="1" si="40"/>
        <v>#N/A</v>
      </c>
      <c r="P286" s="287" t="e">
        <f ca="1">CONCATENATE(INDEX([4]IMC!$F$1:$R$5,5,$O286) &amp; " e " &amp; INDEX([4]IMC!$F$1:$R$5,5,$O286+1))</f>
        <v>#N/A</v>
      </c>
      <c r="Q286" s="281"/>
      <c r="R286" s="288" t="e">
        <f>MATCH(F286,[4]PC!A:A,0)</f>
        <v>#N/A</v>
      </c>
      <c r="S286" s="288" t="e">
        <f t="shared" ca="1" si="43"/>
        <v>#N/A</v>
      </c>
      <c r="T286" s="296" t="e">
        <f ca="1">CONCATENATE(INDEX([4]PC!$E$1:$M$2,1,$S286) &amp; " e " &amp; INDEX([4]PC!$E$1:$M$2,1,$S286+1))</f>
        <v>#N/A</v>
      </c>
      <c r="U286" s="339"/>
      <c r="V286" s="335" t="e">
        <f t="shared" ca="1" si="44"/>
        <v>#N/A</v>
      </c>
      <c r="W286" s="335" t="e">
        <f ca="1">CONCATENATE(INDEX([4]IMC!$F$1:$R$5,5,$V286) &amp; " e " &amp; INDEX([4]IMC!$F$1:$R$5,5,$V286+1))</f>
        <v>#N/A</v>
      </c>
      <c r="X286" s="336">
        <f t="shared" si="45"/>
        <v>0</v>
      </c>
      <c r="Y286" s="336">
        <f t="shared" si="46"/>
        <v>0</v>
      </c>
      <c r="Z286" s="337"/>
      <c r="AA286" s="294" t="e">
        <f>VLOOKUP(F286,[4]IMC!$B$6:$R$210,5,FALSE)</f>
        <v>#N/A</v>
      </c>
      <c r="AB286" s="294" t="e">
        <f>VLOOKUP(F286,[4]IMC!$B$6:$R$210,6,FALSE)</f>
        <v>#N/A</v>
      </c>
      <c r="AC286" s="294" t="e">
        <f>VLOOKUP(F286,[4]IMC!$B$6:$R$210,7,FALSE)</f>
        <v>#N/A</v>
      </c>
      <c r="AD286" s="294" t="e">
        <f>VLOOKUP(F286,[4]IMC!$B$6:$R$210,8,FALSE)</f>
        <v>#N/A</v>
      </c>
      <c r="AE286" s="294" t="e">
        <f>VLOOKUP(F286,[4]IMC!$B$6:$R$210,9,FALSE)</f>
        <v>#N/A</v>
      </c>
      <c r="AF286" s="294" t="e">
        <f>VLOOKUP(F286,[4]IMC!$B$6:$R$210,10,FALSE)</f>
        <v>#N/A</v>
      </c>
      <c r="AG286" s="294" t="e">
        <f>VLOOKUP(F286,[4]IMC!$B$6:$R$210,11,FALSE)</f>
        <v>#N/A</v>
      </c>
      <c r="AH286" s="294" t="e">
        <f>VLOOKUP(F286,[4]IMC!$B$6:$R$210,12,FALSE)</f>
        <v>#N/A</v>
      </c>
      <c r="AI286" s="294" t="e">
        <f>VLOOKUP(F286,[4]IMC!$B$6:$R$210,13,FALSE)</f>
        <v>#N/A</v>
      </c>
      <c r="AJ286" s="294" t="e">
        <f>VLOOKUP(F286,[4]IMC!$B$6:$R$210,14,FALSE)</f>
        <v>#N/A</v>
      </c>
      <c r="AK286" s="294" t="e">
        <f>VLOOKUP(F286,[4]IMC!$B$6:$R$210,15,FALSE)</f>
        <v>#N/A</v>
      </c>
      <c r="AL286" s="294" t="e">
        <f>VLOOKUP(F286,[4]IMC!$B$6:$R$210,16,FALSE)</f>
        <v>#N/A</v>
      </c>
      <c r="AM286" s="294" t="e">
        <f>VLOOKUP(F286,[4]IMC!$B$6:$R$210,17,FALSE)</f>
        <v>#N/A</v>
      </c>
    </row>
    <row r="287" spans="1:39" ht="12">
      <c r="A287" s="281"/>
      <c r="B287" s="281"/>
      <c r="C287" s="281"/>
      <c r="D287" s="283"/>
      <c r="E287" s="283"/>
      <c r="F287" s="284">
        <f t="shared" si="47"/>
        <v>0</v>
      </c>
      <c r="G287" s="285" t="e">
        <f t="shared" ca="1" si="50"/>
        <v>#NAME?</v>
      </c>
      <c r="H287" s="281"/>
      <c r="I287" s="281"/>
      <c r="J287" s="281">
        <f t="shared" si="48"/>
        <v>0</v>
      </c>
      <c r="K287" s="281"/>
      <c r="L287" s="286" t="e">
        <f t="shared" si="49"/>
        <v>#DIV/0!</v>
      </c>
      <c r="M287" s="287" t="str">
        <f t="shared" si="42"/>
        <v/>
      </c>
      <c r="N287" s="288" t="e">
        <f>MATCH(F287,[4]IMC!B:B,0)</f>
        <v>#N/A</v>
      </c>
      <c r="O287" s="288" t="e">
        <f t="shared" ca="1" si="40"/>
        <v>#N/A</v>
      </c>
      <c r="P287" s="287" t="e">
        <f ca="1">CONCATENATE(INDEX([4]IMC!$F$1:$R$5,5,$O287) &amp; " e " &amp; INDEX([4]IMC!$F$1:$R$5,5,$O287+1))</f>
        <v>#N/A</v>
      </c>
      <c r="Q287" s="281"/>
      <c r="R287" s="288" t="e">
        <f>MATCH(F287,[4]PC!A:A,0)</f>
        <v>#N/A</v>
      </c>
      <c r="S287" s="288" t="e">
        <f t="shared" ca="1" si="43"/>
        <v>#N/A</v>
      </c>
      <c r="T287" s="296" t="e">
        <f ca="1">CONCATENATE(INDEX([4]PC!$E$1:$M$2,1,$S287) &amp; " e " &amp; INDEX([4]PC!$E$1:$M$2,1,$S287+1))</f>
        <v>#N/A</v>
      </c>
      <c r="U287" s="339"/>
      <c r="V287" s="335" t="e">
        <f t="shared" ca="1" si="44"/>
        <v>#N/A</v>
      </c>
      <c r="W287" s="335" t="e">
        <f ca="1">CONCATENATE(INDEX([4]IMC!$F$1:$R$5,5,$V287) &amp; " e " &amp; INDEX([4]IMC!$F$1:$R$5,5,$V287+1))</f>
        <v>#N/A</v>
      </c>
      <c r="X287" s="336">
        <f t="shared" si="45"/>
        <v>0</v>
      </c>
      <c r="Y287" s="336">
        <f t="shared" si="46"/>
        <v>0</v>
      </c>
      <c r="Z287" s="337"/>
      <c r="AA287" s="294" t="e">
        <f>VLOOKUP(F287,[4]IMC!$B$6:$R$210,5,FALSE)</f>
        <v>#N/A</v>
      </c>
      <c r="AB287" s="294" t="e">
        <f>VLOOKUP(F287,[4]IMC!$B$6:$R$210,6,FALSE)</f>
        <v>#N/A</v>
      </c>
      <c r="AC287" s="294" t="e">
        <f>VLOOKUP(F287,[4]IMC!$B$6:$R$210,7,FALSE)</f>
        <v>#N/A</v>
      </c>
      <c r="AD287" s="294" t="e">
        <f>VLOOKUP(F287,[4]IMC!$B$6:$R$210,8,FALSE)</f>
        <v>#N/A</v>
      </c>
      <c r="AE287" s="294" t="e">
        <f>VLOOKUP(F287,[4]IMC!$B$6:$R$210,9,FALSE)</f>
        <v>#N/A</v>
      </c>
      <c r="AF287" s="294" t="e">
        <f>VLOOKUP(F287,[4]IMC!$B$6:$R$210,10,FALSE)</f>
        <v>#N/A</v>
      </c>
      <c r="AG287" s="294" t="e">
        <f>VLOOKUP(F287,[4]IMC!$B$6:$R$210,11,FALSE)</f>
        <v>#N/A</v>
      </c>
      <c r="AH287" s="294" t="e">
        <f>VLOOKUP(F287,[4]IMC!$B$6:$R$210,12,FALSE)</f>
        <v>#N/A</v>
      </c>
      <c r="AI287" s="294" t="e">
        <f>VLOOKUP(F287,[4]IMC!$B$6:$R$210,13,FALSE)</f>
        <v>#N/A</v>
      </c>
      <c r="AJ287" s="294" t="e">
        <f>VLOOKUP(F287,[4]IMC!$B$6:$R$210,14,FALSE)</f>
        <v>#N/A</v>
      </c>
      <c r="AK287" s="294" t="e">
        <f>VLOOKUP(F287,[4]IMC!$B$6:$R$210,15,FALSE)</f>
        <v>#N/A</v>
      </c>
      <c r="AL287" s="294" t="e">
        <f>VLOOKUP(F287,[4]IMC!$B$6:$R$210,16,FALSE)</f>
        <v>#N/A</v>
      </c>
      <c r="AM287" s="294" t="e">
        <f>VLOOKUP(F287,[4]IMC!$B$6:$R$210,17,FALSE)</f>
        <v>#N/A</v>
      </c>
    </row>
    <row r="288" spans="1:39" ht="12">
      <c r="A288" s="281"/>
      <c r="B288" s="281"/>
      <c r="C288" s="281"/>
      <c r="D288" s="283"/>
      <c r="E288" s="283"/>
      <c r="F288" s="284">
        <f t="shared" si="47"/>
        <v>0</v>
      </c>
      <c r="G288" s="285" t="e">
        <f t="shared" ca="1" si="50"/>
        <v>#NAME?</v>
      </c>
      <c r="H288" s="281"/>
      <c r="I288" s="281"/>
      <c r="J288" s="281">
        <f t="shared" si="48"/>
        <v>0</v>
      </c>
      <c r="K288" s="281"/>
      <c r="L288" s="286" t="e">
        <f t="shared" si="49"/>
        <v>#DIV/0!</v>
      </c>
      <c r="M288" s="287" t="str">
        <f t="shared" si="42"/>
        <v/>
      </c>
      <c r="N288" s="288" t="e">
        <f>MATCH(F288,[4]IMC!B:B,0)</f>
        <v>#N/A</v>
      </c>
      <c r="O288" s="288" t="e">
        <f t="shared" ca="1" si="40"/>
        <v>#N/A</v>
      </c>
      <c r="P288" s="287" t="e">
        <f ca="1">CONCATENATE(INDEX([4]IMC!$F$1:$R$5,5,$O288) &amp; " e " &amp; INDEX([4]IMC!$F$1:$R$5,5,$O288+1))</f>
        <v>#N/A</v>
      </c>
      <c r="Q288" s="281"/>
      <c r="R288" s="288" t="e">
        <f>MATCH(F288,[4]PC!A:A,0)</f>
        <v>#N/A</v>
      </c>
      <c r="S288" s="288" t="e">
        <f t="shared" ca="1" si="43"/>
        <v>#N/A</v>
      </c>
      <c r="T288" s="296" t="e">
        <f ca="1">CONCATENATE(INDEX([4]PC!$E$1:$M$2,1,$S288) &amp; " e " &amp; INDEX([4]PC!$E$1:$M$2,1,$S288+1))</f>
        <v>#N/A</v>
      </c>
      <c r="U288" s="339"/>
      <c r="V288" s="335" t="e">
        <f t="shared" ca="1" si="44"/>
        <v>#N/A</v>
      </c>
      <c r="W288" s="335" t="e">
        <f ca="1">CONCATENATE(INDEX([4]IMC!$F$1:$R$5,5,$V288) &amp; " e " &amp; INDEX([4]IMC!$F$1:$R$5,5,$V288+1))</f>
        <v>#N/A</v>
      </c>
      <c r="X288" s="336">
        <f t="shared" si="45"/>
        <v>0</v>
      </c>
      <c r="Y288" s="336">
        <f t="shared" si="46"/>
        <v>0</v>
      </c>
      <c r="Z288" s="337"/>
      <c r="AA288" s="294" t="e">
        <f>VLOOKUP(F288,[4]IMC!$B$6:$R$210,5,FALSE)</f>
        <v>#N/A</v>
      </c>
      <c r="AB288" s="294" t="e">
        <f>VLOOKUP(F288,[4]IMC!$B$6:$R$210,6,FALSE)</f>
        <v>#N/A</v>
      </c>
      <c r="AC288" s="294" t="e">
        <f>VLOOKUP(F288,[4]IMC!$B$6:$R$210,7,FALSE)</f>
        <v>#N/A</v>
      </c>
      <c r="AD288" s="294" t="e">
        <f>VLOOKUP(F288,[4]IMC!$B$6:$R$210,8,FALSE)</f>
        <v>#N/A</v>
      </c>
      <c r="AE288" s="294" t="e">
        <f>VLOOKUP(F288,[4]IMC!$B$6:$R$210,9,FALSE)</f>
        <v>#N/A</v>
      </c>
      <c r="AF288" s="294" t="e">
        <f>VLOOKUP(F288,[4]IMC!$B$6:$R$210,10,FALSE)</f>
        <v>#N/A</v>
      </c>
      <c r="AG288" s="294" t="e">
        <f>VLOOKUP(F288,[4]IMC!$B$6:$R$210,11,FALSE)</f>
        <v>#N/A</v>
      </c>
      <c r="AH288" s="294" t="e">
        <f>VLOOKUP(F288,[4]IMC!$B$6:$R$210,12,FALSE)</f>
        <v>#N/A</v>
      </c>
      <c r="AI288" s="294" t="e">
        <f>VLOOKUP(F288,[4]IMC!$B$6:$R$210,13,FALSE)</f>
        <v>#N/A</v>
      </c>
      <c r="AJ288" s="294" t="e">
        <f>VLOOKUP(F288,[4]IMC!$B$6:$R$210,14,FALSE)</f>
        <v>#N/A</v>
      </c>
      <c r="AK288" s="294" t="e">
        <f>VLOOKUP(F288,[4]IMC!$B$6:$R$210,15,FALSE)</f>
        <v>#N/A</v>
      </c>
      <c r="AL288" s="294" t="e">
        <f>VLOOKUP(F288,[4]IMC!$B$6:$R$210,16,FALSE)</f>
        <v>#N/A</v>
      </c>
      <c r="AM288" s="294" t="e">
        <f>VLOOKUP(F288,[4]IMC!$B$6:$R$210,17,FALSE)</f>
        <v>#N/A</v>
      </c>
    </row>
    <row r="289" spans="1:39" ht="12">
      <c r="A289" s="281"/>
      <c r="B289" s="281"/>
      <c r="C289" s="281"/>
      <c r="D289" s="283"/>
      <c r="E289" s="283"/>
      <c r="F289" s="284">
        <f t="shared" si="47"/>
        <v>0</v>
      </c>
      <c r="G289" s="285" t="e">
        <f t="shared" ca="1" si="50"/>
        <v>#NAME?</v>
      </c>
      <c r="H289" s="281"/>
      <c r="I289" s="281"/>
      <c r="J289" s="281">
        <f t="shared" si="48"/>
        <v>0</v>
      </c>
      <c r="K289" s="281"/>
      <c r="L289" s="286" t="e">
        <f t="shared" si="49"/>
        <v>#DIV/0!</v>
      </c>
      <c r="M289" s="287" t="str">
        <f t="shared" si="42"/>
        <v/>
      </c>
      <c r="N289" s="288" t="e">
        <f>MATCH(F289,[4]IMC!B:B,0)</f>
        <v>#N/A</v>
      </c>
      <c r="O289" s="288" t="e">
        <f t="shared" ca="1" si="40"/>
        <v>#N/A</v>
      </c>
      <c r="P289" s="287" t="e">
        <f ca="1">CONCATENATE(INDEX([4]IMC!$F$1:$R$5,5,$O289) &amp; " e " &amp; INDEX([4]IMC!$F$1:$R$5,5,$O289+1))</f>
        <v>#N/A</v>
      </c>
      <c r="Q289" s="281"/>
      <c r="R289" s="288" t="e">
        <f>MATCH(F289,[4]PC!A:A,0)</f>
        <v>#N/A</v>
      </c>
      <c r="S289" s="288" t="e">
        <f t="shared" ca="1" si="43"/>
        <v>#N/A</v>
      </c>
      <c r="T289" s="296" t="e">
        <f ca="1">CONCATENATE(INDEX([4]PC!$E$1:$M$2,1,$S289) &amp; " e " &amp; INDEX([4]PC!$E$1:$M$2,1,$S289+1))</f>
        <v>#N/A</v>
      </c>
      <c r="U289" s="339"/>
      <c r="V289" s="335" t="e">
        <f t="shared" ca="1" si="44"/>
        <v>#N/A</v>
      </c>
      <c r="W289" s="335" t="e">
        <f ca="1">CONCATENATE(INDEX([4]IMC!$F$1:$R$5,5,$V289) &amp; " e " &amp; INDEX([4]IMC!$F$1:$R$5,5,$V289+1))</f>
        <v>#N/A</v>
      </c>
      <c r="X289" s="336">
        <f t="shared" si="45"/>
        <v>0</v>
      </c>
      <c r="Y289" s="336">
        <f t="shared" si="46"/>
        <v>0</v>
      </c>
      <c r="Z289" s="337"/>
      <c r="AA289" s="294" t="e">
        <f>VLOOKUP(F289,[4]IMC!$B$6:$R$210,5,FALSE)</f>
        <v>#N/A</v>
      </c>
      <c r="AB289" s="294" t="e">
        <f>VLOOKUP(F289,[4]IMC!$B$6:$R$210,6,FALSE)</f>
        <v>#N/A</v>
      </c>
      <c r="AC289" s="294" t="e">
        <f>VLOOKUP(F289,[4]IMC!$B$6:$R$210,7,FALSE)</f>
        <v>#N/A</v>
      </c>
      <c r="AD289" s="294" t="e">
        <f>VLOOKUP(F289,[4]IMC!$B$6:$R$210,8,FALSE)</f>
        <v>#N/A</v>
      </c>
      <c r="AE289" s="294" t="e">
        <f>VLOOKUP(F289,[4]IMC!$B$6:$R$210,9,FALSE)</f>
        <v>#N/A</v>
      </c>
      <c r="AF289" s="294" t="e">
        <f>VLOOKUP(F289,[4]IMC!$B$6:$R$210,10,FALSE)</f>
        <v>#N/A</v>
      </c>
      <c r="AG289" s="294" t="e">
        <f>VLOOKUP(F289,[4]IMC!$B$6:$R$210,11,FALSE)</f>
        <v>#N/A</v>
      </c>
      <c r="AH289" s="294" t="e">
        <f>VLOOKUP(F289,[4]IMC!$B$6:$R$210,12,FALSE)</f>
        <v>#N/A</v>
      </c>
      <c r="AI289" s="294" t="e">
        <f>VLOOKUP(F289,[4]IMC!$B$6:$R$210,13,FALSE)</f>
        <v>#N/A</v>
      </c>
      <c r="AJ289" s="294" t="e">
        <f>VLOOKUP(F289,[4]IMC!$B$6:$R$210,14,FALSE)</f>
        <v>#N/A</v>
      </c>
      <c r="AK289" s="294" t="e">
        <f>VLOOKUP(F289,[4]IMC!$B$6:$R$210,15,FALSE)</f>
        <v>#N/A</v>
      </c>
      <c r="AL289" s="294" t="e">
        <f>VLOOKUP(F289,[4]IMC!$B$6:$R$210,16,FALSE)</f>
        <v>#N/A</v>
      </c>
      <c r="AM289" s="294" t="e">
        <f>VLOOKUP(F289,[4]IMC!$B$6:$R$210,17,FALSE)</f>
        <v>#N/A</v>
      </c>
    </row>
    <row r="290" spans="1:39" ht="12">
      <c r="A290" s="281"/>
      <c r="B290" s="281"/>
      <c r="C290" s="281"/>
      <c r="D290" s="283"/>
      <c r="E290" s="283"/>
      <c r="F290" s="284">
        <f t="shared" si="47"/>
        <v>0</v>
      </c>
      <c r="G290" s="285" t="e">
        <f t="shared" ca="1" si="50"/>
        <v>#NAME?</v>
      </c>
      <c r="H290" s="281"/>
      <c r="I290" s="281"/>
      <c r="J290" s="281">
        <f t="shared" si="48"/>
        <v>0</v>
      </c>
      <c r="K290" s="281"/>
      <c r="L290" s="286" t="e">
        <f t="shared" si="49"/>
        <v>#DIV/0!</v>
      </c>
      <c r="M290" s="287" t="str">
        <f t="shared" si="42"/>
        <v/>
      </c>
      <c r="N290" s="288" t="e">
        <f>MATCH(F290,[4]IMC!B:B,0)</f>
        <v>#N/A</v>
      </c>
      <c r="O290" s="288" t="e">
        <f t="shared" ca="1" si="40"/>
        <v>#N/A</v>
      </c>
      <c r="P290" s="287" t="e">
        <f ca="1">CONCATENATE(INDEX([4]IMC!$F$1:$R$5,5,$O290) &amp; " e " &amp; INDEX([4]IMC!$F$1:$R$5,5,$O290+1))</f>
        <v>#N/A</v>
      </c>
      <c r="Q290" s="281"/>
      <c r="R290" s="288" t="e">
        <f>MATCH(F290,[4]PC!A:A,0)</f>
        <v>#N/A</v>
      </c>
      <c r="S290" s="288" t="e">
        <f t="shared" ca="1" si="43"/>
        <v>#N/A</v>
      </c>
      <c r="T290" s="296" t="e">
        <f ca="1">CONCATENATE(INDEX([4]PC!$E$1:$M$2,1,$S290) &amp; " e " &amp; INDEX([4]PC!$E$1:$M$2,1,$S290+1))</f>
        <v>#N/A</v>
      </c>
      <c r="U290" s="339"/>
      <c r="V290" s="335" t="e">
        <f t="shared" ca="1" si="44"/>
        <v>#N/A</v>
      </c>
      <c r="W290" s="335" t="e">
        <f ca="1">CONCATENATE(INDEX([4]IMC!$F$1:$R$5,5,$V290) &amp; " e " &amp; INDEX([4]IMC!$F$1:$R$5,5,$V290+1))</f>
        <v>#N/A</v>
      </c>
      <c r="X290" s="336">
        <f t="shared" si="45"/>
        <v>0</v>
      </c>
      <c r="Y290" s="336">
        <f t="shared" si="46"/>
        <v>0</v>
      </c>
      <c r="Z290" s="337"/>
      <c r="AA290" s="294" t="e">
        <f>VLOOKUP(F290,[4]IMC!$B$6:$R$210,5,FALSE)</f>
        <v>#N/A</v>
      </c>
      <c r="AB290" s="294" t="e">
        <f>VLOOKUP(F290,[4]IMC!$B$6:$R$210,6,FALSE)</f>
        <v>#N/A</v>
      </c>
      <c r="AC290" s="294" t="e">
        <f>VLOOKUP(F290,[4]IMC!$B$6:$R$210,7,FALSE)</f>
        <v>#N/A</v>
      </c>
      <c r="AD290" s="294" t="e">
        <f>VLOOKUP(F290,[4]IMC!$B$6:$R$210,8,FALSE)</f>
        <v>#N/A</v>
      </c>
      <c r="AE290" s="294" t="e">
        <f>VLOOKUP(F290,[4]IMC!$B$6:$R$210,9,FALSE)</f>
        <v>#N/A</v>
      </c>
      <c r="AF290" s="294" t="e">
        <f>VLOOKUP(F290,[4]IMC!$B$6:$R$210,10,FALSE)</f>
        <v>#N/A</v>
      </c>
      <c r="AG290" s="294" t="e">
        <f>VLOOKUP(F290,[4]IMC!$B$6:$R$210,11,FALSE)</f>
        <v>#N/A</v>
      </c>
      <c r="AH290" s="294" t="e">
        <f>VLOOKUP(F290,[4]IMC!$B$6:$R$210,12,FALSE)</f>
        <v>#N/A</v>
      </c>
      <c r="AI290" s="294" t="e">
        <f>VLOOKUP(F290,[4]IMC!$B$6:$R$210,13,FALSE)</f>
        <v>#N/A</v>
      </c>
      <c r="AJ290" s="294" t="e">
        <f>VLOOKUP(F290,[4]IMC!$B$6:$R$210,14,FALSE)</f>
        <v>#N/A</v>
      </c>
      <c r="AK290" s="294" t="e">
        <f>VLOOKUP(F290,[4]IMC!$B$6:$R$210,15,FALSE)</f>
        <v>#N/A</v>
      </c>
      <c r="AL290" s="294" t="e">
        <f>VLOOKUP(F290,[4]IMC!$B$6:$R$210,16,FALSE)</f>
        <v>#N/A</v>
      </c>
      <c r="AM290" s="294" t="e">
        <f>VLOOKUP(F290,[4]IMC!$B$6:$R$210,17,FALSE)</f>
        <v>#N/A</v>
      </c>
    </row>
    <row r="291" spans="1:39" ht="12">
      <c r="A291" s="281"/>
      <c r="B291" s="281"/>
      <c r="C291" s="281"/>
      <c r="D291" s="283"/>
      <c r="E291" s="283"/>
      <c r="F291" s="284">
        <f t="shared" si="47"/>
        <v>0</v>
      </c>
      <c r="G291" s="285" t="e">
        <f t="shared" ca="1" si="50"/>
        <v>#NAME?</v>
      </c>
      <c r="H291" s="281"/>
      <c r="I291" s="281"/>
      <c r="J291" s="281">
        <f t="shared" si="48"/>
        <v>0</v>
      </c>
      <c r="K291" s="281"/>
      <c r="L291" s="286" t="e">
        <f t="shared" si="49"/>
        <v>#DIV/0!</v>
      </c>
      <c r="M291" s="287" t="str">
        <f t="shared" si="42"/>
        <v/>
      </c>
      <c r="N291" s="288" t="e">
        <f>MATCH(F291,[4]IMC!B:B,0)</f>
        <v>#N/A</v>
      </c>
      <c r="O291" s="288" t="e">
        <f t="shared" ca="1" si="40"/>
        <v>#N/A</v>
      </c>
      <c r="P291" s="287" t="e">
        <f ca="1">CONCATENATE(INDEX([4]IMC!$F$1:$R$5,5,$O291) &amp; " e " &amp; INDEX([4]IMC!$F$1:$R$5,5,$O291+1))</f>
        <v>#N/A</v>
      </c>
      <c r="Q291" s="281"/>
      <c r="R291" s="288" t="e">
        <f>MATCH(F291,[4]PC!A:A,0)</f>
        <v>#N/A</v>
      </c>
      <c r="S291" s="288" t="e">
        <f t="shared" ca="1" si="43"/>
        <v>#N/A</v>
      </c>
      <c r="T291" s="296" t="e">
        <f ca="1">CONCATENATE(INDEX([4]PC!$E$1:$M$2,1,$S291) &amp; " e " &amp; INDEX([4]PC!$E$1:$M$2,1,$S291+1))</f>
        <v>#N/A</v>
      </c>
      <c r="U291" s="339"/>
      <c r="V291" s="335" t="e">
        <f t="shared" ca="1" si="44"/>
        <v>#N/A</v>
      </c>
      <c r="W291" s="335" t="e">
        <f ca="1">CONCATENATE(INDEX([4]IMC!$F$1:$R$5,5,$V291) &amp; " e " &amp; INDEX([4]IMC!$F$1:$R$5,5,$V291+1))</f>
        <v>#N/A</v>
      </c>
      <c r="X291" s="336">
        <f t="shared" si="45"/>
        <v>0</v>
      </c>
      <c r="Y291" s="336">
        <f t="shared" si="46"/>
        <v>0</v>
      </c>
      <c r="Z291" s="337"/>
      <c r="AA291" s="294" t="e">
        <f>VLOOKUP(F291,[4]IMC!$B$6:$R$210,5,FALSE)</f>
        <v>#N/A</v>
      </c>
      <c r="AB291" s="294" t="e">
        <f>VLOOKUP(F291,[4]IMC!$B$6:$R$210,6,FALSE)</f>
        <v>#N/A</v>
      </c>
      <c r="AC291" s="294" t="e">
        <f>VLOOKUP(F291,[4]IMC!$B$6:$R$210,7,FALSE)</f>
        <v>#N/A</v>
      </c>
      <c r="AD291" s="294" t="e">
        <f>VLOOKUP(F291,[4]IMC!$B$6:$R$210,8,FALSE)</f>
        <v>#N/A</v>
      </c>
      <c r="AE291" s="294" t="e">
        <f>VLOOKUP(F291,[4]IMC!$B$6:$R$210,9,FALSE)</f>
        <v>#N/A</v>
      </c>
      <c r="AF291" s="294" t="e">
        <f>VLOOKUP(F291,[4]IMC!$B$6:$R$210,10,FALSE)</f>
        <v>#N/A</v>
      </c>
      <c r="AG291" s="294" t="e">
        <f>VLOOKUP(F291,[4]IMC!$B$6:$R$210,11,FALSE)</f>
        <v>#N/A</v>
      </c>
      <c r="AH291" s="294" t="e">
        <f>VLOOKUP(F291,[4]IMC!$B$6:$R$210,12,FALSE)</f>
        <v>#N/A</v>
      </c>
      <c r="AI291" s="294" t="e">
        <f>VLOOKUP(F291,[4]IMC!$B$6:$R$210,13,FALSE)</f>
        <v>#N/A</v>
      </c>
      <c r="AJ291" s="294" t="e">
        <f>VLOOKUP(F291,[4]IMC!$B$6:$R$210,14,FALSE)</f>
        <v>#N/A</v>
      </c>
      <c r="AK291" s="294" t="e">
        <f>VLOOKUP(F291,[4]IMC!$B$6:$R$210,15,FALSE)</f>
        <v>#N/A</v>
      </c>
      <c r="AL291" s="294" t="e">
        <f>VLOOKUP(F291,[4]IMC!$B$6:$R$210,16,FALSE)</f>
        <v>#N/A</v>
      </c>
      <c r="AM291" s="294" t="e">
        <f>VLOOKUP(F291,[4]IMC!$B$6:$R$210,17,FALSE)</f>
        <v>#N/A</v>
      </c>
    </row>
    <row r="292" spans="1:39" ht="12">
      <c r="A292" s="281"/>
      <c r="B292" s="281"/>
      <c r="C292" s="281"/>
      <c r="D292" s="283"/>
      <c r="E292" s="283"/>
      <c r="F292" s="284">
        <f t="shared" si="47"/>
        <v>0</v>
      </c>
      <c r="G292" s="285" t="e">
        <f t="shared" ca="1" si="50"/>
        <v>#NAME?</v>
      </c>
      <c r="H292" s="281"/>
      <c r="I292" s="281"/>
      <c r="J292" s="281">
        <f t="shared" si="48"/>
        <v>0</v>
      </c>
      <c r="K292" s="281"/>
      <c r="L292" s="286" t="e">
        <f t="shared" si="49"/>
        <v>#DIV/0!</v>
      </c>
      <c r="M292" s="287" t="str">
        <f t="shared" si="42"/>
        <v/>
      </c>
      <c r="N292" s="288" t="e">
        <f>MATCH(F292,[4]IMC!B:B,0)</f>
        <v>#N/A</v>
      </c>
      <c r="O292" s="288" t="e">
        <f t="shared" ca="1" si="40"/>
        <v>#N/A</v>
      </c>
      <c r="P292" s="287" t="e">
        <f ca="1">CONCATENATE(INDEX([4]IMC!$F$1:$R$5,5,$O292) &amp; " e " &amp; INDEX([4]IMC!$F$1:$R$5,5,$O292+1))</f>
        <v>#N/A</v>
      </c>
      <c r="Q292" s="281"/>
      <c r="R292" s="288" t="e">
        <f>MATCH(F292,[4]PC!A:A,0)</f>
        <v>#N/A</v>
      </c>
      <c r="S292" s="288" t="e">
        <f t="shared" ca="1" si="43"/>
        <v>#N/A</v>
      </c>
      <c r="T292" s="296" t="e">
        <f ca="1">CONCATENATE(INDEX([4]PC!$E$1:$M$2,1,$S292) &amp; " e " &amp; INDEX([4]PC!$E$1:$M$2,1,$S292+1))</f>
        <v>#N/A</v>
      </c>
      <c r="U292" s="339"/>
      <c r="V292" s="335" t="e">
        <f t="shared" ca="1" si="44"/>
        <v>#N/A</v>
      </c>
      <c r="W292" s="335" t="e">
        <f ca="1">CONCATENATE(INDEX([4]IMC!$F$1:$R$5,5,$V292) &amp; " e " &amp; INDEX([4]IMC!$F$1:$R$5,5,$V292+1))</f>
        <v>#N/A</v>
      </c>
      <c r="X292" s="336">
        <f t="shared" si="45"/>
        <v>0</v>
      </c>
      <c r="Y292" s="336">
        <f t="shared" si="46"/>
        <v>0</v>
      </c>
      <c r="Z292" s="337"/>
      <c r="AA292" s="294" t="e">
        <f>VLOOKUP(F292,[4]IMC!$B$6:$R$210,5,FALSE)</f>
        <v>#N/A</v>
      </c>
      <c r="AB292" s="294" t="e">
        <f>VLOOKUP(F292,[4]IMC!$B$6:$R$210,6,FALSE)</f>
        <v>#N/A</v>
      </c>
      <c r="AC292" s="294" t="e">
        <f>VLOOKUP(F292,[4]IMC!$B$6:$R$210,7,FALSE)</f>
        <v>#N/A</v>
      </c>
      <c r="AD292" s="294" t="e">
        <f>VLOOKUP(F292,[4]IMC!$B$6:$R$210,8,FALSE)</f>
        <v>#N/A</v>
      </c>
      <c r="AE292" s="294" t="e">
        <f>VLOOKUP(F292,[4]IMC!$B$6:$R$210,9,FALSE)</f>
        <v>#N/A</v>
      </c>
      <c r="AF292" s="294" t="e">
        <f>VLOOKUP(F292,[4]IMC!$B$6:$R$210,10,FALSE)</f>
        <v>#N/A</v>
      </c>
      <c r="AG292" s="294" t="e">
        <f>VLOOKUP(F292,[4]IMC!$B$6:$R$210,11,FALSE)</f>
        <v>#N/A</v>
      </c>
      <c r="AH292" s="294" t="e">
        <f>VLOOKUP(F292,[4]IMC!$B$6:$R$210,12,FALSE)</f>
        <v>#N/A</v>
      </c>
      <c r="AI292" s="294" t="e">
        <f>VLOOKUP(F292,[4]IMC!$B$6:$R$210,13,FALSE)</f>
        <v>#N/A</v>
      </c>
      <c r="AJ292" s="294" t="e">
        <f>VLOOKUP(F292,[4]IMC!$B$6:$R$210,14,FALSE)</f>
        <v>#N/A</v>
      </c>
      <c r="AK292" s="294" t="e">
        <f>VLOOKUP(F292,[4]IMC!$B$6:$R$210,15,FALSE)</f>
        <v>#N/A</v>
      </c>
      <c r="AL292" s="294" t="e">
        <f>VLOOKUP(F292,[4]IMC!$B$6:$R$210,16,FALSE)</f>
        <v>#N/A</v>
      </c>
      <c r="AM292" s="294" t="e">
        <f>VLOOKUP(F292,[4]IMC!$B$6:$R$210,17,FALSE)</f>
        <v>#N/A</v>
      </c>
    </row>
    <row r="293" spans="1:39" ht="12">
      <c r="A293" s="281"/>
      <c r="B293" s="281"/>
      <c r="C293" s="281"/>
      <c r="D293" s="283"/>
      <c r="E293" s="283"/>
      <c r="F293" s="284">
        <f t="shared" si="47"/>
        <v>0</v>
      </c>
      <c r="G293" s="285" t="e">
        <f t="shared" ca="1" si="50"/>
        <v>#NAME?</v>
      </c>
      <c r="H293" s="281"/>
      <c r="I293" s="281"/>
      <c r="J293" s="281">
        <f t="shared" si="48"/>
        <v>0</v>
      </c>
      <c r="K293" s="281"/>
      <c r="L293" s="286" t="e">
        <f t="shared" si="49"/>
        <v>#DIV/0!</v>
      </c>
      <c r="M293" s="287" t="str">
        <f t="shared" si="42"/>
        <v/>
      </c>
      <c r="N293" s="288" t="e">
        <f>MATCH(F293,[4]IMC!B:B,0)</f>
        <v>#N/A</v>
      </c>
      <c r="O293" s="288" t="e">
        <f t="shared" ca="1" si="40"/>
        <v>#N/A</v>
      </c>
      <c r="P293" s="287" t="e">
        <f ca="1">CONCATENATE(INDEX([4]IMC!$F$1:$R$5,5,$O293) &amp; " e " &amp; INDEX([4]IMC!$F$1:$R$5,5,$O293+1))</f>
        <v>#N/A</v>
      </c>
      <c r="Q293" s="281"/>
      <c r="R293" s="288" t="e">
        <f>MATCH(F293,[4]PC!A:A,0)</f>
        <v>#N/A</v>
      </c>
      <c r="S293" s="288" t="e">
        <f t="shared" ca="1" si="43"/>
        <v>#N/A</v>
      </c>
      <c r="T293" s="296" t="e">
        <f ca="1">CONCATENATE(INDEX([4]PC!$E$1:$M$2,1,$S293) &amp; " e " &amp; INDEX([4]PC!$E$1:$M$2,1,$S293+1))</f>
        <v>#N/A</v>
      </c>
      <c r="U293" s="339"/>
      <c r="V293" s="335" t="e">
        <f t="shared" ca="1" si="44"/>
        <v>#N/A</v>
      </c>
      <c r="W293" s="335" t="e">
        <f ca="1">CONCATENATE(INDEX([4]IMC!$F$1:$R$5,5,$V293) &amp; " e " &amp; INDEX([4]IMC!$F$1:$R$5,5,$V293+1))</f>
        <v>#N/A</v>
      </c>
      <c r="X293" s="336">
        <f t="shared" si="45"/>
        <v>0</v>
      </c>
      <c r="Y293" s="336">
        <f t="shared" si="46"/>
        <v>0</v>
      </c>
      <c r="Z293" s="337"/>
      <c r="AA293" s="294" t="e">
        <f>VLOOKUP(F293,[4]IMC!$B$6:$R$210,5,FALSE)</f>
        <v>#N/A</v>
      </c>
      <c r="AB293" s="294" t="e">
        <f>VLOOKUP(F293,[4]IMC!$B$6:$R$210,6,FALSE)</f>
        <v>#N/A</v>
      </c>
      <c r="AC293" s="294" t="e">
        <f>VLOOKUP(F293,[4]IMC!$B$6:$R$210,7,FALSE)</f>
        <v>#N/A</v>
      </c>
      <c r="AD293" s="294" t="e">
        <f>VLOOKUP(F293,[4]IMC!$B$6:$R$210,8,FALSE)</f>
        <v>#N/A</v>
      </c>
      <c r="AE293" s="294" t="e">
        <f>VLOOKUP(F293,[4]IMC!$B$6:$R$210,9,FALSE)</f>
        <v>#N/A</v>
      </c>
      <c r="AF293" s="294" t="e">
        <f>VLOOKUP(F293,[4]IMC!$B$6:$R$210,10,FALSE)</f>
        <v>#N/A</v>
      </c>
      <c r="AG293" s="294" t="e">
        <f>VLOOKUP(F293,[4]IMC!$B$6:$R$210,11,FALSE)</f>
        <v>#N/A</v>
      </c>
      <c r="AH293" s="294" t="e">
        <f>VLOOKUP(F293,[4]IMC!$B$6:$R$210,12,FALSE)</f>
        <v>#N/A</v>
      </c>
      <c r="AI293" s="294" t="e">
        <f>VLOOKUP(F293,[4]IMC!$B$6:$R$210,13,FALSE)</f>
        <v>#N/A</v>
      </c>
      <c r="AJ293" s="294" t="e">
        <f>VLOOKUP(F293,[4]IMC!$B$6:$R$210,14,FALSE)</f>
        <v>#N/A</v>
      </c>
      <c r="AK293" s="294" t="e">
        <f>VLOOKUP(F293,[4]IMC!$B$6:$R$210,15,FALSE)</f>
        <v>#N/A</v>
      </c>
      <c r="AL293" s="294" t="e">
        <f>VLOOKUP(F293,[4]IMC!$B$6:$R$210,16,FALSE)</f>
        <v>#N/A</v>
      </c>
      <c r="AM293" s="294" t="e">
        <f>VLOOKUP(F293,[4]IMC!$B$6:$R$210,17,FALSE)</f>
        <v>#N/A</v>
      </c>
    </row>
    <row r="294" spans="1:39" ht="12">
      <c r="A294" s="281"/>
      <c r="B294" s="281"/>
      <c r="C294" s="281"/>
      <c r="D294" s="283"/>
      <c r="E294" s="283"/>
      <c r="F294" s="284">
        <f t="shared" si="47"/>
        <v>0</v>
      </c>
      <c r="G294" s="285" t="e">
        <f t="shared" ca="1" si="50"/>
        <v>#NAME?</v>
      </c>
      <c r="H294" s="281"/>
      <c r="I294" s="281"/>
      <c r="J294" s="281">
        <f t="shared" si="48"/>
        <v>0</v>
      </c>
      <c r="K294" s="281"/>
      <c r="L294" s="286" t="e">
        <f t="shared" si="49"/>
        <v>#DIV/0!</v>
      </c>
      <c r="M294" s="287" t="str">
        <f t="shared" si="42"/>
        <v/>
      </c>
      <c r="N294" s="288" t="e">
        <f>MATCH(F294,[4]IMC!B:B,0)</f>
        <v>#N/A</v>
      </c>
      <c r="O294" s="288" t="e">
        <f t="shared" ref="O294:O357" ca="1" si="51">MATCH(M294,INDIRECT("IMC!F" &amp; N294 &amp; ":R" &amp;N294),1)</f>
        <v>#N/A</v>
      </c>
      <c r="P294" s="287" t="e">
        <f ca="1">CONCATENATE(INDEX([4]IMC!$F$1:$R$5,5,$O294) &amp; " e " &amp; INDEX([4]IMC!$F$1:$R$5,5,$O294+1))</f>
        <v>#N/A</v>
      </c>
      <c r="Q294" s="281"/>
      <c r="R294" s="288" t="e">
        <f>MATCH(F294,[4]PC!A:A,0)</f>
        <v>#N/A</v>
      </c>
      <c r="S294" s="288" t="e">
        <f t="shared" ca="1" si="43"/>
        <v>#N/A</v>
      </c>
      <c r="T294" s="296" t="e">
        <f ca="1">CONCATENATE(INDEX([4]PC!$E$1:$M$2,1,$S294) &amp; " e " &amp; INDEX([4]PC!$E$1:$M$2,1,$S294+1))</f>
        <v>#N/A</v>
      </c>
      <c r="U294" s="339"/>
      <c r="V294" s="335" t="e">
        <f t="shared" ca="1" si="44"/>
        <v>#N/A</v>
      </c>
      <c r="W294" s="335" t="e">
        <f ca="1">CONCATENATE(INDEX([4]IMC!$F$1:$R$5,5,$V294) &amp; " e " &amp; INDEX([4]IMC!$F$1:$R$5,5,$V294+1))</f>
        <v>#N/A</v>
      </c>
      <c r="X294" s="336">
        <f t="shared" si="45"/>
        <v>0</v>
      </c>
      <c r="Y294" s="336">
        <f t="shared" si="46"/>
        <v>0</v>
      </c>
      <c r="Z294" s="337"/>
      <c r="AA294" s="294" t="e">
        <f>VLOOKUP(F294,[4]IMC!$B$6:$R$210,5,FALSE)</f>
        <v>#N/A</v>
      </c>
      <c r="AB294" s="294" t="e">
        <f>VLOOKUP(F294,[4]IMC!$B$6:$R$210,6,FALSE)</f>
        <v>#N/A</v>
      </c>
      <c r="AC294" s="294" t="e">
        <f>VLOOKUP(F294,[4]IMC!$B$6:$R$210,7,FALSE)</f>
        <v>#N/A</v>
      </c>
      <c r="AD294" s="294" t="e">
        <f>VLOOKUP(F294,[4]IMC!$B$6:$R$210,8,FALSE)</f>
        <v>#N/A</v>
      </c>
      <c r="AE294" s="294" t="e">
        <f>VLOOKUP(F294,[4]IMC!$B$6:$R$210,9,FALSE)</f>
        <v>#N/A</v>
      </c>
      <c r="AF294" s="294" t="e">
        <f>VLOOKUP(F294,[4]IMC!$B$6:$R$210,10,FALSE)</f>
        <v>#N/A</v>
      </c>
      <c r="AG294" s="294" t="e">
        <f>VLOOKUP(F294,[4]IMC!$B$6:$R$210,11,FALSE)</f>
        <v>#N/A</v>
      </c>
      <c r="AH294" s="294" t="e">
        <f>VLOOKUP(F294,[4]IMC!$B$6:$R$210,12,FALSE)</f>
        <v>#N/A</v>
      </c>
      <c r="AI294" s="294" t="e">
        <f>VLOOKUP(F294,[4]IMC!$B$6:$R$210,13,FALSE)</f>
        <v>#N/A</v>
      </c>
      <c r="AJ294" s="294" t="e">
        <f>VLOOKUP(F294,[4]IMC!$B$6:$R$210,14,FALSE)</f>
        <v>#N/A</v>
      </c>
      <c r="AK294" s="294" t="e">
        <f>VLOOKUP(F294,[4]IMC!$B$6:$R$210,15,FALSE)</f>
        <v>#N/A</v>
      </c>
      <c r="AL294" s="294" t="e">
        <f>VLOOKUP(F294,[4]IMC!$B$6:$R$210,16,FALSE)</f>
        <v>#N/A</v>
      </c>
      <c r="AM294" s="294" t="e">
        <f>VLOOKUP(F294,[4]IMC!$B$6:$R$210,17,FALSE)</f>
        <v>#N/A</v>
      </c>
    </row>
    <row r="295" spans="1:39" ht="12">
      <c r="A295" s="281"/>
      <c r="B295" s="281"/>
      <c r="C295" s="281"/>
      <c r="D295" s="283"/>
      <c r="E295" s="283"/>
      <c r="F295" s="284">
        <f t="shared" si="47"/>
        <v>0</v>
      </c>
      <c r="G295" s="285" t="e">
        <f t="shared" ca="1" si="50"/>
        <v>#NAME?</v>
      </c>
      <c r="H295" s="281"/>
      <c r="I295" s="281"/>
      <c r="J295" s="281">
        <f t="shared" si="48"/>
        <v>0</v>
      </c>
      <c r="K295" s="281"/>
      <c r="L295" s="286" t="e">
        <f t="shared" si="49"/>
        <v>#DIV/0!</v>
      </c>
      <c r="M295" s="287" t="str">
        <f t="shared" si="42"/>
        <v/>
      </c>
      <c r="N295" s="288" t="e">
        <f>MATCH(F295,[4]IMC!B:B,0)</f>
        <v>#N/A</v>
      </c>
      <c r="O295" s="288" t="e">
        <f t="shared" ca="1" si="51"/>
        <v>#N/A</v>
      </c>
      <c r="P295" s="287" t="e">
        <f ca="1">CONCATENATE(INDEX([4]IMC!$F$1:$R$5,5,$O295) &amp; " e " &amp; INDEX([4]IMC!$F$1:$R$5,5,$O295+1))</f>
        <v>#N/A</v>
      </c>
      <c r="Q295" s="281"/>
      <c r="R295" s="288" t="e">
        <f>MATCH(F295,[4]PC!A:A,0)</f>
        <v>#N/A</v>
      </c>
      <c r="S295" s="288" t="e">
        <f t="shared" ca="1" si="43"/>
        <v>#N/A</v>
      </c>
      <c r="T295" s="296" t="e">
        <f ca="1">CONCATENATE(INDEX([4]PC!$E$1:$M$2,1,$S295) &amp; " e " &amp; INDEX([4]PC!$E$1:$M$2,1,$S295+1))</f>
        <v>#N/A</v>
      </c>
      <c r="U295" s="339"/>
      <c r="V295" s="335" t="e">
        <f t="shared" ca="1" si="44"/>
        <v>#N/A</v>
      </c>
      <c r="W295" s="335" t="e">
        <f ca="1">CONCATENATE(INDEX([4]IMC!$F$1:$R$5,5,$V295) &amp; " e " &amp; INDEX([4]IMC!$F$1:$R$5,5,$V295+1))</f>
        <v>#N/A</v>
      </c>
      <c r="X295" s="336">
        <f t="shared" si="45"/>
        <v>0</v>
      </c>
      <c r="Y295" s="336">
        <f t="shared" si="46"/>
        <v>0</v>
      </c>
      <c r="Z295" s="337"/>
      <c r="AA295" s="294" t="e">
        <f>VLOOKUP(F295,[4]IMC!$B$6:$R$210,5,FALSE)</f>
        <v>#N/A</v>
      </c>
      <c r="AB295" s="294" t="e">
        <f>VLOOKUP(F295,[4]IMC!$B$6:$R$210,6,FALSE)</f>
        <v>#N/A</v>
      </c>
      <c r="AC295" s="294" t="e">
        <f>VLOOKUP(F295,[4]IMC!$B$6:$R$210,7,FALSE)</f>
        <v>#N/A</v>
      </c>
      <c r="AD295" s="294" t="e">
        <f>VLOOKUP(F295,[4]IMC!$B$6:$R$210,8,FALSE)</f>
        <v>#N/A</v>
      </c>
      <c r="AE295" s="294" t="e">
        <f>VLOOKUP(F295,[4]IMC!$B$6:$R$210,9,FALSE)</f>
        <v>#N/A</v>
      </c>
      <c r="AF295" s="294" t="e">
        <f>VLOOKUP(F295,[4]IMC!$B$6:$R$210,10,FALSE)</f>
        <v>#N/A</v>
      </c>
      <c r="AG295" s="294" t="e">
        <f>VLOOKUP(F295,[4]IMC!$B$6:$R$210,11,FALSE)</f>
        <v>#N/A</v>
      </c>
      <c r="AH295" s="294" t="e">
        <f>VLOOKUP(F295,[4]IMC!$B$6:$R$210,12,FALSE)</f>
        <v>#N/A</v>
      </c>
      <c r="AI295" s="294" t="e">
        <f>VLOOKUP(F295,[4]IMC!$B$6:$R$210,13,FALSE)</f>
        <v>#N/A</v>
      </c>
      <c r="AJ295" s="294" t="e">
        <f>VLOOKUP(F295,[4]IMC!$B$6:$R$210,14,FALSE)</f>
        <v>#N/A</v>
      </c>
      <c r="AK295" s="294" t="e">
        <f>VLOOKUP(F295,[4]IMC!$B$6:$R$210,15,FALSE)</f>
        <v>#N/A</v>
      </c>
      <c r="AL295" s="294" t="e">
        <f>VLOOKUP(F295,[4]IMC!$B$6:$R$210,16,FALSE)</f>
        <v>#N/A</v>
      </c>
      <c r="AM295" s="294" t="e">
        <f>VLOOKUP(F295,[4]IMC!$B$6:$R$210,17,FALSE)</f>
        <v>#N/A</v>
      </c>
    </row>
    <row r="296" spans="1:39" ht="12">
      <c r="A296" s="281"/>
      <c r="B296" s="281"/>
      <c r="C296" s="281"/>
      <c r="D296" s="283"/>
      <c r="E296" s="283"/>
      <c r="F296" s="284">
        <f t="shared" si="47"/>
        <v>0</v>
      </c>
      <c r="G296" s="285" t="e">
        <f t="shared" ca="1" si="50"/>
        <v>#NAME?</v>
      </c>
      <c r="H296" s="281"/>
      <c r="I296" s="281"/>
      <c r="J296" s="281">
        <f t="shared" si="48"/>
        <v>0</v>
      </c>
      <c r="K296" s="281"/>
      <c r="L296" s="286" t="e">
        <f t="shared" si="49"/>
        <v>#DIV/0!</v>
      </c>
      <c r="M296" s="287" t="str">
        <f t="shared" si="42"/>
        <v/>
      </c>
      <c r="N296" s="288" t="e">
        <f>MATCH(F296,[4]IMC!B:B,0)</f>
        <v>#N/A</v>
      </c>
      <c r="O296" s="288" t="e">
        <f t="shared" ca="1" si="51"/>
        <v>#N/A</v>
      </c>
      <c r="P296" s="287" t="e">
        <f ca="1">CONCATENATE(INDEX([4]IMC!$F$1:$R$5,5,$O296) &amp; " e " &amp; INDEX([4]IMC!$F$1:$R$5,5,$O296+1))</f>
        <v>#N/A</v>
      </c>
      <c r="Q296" s="281"/>
      <c r="R296" s="288" t="e">
        <f>MATCH(F296,[4]PC!A:A,0)</f>
        <v>#N/A</v>
      </c>
      <c r="S296" s="288" t="e">
        <f t="shared" ca="1" si="43"/>
        <v>#N/A</v>
      </c>
      <c r="T296" s="296" t="e">
        <f ca="1">CONCATENATE(INDEX([4]PC!$E$1:$M$2,1,$S296) &amp; " e " &amp; INDEX([4]PC!$E$1:$M$2,1,$S296+1))</f>
        <v>#N/A</v>
      </c>
      <c r="U296" s="339"/>
      <c r="V296" s="335" t="e">
        <f t="shared" ca="1" si="44"/>
        <v>#N/A</v>
      </c>
      <c r="W296" s="335" t="e">
        <f ca="1">CONCATENATE(INDEX([4]IMC!$F$1:$R$5,5,$V296) &amp; " e " &amp; INDEX([4]IMC!$F$1:$R$5,5,$V296+1))</f>
        <v>#N/A</v>
      </c>
      <c r="X296" s="336">
        <f t="shared" si="45"/>
        <v>0</v>
      </c>
      <c r="Y296" s="336">
        <f t="shared" si="46"/>
        <v>0</v>
      </c>
      <c r="Z296" s="337"/>
      <c r="AA296" s="294" t="e">
        <f>VLOOKUP(F296,[4]IMC!$B$6:$R$210,5,FALSE)</f>
        <v>#N/A</v>
      </c>
      <c r="AB296" s="294" t="e">
        <f>VLOOKUP(F296,[4]IMC!$B$6:$R$210,6,FALSE)</f>
        <v>#N/A</v>
      </c>
      <c r="AC296" s="294" t="e">
        <f>VLOOKUP(F296,[4]IMC!$B$6:$R$210,7,FALSE)</f>
        <v>#N/A</v>
      </c>
      <c r="AD296" s="294" t="e">
        <f>VLOOKUP(F296,[4]IMC!$B$6:$R$210,8,FALSE)</f>
        <v>#N/A</v>
      </c>
      <c r="AE296" s="294" t="e">
        <f>VLOOKUP(F296,[4]IMC!$B$6:$R$210,9,FALSE)</f>
        <v>#N/A</v>
      </c>
      <c r="AF296" s="294" t="e">
        <f>VLOOKUP(F296,[4]IMC!$B$6:$R$210,10,FALSE)</f>
        <v>#N/A</v>
      </c>
      <c r="AG296" s="294" t="e">
        <f>VLOOKUP(F296,[4]IMC!$B$6:$R$210,11,FALSE)</f>
        <v>#N/A</v>
      </c>
      <c r="AH296" s="294" t="e">
        <f>VLOOKUP(F296,[4]IMC!$B$6:$R$210,12,FALSE)</f>
        <v>#N/A</v>
      </c>
      <c r="AI296" s="294" t="e">
        <f>VLOOKUP(F296,[4]IMC!$B$6:$R$210,13,FALSE)</f>
        <v>#N/A</v>
      </c>
      <c r="AJ296" s="294" t="e">
        <f>VLOOKUP(F296,[4]IMC!$B$6:$R$210,14,FALSE)</f>
        <v>#N/A</v>
      </c>
      <c r="AK296" s="294" t="e">
        <f>VLOOKUP(F296,[4]IMC!$B$6:$R$210,15,FALSE)</f>
        <v>#N/A</v>
      </c>
      <c r="AL296" s="294" t="e">
        <f>VLOOKUP(F296,[4]IMC!$B$6:$R$210,16,FALSE)</f>
        <v>#N/A</v>
      </c>
      <c r="AM296" s="294" t="e">
        <f>VLOOKUP(F296,[4]IMC!$B$6:$R$210,17,FALSE)</f>
        <v>#N/A</v>
      </c>
    </row>
    <row r="297" spans="1:39" ht="12">
      <c r="A297" s="281"/>
      <c r="B297" s="281"/>
      <c r="C297" s="281"/>
      <c r="D297" s="283"/>
      <c r="E297" s="283"/>
      <c r="F297" s="284">
        <f t="shared" si="47"/>
        <v>0</v>
      </c>
      <c r="G297" s="285" t="e">
        <f t="shared" ca="1" si="50"/>
        <v>#NAME?</v>
      </c>
      <c r="H297" s="281"/>
      <c r="I297" s="281"/>
      <c r="J297" s="281">
        <f t="shared" si="48"/>
        <v>0</v>
      </c>
      <c r="K297" s="281"/>
      <c r="L297" s="286" t="e">
        <f t="shared" si="49"/>
        <v>#DIV/0!</v>
      </c>
      <c r="M297" s="287" t="str">
        <f t="shared" si="42"/>
        <v/>
      </c>
      <c r="N297" s="288" t="e">
        <f>MATCH(F297,[4]IMC!B:B,0)</f>
        <v>#N/A</v>
      </c>
      <c r="O297" s="288" t="e">
        <f t="shared" ca="1" si="51"/>
        <v>#N/A</v>
      </c>
      <c r="P297" s="287" t="e">
        <f ca="1">CONCATENATE(INDEX([4]IMC!$F$1:$R$5,5,$O297) &amp; " e " &amp; INDEX([4]IMC!$F$1:$R$5,5,$O297+1))</f>
        <v>#N/A</v>
      </c>
      <c r="Q297" s="281"/>
      <c r="R297" s="288" t="e">
        <f>MATCH(F297,[4]PC!A:A,0)</f>
        <v>#N/A</v>
      </c>
      <c r="S297" s="288" t="e">
        <f t="shared" ca="1" si="43"/>
        <v>#N/A</v>
      </c>
      <c r="T297" s="296" t="e">
        <f ca="1">CONCATENATE(INDEX([4]PC!$E$1:$M$2,1,$S297) &amp; " e " &amp; INDEX([4]PC!$E$1:$M$2,1,$S297+1))</f>
        <v>#N/A</v>
      </c>
      <c r="U297" s="339"/>
      <c r="V297" s="335" t="e">
        <f t="shared" ca="1" si="44"/>
        <v>#N/A</v>
      </c>
      <c r="W297" s="335" t="e">
        <f ca="1">CONCATENATE(INDEX([4]IMC!$F$1:$R$5,5,$V297) &amp; " e " &amp; INDEX([4]IMC!$F$1:$R$5,5,$V297+1))</f>
        <v>#N/A</v>
      </c>
      <c r="X297" s="336">
        <f t="shared" si="45"/>
        <v>0</v>
      </c>
      <c r="Y297" s="336">
        <f t="shared" si="46"/>
        <v>0</v>
      </c>
      <c r="Z297" s="337"/>
      <c r="AA297" s="294" t="e">
        <f>VLOOKUP(F297,[4]IMC!$B$6:$R$210,5,FALSE)</f>
        <v>#N/A</v>
      </c>
      <c r="AB297" s="294" t="e">
        <f>VLOOKUP(F297,[4]IMC!$B$6:$R$210,6,FALSE)</f>
        <v>#N/A</v>
      </c>
      <c r="AC297" s="294" t="e">
        <f>VLOOKUP(F297,[4]IMC!$B$6:$R$210,7,FALSE)</f>
        <v>#N/A</v>
      </c>
      <c r="AD297" s="294" t="e">
        <f>VLOOKUP(F297,[4]IMC!$B$6:$R$210,8,FALSE)</f>
        <v>#N/A</v>
      </c>
      <c r="AE297" s="294" t="e">
        <f>VLOOKUP(F297,[4]IMC!$B$6:$R$210,9,FALSE)</f>
        <v>#N/A</v>
      </c>
      <c r="AF297" s="294" t="e">
        <f>VLOOKUP(F297,[4]IMC!$B$6:$R$210,10,FALSE)</f>
        <v>#N/A</v>
      </c>
      <c r="AG297" s="294" t="e">
        <f>VLOOKUP(F297,[4]IMC!$B$6:$R$210,11,FALSE)</f>
        <v>#N/A</v>
      </c>
      <c r="AH297" s="294" t="e">
        <f>VLOOKUP(F297,[4]IMC!$B$6:$R$210,12,FALSE)</f>
        <v>#N/A</v>
      </c>
      <c r="AI297" s="294" t="e">
        <f>VLOOKUP(F297,[4]IMC!$B$6:$R$210,13,FALSE)</f>
        <v>#N/A</v>
      </c>
      <c r="AJ297" s="294" t="e">
        <f>VLOOKUP(F297,[4]IMC!$B$6:$R$210,14,FALSE)</f>
        <v>#N/A</v>
      </c>
      <c r="AK297" s="294" t="e">
        <f>VLOOKUP(F297,[4]IMC!$B$6:$R$210,15,FALSE)</f>
        <v>#N/A</v>
      </c>
      <c r="AL297" s="294" t="e">
        <f>VLOOKUP(F297,[4]IMC!$B$6:$R$210,16,FALSE)</f>
        <v>#N/A</v>
      </c>
      <c r="AM297" s="294" t="e">
        <f>VLOOKUP(F297,[4]IMC!$B$6:$R$210,17,FALSE)</f>
        <v>#N/A</v>
      </c>
    </row>
    <row r="298" spans="1:39" ht="12">
      <c r="A298" s="281"/>
      <c r="B298" s="281"/>
      <c r="C298" s="281"/>
      <c r="D298" s="283"/>
      <c r="E298" s="283"/>
      <c r="F298" s="284">
        <f t="shared" si="47"/>
        <v>0</v>
      </c>
      <c r="G298" s="285" t="e">
        <f t="shared" ca="1" si="50"/>
        <v>#NAME?</v>
      </c>
      <c r="H298" s="281"/>
      <c r="I298" s="281"/>
      <c r="J298" s="281">
        <f t="shared" si="48"/>
        <v>0</v>
      </c>
      <c r="K298" s="281"/>
      <c r="L298" s="286" t="e">
        <f t="shared" si="49"/>
        <v>#DIV/0!</v>
      </c>
      <c r="M298" s="287" t="str">
        <f t="shared" si="42"/>
        <v/>
      </c>
      <c r="N298" s="288" t="e">
        <f>MATCH(F298,[4]IMC!B:B,0)</f>
        <v>#N/A</v>
      </c>
      <c r="O298" s="288" t="e">
        <f t="shared" ca="1" si="51"/>
        <v>#N/A</v>
      </c>
      <c r="P298" s="287" t="e">
        <f ca="1">CONCATENATE(INDEX([4]IMC!$F$1:$R$5,5,$O298) &amp; " e " &amp; INDEX([4]IMC!$F$1:$R$5,5,$O298+1))</f>
        <v>#N/A</v>
      </c>
      <c r="Q298" s="281"/>
      <c r="R298" s="288" t="e">
        <f>MATCH(F298,[4]PC!A:A,0)</f>
        <v>#N/A</v>
      </c>
      <c r="S298" s="288" t="e">
        <f t="shared" ca="1" si="43"/>
        <v>#N/A</v>
      </c>
      <c r="T298" s="296" t="e">
        <f ca="1">CONCATENATE(INDEX([4]PC!$E$1:$M$2,1,$S298) &amp; " e " &amp; INDEX([4]PC!$E$1:$M$2,1,$S298+1))</f>
        <v>#N/A</v>
      </c>
      <c r="U298" s="339"/>
      <c r="V298" s="335" t="e">
        <f t="shared" ca="1" si="44"/>
        <v>#N/A</v>
      </c>
      <c r="W298" s="335" t="e">
        <f ca="1">CONCATENATE(INDEX([4]IMC!$F$1:$R$5,5,$V298) &amp; " e " &amp; INDEX([4]IMC!$F$1:$R$5,5,$V298+1))</f>
        <v>#N/A</v>
      </c>
      <c r="X298" s="336">
        <f t="shared" si="45"/>
        <v>0</v>
      </c>
      <c r="Y298" s="336">
        <f t="shared" si="46"/>
        <v>0</v>
      </c>
      <c r="Z298" s="337"/>
      <c r="AA298" s="294" t="e">
        <f>VLOOKUP(F298,[4]IMC!$B$6:$R$210,5,FALSE)</f>
        <v>#N/A</v>
      </c>
      <c r="AB298" s="294" t="e">
        <f>VLOOKUP(F298,[4]IMC!$B$6:$R$210,6,FALSE)</f>
        <v>#N/A</v>
      </c>
      <c r="AC298" s="294" t="e">
        <f>VLOOKUP(F298,[4]IMC!$B$6:$R$210,7,FALSE)</f>
        <v>#N/A</v>
      </c>
      <c r="AD298" s="294" t="e">
        <f>VLOOKUP(F298,[4]IMC!$B$6:$R$210,8,FALSE)</f>
        <v>#N/A</v>
      </c>
      <c r="AE298" s="294" t="e">
        <f>VLOOKUP(F298,[4]IMC!$B$6:$R$210,9,FALSE)</f>
        <v>#N/A</v>
      </c>
      <c r="AF298" s="294" t="e">
        <f>VLOOKUP(F298,[4]IMC!$B$6:$R$210,10,FALSE)</f>
        <v>#N/A</v>
      </c>
      <c r="AG298" s="294" t="e">
        <f>VLOOKUP(F298,[4]IMC!$B$6:$R$210,11,FALSE)</f>
        <v>#N/A</v>
      </c>
      <c r="AH298" s="294" t="e">
        <f>VLOOKUP(F298,[4]IMC!$B$6:$R$210,12,FALSE)</f>
        <v>#N/A</v>
      </c>
      <c r="AI298" s="294" t="e">
        <f>VLOOKUP(F298,[4]IMC!$B$6:$R$210,13,FALSE)</f>
        <v>#N/A</v>
      </c>
      <c r="AJ298" s="294" t="e">
        <f>VLOOKUP(F298,[4]IMC!$B$6:$R$210,14,FALSE)</f>
        <v>#N/A</v>
      </c>
      <c r="AK298" s="294" t="e">
        <f>VLOOKUP(F298,[4]IMC!$B$6:$R$210,15,FALSE)</f>
        <v>#N/A</v>
      </c>
      <c r="AL298" s="294" t="e">
        <f>VLOOKUP(F298,[4]IMC!$B$6:$R$210,16,FALSE)</f>
        <v>#N/A</v>
      </c>
      <c r="AM298" s="294" t="e">
        <f>VLOOKUP(F298,[4]IMC!$B$6:$R$210,17,FALSE)</f>
        <v>#N/A</v>
      </c>
    </row>
    <row r="299" spans="1:39" ht="12">
      <c r="A299" s="281"/>
      <c r="B299" s="281"/>
      <c r="C299" s="281"/>
      <c r="D299" s="283"/>
      <c r="E299" s="283"/>
      <c r="F299" s="284">
        <f t="shared" si="47"/>
        <v>0</v>
      </c>
      <c r="G299" s="285" t="e">
        <f t="shared" ca="1" si="50"/>
        <v>#NAME?</v>
      </c>
      <c r="H299" s="281"/>
      <c r="I299" s="281"/>
      <c r="J299" s="281">
        <f t="shared" si="48"/>
        <v>0</v>
      </c>
      <c r="K299" s="281"/>
      <c r="L299" s="286" t="e">
        <f t="shared" si="49"/>
        <v>#DIV/0!</v>
      </c>
      <c r="M299" s="287" t="str">
        <f t="shared" si="42"/>
        <v/>
      </c>
      <c r="N299" s="288" t="e">
        <f>MATCH(F299,[4]IMC!B:B,0)</f>
        <v>#N/A</v>
      </c>
      <c r="O299" s="288" t="e">
        <f t="shared" ca="1" si="51"/>
        <v>#N/A</v>
      </c>
      <c r="P299" s="287" t="e">
        <f ca="1">CONCATENATE(INDEX([4]IMC!$F$1:$R$5,5,$O299) &amp; " e " &amp; INDEX([4]IMC!$F$1:$R$5,5,$O299+1))</f>
        <v>#N/A</v>
      </c>
      <c r="Q299" s="281"/>
      <c r="R299" s="288" t="e">
        <f>MATCH(F299,[4]PC!A:A,0)</f>
        <v>#N/A</v>
      </c>
      <c r="S299" s="288" t="e">
        <f t="shared" ca="1" si="43"/>
        <v>#N/A</v>
      </c>
      <c r="T299" s="296" t="e">
        <f ca="1">CONCATENATE(INDEX([4]PC!$E$1:$M$2,1,$S299) &amp; " e " &amp; INDEX([4]PC!$E$1:$M$2,1,$S299+1))</f>
        <v>#N/A</v>
      </c>
      <c r="U299" s="339"/>
      <c r="V299" s="335" t="e">
        <f t="shared" ca="1" si="44"/>
        <v>#N/A</v>
      </c>
      <c r="W299" s="335" t="e">
        <f ca="1">CONCATENATE(INDEX([4]IMC!$F$1:$R$5,5,$V299) &amp; " e " &amp; INDEX([4]IMC!$F$1:$R$5,5,$V299+1))</f>
        <v>#N/A</v>
      </c>
      <c r="X299" s="336">
        <f t="shared" si="45"/>
        <v>0</v>
      </c>
      <c r="Y299" s="336">
        <f t="shared" si="46"/>
        <v>0</v>
      </c>
      <c r="Z299" s="337"/>
      <c r="AA299" s="294" t="e">
        <f>VLOOKUP(F299,[4]IMC!$B$6:$R$210,5,FALSE)</f>
        <v>#N/A</v>
      </c>
      <c r="AB299" s="294" t="e">
        <f>VLOOKUP(F299,[4]IMC!$B$6:$R$210,6,FALSE)</f>
        <v>#N/A</v>
      </c>
      <c r="AC299" s="294" t="e">
        <f>VLOOKUP(F299,[4]IMC!$B$6:$R$210,7,FALSE)</f>
        <v>#N/A</v>
      </c>
      <c r="AD299" s="294" t="e">
        <f>VLOOKUP(F299,[4]IMC!$B$6:$R$210,8,FALSE)</f>
        <v>#N/A</v>
      </c>
      <c r="AE299" s="294" t="e">
        <f>VLOOKUP(F299,[4]IMC!$B$6:$R$210,9,FALSE)</f>
        <v>#N/A</v>
      </c>
      <c r="AF299" s="294" t="e">
        <f>VLOOKUP(F299,[4]IMC!$B$6:$R$210,10,FALSE)</f>
        <v>#N/A</v>
      </c>
      <c r="AG299" s="294" t="e">
        <f>VLOOKUP(F299,[4]IMC!$B$6:$R$210,11,FALSE)</f>
        <v>#N/A</v>
      </c>
      <c r="AH299" s="294" t="e">
        <f>VLOOKUP(F299,[4]IMC!$B$6:$R$210,12,FALSE)</f>
        <v>#N/A</v>
      </c>
      <c r="AI299" s="294" t="e">
        <f>VLOOKUP(F299,[4]IMC!$B$6:$R$210,13,FALSE)</f>
        <v>#N/A</v>
      </c>
      <c r="AJ299" s="294" t="e">
        <f>VLOOKUP(F299,[4]IMC!$B$6:$R$210,14,FALSE)</f>
        <v>#N/A</v>
      </c>
      <c r="AK299" s="294" t="e">
        <f>VLOOKUP(F299,[4]IMC!$B$6:$R$210,15,FALSE)</f>
        <v>#N/A</v>
      </c>
      <c r="AL299" s="294" t="e">
        <f>VLOOKUP(F299,[4]IMC!$B$6:$R$210,16,FALSE)</f>
        <v>#N/A</v>
      </c>
      <c r="AM299" s="294" t="e">
        <f>VLOOKUP(F299,[4]IMC!$B$6:$R$210,17,FALSE)</f>
        <v>#N/A</v>
      </c>
    </row>
    <row r="300" spans="1:39" ht="12">
      <c r="A300" s="281"/>
      <c r="B300" s="281"/>
      <c r="C300" s="281"/>
      <c r="D300" s="283"/>
      <c r="E300" s="283"/>
      <c r="F300" s="284">
        <f t="shared" si="47"/>
        <v>0</v>
      </c>
      <c r="G300" s="285" t="e">
        <f t="shared" ca="1" si="50"/>
        <v>#NAME?</v>
      </c>
      <c r="H300" s="281"/>
      <c r="I300" s="281"/>
      <c r="J300" s="281">
        <f t="shared" si="48"/>
        <v>0</v>
      </c>
      <c r="K300" s="281"/>
      <c r="L300" s="286" t="e">
        <f t="shared" si="49"/>
        <v>#DIV/0!</v>
      </c>
      <c r="M300" s="287" t="str">
        <f t="shared" si="42"/>
        <v/>
      </c>
      <c r="N300" s="288" t="e">
        <f>MATCH(F300,[4]IMC!B:B,0)</f>
        <v>#N/A</v>
      </c>
      <c r="O300" s="288" t="e">
        <f t="shared" ca="1" si="51"/>
        <v>#N/A</v>
      </c>
      <c r="P300" s="287" t="e">
        <f ca="1">CONCATENATE(INDEX([4]IMC!$F$1:$R$5,5,$O300) &amp; " e " &amp; INDEX([4]IMC!$F$1:$R$5,5,$O300+1))</f>
        <v>#N/A</v>
      </c>
      <c r="Q300" s="281"/>
      <c r="R300" s="288" t="e">
        <f>MATCH(F300,[4]PC!A:A,0)</f>
        <v>#N/A</v>
      </c>
      <c r="S300" s="288" t="e">
        <f t="shared" ca="1" si="43"/>
        <v>#N/A</v>
      </c>
      <c r="T300" s="296" t="e">
        <f ca="1">CONCATENATE(INDEX([4]PC!$E$1:$M$2,1,$S300) &amp; " e " &amp; INDEX([4]PC!$E$1:$M$2,1,$S300+1))</f>
        <v>#N/A</v>
      </c>
      <c r="U300" s="339"/>
      <c r="V300" s="335" t="e">
        <f t="shared" ca="1" si="44"/>
        <v>#N/A</v>
      </c>
      <c r="W300" s="335" t="e">
        <f ca="1">CONCATENATE(INDEX([4]IMC!$F$1:$R$5,5,$V300) &amp; " e " &amp; INDEX([4]IMC!$F$1:$R$5,5,$V300+1))</f>
        <v>#N/A</v>
      </c>
      <c r="X300" s="336">
        <f t="shared" si="45"/>
        <v>0</v>
      </c>
      <c r="Y300" s="336">
        <f t="shared" si="46"/>
        <v>0</v>
      </c>
      <c r="Z300" s="337"/>
      <c r="AA300" s="294" t="e">
        <f>VLOOKUP(F300,[4]IMC!$B$6:$R$210,5,FALSE)</f>
        <v>#N/A</v>
      </c>
      <c r="AB300" s="294" t="e">
        <f>VLOOKUP(F300,[4]IMC!$B$6:$R$210,6,FALSE)</f>
        <v>#N/A</v>
      </c>
      <c r="AC300" s="294" t="e">
        <f>VLOOKUP(F300,[4]IMC!$B$6:$R$210,7,FALSE)</f>
        <v>#N/A</v>
      </c>
      <c r="AD300" s="294" t="e">
        <f>VLOOKUP(F300,[4]IMC!$B$6:$R$210,8,FALSE)</f>
        <v>#N/A</v>
      </c>
      <c r="AE300" s="294" t="e">
        <f>VLOOKUP(F300,[4]IMC!$B$6:$R$210,9,FALSE)</f>
        <v>#N/A</v>
      </c>
      <c r="AF300" s="294" t="e">
        <f>VLOOKUP(F300,[4]IMC!$B$6:$R$210,10,FALSE)</f>
        <v>#N/A</v>
      </c>
      <c r="AG300" s="294" t="e">
        <f>VLOOKUP(F300,[4]IMC!$B$6:$R$210,11,FALSE)</f>
        <v>#N/A</v>
      </c>
      <c r="AH300" s="294" t="e">
        <f>VLOOKUP(F300,[4]IMC!$B$6:$R$210,12,FALSE)</f>
        <v>#N/A</v>
      </c>
      <c r="AI300" s="294" t="e">
        <f>VLOOKUP(F300,[4]IMC!$B$6:$R$210,13,FALSE)</f>
        <v>#N/A</v>
      </c>
      <c r="AJ300" s="294" t="e">
        <f>VLOOKUP(F300,[4]IMC!$B$6:$R$210,14,FALSE)</f>
        <v>#N/A</v>
      </c>
      <c r="AK300" s="294" t="e">
        <f>VLOOKUP(F300,[4]IMC!$B$6:$R$210,15,FALSE)</f>
        <v>#N/A</v>
      </c>
      <c r="AL300" s="294" t="e">
        <f>VLOOKUP(F300,[4]IMC!$B$6:$R$210,16,FALSE)</f>
        <v>#N/A</v>
      </c>
      <c r="AM300" s="294" t="e">
        <f>VLOOKUP(F300,[4]IMC!$B$6:$R$210,17,FALSE)</f>
        <v>#N/A</v>
      </c>
    </row>
    <row r="301" spans="1:39" ht="12">
      <c r="A301" s="281"/>
      <c r="B301" s="281"/>
      <c r="C301" s="281"/>
      <c r="D301" s="283"/>
      <c r="E301" s="283"/>
      <c r="F301" s="284">
        <f t="shared" si="47"/>
        <v>0</v>
      </c>
      <c r="G301" s="285" t="e">
        <f t="shared" ca="1" si="50"/>
        <v>#NAME?</v>
      </c>
      <c r="H301" s="281"/>
      <c r="I301" s="281"/>
      <c r="J301" s="281">
        <f t="shared" si="48"/>
        <v>0</v>
      </c>
      <c r="K301" s="281"/>
      <c r="L301" s="286" t="e">
        <f t="shared" si="49"/>
        <v>#DIV/0!</v>
      </c>
      <c r="M301" s="287" t="str">
        <f t="shared" si="42"/>
        <v/>
      </c>
      <c r="N301" s="288" t="e">
        <f>MATCH(F301,[4]IMC!B:B,0)</f>
        <v>#N/A</v>
      </c>
      <c r="O301" s="288" t="e">
        <f t="shared" ca="1" si="51"/>
        <v>#N/A</v>
      </c>
      <c r="P301" s="287" t="e">
        <f ca="1">CONCATENATE(INDEX([4]IMC!$F$1:$R$5,5,$O301) &amp; " e " &amp; INDEX([4]IMC!$F$1:$R$5,5,$O301+1))</f>
        <v>#N/A</v>
      </c>
      <c r="Q301" s="281"/>
      <c r="R301" s="288" t="e">
        <f>MATCH(F301,[4]PC!A:A,0)</f>
        <v>#N/A</v>
      </c>
      <c r="S301" s="288" t="e">
        <f t="shared" ca="1" si="43"/>
        <v>#N/A</v>
      </c>
      <c r="T301" s="296" t="e">
        <f ca="1">CONCATENATE(INDEX([4]PC!$E$1:$M$2,1,$S301) &amp; " e " &amp; INDEX([4]PC!$E$1:$M$2,1,$S301+1))</f>
        <v>#N/A</v>
      </c>
      <c r="U301" s="339"/>
      <c r="V301" s="335" t="e">
        <f t="shared" ca="1" si="44"/>
        <v>#N/A</v>
      </c>
      <c r="W301" s="335" t="e">
        <f ca="1">CONCATENATE(INDEX([4]IMC!$F$1:$R$5,5,$V301) &amp; " e " &amp; INDEX([4]IMC!$F$1:$R$5,5,$V301+1))</f>
        <v>#N/A</v>
      </c>
      <c r="X301" s="336">
        <f t="shared" si="45"/>
        <v>0</v>
      </c>
      <c r="Y301" s="336">
        <f t="shared" si="46"/>
        <v>0</v>
      </c>
      <c r="Z301" s="337"/>
      <c r="AA301" s="294" t="e">
        <f>VLOOKUP(F301,[4]IMC!$B$6:$R$210,5,FALSE)</f>
        <v>#N/A</v>
      </c>
      <c r="AB301" s="294" t="e">
        <f>VLOOKUP(F301,[4]IMC!$B$6:$R$210,6,FALSE)</f>
        <v>#N/A</v>
      </c>
      <c r="AC301" s="294" t="e">
        <f>VLOOKUP(F301,[4]IMC!$B$6:$R$210,7,FALSE)</f>
        <v>#N/A</v>
      </c>
      <c r="AD301" s="294" t="e">
        <f>VLOOKUP(F301,[4]IMC!$B$6:$R$210,8,FALSE)</f>
        <v>#N/A</v>
      </c>
      <c r="AE301" s="294" t="e">
        <f>VLOOKUP(F301,[4]IMC!$B$6:$R$210,9,FALSE)</f>
        <v>#N/A</v>
      </c>
      <c r="AF301" s="294" t="e">
        <f>VLOOKUP(F301,[4]IMC!$B$6:$R$210,10,FALSE)</f>
        <v>#N/A</v>
      </c>
      <c r="AG301" s="294" t="e">
        <f>VLOOKUP(F301,[4]IMC!$B$6:$R$210,11,FALSE)</f>
        <v>#N/A</v>
      </c>
      <c r="AH301" s="294" t="e">
        <f>VLOOKUP(F301,[4]IMC!$B$6:$R$210,12,FALSE)</f>
        <v>#N/A</v>
      </c>
      <c r="AI301" s="294" t="e">
        <f>VLOOKUP(F301,[4]IMC!$B$6:$R$210,13,FALSE)</f>
        <v>#N/A</v>
      </c>
      <c r="AJ301" s="294" t="e">
        <f>VLOOKUP(F301,[4]IMC!$B$6:$R$210,14,FALSE)</f>
        <v>#N/A</v>
      </c>
      <c r="AK301" s="294" t="e">
        <f>VLOOKUP(F301,[4]IMC!$B$6:$R$210,15,FALSE)</f>
        <v>#N/A</v>
      </c>
      <c r="AL301" s="294" t="e">
        <f>VLOOKUP(F301,[4]IMC!$B$6:$R$210,16,FALSE)</f>
        <v>#N/A</v>
      </c>
      <c r="AM301" s="294" t="e">
        <f>VLOOKUP(F301,[4]IMC!$B$6:$R$210,17,FALSE)</f>
        <v>#N/A</v>
      </c>
    </row>
    <row r="302" spans="1:39" ht="12">
      <c r="A302" s="281"/>
      <c r="B302" s="281"/>
      <c r="C302" s="281"/>
      <c r="D302" s="283"/>
      <c r="E302" s="283"/>
      <c r="F302" s="284">
        <f t="shared" si="47"/>
        <v>0</v>
      </c>
      <c r="G302" s="285" t="e">
        <f t="shared" ca="1" si="50"/>
        <v>#NAME?</v>
      </c>
      <c r="H302" s="281"/>
      <c r="I302" s="281"/>
      <c r="J302" s="281">
        <f t="shared" si="48"/>
        <v>0</v>
      </c>
      <c r="K302" s="281"/>
      <c r="L302" s="286" t="e">
        <f t="shared" si="49"/>
        <v>#DIV/0!</v>
      </c>
      <c r="M302" s="287" t="str">
        <f t="shared" si="42"/>
        <v/>
      </c>
      <c r="N302" s="288" t="e">
        <f>MATCH(F302,[4]IMC!B:B,0)</f>
        <v>#N/A</v>
      </c>
      <c r="O302" s="288" t="e">
        <f t="shared" ca="1" si="51"/>
        <v>#N/A</v>
      </c>
      <c r="P302" s="287" t="e">
        <f ca="1">CONCATENATE(INDEX([4]IMC!$F$1:$R$5,5,$O302) &amp; " e " &amp; INDEX([4]IMC!$F$1:$R$5,5,$O302+1))</f>
        <v>#N/A</v>
      </c>
      <c r="Q302" s="281"/>
      <c r="R302" s="288" t="e">
        <f>MATCH(F302,[4]PC!A:A,0)</f>
        <v>#N/A</v>
      </c>
      <c r="S302" s="288" t="e">
        <f t="shared" ca="1" si="43"/>
        <v>#N/A</v>
      </c>
      <c r="T302" s="296" t="e">
        <f ca="1">CONCATENATE(INDEX([4]PC!$E$1:$M$2,1,$S302) &amp; " e " &amp; INDEX([4]PC!$E$1:$M$2,1,$S302+1))</f>
        <v>#N/A</v>
      </c>
      <c r="U302" s="339"/>
      <c r="V302" s="335" t="e">
        <f t="shared" ca="1" si="44"/>
        <v>#N/A</v>
      </c>
      <c r="W302" s="335" t="e">
        <f ca="1">CONCATENATE(INDEX([4]IMC!$F$1:$R$5,5,$V302) &amp; " e " &amp; INDEX([4]IMC!$F$1:$R$5,5,$V302+1))</f>
        <v>#N/A</v>
      </c>
      <c r="X302" s="336">
        <f t="shared" si="45"/>
        <v>0</v>
      </c>
      <c r="Y302" s="336">
        <f t="shared" si="46"/>
        <v>0</v>
      </c>
      <c r="Z302" s="337"/>
      <c r="AA302" s="294" t="e">
        <f>VLOOKUP(F302,[4]IMC!$B$6:$R$210,5,FALSE)</f>
        <v>#N/A</v>
      </c>
      <c r="AB302" s="294" t="e">
        <f>VLOOKUP(F302,[4]IMC!$B$6:$R$210,6,FALSE)</f>
        <v>#N/A</v>
      </c>
      <c r="AC302" s="294" t="e">
        <f>VLOOKUP(F302,[4]IMC!$B$6:$R$210,7,FALSE)</f>
        <v>#N/A</v>
      </c>
      <c r="AD302" s="294" t="e">
        <f>VLOOKUP(F302,[4]IMC!$B$6:$R$210,8,FALSE)</f>
        <v>#N/A</v>
      </c>
      <c r="AE302" s="294" t="e">
        <f>VLOOKUP(F302,[4]IMC!$B$6:$R$210,9,FALSE)</f>
        <v>#N/A</v>
      </c>
      <c r="AF302" s="294" t="e">
        <f>VLOOKUP(F302,[4]IMC!$B$6:$R$210,10,FALSE)</f>
        <v>#N/A</v>
      </c>
      <c r="AG302" s="294" t="e">
        <f>VLOOKUP(F302,[4]IMC!$B$6:$R$210,11,FALSE)</f>
        <v>#N/A</v>
      </c>
      <c r="AH302" s="294" t="e">
        <f>VLOOKUP(F302,[4]IMC!$B$6:$R$210,12,FALSE)</f>
        <v>#N/A</v>
      </c>
      <c r="AI302" s="294" t="e">
        <f>VLOOKUP(F302,[4]IMC!$B$6:$R$210,13,FALSE)</f>
        <v>#N/A</v>
      </c>
      <c r="AJ302" s="294" t="e">
        <f>VLOOKUP(F302,[4]IMC!$B$6:$R$210,14,FALSE)</f>
        <v>#N/A</v>
      </c>
      <c r="AK302" s="294" t="e">
        <f>VLOOKUP(F302,[4]IMC!$B$6:$R$210,15,FALSE)</f>
        <v>#N/A</v>
      </c>
      <c r="AL302" s="294" t="e">
        <f>VLOOKUP(F302,[4]IMC!$B$6:$R$210,16,FALSE)</f>
        <v>#N/A</v>
      </c>
      <c r="AM302" s="294" t="e">
        <f>VLOOKUP(F302,[4]IMC!$B$6:$R$210,17,FALSE)</f>
        <v>#N/A</v>
      </c>
    </row>
    <row r="303" spans="1:39" ht="12">
      <c r="A303" s="281"/>
      <c r="B303" s="281"/>
      <c r="C303" s="281"/>
      <c r="D303" s="283"/>
      <c r="E303" s="283"/>
      <c r="F303" s="284">
        <f t="shared" si="47"/>
        <v>0</v>
      </c>
      <c r="G303" s="285" t="e">
        <f t="shared" ca="1" si="50"/>
        <v>#NAME?</v>
      </c>
      <c r="H303" s="281"/>
      <c r="I303" s="281"/>
      <c r="J303" s="281">
        <f t="shared" si="48"/>
        <v>0</v>
      </c>
      <c r="K303" s="281"/>
      <c r="L303" s="286" t="e">
        <f t="shared" si="49"/>
        <v>#DIV/0!</v>
      </c>
      <c r="M303" s="287" t="str">
        <f t="shared" si="42"/>
        <v/>
      </c>
      <c r="N303" s="288" t="e">
        <f>MATCH(F303,[4]IMC!B:B,0)</f>
        <v>#N/A</v>
      </c>
      <c r="O303" s="288" t="e">
        <f t="shared" ca="1" si="51"/>
        <v>#N/A</v>
      </c>
      <c r="P303" s="287" t="e">
        <f ca="1">CONCATENATE(INDEX([4]IMC!$F$1:$R$5,5,$O303) &amp; " e " &amp; INDEX([4]IMC!$F$1:$R$5,5,$O303+1))</f>
        <v>#N/A</v>
      </c>
      <c r="Q303" s="281"/>
      <c r="R303" s="288" t="e">
        <f>MATCH(F303,[4]PC!A:A,0)</f>
        <v>#N/A</v>
      </c>
      <c r="S303" s="288" t="e">
        <f t="shared" ca="1" si="43"/>
        <v>#N/A</v>
      </c>
      <c r="T303" s="296" t="e">
        <f ca="1">CONCATENATE(INDEX([4]PC!$E$1:$M$2,1,$S303) &amp; " e " &amp; INDEX([4]PC!$E$1:$M$2,1,$S303+1))</f>
        <v>#N/A</v>
      </c>
      <c r="U303" s="339"/>
      <c r="V303" s="335" t="e">
        <f t="shared" ca="1" si="44"/>
        <v>#N/A</v>
      </c>
      <c r="W303" s="335" t="e">
        <f ca="1">CONCATENATE(INDEX([4]IMC!$F$1:$R$5,5,$V303) &amp; " e " &amp; INDEX([4]IMC!$F$1:$R$5,5,$V303+1))</f>
        <v>#N/A</v>
      </c>
      <c r="X303" s="336">
        <f t="shared" si="45"/>
        <v>0</v>
      </c>
      <c r="Y303" s="336">
        <f t="shared" si="46"/>
        <v>0</v>
      </c>
      <c r="Z303" s="337"/>
      <c r="AA303" s="294" t="e">
        <f>VLOOKUP(F303,[4]IMC!$B$6:$R$210,5,FALSE)</f>
        <v>#N/A</v>
      </c>
      <c r="AB303" s="294" t="e">
        <f>VLOOKUP(F303,[4]IMC!$B$6:$R$210,6,FALSE)</f>
        <v>#N/A</v>
      </c>
      <c r="AC303" s="294" t="e">
        <f>VLOOKUP(F303,[4]IMC!$B$6:$R$210,7,FALSE)</f>
        <v>#N/A</v>
      </c>
      <c r="AD303" s="294" t="e">
        <f>VLOOKUP(F303,[4]IMC!$B$6:$R$210,8,FALSE)</f>
        <v>#N/A</v>
      </c>
      <c r="AE303" s="294" t="e">
        <f>VLOOKUP(F303,[4]IMC!$B$6:$R$210,9,FALSE)</f>
        <v>#N/A</v>
      </c>
      <c r="AF303" s="294" t="e">
        <f>VLOOKUP(F303,[4]IMC!$B$6:$R$210,10,FALSE)</f>
        <v>#N/A</v>
      </c>
      <c r="AG303" s="294" t="e">
        <f>VLOOKUP(F303,[4]IMC!$B$6:$R$210,11,FALSE)</f>
        <v>#N/A</v>
      </c>
      <c r="AH303" s="294" t="e">
        <f>VLOOKUP(F303,[4]IMC!$B$6:$R$210,12,FALSE)</f>
        <v>#N/A</v>
      </c>
      <c r="AI303" s="294" t="e">
        <f>VLOOKUP(F303,[4]IMC!$B$6:$R$210,13,FALSE)</f>
        <v>#N/A</v>
      </c>
      <c r="AJ303" s="294" t="e">
        <f>VLOOKUP(F303,[4]IMC!$B$6:$R$210,14,FALSE)</f>
        <v>#N/A</v>
      </c>
      <c r="AK303" s="294" t="e">
        <f>VLOOKUP(F303,[4]IMC!$B$6:$R$210,15,FALSE)</f>
        <v>#N/A</v>
      </c>
      <c r="AL303" s="294" t="e">
        <f>VLOOKUP(F303,[4]IMC!$B$6:$R$210,16,FALSE)</f>
        <v>#N/A</v>
      </c>
      <c r="AM303" s="294" t="e">
        <f>VLOOKUP(F303,[4]IMC!$B$6:$R$210,17,FALSE)</f>
        <v>#N/A</v>
      </c>
    </row>
    <row r="304" spans="1:39" ht="12">
      <c r="A304" s="281"/>
      <c r="B304" s="281"/>
      <c r="C304" s="281"/>
      <c r="D304" s="283"/>
      <c r="E304" s="283"/>
      <c r="F304" s="284">
        <f t="shared" si="47"/>
        <v>0</v>
      </c>
      <c r="G304" s="285" t="e">
        <f t="shared" ca="1" si="50"/>
        <v>#NAME?</v>
      </c>
      <c r="H304" s="281"/>
      <c r="I304" s="281"/>
      <c r="J304" s="281">
        <f t="shared" si="48"/>
        <v>0</v>
      </c>
      <c r="K304" s="281"/>
      <c r="L304" s="286" t="e">
        <f t="shared" si="49"/>
        <v>#DIV/0!</v>
      </c>
      <c r="M304" s="287" t="str">
        <f t="shared" si="42"/>
        <v/>
      </c>
      <c r="N304" s="288" t="e">
        <f>MATCH(F304,[4]IMC!B:B,0)</f>
        <v>#N/A</v>
      </c>
      <c r="O304" s="288" t="e">
        <f t="shared" ca="1" si="51"/>
        <v>#N/A</v>
      </c>
      <c r="P304" s="287" t="e">
        <f ca="1">CONCATENATE(INDEX([4]IMC!$F$1:$R$5,5,$O304) &amp; " e " &amp; INDEX([4]IMC!$F$1:$R$5,5,$O304+1))</f>
        <v>#N/A</v>
      </c>
      <c r="Q304" s="281"/>
      <c r="R304" s="288" t="e">
        <f>MATCH(F304,[4]PC!A:A,0)</f>
        <v>#N/A</v>
      </c>
      <c r="S304" s="288" t="e">
        <f t="shared" ca="1" si="43"/>
        <v>#N/A</v>
      </c>
      <c r="T304" s="296" t="e">
        <f ca="1">CONCATENATE(INDEX([4]PC!$E$1:$M$2,1,$S304) &amp; " e " &amp; INDEX([4]PC!$E$1:$M$2,1,$S304+1))</f>
        <v>#N/A</v>
      </c>
      <c r="U304" s="339"/>
      <c r="V304" s="335" t="e">
        <f t="shared" ca="1" si="44"/>
        <v>#N/A</v>
      </c>
      <c r="W304" s="335" t="e">
        <f ca="1">CONCATENATE(INDEX([4]IMC!$F$1:$R$5,5,$V304) &amp; " e " &amp; INDEX([4]IMC!$F$1:$R$5,5,$V304+1))</f>
        <v>#N/A</v>
      </c>
      <c r="X304" s="336">
        <f t="shared" si="45"/>
        <v>0</v>
      </c>
      <c r="Y304" s="336">
        <f t="shared" si="46"/>
        <v>0</v>
      </c>
      <c r="Z304" s="337"/>
      <c r="AA304" s="294" t="e">
        <f>VLOOKUP(F304,[4]IMC!$B$6:$R$210,5,FALSE)</f>
        <v>#N/A</v>
      </c>
      <c r="AB304" s="294" t="e">
        <f>VLOOKUP(F304,[4]IMC!$B$6:$R$210,6,FALSE)</f>
        <v>#N/A</v>
      </c>
      <c r="AC304" s="294" t="e">
        <f>VLOOKUP(F304,[4]IMC!$B$6:$R$210,7,FALSE)</f>
        <v>#N/A</v>
      </c>
      <c r="AD304" s="294" t="e">
        <f>VLOOKUP(F304,[4]IMC!$B$6:$R$210,8,FALSE)</f>
        <v>#N/A</v>
      </c>
      <c r="AE304" s="294" t="e">
        <f>VLOOKUP(F304,[4]IMC!$B$6:$R$210,9,FALSE)</f>
        <v>#N/A</v>
      </c>
      <c r="AF304" s="294" t="e">
        <f>VLOOKUP(F304,[4]IMC!$B$6:$R$210,10,FALSE)</f>
        <v>#N/A</v>
      </c>
      <c r="AG304" s="294" t="e">
        <f>VLOOKUP(F304,[4]IMC!$B$6:$R$210,11,FALSE)</f>
        <v>#N/A</v>
      </c>
      <c r="AH304" s="294" t="e">
        <f>VLOOKUP(F304,[4]IMC!$B$6:$R$210,12,FALSE)</f>
        <v>#N/A</v>
      </c>
      <c r="AI304" s="294" t="e">
        <f>VLOOKUP(F304,[4]IMC!$B$6:$R$210,13,FALSE)</f>
        <v>#N/A</v>
      </c>
      <c r="AJ304" s="294" t="e">
        <f>VLOOKUP(F304,[4]IMC!$B$6:$R$210,14,FALSE)</f>
        <v>#N/A</v>
      </c>
      <c r="AK304" s="294" t="e">
        <f>VLOOKUP(F304,[4]IMC!$B$6:$R$210,15,FALSE)</f>
        <v>#N/A</v>
      </c>
      <c r="AL304" s="294" t="e">
        <f>VLOOKUP(F304,[4]IMC!$B$6:$R$210,16,FALSE)</f>
        <v>#N/A</v>
      </c>
      <c r="AM304" s="294" t="e">
        <f>VLOOKUP(F304,[4]IMC!$B$6:$R$210,17,FALSE)</f>
        <v>#N/A</v>
      </c>
    </row>
    <row r="305" spans="1:39" ht="12">
      <c r="A305" s="281"/>
      <c r="B305" s="281"/>
      <c r="C305" s="281"/>
      <c r="D305" s="283"/>
      <c r="E305" s="283"/>
      <c r="F305" s="284">
        <f t="shared" si="47"/>
        <v>0</v>
      </c>
      <c r="G305" s="285" t="e">
        <f t="shared" ca="1" si="50"/>
        <v>#NAME?</v>
      </c>
      <c r="H305" s="281"/>
      <c r="I305" s="281"/>
      <c r="J305" s="281">
        <f t="shared" si="48"/>
        <v>0</v>
      </c>
      <c r="K305" s="281"/>
      <c r="L305" s="286" t="e">
        <f t="shared" si="49"/>
        <v>#DIV/0!</v>
      </c>
      <c r="M305" s="287" t="str">
        <f t="shared" si="42"/>
        <v/>
      </c>
      <c r="N305" s="288" t="e">
        <f>MATCH(F305,[4]IMC!B:B,0)</f>
        <v>#N/A</v>
      </c>
      <c r="O305" s="288" t="e">
        <f t="shared" ca="1" si="51"/>
        <v>#N/A</v>
      </c>
      <c r="P305" s="287" t="e">
        <f ca="1">CONCATENATE(INDEX([4]IMC!$F$1:$R$5,5,$O305) &amp; " e " &amp; INDEX([4]IMC!$F$1:$R$5,5,$O305+1))</f>
        <v>#N/A</v>
      </c>
      <c r="Q305" s="281"/>
      <c r="R305" s="288" t="e">
        <f>MATCH(F305,[4]PC!A:A,0)</f>
        <v>#N/A</v>
      </c>
      <c r="S305" s="288" t="e">
        <f t="shared" ca="1" si="43"/>
        <v>#N/A</v>
      </c>
      <c r="T305" s="296" t="e">
        <f ca="1">CONCATENATE(INDEX([4]PC!$E$1:$M$2,1,$S305) &amp; " e " &amp; INDEX([4]PC!$E$1:$M$2,1,$S305+1))</f>
        <v>#N/A</v>
      </c>
      <c r="U305" s="339"/>
      <c r="V305" s="335" t="e">
        <f t="shared" ca="1" si="44"/>
        <v>#N/A</v>
      </c>
      <c r="W305" s="335" t="e">
        <f ca="1">CONCATENATE(INDEX([4]IMC!$F$1:$R$5,5,$V305) &amp; " e " &amp; INDEX([4]IMC!$F$1:$R$5,5,$V305+1))</f>
        <v>#N/A</v>
      </c>
      <c r="X305" s="336">
        <f t="shared" si="45"/>
        <v>0</v>
      </c>
      <c r="Y305" s="336">
        <f t="shared" si="46"/>
        <v>0</v>
      </c>
      <c r="Z305" s="337"/>
      <c r="AA305" s="294" t="e">
        <f>VLOOKUP(F305,[4]IMC!$B$6:$R$210,5,FALSE)</f>
        <v>#N/A</v>
      </c>
      <c r="AB305" s="294" t="e">
        <f>VLOOKUP(F305,[4]IMC!$B$6:$R$210,6,FALSE)</f>
        <v>#N/A</v>
      </c>
      <c r="AC305" s="294" t="e">
        <f>VLOOKUP(F305,[4]IMC!$B$6:$R$210,7,FALSE)</f>
        <v>#N/A</v>
      </c>
      <c r="AD305" s="294" t="e">
        <f>VLOOKUP(F305,[4]IMC!$B$6:$R$210,8,FALSE)</f>
        <v>#N/A</v>
      </c>
      <c r="AE305" s="294" t="e">
        <f>VLOOKUP(F305,[4]IMC!$B$6:$R$210,9,FALSE)</f>
        <v>#N/A</v>
      </c>
      <c r="AF305" s="294" t="e">
        <f>VLOOKUP(F305,[4]IMC!$B$6:$R$210,10,FALSE)</f>
        <v>#N/A</v>
      </c>
      <c r="AG305" s="294" t="e">
        <f>VLOOKUP(F305,[4]IMC!$B$6:$R$210,11,FALSE)</f>
        <v>#N/A</v>
      </c>
      <c r="AH305" s="294" t="e">
        <f>VLOOKUP(F305,[4]IMC!$B$6:$R$210,12,FALSE)</f>
        <v>#N/A</v>
      </c>
      <c r="AI305" s="294" t="e">
        <f>VLOOKUP(F305,[4]IMC!$B$6:$R$210,13,FALSE)</f>
        <v>#N/A</v>
      </c>
      <c r="AJ305" s="294" t="e">
        <f>VLOOKUP(F305,[4]IMC!$B$6:$R$210,14,FALSE)</f>
        <v>#N/A</v>
      </c>
      <c r="AK305" s="294" t="e">
        <f>VLOOKUP(F305,[4]IMC!$B$6:$R$210,15,FALSE)</f>
        <v>#N/A</v>
      </c>
      <c r="AL305" s="294" t="e">
        <f>VLOOKUP(F305,[4]IMC!$B$6:$R$210,16,FALSE)</f>
        <v>#N/A</v>
      </c>
      <c r="AM305" s="294" t="e">
        <f>VLOOKUP(F305,[4]IMC!$B$6:$R$210,17,FALSE)</f>
        <v>#N/A</v>
      </c>
    </row>
    <row r="306" spans="1:39" ht="12">
      <c r="A306" s="281"/>
      <c r="B306" s="281"/>
      <c r="C306" s="281"/>
      <c r="D306" s="283"/>
      <c r="E306" s="283"/>
      <c r="F306" s="284">
        <f t="shared" si="47"/>
        <v>0</v>
      </c>
      <c r="G306" s="285" t="e">
        <f t="shared" ca="1" si="50"/>
        <v>#NAME?</v>
      </c>
      <c r="H306" s="281"/>
      <c r="I306" s="281"/>
      <c r="J306" s="281">
        <f t="shared" si="48"/>
        <v>0</v>
      </c>
      <c r="K306" s="281"/>
      <c r="L306" s="286" t="e">
        <f t="shared" si="49"/>
        <v>#DIV/0!</v>
      </c>
      <c r="M306" s="287" t="str">
        <f t="shared" si="42"/>
        <v/>
      </c>
      <c r="N306" s="288" t="e">
        <f>MATCH(F306,[4]IMC!B:B,0)</f>
        <v>#N/A</v>
      </c>
      <c r="O306" s="288" t="e">
        <f t="shared" ca="1" si="51"/>
        <v>#N/A</v>
      </c>
      <c r="P306" s="287" t="e">
        <f ca="1">CONCATENATE(INDEX([4]IMC!$F$1:$R$5,5,$O306) &amp; " e " &amp; INDEX([4]IMC!$F$1:$R$5,5,$O306+1))</f>
        <v>#N/A</v>
      </c>
      <c r="Q306" s="281"/>
      <c r="R306" s="288" t="e">
        <f>MATCH(F306,[4]PC!A:A,0)</f>
        <v>#N/A</v>
      </c>
      <c r="S306" s="288" t="e">
        <f t="shared" ca="1" si="43"/>
        <v>#N/A</v>
      </c>
      <c r="T306" s="296" t="e">
        <f ca="1">CONCATENATE(INDEX([4]PC!$E$1:$M$2,1,$S306) &amp; " e " &amp; INDEX([4]PC!$E$1:$M$2,1,$S306+1))</f>
        <v>#N/A</v>
      </c>
      <c r="U306" s="339"/>
      <c r="V306" s="335" t="e">
        <f t="shared" ca="1" si="44"/>
        <v>#N/A</v>
      </c>
      <c r="W306" s="335" t="e">
        <f ca="1">CONCATENATE(INDEX([4]IMC!$F$1:$R$5,5,$V306) &amp; " e " &amp; INDEX([4]IMC!$F$1:$R$5,5,$V306+1))</f>
        <v>#N/A</v>
      </c>
      <c r="X306" s="336">
        <f t="shared" si="45"/>
        <v>0</v>
      </c>
      <c r="Y306" s="336">
        <f t="shared" si="46"/>
        <v>0</v>
      </c>
      <c r="Z306" s="337"/>
      <c r="AA306" s="294" t="e">
        <f>VLOOKUP(F306,[4]IMC!$B$6:$R$210,5,FALSE)</f>
        <v>#N/A</v>
      </c>
      <c r="AB306" s="294" t="e">
        <f>VLOOKUP(F306,[4]IMC!$B$6:$R$210,6,FALSE)</f>
        <v>#N/A</v>
      </c>
      <c r="AC306" s="294" t="e">
        <f>VLOOKUP(F306,[4]IMC!$B$6:$R$210,7,FALSE)</f>
        <v>#N/A</v>
      </c>
      <c r="AD306" s="294" t="e">
        <f>VLOOKUP(F306,[4]IMC!$B$6:$R$210,8,FALSE)</f>
        <v>#N/A</v>
      </c>
      <c r="AE306" s="294" t="e">
        <f>VLOOKUP(F306,[4]IMC!$B$6:$R$210,9,FALSE)</f>
        <v>#N/A</v>
      </c>
      <c r="AF306" s="294" t="e">
        <f>VLOOKUP(F306,[4]IMC!$B$6:$R$210,10,FALSE)</f>
        <v>#N/A</v>
      </c>
      <c r="AG306" s="294" t="e">
        <f>VLOOKUP(F306,[4]IMC!$B$6:$R$210,11,FALSE)</f>
        <v>#N/A</v>
      </c>
      <c r="AH306" s="294" t="e">
        <f>VLOOKUP(F306,[4]IMC!$B$6:$R$210,12,FALSE)</f>
        <v>#N/A</v>
      </c>
      <c r="AI306" s="294" t="e">
        <f>VLOOKUP(F306,[4]IMC!$B$6:$R$210,13,FALSE)</f>
        <v>#N/A</v>
      </c>
      <c r="AJ306" s="294" t="e">
        <f>VLOOKUP(F306,[4]IMC!$B$6:$R$210,14,FALSE)</f>
        <v>#N/A</v>
      </c>
      <c r="AK306" s="294" t="e">
        <f>VLOOKUP(F306,[4]IMC!$B$6:$R$210,15,FALSE)</f>
        <v>#N/A</v>
      </c>
      <c r="AL306" s="294" t="e">
        <f>VLOOKUP(F306,[4]IMC!$B$6:$R$210,16,FALSE)</f>
        <v>#N/A</v>
      </c>
      <c r="AM306" s="294" t="e">
        <f>VLOOKUP(F306,[4]IMC!$B$6:$R$210,17,FALSE)</f>
        <v>#N/A</v>
      </c>
    </row>
    <row r="307" spans="1:39" ht="12">
      <c r="A307" s="281"/>
      <c r="B307" s="281"/>
      <c r="C307" s="281"/>
      <c r="D307" s="283"/>
      <c r="E307" s="283"/>
      <c r="F307" s="284">
        <f t="shared" si="47"/>
        <v>0</v>
      </c>
      <c r="G307" s="285" t="e">
        <f t="shared" ca="1" si="50"/>
        <v>#NAME?</v>
      </c>
      <c r="H307" s="281"/>
      <c r="I307" s="281"/>
      <c r="J307" s="281">
        <f t="shared" si="48"/>
        <v>0</v>
      </c>
      <c r="K307" s="281"/>
      <c r="L307" s="286" t="e">
        <f t="shared" si="49"/>
        <v>#DIV/0!</v>
      </c>
      <c r="M307" s="287" t="str">
        <f t="shared" si="42"/>
        <v/>
      </c>
      <c r="N307" s="288" t="e">
        <f>MATCH(F307,[4]IMC!B:B,0)</f>
        <v>#N/A</v>
      </c>
      <c r="O307" s="288" t="e">
        <f t="shared" ca="1" si="51"/>
        <v>#N/A</v>
      </c>
      <c r="P307" s="287" t="e">
        <f ca="1">CONCATENATE(INDEX([4]IMC!$F$1:$R$5,5,$O307) &amp; " e " &amp; INDEX([4]IMC!$F$1:$R$5,5,$O307+1))</f>
        <v>#N/A</v>
      </c>
      <c r="Q307" s="281"/>
      <c r="R307" s="288" t="e">
        <f>MATCH(F307,[4]PC!A:A,0)</f>
        <v>#N/A</v>
      </c>
      <c r="S307" s="288" t="e">
        <f t="shared" ca="1" si="43"/>
        <v>#N/A</v>
      </c>
      <c r="T307" s="296" t="e">
        <f ca="1">CONCATENATE(INDEX([4]PC!$E$1:$M$2,1,$S307) &amp; " e " &amp; INDEX([4]PC!$E$1:$M$2,1,$S307+1))</f>
        <v>#N/A</v>
      </c>
      <c r="U307" s="339"/>
      <c r="V307" s="335" t="e">
        <f t="shared" ca="1" si="44"/>
        <v>#N/A</v>
      </c>
      <c r="W307" s="335" t="e">
        <f ca="1">CONCATENATE(INDEX([4]IMC!$F$1:$R$5,5,$V307) &amp; " e " &amp; INDEX([4]IMC!$F$1:$R$5,5,$V307+1))</f>
        <v>#N/A</v>
      </c>
      <c r="X307" s="336">
        <f t="shared" si="45"/>
        <v>0</v>
      </c>
      <c r="Y307" s="336">
        <f t="shared" si="46"/>
        <v>0</v>
      </c>
      <c r="Z307" s="337"/>
      <c r="AA307" s="294" t="e">
        <f>VLOOKUP(F307,[4]IMC!$B$6:$R$210,5,FALSE)</f>
        <v>#N/A</v>
      </c>
      <c r="AB307" s="294" t="e">
        <f>VLOOKUP(F307,[4]IMC!$B$6:$R$210,6,FALSE)</f>
        <v>#N/A</v>
      </c>
      <c r="AC307" s="294" t="e">
        <f>VLOOKUP(F307,[4]IMC!$B$6:$R$210,7,FALSE)</f>
        <v>#N/A</v>
      </c>
      <c r="AD307" s="294" t="e">
        <f>VLOOKUP(F307,[4]IMC!$B$6:$R$210,8,FALSE)</f>
        <v>#N/A</v>
      </c>
      <c r="AE307" s="294" t="e">
        <f>VLOOKUP(F307,[4]IMC!$B$6:$R$210,9,FALSE)</f>
        <v>#N/A</v>
      </c>
      <c r="AF307" s="294" t="e">
        <f>VLOOKUP(F307,[4]IMC!$B$6:$R$210,10,FALSE)</f>
        <v>#N/A</v>
      </c>
      <c r="AG307" s="294" t="e">
        <f>VLOOKUP(F307,[4]IMC!$B$6:$R$210,11,FALSE)</f>
        <v>#N/A</v>
      </c>
      <c r="AH307" s="294" t="e">
        <f>VLOOKUP(F307,[4]IMC!$B$6:$R$210,12,FALSE)</f>
        <v>#N/A</v>
      </c>
      <c r="AI307" s="294" t="e">
        <f>VLOOKUP(F307,[4]IMC!$B$6:$R$210,13,FALSE)</f>
        <v>#N/A</v>
      </c>
      <c r="AJ307" s="294" t="e">
        <f>VLOOKUP(F307,[4]IMC!$B$6:$R$210,14,FALSE)</f>
        <v>#N/A</v>
      </c>
      <c r="AK307" s="294" t="e">
        <f>VLOOKUP(F307,[4]IMC!$B$6:$R$210,15,FALSE)</f>
        <v>#N/A</v>
      </c>
      <c r="AL307" s="294" t="e">
        <f>VLOOKUP(F307,[4]IMC!$B$6:$R$210,16,FALSE)</f>
        <v>#N/A</v>
      </c>
      <c r="AM307" s="294" t="e">
        <f>VLOOKUP(F307,[4]IMC!$B$6:$R$210,17,FALSE)</f>
        <v>#N/A</v>
      </c>
    </row>
    <row r="308" spans="1:39" ht="12">
      <c r="A308" s="281"/>
      <c r="B308" s="281"/>
      <c r="C308" s="281"/>
      <c r="D308" s="283"/>
      <c r="E308" s="283"/>
      <c r="F308" s="284">
        <f t="shared" si="47"/>
        <v>0</v>
      </c>
      <c r="G308" s="285" t="e">
        <f t="shared" ca="1" si="50"/>
        <v>#NAME?</v>
      </c>
      <c r="H308" s="281"/>
      <c r="I308" s="281"/>
      <c r="J308" s="281">
        <f t="shared" si="48"/>
        <v>0</v>
      </c>
      <c r="K308" s="281"/>
      <c r="L308" s="286" t="e">
        <f t="shared" si="49"/>
        <v>#DIV/0!</v>
      </c>
      <c r="M308" s="287" t="str">
        <f t="shared" si="42"/>
        <v/>
      </c>
      <c r="N308" s="288" t="e">
        <f>MATCH(F308,[4]IMC!B:B,0)</f>
        <v>#N/A</v>
      </c>
      <c r="O308" s="288" t="e">
        <f t="shared" ca="1" si="51"/>
        <v>#N/A</v>
      </c>
      <c r="P308" s="287" t="e">
        <f ca="1">CONCATENATE(INDEX([4]IMC!$F$1:$R$5,5,$O308) &amp; " e " &amp; INDEX([4]IMC!$F$1:$R$5,5,$O308+1))</f>
        <v>#N/A</v>
      </c>
      <c r="Q308" s="281"/>
      <c r="R308" s="288" t="e">
        <f>MATCH(F308,[4]PC!A:A,0)</f>
        <v>#N/A</v>
      </c>
      <c r="S308" s="288" t="e">
        <f t="shared" ca="1" si="43"/>
        <v>#N/A</v>
      </c>
      <c r="T308" s="296" t="e">
        <f ca="1">CONCATENATE(INDEX([4]PC!$E$1:$M$2,1,$S308) &amp; " e " &amp; INDEX([4]PC!$E$1:$M$2,1,$S308+1))</f>
        <v>#N/A</v>
      </c>
      <c r="U308" s="339"/>
      <c r="V308" s="335" t="e">
        <f t="shared" ca="1" si="44"/>
        <v>#N/A</v>
      </c>
      <c r="W308" s="335" t="e">
        <f ca="1">CONCATENATE(INDEX([4]IMC!$F$1:$R$5,5,$V308) &amp; " e " &amp; INDEX([4]IMC!$F$1:$R$5,5,$V308+1))</f>
        <v>#N/A</v>
      </c>
      <c r="X308" s="336">
        <f t="shared" si="45"/>
        <v>0</v>
      </c>
      <c r="Y308" s="336">
        <f t="shared" si="46"/>
        <v>0</v>
      </c>
      <c r="Z308" s="337"/>
      <c r="AA308" s="294" t="e">
        <f>VLOOKUP(F308,[4]IMC!$B$6:$R$210,5,FALSE)</f>
        <v>#N/A</v>
      </c>
      <c r="AB308" s="294" t="e">
        <f>VLOOKUP(F308,[4]IMC!$B$6:$R$210,6,FALSE)</f>
        <v>#N/A</v>
      </c>
      <c r="AC308" s="294" t="e">
        <f>VLOOKUP(F308,[4]IMC!$B$6:$R$210,7,FALSE)</f>
        <v>#N/A</v>
      </c>
      <c r="AD308" s="294" t="e">
        <f>VLOOKUP(F308,[4]IMC!$B$6:$R$210,8,FALSE)</f>
        <v>#N/A</v>
      </c>
      <c r="AE308" s="294" t="e">
        <f>VLOOKUP(F308,[4]IMC!$B$6:$R$210,9,FALSE)</f>
        <v>#N/A</v>
      </c>
      <c r="AF308" s="294" t="e">
        <f>VLOOKUP(F308,[4]IMC!$B$6:$R$210,10,FALSE)</f>
        <v>#N/A</v>
      </c>
      <c r="AG308" s="294" t="e">
        <f>VLOOKUP(F308,[4]IMC!$B$6:$R$210,11,FALSE)</f>
        <v>#N/A</v>
      </c>
      <c r="AH308" s="294" t="e">
        <f>VLOOKUP(F308,[4]IMC!$B$6:$R$210,12,FALSE)</f>
        <v>#N/A</v>
      </c>
      <c r="AI308" s="294" t="e">
        <f>VLOOKUP(F308,[4]IMC!$B$6:$R$210,13,FALSE)</f>
        <v>#N/A</v>
      </c>
      <c r="AJ308" s="294" t="e">
        <f>VLOOKUP(F308,[4]IMC!$B$6:$R$210,14,FALSE)</f>
        <v>#N/A</v>
      </c>
      <c r="AK308" s="294" t="e">
        <f>VLOOKUP(F308,[4]IMC!$B$6:$R$210,15,FALSE)</f>
        <v>#N/A</v>
      </c>
      <c r="AL308" s="294" t="e">
        <f>VLOOKUP(F308,[4]IMC!$B$6:$R$210,16,FALSE)</f>
        <v>#N/A</v>
      </c>
      <c r="AM308" s="294" t="e">
        <f>VLOOKUP(F308,[4]IMC!$B$6:$R$210,17,FALSE)</f>
        <v>#N/A</v>
      </c>
    </row>
    <row r="309" spans="1:39" ht="12">
      <c r="A309" s="281"/>
      <c r="B309" s="281"/>
      <c r="C309" s="281"/>
      <c r="D309" s="283"/>
      <c r="E309" s="283"/>
      <c r="F309" s="284">
        <f t="shared" si="47"/>
        <v>0</v>
      </c>
      <c r="G309" s="285" t="e">
        <f t="shared" ca="1" si="50"/>
        <v>#NAME?</v>
      </c>
      <c r="H309" s="281"/>
      <c r="I309" s="281"/>
      <c r="J309" s="281">
        <f t="shared" si="48"/>
        <v>0</v>
      </c>
      <c r="K309" s="281"/>
      <c r="L309" s="286" t="e">
        <f t="shared" si="49"/>
        <v>#DIV/0!</v>
      </c>
      <c r="M309" s="287" t="str">
        <f t="shared" si="42"/>
        <v/>
      </c>
      <c r="N309" s="288" t="e">
        <f>MATCH(F309,[4]IMC!B:B,0)</f>
        <v>#N/A</v>
      </c>
      <c r="O309" s="288" t="e">
        <f t="shared" ca="1" si="51"/>
        <v>#N/A</v>
      </c>
      <c r="P309" s="287" t="e">
        <f ca="1">CONCATENATE(INDEX([4]IMC!$F$1:$R$5,5,$O309) &amp; " e " &amp; INDEX([4]IMC!$F$1:$R$5,5,$O309+1))</f>
        <v>#N/A</v>
      </c>
      <c r="Q309" s="281"/>
      <c r="R309" s="288" t="e">
        <f>MATCH(F309,[4]PC!A:A,0)</f>
        <v>#N/A</v>
      </c>
      <c r="S309" s="288" t="e">
        <f t="shared" ca="1" si="43"/>
        <v>#N/A</v>
      </c>
      <c r="T309" s="296" t="e">
        <f ca="1">CONCATENATE(INDEX([4]PC!$E$1:$M$2,1,$S309) &amp; " e " &amp; INDEX([4]PC!$E$1:$M$2,1,$S309+1))</f>
        <v>#N/A</v>
      </c>
      <c r="U309" s="339"/>
      <c r="V309" s="335" t="e">
        <f t="shared" ca="1" si="44"/>
        <v>#N/A</v>
      </c>
      <c r="W309" s="335" t="e">
        <f ca="1">CONCATENATE(INDEX([4]IMC!$F$1:$R$5,5,$V309) &amp; " e " &amp; INDEX([4]IMC!$F$1:$R$5,5,$V309+1))</f>
        <v>#N/A</v>
      </c>
      <c r="X309" s="336">
        <f t="shared" si="45"/>
        <v>0</v>
      </c>
      <c r="Y309" s="336">
        <f t="shared" si="46"/>
        <v>0</v>
      </c>
      <c r="Z309" s="337"/>
      <c r="AA309" s="294" t="e">
        <f>VLOOKUP(F309,[4]IMC!$B$6:$R$210,5,FALSE)</f>
        <v>#N/A</v>
      </c>
      <c r="AB309" s="294" t="e">
        <f>VLOOKUP(F309,[4]IMC!$B$6:$R$210,6,FALSE)</f>
        <v>#N/A</v>
      </c>
      <c r="AC309" s="294" t="e">
        <f>VLOOKUP(F309,[4]IMC!$B$6:$R$210,7,FALSE)</f>
        <v>#N/A</v>
      </c>
      <c r="AD309" s="294" t="e">
        <f>VLOOKUP(F309,[4]IMC!$B$6:$R$210,8,FALSE)</f>
        <v>#N/A</v>
      </c>
      <c r="AE309" s="294" t="e">
        <f>VLOOKUP(F309,[4]IMC!$B$6:$R$210,9,FALSE)</f>
        <v>#N/A</v>
      </c>
      <c r="AF309" s="294" t="e">
        <f>VLOOKUP(F309,[4]IMC!$B$6:$R$210,10,FALSE)</f>
        <v>#N/A</v>
      </c>
      <c r="AG309" s="294" t="e">
        <f>VLOOKUP(F309,[4]IMC!$B$6:$R$210,11,FALSE)</f>
        <v>#N/A</v>
      </c>
      <c r="AH309" s="294" t="e">
        <f>VLOOKUP(F309,[4]IMC!$B$6:$R$210,12,FALSE)</f>
        <v>#N/A</v>
      </c>
      <c r="AI309" s="294" t="e">
        <f>VLOOKUP(F309,[4]IMC!$B$6:$R$210,13,FALSE)</f>
        <v>#N/A</v>
      </c>
      <c r="AJ309" s="294" t="e">
        <f>VLOOKUP(F309,[4]IMC!$B$6:$R$210,14,FALSE)</f>
        <v>#N/A</v>
      </c>
      <c r="AK309" s="294" t="e">
        <f>VLOOKUP(F309,[4]IMC!$B$6:$R$210,15,FALSE)</f>
        <v>#N/A</v>
      </c>
      <c r="AL309" s="294" t="e">
        <f>VLOOKUP(F309,[4]IMC!$B$6:$R$210,16,FALSE)</f>
        <v>#N/A</v>
      </c>
      <c r="AM309" s="294" t="e">
        <f>VLOOKUP(F309,[4]IMC!$B$6:$R$210,17,FALSE)</f>
        <v>#N/A</v>
      </c>
    </row>
    <row r="310" spans="1:39" ht="12">
      <c r="A310" s="281"/>
      <c r="B310" s="281"/>
      <c r="C310" s="281"/>
      <c r="D310" s="283"/>
      <c r="E310" s="283"/>
      <c r="F310" s="284">
        <f t="shared" si="47"/>
        <v>0</v>
      </c>
      <c r="G310" s="285" t="e">
        <f t="shared" ca="1" si="50"/>
        <v>#NAME?</v>
      </c>
      <c r="H310" s="281"/>
      <c r="I310" s="281"/>
      <c r="J310" s="281">
        <f t="shared" si="48"/>
        <v>0</v>
      </c>
      <c r="K310" s="281"/>
      <c r="L310" s="286" t="e">
        <f t="shared" si="49"/>
        <v>#DIV/0!</v>
      </c>
      <c r="M310" s="287" t="str">
        <f t="shared" si="42"/>
        <v/>
      </c>
      <c r="N310" s="288" t="e">
        <f>MATCH(F310,[4]IMC!B:B,0)</f>
        <v>#N/A</v>
      </c>
      <c r="O310" s="288" t="e">
        <f t="shared" ca="1" si="51"/>
        <v>#N/A</v>
      </c>
      <c r="P310" s="287" t="e">
        <f ca="1">CONCATENATE(INDEX([4]IMC!$F$1:$R$5,5,$O310) &amp; " e " &amp; INDEX([4]IMC!$F$1:$R$5,5,$O310+1))</f>
        <v>#N/A</v>
      </c>
      <c r="Q310" s="281"/>
      <c r="R310" s="288" t="e">
        <f>MATCH(F310,[4]PC!A:A,0)</f>
        <v>#N/A</v>
      </c>
      <c r="S310" s="288" t="e">
        <f t="shared" ca="1" si="43"/>
        <v>#N/A</v>
      </c>
      <c r="T310" s="296" t="e">
        <f ca="1">CONCATENATE(INDEX([4]PC!$E$1:$M$2,1,$S310) &amp; " e " &amp; INDEX([4]PC!$E$1:$M$2,1,$S310+1))</f>
        <v>#N/A</v>
      </c>
      <c r="U310" s="339"/>
      <c r="V310" s="335" t="e">
        <f t="shared" ca="1" si="44"/>
        <v>#N/A</v>
      </c>
      <c r="W310" s="335" t="e">
        <f ca="1">CONCATENATE(INDEX([4]IMC!$F$1:$R$5,5,$V310) &amp; " e " &amp; INDEX([4]IMC!$F$1:$R$5,5,$V310+1))</f>
        <v>#N/A</v>
      </c>
      <c r="X310" s="336">
        <f t="shared" si="45"/>
        <v>0</v>
      </c>
      <c r="Y310" s="336">
        <f t="shared" si="46"/>
        <v>0</v>
      </c>
      <c r="Z310" s="337"/>
      <c r="AA310" s="294" t="e">
        <f>VLOOKUP(F310,[4]IMC!$B$6:$R$210,5,FALSE)</f>
        <v>#N/A</v>
      </c>
      <c r="AB310" s="294" t="e">
        <f>VLOOKUP(F310,[4]IMC!$B$6:$R$210,6,FALSE)</f>
        <v>#N/A</v>
      </c>
      <c r="AC310" s="294" t="e">
        <f>VLOOKUP(F310,[4]IMC!$B$6:$R$210,7,FALSE)</f>
        <v>#N/A</v>
      </c>
      <c r="AD310" s="294" t="e">
        <f>VLOOKUP(F310,[4]IMC!$B$6:$R$210,8,FALSE)</f>
        <v>#N/A</v>
      </c>
      <c r="AE310" s="294" t="e">
        <f>VLOOKUP(F310,[4]IMC!$B$6:$R$210,9,FALSE)</f>
        <v>#N/A</v>
      </c>
      <c r="AF310" s="294" t="e">
        <f>VLOOKUP(F310,[4]IMC!$B$6:$R$210,10,FALSE)</f>
        <v>#N/A</v>
      </c>
      <c r="AG310" s="294" t="e">
        <f>VLOOKUP(F310,[4]IMC!$B$6:$R$210,11,FALSE)</f>
        <v>#N/A</v>
      </c>
      <c r="AH310" s="294" t="e">
        <f>VLOOKUP(F310,[4]IMC!$B$6:$R$210,12,FALSE)</f>
        <v>#N/A</v>
      </c>
      <c r="AI310" s="294" t="e">
        <f>VLOOKUP(F310,[4]IMC!$B$6:$R$210,13,FALSE)</f>
        <v>#N/A</v>
      </c>
      <c r="AJ310" s="294" t="e">
        <f>VLOOKUP(F310,[4]IMC!$B$6:$R$210,14,FALSE)</f>
        <v>#N/A</v>
      </c>
      <c r="AK310" s="294" t="e">
        <f>VLOOKUP(F310,[4]IMC!$B$6:$R$210,15,FALSE)</f>
        <v>#N/A</v>
      </c>
      <c r="AL310" s="294" t="e">
        <f>VLOOKUP(F310,[4]IMC!$B$6:$R$210,16,FALSE)</f>
        <v>#N/A</v>
      </c>
      <c r="AM310" s="294" t="e">
        <f>VLOOKUP(F310,[4]IMC!$B$6:$R$210,17,FALSE)</f>
        <v>#N/A</v>
      </c>
    </row>
    <row r="311" spans="1:39" ht="12">
      <c r="A311" s="281"/>
      <c r="B311" s="281"/>
      <c r="C311" s="281"/>
      <c r="D311" s="283"/>
      <c r="E311" s="283"/>
      <c r="F311" s="284">
        <f t="shared" si="47"/>
        <v>0</v>
      </c>
      <c r="G311" s="285" t="e">
        <f t="shared" ca="1" si="50"/>
        <v>#NAME?</v>
      </c>
      <c r="H311" s="281"/>
      <c r="I311" s="281"/>
      <c r="J311" s="281">
        <f t="shared" si="48"/>
        <v>0</v>
      </c>
      <c r="K311" s="281"/>
      <c r="L311" s="286" t="e">
        <f t="shared" si="49"/>
        <v>#DIV/0!</v>
      </c>
      <c r="M311" s="287" t="str">
        <f t="shared" si="42"/>
        <v/>
      </c>
      <c r="N311" s="288" t="e">
        <f>MATCH(F311,[4]IMC!B:B,0)</f>
        <v>#N/A</v>
      </c>
      <c r="O311" s="288" t="e">
        <f t="shared" ca="1" si="51"/>
        <v>#N/A</v>
      </c>
      <c r="P311" s="287" t="e">
        <f ca="1">CONCATENATE(INDEX([4]IMC!$F$1:$R$5,5,$O311) &amp; " e " &amp; INDEX([4]IMC!$F$1:$R$5,5,$O311+1))</f>
        <v>#N/A</v>
      </c>
      <c r="Q311" s="281"/>
      <c r="R311" s="288" t="e">
        <f>MATCH(F311,[4]PC!A:A,0)</f>
        <v>#N/A</v>
      </c>
      <c r="S311" s="288" t="e">
        <f t="shared" ca="1" si="43"/>
        <v>#N/A</v>
      </c>
      <c r="T311" s="296" t="e">
        <f ca="1">CONCATENATE(INDEX([4]PC!$E$1:$M$2,1,$S311) &amp; " e " &amp; INDEX([4]PC!$E$1:$M$2,1,$S311+1))</f>
        <v>#N/A</v>
      </c>
      <c r="U311" s="339"/>
      <c r="V311" s="335" t="e">
        <f t="shared" ca="1" si="44"/>
        <v>#N/A</v>
      </c>
      <c r="W311" s="335" t="e">
        <f ca="1">CONCATENATE(INDEX([4]IMC!$F$1:$R$5,5,$V311) &amp; " e " &amp; INDEX([4]IMC!$F$1:$R$5,5,$V311+1))</f>
        <v>#N/A</v>
      </c>
      <c r="X311" s="336">
        <f t="shared" si="45"/>
        <v>0</v>
      </c>
      <c r="Y311" s="336">
        <f t="shared" si="46"/>
        <v>0</v>
      </c>
      <c r="Z311" s="337"/>
      <c r="AA311" s="294" t="e">
        <f>VLOOKUP(F311,[4]IMC!$B$6:$R$210,5,FALSE)</f>
        <v>#N/A</v>
      </c>
      <c r="AB311" s="294" t="e">
        <f>VLOOKUP(F311,[4]IMC!$B$6:$R$210,6,FALSE)</f>
        <v>#N/A</v>
      </c>
      <c r="AC311" s="294" t="e">
        <f>VLOOKUP(F311,[4]IMC!$B$6:$R$210,7,FALSE)</f>
        <v>#N/A</v>
      </c>
      <c r="AD311" s="294" t="e">
        <f>VLOOKUP(F311,[4]IMC!$B$6:$R$210,8,FALSE)</f>
        <v>#N/A</v>
      </c>
      <c r="AE311" s="294" t="e">
        <f>VLOOKUP(F311,[4]IMC!$B$6:$R$210,9,FALSE)</f>
        <v>#N/A</v>
      </c>
      <c r="AF311" s="294" t="e">
        <f>VLOOKUP(F311,[4]IMC!$B$6:$R$210,10,FALSE)</f>
        <v>#N/A</v>
      </c>
      <c r="AG311" s="294" t="e">
        <f>VLOOKUP(F311,[4]IMC!$B$6:$R$210,11,FALSE)</f>
        <v>#N/A</v>
      </c>
      <c r="AH311" s="294" t="e">
        <f>VLOOKUP(F311,[4]IMC!$B$6:$R$210,12,FALSE)</f>
        <v>#N/A</v>
      </c>
      <c r="AI311" s="294" t="e">
        <f>VLOOKUP(F311,[4]IMC!$B$6:$R$210,13,FALSE)</f>
        <v>#N/A</v>
      </c>
      <c r="AJ311" s="294" t="e">
        <f>VLOOKUP(F311,[4]IMC!$B$6:$R$210,14,FALSE)</f>
        <v>#N/A</v>
      </c>
      <c r="AK311" s="294" t="e">
        <f>VLOOKUP(F311,[4]IMC!$B$6:$R$210,15,FALSE)</f>
        <v>#N/A</v>
      </c>
      <c r="AL311" s="294" t="e">
        <f>VLOOKUP(F311,[4]IMC!$B$6:$R$210,16,FALSE)</f>
        <v>#N/A</v>
      </c>
      <c r="AM311" s="294" t="e">
        <f>VLOOKUP(F311,[4]IMC!$B$6:$R$210,17,FALSE)</f>
        <v>#N/A</v>
      </c>
    </row>
    <row r="312" spans="1:39" ht="12">
      <c r="A312" s="281"/>
      <c r="B312" s="281"/>
      <c r="C312" s="281"/>
      <c r="D312" s="283"/>
      <c r="E312" s="283"/>
      <c r="F312" s="284">
        <f t="shared" si="47"/>
        <v>0</v>
      </c>
      <c r="G312" s="285" t="e">
        <f t="shared" ca="1" si="50"/>
        <v>#NAME?</v>
      </c>
      <c r="H312" s="281"/>
      <c r="I312" s="281"/>
      <c r="J312" s="281">
        <f t="shared" si="48"/>
        <v>0</v>
      </c>
      <c r="K312" s="281"/>
      <c r="L312" s="286" t="e">
        <f t="shared" si="49"/>
        <v>#DIV/0!</v>
      </c>
      <c r="M312" s="287" t="str">
        <f t="shared" si="42"/>
        <v/>
      </c>
      <c r="N312" s="288" t="e">
        <f>MATCH(F312,[4]IMC!B:B,0)</f>
        <v>#N/A</v>
      </c>
      <c r="O312" s="288" t="e">
        <f t="shared" ca="1" si="51"/>
        <v>#N/A</v>
      </c>
      <c r="P312" s="287" t="e">
        <f ca="1">CONCATENATE(INDEX([4]IMC!$F$1:$R$5,5,$O312) &amp; " e " &amp; INDEX([4]IMC!$F$1:$R$5,5,$O312+1))</f>
        <v>#N/A</v>
      </c>
      <c r="Q312" s="281"/>
      <c r="R312" s="288" t="e">
        <f>MATCH(F312,[4]PC!A:A,0)</f>
        <v>#N/A</v>
      </c>
      <c r="S312" s="288" t="e">
        <f t="shared" ca="1" si="43"/>
        <v>#N/A</v>
      </c>
      <c r="T312" s="296" t="e">
        <f ca="1">CONCATENATE(INDEX([4]PC!$E$1:$M$2,1,$S312) &amp; " e " &amp; INDEX([4]PC!$E$1:$M$2,1,$S312+1))</f>
        <v>#N/A</v>
      </c>
      <c r="U312" s="339"/>
      <c r="V312" s="335" t="e">
        <f t="shared" ca="1" si="44"/>
        <v>#N/A</v>
      </c>
      <c r="W312" s="335" t="e">
        <f ca="1">CONCATENATE(INDEX([4]IMC!$F$1:$R$5,5,$V312) &amp; " e " &amp; INDEX([4]IMC!$F$1:$R$5,5,$V312+1))</f>
        <v>#N/A</v>
      </c>
      <c r="X312" s="336">
        <f t="shared" si="45"/>
        <v>0</v>
      </c>
      <c r="Y312" s="336">
        <f t="shared" si="46"/>
        <v>0</v>
      </c>
      <c r="Z312" s="337"/>
      <c r="AA312" s="294" t="e">
        <f>VLOOKUP(F312,[4]IMC!$B$6:$R$210,5,FALSE)</f>
        <v>#N/A</v>
      </c>
      <c r="AB312" s="294" t="e">
        <f>VLOOKUP(F312,[4]IMC!$B$6:$R$210,6,FALSE)</f>
        <v>#N/A</v>
      </c>
      <c r="AC312" s="294" t="e">
        <f>VLOOKUP(F312,[4]IMC!$B$6:$R$210,7,FALSE)</f>
        <v>#N/A</v>
      </c>
      <c r="AD312" s="294" t="e">
        <f>VLOOKUP(F312,[4]IMC!$B$6:$R$210,8,FALSE)</f>
        <v>#N/A</v>
      </c>
      <c r="AE312" s="294" t="e">
        <f>VLOOKUP(F312,[4]IMC!$B$6:$R$210,9,FALSE)</f>
        <v>#N/A</v>
      </c>
      <c r="AF312" s="294" t="e">
        <f>VLOOKUP(F312,[4]IMC!$B$6:$R$210,10,FALSE)</f>
        <v>#N/A</v>
      </c>
      <c r="AG312" s="294" t="e">
        <f>VLOOKUP(F312,[4]IMC!$B$6:$R$210,11,FALSE)</f>
        <v>#N/A</v>
      </c>
      <c r="AH312" s="294" t="e">
        <f>VLOOKUP(F312,[4]IMC!$B$6:$R$210,12,FALSE)</f>
        <v>#N/A</v>
      </c>
      <c r="AI312" s="294" t="e">
        <f>VLOOKUP(F312,[4]IMC!$B$6:$R$210,13,FALSE)</f>
        <v>#N/A</v>
      </c>
      <c r="AJ312" s="294" t="e">
        <f>VLOOKUP(F312,[4]IMC!$B$6:$R$210,14,FALSE)</f>
        <v>#N/A</v>
      </c>
      <c r="AK312" s="294" t="e">
        <f>VLOOKUP(F312,[4]IMC!$B$6:$R$210,15,FALSE)</f>
        <v>#N/A</v>
      </c>
      <c r="AL312" s="294" t="e">
        <f>VLOOKUP(F312,[4]IMC!$B$6:$R$210,16,FALSE)</f>
        <v>#N/A</v>
      </c>
      <c r="AM312" s="294" t="e">
        <f>VLOOKUP(F312,[4]IMC!$B$6:$R$210,17,FALSE)</f>
        <v>#N/A</v>
      </c>
    </row>
    <row r="313" spans="1:39" ht="12">
      <c r="A313" s="281"/>
      <c r="B313" s="281"/>
      <c r="C313" s="281"/>
      <c r="D313" s="283"/>
      <c r="E313" s="283"/>
      <c r="F313" s="284">
        <f t="shared" si="47"/>
        <v>0</v>
      </c>
      <c r="G313" s="285" t="e">
        <f t="shared" ca="1" si="50"/>
        <v>#NAME?</v>
      </c>
      <c r="H313" s="281"/>
      <c r="I313" s="281"/>
      <c r="J313" s="281">
        <f t="shared" si="48"/>
        <v>0</v>
      </c>
      <c r="K313" s="281"/>
      <c r="L313" s="286" t="e">
        <f t="shared" si="49"/>
        <v>#DIV/0!</v>
      </c>
      <c r="M313" s="287" t="str">
        <f t="shared" si="42"/>
        <v/>
      </c>
      <c r="N313" s="288" t="e">
        <f>MATCH(F313,[4]IMC!B:B,0)</f>
        <v>#N/A</v>
      </c>
      <c r="O313" s="288" t="e">
        <f t="shared" ca="1" si="51"/>
        <v>#N/A</v>
      </c>
      <c r="P313" s="287" t="e">
        <f ca="1">CONCATENATE(INDEX([4]IMC!$F$1:$R$5,5,$O313) &amp; " e " &amp; INDEX([4]IMC!$F$1:$R$5,5,$O313+1))</f>
        <v>#N/A</v>
      </c>
      <c r="Q313" s="281"/>
      <c r="R313" s="288" t="e">
        <f>MATCH(F313,[4]PC!A:A,0)</f>
        <v>#N/A</v>
      </c>
      <c r="S313" s="288" t="e">
        <f t="shared" ca="1" si="43"/>
        <v>#N/A</v>
      </c>
      <c r="T313" s="296" t="e">
        <f ca="1">CONCATENATE(INDEX([4]PC!$E$1:$M$2,1,$S313) &amp; " e " &amp; INDEX([4]PC!$E$1:$M$2,1,$S313+1))</f>
        <v>#N/A</v>
      </c>
      <c r="U313" s="339"/>
      <c r="V313" s="335" t="e">
        <f t="shared" ca="1" si="44"/>
        <v>#N/A</v>
      </c>
      <c r="W313" s="335" t="e">
        <f ca="1">CONCATENATE(INDEX([4]IMC!$F$1:$R$5,5,$V313) &amp; " e " &amp; INDEX([4]IMC!$F$1:$R$5,5,$V313+1))</f>
        <v>#N/A</v>
      </c>
      <c r="X313" s="336">
        <f t="shared" si="45"/>
        <v>0</v>
      </c>
      <c r="Y313" s="336">
        <f t="shared" si="46"/>
        <v>0</v>
      </c>
      <c r="Z313" s="337"/>
      <c r="AA313" s="294" t="e">
        <f>VLOOKUP(F313,[4]IMC!$B$6:$R$210,5,FALSE)</f>
        <v>#N/A</v>
      </c>
      <c r="AB313" s="294" t="e">
        <f>VLOOKUP(F313,[4]IMC!$B$6:$R$210,6,FALSE)</f>
        <v>#N/A</v>
      </c>
      <c r="AC313" s="294" t="e">
        <f>VLOOKUP(F313,[4]IMC!$B$6:$R$210,7,FALSE)</f>
        <v>#N/A</v>
      </c>
      <c r="AD313" s="294" t="e">
        <f>VLOOKUP(F313,[4]IMC!$B$6:$R$210,8,FALSE)</f>
        <v>#N/A</v>
      </c>
      <c r="AE313" s="294" t="e">
        <f>VLOOKUP(F313,[4]IMC!$B$6:$R$210,9,FALSE)</f>
        <v>#N/A</v>
      </c>
      <c r="AF313" s="294" t="e">
        <f>VLOOKUP(F313,[4]IMC!$B$6:$R$210,10,FALSE)</f>
        <v>#N/A</v>
      </c>
      <c r="AG313" s="294" t="e">
        <f>VLOOKUP(F313,[4]IMC!$B$6:$R$210,11,FALSE)</f>
        <v>#N/A</v>
      </c>
      <c r="AH313" s="294" t="e">
        <f>VLOOKUP(F313,[4]IMC!$B$6:$R$210,12,FALSE)</f>
        <v>#N/A</v>
      </c>
      <c r="AI313" s="294" t="e">
        <f>VLOOKUP(F313,[4]IMC!$B$6:$R$210,13,FALSE)</f>
        <v>#N/A</v>
      </c>
      <c r="AJ313" s="294" t="e">
        <f>VLOOKUP(F313,[4]IMC!$B$6:$R$210,14,FALSE)</f>
        <v>#N/A</v>
      </c>
      <c r="AK313" s="294" t="e">
        <f>VLOOKUP(F313,[4]IMC!$B$6:$R$210,15,FALSE)</f>
        <v>#N/A</v>
      </c>
      <c r="AL313" s="294" t="e">
        <f>VLOOKUP(F313,[4]IMC!$B$6:$R$210,16,FALSE)</f>
        <v>#N/A</v>
      </c>
      <c r="AM313" s="294" t="e">
        <f>VLOOKUP(F313,[4]IMC!$B$6:$R$210,17,FALSE)</f>
        <v>#N/A</v>
      </c>
    </row>
    <row r="314" spans="1:39" ht="12">
      <c r="A314" s="281"/>
      <c r="B314" s="281"/>
      <c r="C314" s="281"/>
      <c r="D314" s="283"/>
      <c r="E314" s="283"/>
      <c r="F314" s="284">
        <f t="shared" si="47"/>
        <v>0</v>
      </c>
      <c r="G314" s="285" t="e">
        <f t="shared" ca="1" si="50"/>
        <v>#NAME?</v>
      </c>
      <c r="H314" s="281"/>
      <c r="I314" s="281"/>
      <c r="J314" s="281">
        <f t="shared" si="48"/>
        <v>0</v>
      </c>
      <c r="K314" s="281"/>
      <c r="L314" s="286" t="e">
        <f t="shared" si="49"/>
        <v>#DIV/0!</v>
      </c>
      <c r="M314" s="287" t="str">
        <f t="shared" si="42"/>
        <v/>
      </c>
      <c r="N314" s="288" t="e">
        <f>MATCH(F314,[4]IMC!B:B,0)</f>
        <v>#N/A</v>
      </c>
      <c r="O314" s="288" t="e">
        <f t="shared" ca="1" si="51"/>
        <v>#N/A</v>
      </c>
      <c r="P314" s="287" t="e">
        <f ca="1">CONCATENATE(INDEX([4]IMC!$F$1:$R$5,5,$O314) &amp; " e " &amp; INDEX([4]IMC!$F$1:$R$5,5,$O314+1))</f>
        <v>#N/A</v>
      </c>
      <c r="Q314" s="281"/>
      <c r="R314" s="288" t="e">
        <f>MATCH(F314,[4]PC!A:A,0)</f>
        <v>#N/A</v>
      </c>
      <c r="S314" s="288" t="e">
        <f t="shared" ca="1" si="43"/>
        <v>#N/A</v>
      </c>
      <c r="T314" s="296" t="e">
        <f ca="1">CONCATENATE(INDEX([4]PC!$E$1:$M$2,1,$S314) &amp; " e " &amp; INDEX([4]PC!$E$1:$M$2,1,$S314+1))</f>
        <v>#N/A</v>
      </c>
      <c r="U314" s="339"/>
      <c r="V314" s="335" t="e">
        <f t="shared" ca="1" si="44"/>
        <v>#N/A</v>
      </c>
      <c r="W314" s="335" t="e">
        <f ca="1">CONCATENATE(INDEX([4]IMC!$F$1:$R$5,5,$V314) &amp; " e " &amp; INDEX([4]IMC!$F$1:$R$5,5,$V314+1))</f>
        <v>#N/A</v>
      </c>
      <c r="X314" s="336">
        <f t="shared" si="45"/>
        <v>0</v>
      </c>
      <c r="Y314" s="336">
        <f t="shared" si="46"/>
        <v>0</v>
      </c>
      <c r="Z314" s="337"/>
      <c r="AA314" s="294" t="e">
        <f>VLOOKUP(F314,[4]IMC!$B$6:$R$210,5,FALSE)</f>
        <v>#N/A</v>
      </c>
      <c r="AB314" s="294" t="e">
        <f>VLOOKUP(F314,[4]IMC!$B$6:$R$210,6,FALSE)</f>
        <v>#N/A</v>
      </c>
      <c r="AC314" s="294" t="e">
        <f>VLOOKUP(F314,[4]IMC!$B$6:$R$210,7,FALSE)</f>
        <v>#N/A</v>
      </c>
      <c r="AD314" s="294" t="e">
        <f>VLOOKUP(F314,[4]IMC!$B$6:$R$210,8,FALSE)</f>
        <v>#N/A</v>
      </c>
      <c r="AE314" s="294" t="e">
        <f>VLOOKUP(F314,[4]IMC!$B$6:$R$210,9,FALSE)</f>
        <v>#N/A</v>
      </c>
      <c r="AF314" s="294" t="e">
        <f>VLOOKUP(F314,[4]IMC!$B$6:$R$210,10,FALSE)</f>
        <v>#N/A</v>
      </c>
      <c r="AG314" s="294" t="e">
        <f>VLOOKUP(F314,[4]IMC!$B$6:$R$210,11,FALSE)</f>
        <v>#N/A</v>
      </c>
      <c r="AH314" s="294" t="e">
        <f>VLOOKUP(F314,[4]IMC!$B$6:$R$210,12,FALSE)</f>
        <v>#N/A</v>
      </c>
      <c r="AI314" s="294" t="e">
        <f>VLOOKUP(F314,[4]IMC!$B$6:$R$210,13,FALSE)</f>
        <v>#N/A</v>
      </c>
      <c r="AJ314" s="294" t="e">
        <f>VLOOKUP(F314,[4]IMC!$B$6:$R$210,14,FALSE)</f>
        <v>#N/A</v>
      </c>
      <c r="AK314" s="294" t="e">
        <f>VLOOKUP(F314,[4]IMC!$B$6:$R$210,15,FALSE)</f>
        <v>#N/A</v>
      </c>
      <c r="AL314" s="294" t="e">
        <f>VLOOKUP(F314,[4]IMC!$B$6:$R$210,16,FALSE)</f>
        <v>#N/A</v>
      </c>
      <c r="AM314" s="294" t="e">
        <f>VLOOKUP(F314,[4]IMC!$B$6:$R$210,17,FALSE)</f>
        <v>#N/A</v>
      </c>
    </row>
    <row r="315" spans="1:39" ht="12">
      <c r="A315" s="281"/>
      <c r="B315" s="281"/>
      <c r="C315" s="281"/>
      <c r="D315" s="283"/>
      <c r="E315" s="283"/>
      <c r="F315" s="284">
        <f t="shared" si="47"/>
        <v>0</v>
      </c>
      <c r="G315" s="285" t="e">
        <f t="shared" ca="1" si="50"/>
        <v>#NAME?</v>
      </c>
      <c r="H315" s="281"/>
      <c r="I315" s="281"/>
      <c r="J315" s="281">
        <f t="shared" si="48"/>
        <v>0</v>
      </c>
      <c r="K315" s="281"/>
      <c r="L315" s="286" t="e">
        <f t="shared" si="49"/>
        <v>#DIV/0!</v>
      </c>
      <c r="M315" s="287" t="str">
        <f t="shared" si="42"/>
        <v/>
      </c>
      <c r="N315" s="288" t="e">
        <f>MATCH(F315,[4]IMC!B:B,0)</f>
        <v>#N/A</v>
      </c>
      <c r="O315" s="288" t="e">
        <f t="shared" ca="1" si="51"/>
        <v>#N/A</v>
      </c>
      <c r="P315" s="287" t="e">
        <f ca="1">CONCATENATE(INDEX([4]IMC!$F$1:$R$5,5,$O315) &amp; " e " &amp; INDEX([4]IMC!$F$1:$R$5,5,$O315+1))</f>
        <v>#N/A</v>
      </c>
      <c r="Q315" s="281"/>
      <c r="R315" s="288" t="e">
        <f>MATCH(F315,[4]PC!A:A,0)</f>
        <v>#N/A</v>
      </c>
      <c r="S315" s="288" t="e">
        <f t="shared" ca="1" si="43"/>
        <v>#N/A</v>
      </c>
      <c r="T315" s="296" t="e">
        <f ca="1">CONCATENATE(INDEX([4]PC!$E$1:$M$2,1,$S315) &amp; " e " &amp; INDEX([4]PC!$E$1:$M$2,1,$S315+1))</f>
        <v>#N/A</v>
      </c>
      <c r="U315" s="339"/>
      <c r="V315" s="335" t="e">
        <f t="shared" ca="1" si="44"/>
        <v>#N/A</v>
      </c>
      <c r="W315" s="335" t="e">
        <f ca="1">CONCATENATE(INDEX([4]IMC!$F$1:$R$5,5,$V315) &amp; " e " &amp; INDEX([4]IMC!$F$1:$R$5,5,$V315+1))</f>
        <v>#N/A</v>
      </c>
      <c r="X315" s="336">
        <f t="shared" si="45"/>
        <v>0</v>
      </c>
      <c r="Y315" s="336">
        <f t="shared" si="46"/>
        <v>0</v>
      </c>
      <c r="Z315" s="337"/>
      <c r="AA315" s="294" t="e">
        <f>VLOOKUP(F315,[4]IMC!$B$6:$R$210,5,FALSE)</f>
        <v>#N/A</v>
      </c>
      <c r="AB315" s="294" t="e">
        <f>VLOOKUP(F315,[4]IMC!$B$6:$R$210,6,FALSE)</f>
        <v>#N/A</v>
      </c>
      <c r="AC315" s="294" t="e">
        <f>VLOOKUP(F315,[4]IMC!$B$6:$R$210,7,FALSE)</f>
        <v>#N/A</v>
      </c>
      <c r="AD315" s="294" t="e">
        <f>VLOOKUP(F315,[4]IMC!$B$6:$R$210,8,FALSE)</f>
        <v>#N/A</v>
      </c>
      <c r="AE315" s="294" t="e">
        <f>VLOOKUP(F315,[4]IMC!$B$6:$R$210,9,FALSE)</f>
        <v>#N/A</v>
      </c>
      <c r="AF315" s="294" t="e">
        <f>VLOOKUP(F315,[4]IMC!$B$6:$R$210,10,FALSE)</f>
        <v>#N/A</v>
      </c>
      <c r="AG315" s="294" t="e">
        <f>VLOOKUP(F315,[4]IMC!$B$6:$R$210,11,FALSE)</f>
        <v>#N/A</v>
      </c>
      <c r="AH315" s="294" t="e">
        <f>VLOOKUP(F315,[4]IMC!$B$6:$R$210,12,FALSE)</f>
        <v>#N/A</v>
      </c>
      <c r="AI315" s="294" t="e">
        <f>VLOOKUP(F315,[4]IMC!$B$6:$R$210,13,FALSE)</f>
        <v>#N/A</v>
      </c>
      <c r="AJ315" s="294" t="e">
        <f>VLOOKUP(F315,[4]IMC!$B$6:$R$210,14,FALSE)</f>
        <v>#N/A</v>
      </c>
      <c r="AK315" s="294" t="e">
        <f>VLOOKUP(F315,[4]IMC!$B$6:$R$210,15,FALSE)</f>
        <v>#N/A</v>
      </c>
      <c r="AL315" s="294" t="e">
        <f>VLOOKUP(F315,[4]IMC!$B$6:$R$210,16,FALSE)</f>
        <v>#N/A</v>
      </c>
      <c r="AM315" s="294" t="e">
        <f>VLOOKUP(F315,[4]IMC!$B$6:$R$210,17,FALSE)</f>
        <v>#N/A</v>
      </c>
    </row>
    <row r="316" spans="1:39" ht="12">
      <c r="A316" s="281"/>
      <c r="B316" s="281"/>
      <c r="C316" s="281"/>
      <c r="D316" s="283"/>
      <c r="E316" s="283"/>
      <c r="F316" s="284">
        <f t="shared" si="47"/>
        <v>0</v>
      </c>
      <c r="G316" s="285" t="e">
        <f t="shared" ca="1" si="50"/>
        <v>#NAME?</v>
      </c>
      <c r="H316" s="281"/>
      <c r="I316" s="281"/>
      <c r="J316" s="281">
        <f t="shared" si="48"/>
        <v>0</v>
      </c>
      <c r="K316" s="281"/>
      <c r="L316" s="286" t="e">
        <f t="shared" si="49"/>
        <v>#DIV/0!</v>
      </c>
      <c r="M316" s="287" t="str">
        <f t="shared" si="42"/>
        <v/>
      </c>
      <c r="N316" s="288" t="e">
        <f>MATCH(F316,[4]IMC!B:B,0)</f>
        <v>#N/A</v>
      </c>
      <c r="O316" s="288" t="e">
        <f t="shared" ca="1" si="51"/>
        <v>#N/A</v>
      </c>
      <c r="P316" s="287" t="e">
        <f ca="1">CONCATENATE(INDEX([4]IMC!$F$1:$R$5,5,$O316) &amp; " e " &amp; INDEX([4]IMC!$F$1:$R$5,5,$O316+1))</f>
        <v>#N/A</v>
      </c>
      <c r="Q316" s="281"/>
      <c r="R316" s="288" t="e">
        <f>MATCH(F316,[4]PC!A:A,0)</f>
        <v>#N/A</v>
      </c>
      <c r="S316" s="288" t="e">
        <f t="shared" ca="1" si="43"/>
        <v>#N/A</v>
      </c>
      <c r="T316" s="296" t="e">
        <f ca="1">CONCATENATE(INDEX([4]PC!$E$1:$M$2,1,$S316) &amp; " e " &amp; INDEX([4]PC!$E$1:$M$2,1,$S316+1))</f>
        <v>#N/A</v>
      </c>
      <c r="U316" s="339"/>
      <c r="V316" s="335" t="e">
        <f t="shared" ca="1" si="44"/>
        <v>#N/A</v>
      </c>
      <c r="W316" s="335" t="e">
        <f ca="1">CONCATENATE(INDEX([4]IMC!$F$1:$R$5,5,$V316) &amp; " e " &amp; INDEX([4]IMC!$F$1:$R$5,5,$V316+1))</f>
        <v>#N/A</v>
      </c>
      <c r="X316" s="336">
        <f t="shared" si="45"/>
        <v>0</v>
      </c>
      <c r="Y316" s="336">
        <f t="shared" si="46"/>
        <v>0</v>
      </c>
      <c r="Z316" s="337"/>
      <c r="AA316" s="294" t="e">
        <f>VLOOKUP(F316,[4]IMC!$B$6:$R$210,5,FALSE)</f>
        <v>#N/A</v>
      </c>
      <c r="AB316" s="294" t="e">
        <f>VLOOKUP(F316,[4]IMC!$B$6:$R$210,6,FALSE)</f>
        <v>#N/A</v>
      </c>
      <c r="AC316" s="294" t="e">
        <f>VLOOKUP(F316,[4]IMC!$B$6:$R$210,7,FALSE)</f>
        <v>#N/A</v>
      </c>
      <c r="AD316" s="294" t="e">
        <f>VLOOKUP(F316,[4]IMC!$B$6:$R$210,8,FALSE)</f>
        <v>#N/A</v>
      </c>
      <c r="AE316" s="294" t="e">
        <f>VLOOKUP(F316,[4]IMC!$B$6:$R$210,9,FALSE)</f>
        <v>#N/A</v>
      </c>
      <c r="AF316" s="294" t="e">
        <f>VLOOKUP(F316,[4]IMC!$B$6:$R$210,10,FALSE)</f>
        <v>#N/A</v>
      </c>
      <c r="AG316" s="294" t="e">
        <f>VLOOKUP(F316,[4]IMC!$B$6:$R$210,11,FALSE)</f>
        <v>#N/A</v>
      </c>
      <c r="AH316" s="294" t="e">
        <f>VLOOKUP(F316,[4]IMC!$B$6:$R$210,12,FALSE)</f>
        <v>#N/A</v>
      </c>
      <c r="AI316" s="294" t="e">
        <f>VLOOKUP(F316,[4]IMC!$B$6:$R$210,13,FALSE)</f>
        <v>#N/A</v>
      </c>
      <c r="AJ316" s="294" t="e">
        <f>VLOOKUP(F316,[4]IMC!$B$6:$R$210,14,FALSE)</f>
        <v>#N/A</v>
      </c>
      <c r="AK316" s="294" t="e">
        <f>VLOOKUP(F316,[4]IMC!$B$6:$R$210,15,FALSE)</f>
        <v>#N/A</v>
      </c>
      <c r="AL316" s="294" t="e">
        <f>VLOOKUP(F316,[4]IMC!$B$6:$R$210,16,FALSE)</f>
        <v>#N/A</v>
      </c>
      <c r="AM316" s="294" t="e">
        <f>VLOOKUP(F316,[4]IMC!$B$6:$R$210,17,FALSE)</f>
        <v>#N/A</v>
      </c>
    </row>
    <row r="317" spans="1:39" ht="12">
      <c r="A317" s="281"/>
      <c r="B317" s="281"/>
      <c r="C317" s="281"/>
      <c r="D317" s="283"/>
      <c r="E317" s="283"/>
      <c r="F317" s="284">
        <f t="shared" si="47"/>
        <v>0</v>
      </c>
      <c r="G317" s="285" t="e">
        <f t="shared" ca="1" si="50"/>
        <v>#NAME?</v>
      </c>
      <c r="H317" s="281"/>
      <c r="I317" s="281"/>
      <c r="J317" s="281">
        <f t="shared" si="48"/>
        <v>0</v>
      </c>
      <c r="K317" s="281"/>
      <c r="L317" s="286" t="e">
        <f t="shared" si="49"/>
        <v>#DIV/0!</v>
      </c>
      <c r="M317" s="287" t="str">
        <f t="shared" si="42"/>
        <v/>
      </c>
      <c r="N317" s="288" t="e">
        <f>MATCH(F317,[4]IMC!B:B,0)</f>
        <v>#N/A</v>
      </c>
      <c r="O317" s="288" t="e">
        <f t="shared" ca="1" si="51"/>
        <v>#N/A</v>
      </c>
      <c r="P317" s="287" t="e">
        <f ca="1">CONCATENATE(INDEX([4]IMC!$F$1:$R$5,5,$O317) &amp; " e " &amp; INDEX([4]IMC!$F$1:$R$5,5,$O317+1))</f>
        <v>#N/A</v>
      </c>
      <c r="Q317" s="281"/>
      <c r="R317" s="288" t="e">
        <f>MATCH(F317,[4]PC!A:A,0)</f>
        <v>#N/A</v>
      </c>
      <c r="S317" s="288" t="e">
        <f t="shared" ca="1" si="43"/>
        <v>#N/A</v>
      </c>
      <c r="T317" s="296" t="e">
        <f ca="1">CONCATENATE(INDEX([4]PC!$E$1:$M$2,1,$S317) &amp; " e " &amp; INDEX([4]PC!$E$1:$M$2,1,$S317+1))</f>
        <v>#N/A</v>
      </c>
      <c r="U317" s="339"/>
      <c r="V317" s="335" t="e">
        <f t="shared" ca="1" si="44"/>
        <v>#N/A</v>
      </c>
      <c r="W317" s="335" t="e">
        <f ca="1">CONCATENATE(INDEX([4]IMC!$F$1:$R$5,5,$V317) &amp; " e " &amp; INDEX([4]IMC!$F$1:$R$5,5,$V317+1))</f>
        <v>#N/A</v>
      </c>
      <c r="X317" s="336">
        <f t="shared" si="45"/>
        <v>0</v>
      </c>
      <c r="Y317" s="336">
        <f t="shared" si="46"/>
        <v>0</v>
      </c>
      <c r="Z317" s="337"/>
      <c r="AA317" s="294" t="e">
        <f>VLOOKUP(F317,[4]IMC!$B$6:$R$210,5,FALSE)</f>
        <v>#N/A</v>
      </c>
      <c r="AB317" s="294" t="e">
        <f>VLOOKUP(F317,[4]IMC!$B$6:$R$210,6,FALSE)</f>
        <v>#N/A</v>
      </c>
      <c r="AC317" s="294" t="e">
        <f>VLOOKUP(F317,[4]IMC!$B$6:$R$210,7,FALSE)</f>
        <v>#N/A</v>
      </c>
      <c r="AD317" s="294" t="e">
        <f>VLOOKUP(F317,[4]IMC!$B$6:$R$210,8,FALSE)</f>
        <v>#N/A</v>
      </c>
      <c r="AE317" s="294" t="e">
        <f>VLOOKUP(F317,[4]IMC!$B$6:$R$210,9,FALSE)</f>
        <v>#N/A</v>
      </c>
      <c r="AF317" s="294" t="e">
        <f>VLOOKUP(F317,[4]IMC!$B$6:$R$210,10,FALSE)</f>
        <v>#N/A</v>
      </c>
      <c r="AG317" s="294" t="e">
        <f>VLOOKUP(F317,[4]IMC!$B$6:$R$210,11,FALSE)</f>
        <v>#N/A</v>
      </c>
      <c r="AH317" s="294" t="e">
        <f>VLOOKUP(F317,[4]IMC!$B$6:$R$210,12,FALSE)</f>
        <v>#N/A</v>
      </c>
      <c r="AI317" s="294" t="e">
        <f>VLOOKUP(F317,[4]IMC!$B$6:$R$210,13,FALSE)</f>
        <v>#N/A</v>
      </c>
      <c r="AJ317" s="294" t="e">
        <f>VLOOKUP(F317,[4]IMC!$B$6:$R$210,14,FALSE)</f>
        <v>#N/A</v>
      </c>
      <c r="AK317" s="294" t="e">
        <f>VLOOKUP(F317,[4]IMC!$B$6:$R$210,15,FALSE)</f>
        <v>#N/A</v>
      </c>
      <c r="AL317" s="294" t="e">
        <f>VLOOKUP(F317,[4]IMC!$B$6:$R$210,16,FALSE)</f>
        <v>#N/A</v>
      </c>
      <c r="AM317" s="294" t="e">
        <f>VLOOKUP(F317,[4]IMC!$B$6:$R$210,17,FALSE)</f>
        <v>#N/A</v>
      </c>
    </row>
    <row r="318" spans="1:39" ht="12">
      <c r="A318" s="281"/>
      <c r="B318" s="281"/>
      <c r="C318" s="281"/>
      <c r="D318" s="283"/>
      <c r="E318" s="283"/>
      <c r="F318" s="284">
        <f t="shared" si="47"/>
        <v>0</v>
      </c>
      <c r="G318" s="285" t="e">
        <f t="shared" ca="1" si="50"/>
        <v>#NAME?</v>
      </c>
      <c r="H318" s="281"/>
      <c r="I318" s="281"/>
      <c r="J318" s="281">
        <f t="shared" si="48"/>
        <v>0</v>
      </c>
      <c r="K318" s="281"/>
      <c r="L318" s="286" t="e">
        <f t="shared" si="49"/>
        <v>#DIV/0!</v>
      </c>
      <c r="M318" s="287" t="str">
        <f t="shared" si="42"/>
        <v/>
      </c>
      <c r="N318" s="288" t="e">
        <f>MATCH(F318,[4]IMC!B:B,0)</f>
        <v>#N/A</v>
      </c>
      <c r="O318" s="288" t="e">
        <f t="shared" ca="1" si="51"/>
        <v>#N/A</v>
      </c>
      <c r="P318" s="287" t="e">
        <f ca="1">CONCATENATE(INDEX([4]IMC!$F$1:$R$5,5,$O318) &amp; " e " &amp; INDEX([4]IMC!$F$1:$R$5,5,$O318+1))</f>
        <v>#N/A</v>
      </c>
      <c r="Q318" s="281"/>
      <c r="R318" s="288" t="e">
        <f>MATCH(F318,[4]PC!A:A,0)</f>
        <v>#N/A</v>
      </c>
      <c r="S318" s="288" t="e">
        <f t="shared" ca="1" si="43"/>
        <v>#N/A</v>
      </c>
      <c r="T318" s="296" t="e">
        <f ca="1">CONCATENATE(INDEX([4]PC!$E$1:$M$2,1,$S318) &amp; " e " &amp; INDEX([4]PC!$E$1:$M$2,1,$S318+1))</f>
        <v>#N/A</v>
      </c>
      <c r="U318" s="339"/>
      <c r="V318" s="335" t="e">
        <f t="shared" ca="1" si="44"/>
        <v>#N/A</v>
      </c>
      <c r="W318" s="335" t="e">
        <f ca="1">CONCATENATE(INDEX([4]IMC!$F$1:$R$5,5,$V318) &amp; " e " &amp; INDEX([4]IMC!$F$1:$R$5,5,$V318+1))</f>
        <v>#N/A</v>
      </c>
      <c r="X318" s="336">
        <f t="shared" si="45"/>
        <v>0</v>
      </c>
      <c r="Y318" s="336">
        <f t="shared" si="46"/>
        <v>0</v>
      </c>
      <c r="Z318" s="337"/>
      <c r="AA318" s="294" t="e">
        <f>VLOOKUP(F318,[4]IMC!$B$6:$R$210,5,FALSE)</f>
        <v>#N/A</v>
      </c>
      <c r="AB318" s="294" t="e">
        <f>VLOOKUP(F318,[4]IMC!$B$6:$R$210,6,FALSE)</f>
        <v>#N/A</v>
      </c>
      <c r="AC318" s="294" t="e">
        <f>VLOOKUP(F318,[4]IMC!$B$6:$R$210,7,FALSE)</f>
        <v>#N/A</v>
      </c>
      <c r="AD318" s="294" t="e">
        <f>VLOOKUP(F318,[4]IMC!$B$6:$R$210,8,FALSE)</f>
        <v>#N/A</v>
      </c>
      <c r="AE318" s="294" t="e">
        <f>VLOOKUP(F318,[4]IMC!$B$6:$R$210,9,FALSE)</f>
        <v>#N/A</v>
      </c>
      <c r="AF318" s="294" t="e">
        <f>VLOOKUP(F318,[4]IMC!$B$6:$R$210,10,FALSE)</f>
        <v>#N/A</v>
      </c>
      <c r="AG318" s="294" t="e">
        <f>VLOOKUP(F318,[4]IMC!$B$6:$R$210,11,FALSE)</f>
        <v>#N/A</v>
      </c>
      <c r="AH318" s="294" t="e">
        <f>VLOOKUP(F318,[4]IMC!$B$6:$R$210,12,FALSE)</f>
        <v>#N/A</v>
      </c>
      <c r="AI318" s="294" t="e">
        <f>VLOOKUP(F318,[4]IMC!$B$6:$R$210,13,FALSE)</f>
        <v>#N/A</v>
      </c>
      <c r="AJ318" s="294" t="e">
        <f>VLOOKUP(F318,[4]IMC!$B$6:$R$210,14,FALSE)</f>
        <v>#N/A</v>
      </c>
      <c r="AK318" s="294" t="e">
        <f>VLOOKUP(F318,[4]IMC!$B$6:$R$210,15,FALSE)</f>
        <v>#N/A</v>
      </c>
      <c r="AL318" s="294" t="e">
        <f>VLOOKUP(F318,[4]IMC!$B$6:$R$210,16,FALSE)</f>
        <v>#N/A</v>
      </c>
      <c r="AM318" s="294" t="e">
        <f>VLOOKUP(F318,[4]IMC!$B$6:$R$210,17,FALSE)</f>
        <v>#N/A</v>
      </c>
    </row>
    <row r="319" spans="1:39" ht="12">
      <c r="A319" s="281"/>
      <c r="B319" s="281"/>
      <c r="C319" s="281"/>
      <c r="D319" s="283"/>
      <c r="E319" s="283"/>
      <c r="F319" s="284">
        <f t="shared" si="47"/>
        <v>0</v>
      </c>
      <c r="G319" s="285" t="e">
        <f t="shared" ca="1" si="50"/>
        <v>#NAME?</v>
      </c>
      <c r="H319" s="281"/>
      <c r="I319" s="281"/>
      <c r="J319" s="281">
        <f t="shared" si="48"/>
        <v>0</v>
      </c>
      <c r="K319" s="281"/>
      <c r="L319" s="286" t="e">
        <f t="shared" si="49"/>
        <v>#DIV/0!</v>
      </c>
      <c r="M319" s="287" t="str">
        <f t="shared" si="42"/>
        <v/>
      </c>
      <c r="N319" s="288" t="e">
        <f>MATCH(F319,[4]IMC!B:B,0)</f>
        <v>#N/A</v>
      </c>
      <c r="O319" s="288" t="e">
        <f t="shared" ca="1" si="51"/>
        <v>#N/A</v>
      </c>
      <c r="P319" s="287" t="e">
        <f ca="1">CONCATENATE(INDEX([4]IMC!$F$1:$R$5,5,$O319) &amp; " e " &amp; INDEX([4]IMC!$F$1:$R$5,5,$O319+1))</f>
        <v>#N/A</v>
      </c>
      <c r="Q319" s="281"/>
      <c r="R319" s="288" t="e">
        <f>MATCH(F319,[4]PC!A:A,0)</f>
        <v>#N/A</v>
      </c>
      <c r="S319" s="288" t="e">
        <f t="shared" ca="1" si="43"/>
        <v>#N/A</v>
      </c>
      <c r="T319" s="296" t="e">
        <f ca="1">CONCATENATE(INDEX([4]PC!$E$1:$M$2,1,$S319) &amp; " e " &amp; INDEX([4]PC!$E$1:$M$2,1,$S319+1))</f>
        <v>#N/A</v>
      </c>
      <c r="U319" s="339"/>
      <c r="V319" s="335" t="e">
        <f t="shared" ca="1" si="44"/>
        <v>#N/A</v>
      </c>
      <c r="W319" s="335" t="e">
        <f ca="1">CONCATENATE(INDEX([4]IMC!$F$1:$R$5,5,$V319) &amp; " e " &amp; INDEX([4]IMC!$F$1:$R$5,5,$V319+1))</f>
        <v>#N/A</v>
      </c>
      <c r="X319" s="336">
        <f t="shared" si="45"/>
        <v>0</v>
      </c>
      <c r="Y319" s="336">
        <f t="shared" si="46"/>
        <v>0</v>
      </c>
      <c r="Z319" s="337"/>
      <c r="AA319" s="294" t="e">
        <f>VLOOKUP(F319,[4]IMC!$B$6:$R$210,5,FALSE)</f>
        <v>#N/A</v>
      </c>
      <c r="AB319" s="294" t="e">
        <f>VLOOKUP(F319,[4]IMC!$B$6:$R$210,6,FALSE)</f>
        <v>#N/A</v>
      </c>
      <c r="AC319" s="294" t="e">
        <f>VLOOKUP(F319,[4]IMC!$B$6:$R$210,7,FALSE)</f>
        <v>#N/A</v>
      </c>
      <c r="AD319" s="294" t="e">
        <f>VLOOKUP(F319,[4]IMC!$B$6:$R$210,8,FALSE)</f>
        <v>#N/A</v>
      </c>
      <c r="AE319" s="294" t="e">
        <f>VLOOKUP(F319,[4]IMC!$B$6:$R$210,9,FALSE)</f>
        <v>#N/A</v>
      </c>
      <c r="AF319" s="294" t="e">
        <f>VLOOKUP(F319,[4]IMC!$B$6:$R$210,10,FALSE)</f>
        <v>#N/A</v>
      </c>
      <c r="AG319" s="294" t="e">
        <f>VLOOKUP(F319,[4]IMC!$B$6:$R$210,11,FALSE)</f>
        <v>#N/A</v>
      </c>
      <c r="AH319" s="294" t="e">
        <f>VLOOKUP(F319,[4]IMC!$B$6:$R$210,12,FALSE)</f>
        <v>#N/A</v>
      </c>
      <c r="AI319" s="294" t="e">
        <f>VLOOKUP(F319,[4]IMC!$B$6:$R$210,13,FALSE)</f>
        <v>#N/A</v>
      </c>
      <c r="AJ319" s="294" t="e">
        <f>VLOOKUP(F319,[4]IMC!$B$6:$R$210,14,FALSE)</f>
        <v>#N/A</v>
      </c>
      <c r="AK319" s="294" t="e">
        <f>VLOOKUP(F319,[4]IMC!$B$6:$R$210,15,FALSE)</f>
        <v>#N/A</v>
      </c>
      <c r="AL319" s="294" t="e">
        <f>VLOOKUP(F319,[4]IMC!$B$6:$R$210,16,FALSE)</f>
        <v>#N/A</v>
      </c>
      <c r="AM319" s="294" t="e">
        <f>VLOOKUP(F319,[4]IMC!$B$6:$R$210,17,FALSE)</f>
        <v>#N/A</v>
      </c>
    </row>
    <row r="320" spans="1:39" ht="12">
      <c r="A320" s="281"/>
      <c r="B320" s="281"/>
      <c r="C320" s="281"/>
      <c r="D320" s="283"/>
      <c r="E320" s="283"/>
      <c r="F320" s="284">
        <f t="shared" si="47"/>
        <v>0</v>
      </c>
      <c r="G320" s="285" t="e">
        <f t="shared" ca="1" si="50"/>
        <v>#NAME?</v>
      </c>
      <c r="H320" s="281"/>
      <c r="I320" s="281"/>
      <c r="J320" s="281">
        <f t="shared" si="48"/>
        <v>0</v>
      </c>
      <c r="K320" s="281"/>
      <c r="L320" s="286" t="e">
        <f t="shared" si="49"/>
        <v>#DIV/0!</v>
      </c>
      <c r="M320" s="287" t="str">
        <f t="shared" si="42"/>
        <v/>
      </c>
      <c r="N320" s="288" t="e">
        <f>MATCH(F320,[4]IMC!B:B,0)</f>
        <v>#N/A</v>
      </c>
      <c r="O320" s="288" t="e">
        <f t="shared" ca="1" si="51"/>
        <v>#N/A</v>
      </c>
      <c r="P320" s="287" t="e">
        <f ca="1">CONCATENATE(INDEX([4]IMC!$F$1:$R$5,5,$O320) &amp; " e " &amp; INDEX([4]IMC!$F$1:$R$5,5,$O320+1))</f>
        <v>#N/A</v>
      </c>
      <c r="Q320" s="281"/>
      <c r="R320" s="288" t="e">
        <f>MATCH(F320,[4]PC!A:A,0)</f>
        <v>#N/A</v>
      </c>
      <c r="S320" s="288" t="e">
        <f t="shared" ca="1" si="43"/>
        <v>#N/A</v>
      </c>
      <c r="T320" s="296" t="e">
        <f ca="1">CONCATENATE(INDEX([4]PC!$E$1:$M$2,1,$S320) &amp; " e " &amp; INDEX([4]PC!$E$1:$M$2,1,$S320+1))</f>
        <v>#N/A</v>
      </c>
      <c r="U320" s="339"/>
      <c r="V320" s="335" t="e">
        <f t="shared" ca="1" si="44"/>
        <v>#N/A</v>
      </c>
      <c r="W320" s="335" t="e">
        <f ca="1">CONCATENATE(INDEX([4]IMC!$F$1:$R$5,5,$V320) &amp; " e " &amp; INDEX([4]IMC!$F$1:$R$5,5,$V320+1))</f>
        <v>#N/A</v>
      </c>
      <c r="X320" s="336">
        <f t="shared" si="45"/>
        <v>0</v>
      </c>
      <c r="Y320" s="336">
        <f t="shared" si="46"/>
        <v>0</v>
      </c>
      <c r="Z320" s="337"/>
      <c r="AA320" s="294" t="e">
        <f>VLOOKUP(F320,[4]IMC!$B$6:$R$210,5,FALSE)</f>
        <v>#N/A</v>
      </c>
      <c r="AB320" s="294" t="e">
        <f>VLOOKUP(F320,[4]IMC!$B$6:$R$210,6,FALSE)</f>
        <v>#N/A</v>
      </c>
      <c r="AC320" s="294" t="e">
        <f>VLOOKUP(F320,[4]IMC!$B$6:$R$210,7,FALSE)</f>
        <v>#N/A</v>
      </c>
      <c r="AD320" s="294" t="e">
        <f>VLOOKUP(F320,[4]IMC!$B$6:$R$210,8,FALSE)</f>
        <v>#N/A</v>
      </c>
      <c r="AE320" s="294" t="e">
        <f>VLOOKUP(F320,[4]IMC!$B$6:$R$210,9,FALSE)</f>
        <v>#N/A</v>
      </c>
      <c r="AF320" s="294" t="e">
        <f>VLOOKUP(F320,[4]IMC!$B$6:$R$210,10,FALSE)</f>
        <v>#N/A</v>
      </c>
      <c r="AG320" s="294" t="e">
        <f>VLOOKUP(F320,[4]IMC!$B$6:$R$210,11,FALSE)</f>
        <v>#N/A</v>
      </c>
      <c r="AH320" s="294" t="e">
        <f>VLOOKUP(F320,[4]IMC!$B$6:$R$210,12,FALSE)</f>
        <v>#N/A</v>
      </c>
      <c r="AI320" s="294" t="e">
        <f>VLOOKUP(F320,[4]IMC!$B$6:$R$210,13,FALSE)</f>
        <v>#N/A</v>
      </c>
      <c r="AJ320" s="294" t="e">
        <f>VLOOKUP(F320,[4]IMC!$B$6:$R$210,14,FALSE)</f>
        <v>#N/A</v>
      </c>
      <c r="AK320" s="294" t="e">
        <f>VLOOKUP(F320,[4]IMC!$B$6:$R$210,15,FALSE)</f>
        <v>#N/A</v>
      </c>
      <c r="AL320" s="294" t="e">
        <f>VLOOKUP(F320,[4]IMC!$B$6:$R$210,16,FALSE)</f>
        <v>#N/A</v>
      </c>
      <c r="AM320" s="294" t="e">
        <f>VLOOKUP(F320,[4]IMC!$B$6:$R$210,17,FALSE)</f>
        <v>#N/A</v>
      </c>
    </row>
    <row r="321" spans="1:39" ht="12">
      <c r="A321" s="281"/>
      <c r="B321" s="281"/>
      <c r="C321" s="281"/>
      <c r="D321" s="283"/>
      <c r="E321" s="283"/>
      <c r="F321" s="284">
        <f t="shared" si="47"/>
        <v>0</v>
      </c>
      <c r="G321" s="285" t="e">
        <f t="shared" ca="1" si="50"/>
        <v>#NAME?</v>
      </c>
      <c r="H321" s="281"/>
      <c r="I321" s="281"/>
      <c r="J321" s="281">
        <f t="shared" si="48"/>
        <v>0</v>
      </c>
      <c r="K321" s="281"/>
      <c r="L321" s="286" t="e">
        <f t="shared" si="49"/>
        <v>#DIV/0!</v>
      </c>
      <c r="M321" s="287" t="str">
        <f t="shared" si="42"/>
        <v/>
      </c>
      <c r="N321" s="288" t="e">
        <f>MATCH(F321,[4]IMC!B:B,0)</f>
        <v>#N/A</v>
      </c>
      <c r="O321" s="288" t="e">
        <f t="shared" ca="1" si="51"/>
        <v>#N/A</v>
      </c>
      <c r="P321" s="287" t="e">
        <f ca="1">CONCATENATE(INDEX([4]IMC!$F$1:$R$5,5,$O321) &amp; " e " &amp; INDEX([4]IMC!$F$1:$R$5,5,$O321+1))</f>
        <v>#N/A</v>
      </c>
      <c r="Q321" s="281"/>
      <c r="R321" s="288" t="e">
        <f>MATCH(F321,[4]PC!A:A,0)</f>
        <v>#N/A</v>
      </c>
      <c r="S321" s="288" t="e">
        <f t="shared" ca="1" si="43"/>
        <v>#N/A</v>
      </c>
      <c r="T321" s="296" t="e">
        <f ca="1">CONCATENATE(INDEX([4]PC!$E$1:$M$2,1,$S321) &amp; " e " &amp; INDEX([4]PC!$E$1:$M$2,1,$S321+1))</f>
        <v>#N/A</v>
      </c>
      <c r="U321" s="339"/>
      <c r="V321" s="335" t="e">
        <f t="shared" ca="1" si="44"/>
        <v>#N/A</v>
      </c>
      <c r="W321" s="335" t="e">
        <f ca="1">CONCATENATE(INDEX([4]IMC!$F$1:$R$5,5,$V321) &amp; " e " &amp; INDEX([4]IMC!$F$1:$R$5,5,$V321+1))</f>
        <v>#N/A</v>
      </c>
      <c r="X321" s="336">
        <f t="shared" si="45"/>
        <v>0</v>
      </c>
      <c r="Y321" s="336">
        <f t="shared" si="46"/>
        <v>0</v>
      </c>
      <c r="Z321" s="337"/>
      <c r="AA321" s="294" t="e">
        <f>VLOOKUP(F321,[4]IMC!$B$6:$R$210,5,FALSE)</f>
        <v>#N/A</v>
      </c>
      <c r="AB321" s="294" t="e">
        <f>VLOOKUP(F321,[4]IMC!$B$6:$R$210,6,FALSE)</f>
        <v>#N/A</v>
      </c>
      <c r="AC321" s="294" t="e">
        <f>VLOOKUP(F321,[4]IMC!$B$6:$R$210,7,FALSE)</f>
        <v>#N/A</v>
      </c>
      <c r="AD321" s="294" t="e">
        <f>VLOOKUP(F321,[4]IMC!$B$6:$R$210,8,FALSE)</f>
        <v>#N/A</v>
      </c>
      <c r="AE321" s="294" t="e">
        <f>VLOOKUP(F321,[4]IMC!$B$6:$R$210,9,FALSE)</f>
        <v>#N/A</v>
      </c>
      <c r="AF321" s="294" t="e">
        <f>VLOOKUP(F321,[4]IMC!$B$6:$R$210,10,FALSE)</f>
        <v>#N/A</v>
      </c>
      <c r="AG321" s="294" t="e">
        <f>VLOOKUP(F321,[4]IMC!$B$6:$R$210,11,FALSE)</f>
        <v>#N/A</v>
      </c>
      <c r="AH321" s="294" t="e">
        <f>VLOOKUP(F321,[4]IMC!$B$6:$R$210,12,FALSE)</f>
        <v>#N/A</v>
      </c>
      <c r="AI321" s="294" t="e">
        <f>VLOOKUP(F321,[4]IMC!$B$6:$R$210,13,FALSE)</f>
        <v>#N/A</v>
      </c>
      <c r="AJ321" s="294" t="e">
        <f>VLOOKUP(F321,[4]IMC!$B$6:$R$210,14,FALSE)</f>
        <v>#N/A</v>
      </c>
      <c r="AK321" s="294" t="e">
        <f>VLOOKUP(F321,[4]IMC!$B$6:$R$210,15,FALSE)</f>
        <v>#N/A</v>
      </c>
      <c r="AL321" s="294" t="e">
        <f>VLOOKUP(F321,[4]IMC!$B$6:$R$210,16,FALSE)</f>
        <v>#N/A</v>
      </c>
      <c r="AM321" s="294" t="e">
        <f>VLOOKUP(F321,[4]IMC!$B$6:$R$210,17,FALSE)</f>
        <v>#N/A</v>
      </c>
    </row>
    <row r="322" spans="1:39" ht="12">
      <c r="A322" s="281"/>
      <c r="B322" s="281"/>
      <c r="C322" s="281"/>
      <c r="D322" s="283"/>
      <c r="E322" s="283"/>
      <c r="F322" s="284">
        <f t="shared" si="47"/>
        <v>0</v>
      </c>
      <c r="G322" s="285" t="e">
        <f t="shared" ca="1" si="50"/>
        <v>#NAME?</v>
      </c>
      <c r="H322" s="281"/>
      <c r="I322" s="281"/>
      <c r="J322" s="281">
        <f t="shared" si="48"/>
        <v>0</v>
      </c>
      <c r="K322" s="281"/>
      <c r="L322" s="286" t="e">
        <f t="shared" si="49"/>
        <v>#DIV/0!</v>
      </c>
      <c r="M322" s="287" t="str">
        <f t="shared" ref="M322:M385" si="52">IF(H322&gt;0,IF(I322&gt;0,H322/I322^2,""),"")</f>
        <v/>
      </c>
      <c r="N322" s="288" t="e">
        <f>MATCH(F322,[4]IMC!B:B,0)</f>
        <v>#N/A</v>
      </c>
      <c r="O322" s="288" t="e">
        <f t="shared" ca="1" si="51"/>
        <v>#N/A</v>
      </c>
      <c r="P322" s="287" t="e">
        <f ca="1">CONCATENATE(INDEX([4]IMC!$F$1:$R$5,5,$O322) &amp; " e " &amp; INDEX([4]IMC!$F$1:$R$5,5,$O322+1))</f>
        <v>#N/A</v>
      </c>
      <c r="Q322" s="281"/>
      <c r="R322" s="288" t="e">
        <f>MATCH(F322,[4]PC!A:A,0)</f>
        <v>#N/A</v>
      </c>
      <c r="S322" s="288" t="e">
        <f t="shared" ref="S322:S385" ca="1" si="53">MATCH(K322,INDIRECT("PC!E" &amp; R322 &amp; ":L" &amp;R322),1)</f>
        <v>#N/A</v>
      </c>
      <c r="T322" s="296" t="e">
        <f ca="1">CONCATENATE(INDEX([4]PC!$E$1:$M$2,1,$S322) &amp; " e " &amp; INDEX([4]PC!$E$1:$M$2,1,$S322+1))</f>
        <v>#N/A</v>
      </c>
      <c r="U322" s="339"/>
      <c r="V322" s="335" t="e">
        <f t="shared" ref="V322:V385" ca="1" si="54">MATCH(U322,INDIRECT("IMC!F" &amp; N322 &amp; ":R" &amp;N322),1)</f>
        <v>#N/A</v>
      </c>
      <c r="W322" s="335" t="e">
        <f ca="1">CONCATENATE(INDEX([4]IMC!$F$1:$R$5,5,$V322) &amp; " e " &amp; INDEX([4]IMC!$F$1:$R$5,5,$V322+1))</f>
        <v>#N/A</v>
      </c>
      <c r="X322" s="336">
        <f t="shared" ref="X322:X385" si="55">U322*(I322*I322)</f>
        <v>0</v>
      </c>
      <c r="Y322" s="336">
        <f t="shared" ref="Y322:Y385" si="56">H322-X322</f>
        <v>0</v>
      </c>
      <c r="Z322" s="337"/>
      <c r="AA322" s="294" t="e">
        <f>VLOOKUP(F322,[4]IMC!$B$6:$R$210,5,FALSE)</f>
        <v>#N/A</v>
      </c>
      <c r="AB322" s="294" t="e">
        <f>VLOOKUP(F322,[4]IMC!$B$6:$R$210,6,FALSE)</f>
        <v>#N/A</v>
      </c>
      <c r="AC322" s="294" t="e">
        <f>VLOOKUP(F322,[4]IMC!$B$6:$R$210,7,FALSE)</f>
        <v>#N/A</v>
      </c>
      <c r="AD322" s="294" t="e">
        <f>VLOOKUP(F322,[4]IMC!$B$6:$R$210,8,FALSE)</f>
        <v>#N/A</v>
      </c>
      <c r="AE322" s="294" t="e">
        <f>VLOOKUP(F322,[4]IMC!$B$6:$R$210,9,FALSE)</f>
        <v>#N/A</v>
      </c>
      <c r="AF322" s="294" t="e">
        <f>VLOOKUP(F322,[4]IMC!$B$6:$R$210,10,FALSE)</f>
        <v>#N/A</v>
      </c>
      <c r="AG322" s="294" t="e">
        <f>VLOOKUP(F322,[4]IMC!$B$6:$R$210,11,FALSE)</f>
        <v>#N/A</v>
      </c>
      <c r="AH322" s="294" t="e">
        <f>VLOOKUP(F322,[4]IMC!$B$6:$R$210,12,FALSE)</f>
        <v>#N/A</v>
      </c>
      <c r="AI322" s="294" t="e">
        <f>VLOOKUP(F322,[4]IMC!$B$6:$R$210,13,FALSE)</f>
        <v>#N/A</v>
      </c>
      <c r="AJ322" s="294" t="e">
        <f>VLOOKUP(F322,[4]IMC!$B$6:$R$210,14,FALSE)</f>
        <v>#N/A</v>
      </c>
      <c r="AK322" s="294" t="e">
        <f>VLOOKUP(F322,[4]IMC!$B$6:$R$210,15,FALSE)</f>
        <v>#N/A</v>
      </c>
      <c r="AL322" s="294" t="e">
        <f>VLOOKUP(F322,[4]IMC!$B$6:$R$210,16,FALSE)</f>
        <v>#N/A</v>
      </c>
      <c r="AM322" s="294" t="e">
        <f>VLOOKUP(F322,[4]IMC!$B$6:$R$210,17,FALSE)</f>
        <v>#N/A</v>
      </c>
    </row>
    <row r="323" spans="1:39" ht="12">
      <c r="A323" s="281"/>
      <c r="B323" s="281"/>
      <c r="C323" s="281"/>
      <c r="D323" s="283"/>
      <c r="E323" s="283"/>
      <c r="F323" s="284">
        <f t="shared" ref="F323:F386" si="57">DATEDIF(E323,D323,"M")</f>
        <v>0</v>
      </c>
      <c r="G323" s="285" t="e">
        <f t="shared" ca="1" si="50"/>
        <v>#NAME?</v>
      </c>
      <c r="H323" s="281"/>
      <c r="I323" s="281"/>
      <c r="J323" s="281">
        <f t="shared" ref="J323:J386" si="58">I323*100</f>
        <v>0</v>
      </c>
      <c r="K323" s="281"/>
      <c r="L323" s="286" t="e">
        <f t="shared" ref="L323:L386" si="59">K323/J323</f>
        <v>#DIV/0!</v>
      </c>
      <c r="M323" s="287" t="str">
        <f t="shared" si="52"/>
        <v/>
      </c>
      <c r="N323" s="288" t="e">
        <f>MATCH(F323,[4]IMC!B:B,0)</f>
        <v>#N/A</v>
      </c>
      <c r="O323" s="288" t="e">
        <f t="shared" ca="1" si="51"/>
        <v>#N/A</v>
      </c>
      <c r="P323" s="287" t="e">
        <f ca="1">CONCATENATE(INDEX([4]IMC!$F$1:$R$5,5,$O323) &amp; " e " &amp; INDEX([4]IMC!$F$1:$R$5,5,$O323+1))</f>
        <v>#N/A</v>
      </c>
      <c r="Q323" s="281"/>
      <c r="R323" s="288" t="e">
        <f>MATCH(F323,[4]PC!A:A,0)</f>
        <v>#N/A</v>
      </c>
      <c r="S323" s="288" t="e">
        <f t="shared" ca="1" si="53"/>
        <v>#N/A</v>
      </c>
      <c r="T323" s="296" t="e">
        <f ca="1">CONCATENATE(INDEX([4]PC!$E$1:$M$2,1,$S323) &amp; " e " &amp; INDEX([4]PC!$E$1:$M$2,1,$S323+1))</f>
        <v>#N/A</v>
      </c>
      <c r="U323" s="339"/>
      <c r="V323" s="335" t="e">
        <f t="shared" ca="1" si="54"/>
        <v>#N/A</v>
      </c>
      <c r="W323" s="335" t="e">
        <f ca="1">CONCATENATE(INDEX([4]IMC!$F$1:$R$5,5,$V323) &amp; " e " &amp; INDEX([4]IMC!$F$1:$R$5,5,$V323+1))</f>
        <v>#N/A</v>
      </c>
      <c r="X323" s="336">
        <f t="shared" si="55"/>
        <v>0</v>
      </c>
      <c r="Y323" s="336">
        <f t="shared" si="56"/>
        <v>0</v>
      </c>
      <c r="Z323" s="337"/>
      <c r="AA323" s="294" t="e">
        <f>VLOOKUP(F323,[4]IMC!$B$6:$R$210,5,FALSE)</f>
        <v>#N/A</v>
      </c>
      <c r="AB323" s="294" t="e">
        <f>VLOOKUP(F323,[4]IMC!$B$6:$R$210,6,FALSE)</f>
        <v>#N/A</v>
      </c>
      <c r="AC323" s="294" t="e">
        <f>VLOOKUP(F323,[4]IMC!$B$6:$R$210,7,FALSE)</f>
        <v>#N/A</v>
      </c>
      <c r="AD323" s="294" t="e">
        <f>VLOOKUP(F323,[4]IMC!$B$6:$R$210,8,FALSE)</f>
        <v>#N/A</v>
      </c>
      <c r="AE323" s="294" t="e">
        <f>VLOOKUP(F323,[4]IMC!$B$6:$R$210,9,FALSE)</f>
        <v>#N/A</v>
      </c>
      <c r="AF323" s="294" t="e">
        <f>VLOOKUP(F323,[4]IMC!$B$6:$R$210,10,FALSE)</f>
        <v>#N/A</v>
      </c>
      <c r="AG323" s="294" t="e">
        <f>VLOOKUP(F323,[4]IMC!$B$6:$R$210,11,FALSE)</f>
        <v>#N/A</v>
      </c>
      <c r="AH323" s="294" t="e">
        <f>VLOOKUP(F323,[4]IMC!$B$6:$R$210,12,FALSE)</f>
        <v>#N/A</v>
      </c>
      <c r="AI323" s="294" t="e">
        <f>VLOOKUP(F323,[4]IMC!$B$6:$R$210,13,FALSE)</f>
        <v>#N/A</v>
      </c>
      <c r="AJ323" s="294" t="e">
        <f>VLOOKUP(F323,[4]IMC!$B$6:$R$210,14,FALSE)</f>
        <v>#N/A</v>
      </c>
      <c r="AK323" s="294" t="e">
        <f>VLOOKUP(F323,[4]IMC!$B$6:$R$210,15,FALSE)</f>
        <v>#N/A</v>
      </c>
      <c r="AL323" s="294" t="e">
        <f>VLOOKUP(F323,[4]IMC!$B$6:$R$210,16,FALSE)</f>
        <v>#N/A</v>
      </c>
      <c r="AM323" s="294" t="e">
        <f>VLOOKUP(F323,[4]IMC!$B$6:$R$210,17,FALSE)</f>
        <v>#N/A</v>
      </c>
    </row>
    <row r="324" spans="1:39" ht="12">
      <c r="A324" s="281"/>
      <c r="B324" s="281"/>
      <c r="C324" s="281"/>
      <c r="D324" s="283"/>
      <c r="E324" s="283"/>
      <c r="F324" s="284">
        <f t="shared" si="57"/>
        <v>0</v>
      </c>
      <c r="G324" s="285" t="e">
        <f t="shared" ca="1" si="50"/>
        <v>#NAME?</v>
      </c>
      <c r="H324" s="281"/>
      <c r="I324" s="281"/>
      <c r="J324" s="281">
        <f t="shared" si="58"/>
        <v>0</v>
      </c>
      <c r="K324" s="281"/>
      <c r="L324" s="286" t="e">
        <f t="shared" si="59"/>
        <v>#DIV/0!</v>
      </c>
      <c r="M324" s="287" t="str">
        <f t="shared" si="52"/>
        <v/>
      </c>
      <c r="N324" s="288" t="e">
        <f>MATCH(F324,[4]IMC!B:B,0)</f>
        <v>#N/A</v>
      </c>
      <c r="O324" s="288" t="e">
        <f t="shared" ca="1" si="51"/>
        <v>#N/A</v>
      </c>
      <c r="P324" s="287" t="e">
        <f ca="1">CONCATENATE(INDEX([4]IMC!$F$1:$R$5,5,$O324) &amp; " e " &amp; INDEX([4]IMC!$F$1:$R$5,5,$O324+1))</f>
        <v>#N/A</v>
      </c>
      <c r="Q324" s="281"/>
      <c r="R324" s="288" t="e">
        <f>MATCH(F324,[4]PC!A:A,0)</f>
        <v>#N/A</v>
      </c>
      <c r="S324" s="288" t="e">
        <f t="shared" ca="1" si="53"/>
        <v>#N/A</v>
      </c>
      <c r="T324" s="296" t="e">
        <f ca="1">CONCATENATE(INDEX([4]PC!$E$1:$M$2,1,$S324) &amp; " e " &amp; INDEX([4]PC!$E$1:$M$2,1,$S324+1))</f>
        <v>#N/A</v>
      </c>
      <c r="U324" s="339"/>
      <c r="V324" s="335" t="e">
        <f t="shared" ca="1" si="54"/>
        <v>#N/A</v>
      </c>
      <c r="W324" s="335" t="e">
        <f ca="1">CONCATENATE(INDEX([4]IMC!$F$1:$R$5,5,$V324) &amp; " e " &amp; INDEX([4]IMC!$F$1:$R$5,5,$V324+1))</f>
        <v>#N/A</v>
      </c>
      <c r="X324" s="336">
        <f t="shared" si="55"/>
        <v>0</v>
      </c>
      <c r="Y324" s="336">
        <f t="shared" si="56"/>
        <v>0</v>
      </c>
      <c r="Z324" s="337"/>
      <c r="AA324" s="294" t="e">
        <f>VLOOKUP(F324,[4]IMC!$B$6:$R$210,5,FALSE)</f>
        <v>#N/A</v>
      </c>
      <c r="AB324" s="294" t="e">
        <f>VLOOKUP(F324,[4]IMC!$B$6:$R$210,6,FALSE)</f>
        <v>#N/A</v>
      </c>
      <c r="AC324" s="294" t="e">
        <f>VLOOKUP(F324,[4]IMC!$B$6:$R$210,7,FALSE)</f>
        <v>#N/A</v>
      </c>
      <c r="AD324" s="294" t="e">
        <f>VLOOKUP(F324,[4]IMC!$B$6:$R$210,8,FALSE)</f>
        <v>#N/A</v>
      </c>
      <c r="AE324" s="294" t="e">
        <f>VLOOKUP(F324,[4]IMC!$B$6:$R$210,9,FALSE)</f>
        <v>#N/A</v>
      </c>
      <c r="AF324" s="294" t="e">
        <f>VLOOKUP(F324,[4]IMC!$B$6:$R$210,10,FALSE)</f>
        <v>#N/A</v>
      </c>
      <c r="AG324" s="294" t="e">
        <f>VLOOKUP(F324,[4]IMC!$B$6:$R$210,11,FALSE)</f>
        <v>#N/A</v>
      </c>
      <c r="AH324" s="294" t="e">
        <f>VLOOKUP(F324,[4]IMC!$B$6:$R$210,12,FALSE)</f>
        <v>#N/A</v>
      </c>
      <c r="AI324" s="294" t="e">
        <f>VLOOKUP(F324,[4]IMC!$B$6:$R$210,13,FALSE)</f>
        <v>#N/A</v>
      </c>
      <c r="AJ324" s="294" t="e">
        <f>VLOOKUP(F324,[4]IMC!$B$6:$R$210,14,FALSE)</f>
        <v>#N/A</v>
      </c>
      <c r="AK324" s="294" t="e">
        <f>VLOOKUP(F324,[4]IMC!$B$6:$R$210,15,FALSE)</f>
        <v>#N/A</v>
      </c>
      <c r="AL324" s="294" t="e">
        <f>VLOOKUP(F324,[4]IMC!$B$6:$R$210,16,FALSE)</f>
        <v>#N/A</v>
      </c>
      <c r="AM324" s="294" t="e">
        <f>VLOOKUP(F324,[4]IMC!$B$6:$R$210,17,FALSE)</f>
        <v>#N/A</v>
      </c>
    </row>
    <row r="325" spans="1:39" ht="12">
      <c r="A325" s="281"/>
      <c r="B325" s="281"/>
      <c r="C325" s="281"/>
      <c r="D325" s="283"/>
      <c r="E325" s="283"/>
      <c r="F325" s="284">
        <f t="shared" si="57"/>
        <v>0</v>
      </c>
      <c r="G325" s="285" t="e">
        <f t="shared" ca="1" si="50"/>
        <v>#NAME?</v>
      </c>
      <c r="H325" s="281"/>
      <c r="I325" s="281"/>
      <c r="J325" s="281">
        <f t="shared" si="58"/>
        <v>0</v>
      </c>
      <c r="K325" s="281"/>
      <c r="L325" s="286" t="e">
        <f t="shared" si="59"/>
        <v>#DIV/0!</v>
      </c>
      <c r="M325" s="287" t="str">
        <f t="shared" si="52"/>
        <v/>
      </c>
      <c r="N325" s="288" t="e">
        <f>MATCH(F325,[4]IMC!B:B,0)</f>
        <v>#N/A</v>
      </c>
      <c r="O325" s="288" t="e">
        <f t="shared" ca="1" si="51"/>
        <v>#N/A</v>
      </c>
      <c r="P325" s="287" t="e">
        <f ca="1">CONCATENATE(INDEX([4]IMC!$F$1:$R$5,5,$O325) &amp; " e " &amp; INDEX([4]IMC!$F$1:$R$5,5,$O325+1))</f>
        <v>#N/A</v>
      </c>
      <c r="Q325" s="281"/>
      <c r="R325" s="288" t="e">
        <f>MATCH(F325,[4]PC!A:A,0)</f>
        <v>#N/A</v>
      </c>
      <c r="S325" s="288" t="e">
        <f t="shared" ca="1" si="53"/>
        <v>#N/A</v>
      </c>
      <c r="T325" s="296" t="e">
        <f ca="1">CONCATENATE(INDEX([4]PC!$E$1:$M$2,1,$S325) &amp; " e " &amp; INDEX([4]PC!$E$1:$M$2,1,$S325+1))</f>
        <v>#N/A</v>
      </c>
      <c r="U325" s="339"/>
      <c r="V325" s="335" t="e">
        <f t="shared" ca="1" si="54"/>
        <v>#N/A</v>
      </c>
      <c r="W325" s="335" t="e">
        <f ca="1">CONCATENATE(INDEX([4]IMC!$F$1:$R$5,5,$V325) &amp; " e " &amp; INDEX([4]IMC!$F$1:$R$5,5,$V325+1))</f>
        <v>#N/A</v>
      </c>
      <c r="X325" s="336">
        <f t="shared" si="55"/>
        <v>0</v>
      </c>
      <c r="Y325" s="336">
        <f t="shared" si="56"/>
        <v>0</v>
      </c>
      <c r="Z325" s="337"/>
      <c r="AA325" s="294" t="e">
        <f>VLOOKUP(F325,[4]IMC!$B$6:$R$210,5,FALSE)</f>
        <v>#N/A</v>
      </c>
      <c r="AB325" s="294" t="e">
        <f>VLOOKUP(F325,[4]IMC!$B$6:$R$210,6,FALSE)</f>
        <v>#N/A</v>
      </c>
      <c r="AC325" s="294" t="e">
        <f>VLOOKUP(F325,[4]IMC!$B$6:$R$210,7,FALSE)</f>
        <v>#N/A</v>
      </c>
      <c r="AD325" s="294" t="e">
        <f>VLOOKUP(F325,[4]IMC!$B$6:$R$210,8,FALSE)</f>
        <v>#N/A</v>
      </c>
      <c r="AE325" s="294" t="e">
        <f>VLOOKUP(F325,[4]IMC!$B$6:$R$210,9,FALSE)</f>
        <v>#N/A</v>
      </c>
      <c r="AF325" s="294" t="e">
        <f>VLOOKUP(F325,[4]IMC!$B$6:$R$210,10,FALSE)</f>
        <v>#N/A</v>
      </c>
      <c r="AG325" s="294" t="e">
        <f>VLOOKUP(F325,[4]IMC!$B$6:$R$210,11,FALSE)</f>
        <v>#N/A</v>
      </c>
      <c r="AH325" s="294" t="e">
        <f>VLOOKUP(F325,[4]IMC!$B$6:$R$210,12,FALSE)</f>
        <v>#N/A</v>
      </c>
      <c r="AI325" s="294" t="e">
        <f>VLOOKUP(F325,[4]IMC!$B$6:$R$210,13,FALSE)</f>
        <v>#N/A</v>
      </c>
      <c r="AJ325" s="294" t="e">
        <f>VLOOKUP(F325,[4]IMC!$B$6:$R$210,14,FALSE)</f>
        <v>#N/A</v>
      </c>
      <c r="AK325" s="294" t="e">
        <f>VLOOKUP(F325,[4]IMC!$B$6:$R$210,15,FALSE)</f>
        <v>#N/A</v>
      </c>
      <c r="AL325" s="294" t="e">
        <f>VLOOKUP(F325,[4]IMC!$B$6:$R$210,16,FALSE)</f>
        <v>#N/A</v>
      </c>
      <c r="AM325" s="294" t="e">
        <f>VLOOKUP(F325,[4]IMC!$B$6:$R$210,17,FALSE)</f>
        <v>#N/A</v>
      </c>
    </row>
    <row r="326" spans="1:39" ht="12">
      <c r="A326" s="281"/>
      <c r="B326" s="281"/>
      <c r="C326" s="281"/>
      <c r="D326" s="283"/>
      <c r="E326" s="283"/>
      <c r="F326" s="284">
        <f t="shared" si="57"/>
        <v>0</v>
      </c>
      <c r="G326" s="285" t="e">
        <f t="shared" ca="1" si="50"/>
        <v>#NAME?</v>
      </c>
      <c r="H326" s="281"/>
      <c r="I326" s="281"/>
      <c r="J326" s="281">
        <f t="shared" si="58"/>
        <v>0</v>
      </c>
      <c r="K326" s="281"/>
      <c r="L326" s="286" t="e">
        <f t="shared" si="59"/>
        <v>#DIV/0!</v>
      </c>
      <c r="M326" s="287" t="str">
        <f t="shared" si="52"/>
        <v/>
      </c>
      <c r="N326" s="288" t="e">
        <f>MATCH(F326,[4]IMC!B:B,0)</f>
        <v>#N/A</v>
      </c>
      <c r="O326" s="288" t="e">
        <f t="shared" ca="1" si="51"/>
        <v>#N/A</v>
      </c>
      <c r="P326" s="287" t="e">
        <f ca="1">CONCATENATE(INDEX([4]IMC!$F$1:$R$5,5,$O326) &amp; " e " &amp; INDEX([4]IMC!$F$1:$R$5,5,$O326+1))</f>
        <v>#N/A</v>
      </c>
      <c r="Q326" s="281"/>
      <c r="R326" s="288" t="e">
        <f>MATCH(F326,[4]PC!A:A,0)</f>
        <v>#N/A</v>
      </c>
      <c r="S326" s="288" t="e">
        <f t="shared" ca="1" si="53"/>
        <v>#N/A</v>
      </c>
      <c r="T326" s="296" t="e">
        <f ca="1">CONCATENATE(INDEX([4]PC!$E$1:$M$2,1,$S326) &amp; " e " &amp; INDEX([4]PC!$E$1:$M$2,1,$S326+1))</f>
        <v>#N/A</v>
      </c>
      <c r="U326" s="339"/>
      <c r="V326" s="335" t="e">
        <f t="shared" ca="1" si="54"/>
        <v>#N/A</v>
      </c>
      <c r="W326" s="335" t="e">
        <f ca="1">CONCATENATE(INDEX([4]IMC!$F$1:$R$5,5,$V326) &amp; " e " &amp; INDEX([4]IMC!$F$1:$R$5,5,$V326+1))</f>
        <v>#N/A</v>
      </c>
      <c r="X326" s="336">
        <f t="shared" si="55"/>
        <v>0</v>
      </c>
      <c r="Y326" s="336">
        <f t="shared" si="56"/>
        <v>0</v>
      </c>
      <c r="Z326" s="337"/>
      <c r="AA326" s="294" t="e">
        <f>VLOOKUP(F326,[4]IMC!$B$6:$R$210,5,FALSE)</f>
        <v>#N/A</v>
      </c>
      <c r="AB326" s="294" t="e">
        <f>VLOOKUP(F326,[4]IMC!$B$6:$R$210,6,FALSE)</f>
        <v>#N/A</v>
      </c>
      <c r="AC326" s="294" t="e">
        <f>VLOOKUP(F326,[4]IMC!$B$6:$R$210,7,FALSE)</f>
        <v>#N/A</v>
      </c>
      <c r="AD326" s="294" t="e">
        <f>VLOOKUP(F326,[4]IMC!$B$6:$R$210,8,FALSE)</f>
        <v>#N/A</v>
      </c>
      <c r="AE326" s="294" t="e">
        <f>VLOOKUP(F326,[4]IMC!$B$6:$R$210,9,FALSE)</f>
        <v>#N/A</v>
      </c>
      <c r="AF326" s="294" t="e">
        <f>VLOOKUP(F326,[4]IMC!$B$6:$R$210,10,FALSE)</f>
        <v>#N/A</v>
      </c>
      <c r="AG326" s="294" t="e">
        <f>VLOOKUP(F326,[4]IMC!$B$6:$R$210,11,FALSE)</f>
        <v>#N/A</v>
      </c>
      <c r="AH326" s="294" t="e">
        <f>VLOOKUP(F326,[4]IMC!$B$6:$R$210,12,FALSE)</f>
        <v>#N/A</v>
      </c>
      <c r="AI326" s="294" t="e">
        <f>VLOOKUP(F326,[4]IMC!$B$6:$R$210,13,FALSE)</f>
        <v>#N/A</v>
      </c>
      <c r="AJ326" s="294" t="e">
        <f>VLOOKUP(F326,[4]IMC!$B$6:$R$210,14,FALSE)</f>
        <v>#N/A</v>
      </c>
      <c r="AK326" s="294" t="e">
        <f>VLOOKUP(F326,[4]IMC!$B$6:$R$210,15,FALSE)</f>
        <v>#N/A</v>
      </c>
      <c r="AL326" s="294" t="e">
        <f>VLOOKUP(F326,[4]IMC!$B$6:$R$210,16,FALSE)</f>
        <v>#N/A</v>
      </c>
      <c r="AM326" s="294" t="e">
        <f>VLOOKUP(F326,[4]IMC!$B$6:$R$210,17,FALSE)</f>
        <v>#N/A</v>
      </c>
    </row>
    <row r="327" spans="1:39" ht="12">
      <c r="A327" s="281"/>
      <c r="B327" s="281"/>
      <c r="C327" s="281"/>
      <c r="D327" s="283"/>
      <c r="E327" s="283"/>
      <c r="F327" s="284">
        <f t="shared" si="57"/>
        <v>0</v>
      </c>
      <c r="G327" s="285" t="e">
        <f t="shared" ca="1" si="50"/>
        <v>#NAME?</v>
      </c>
      <c r="H327" s="281"/>
      <c r="I327" s="281"/>
      <c r="J327" s="281">
        <f t="shared" si="58"/>
        <v>0</v>
      </c>
      <c r="K327" s="281"/>
      <c r="L327" s="286" t="e">
        <f t="shared" si="59"/>
        <v>#DIV/0!</v>
      </c>
      <c r="M327" s="287" t="str">
        <f t="shared" si="52"/>
        <v/>
      </c>
      <c r="N327" s="288" t="e">
        <f>MATCH(F327,[4]IMC!B:B,0)</f>
        <v>#N/A</v>
      </c>
      <c r="O327" s="288" t="e">
        <f t="shared" ca="1" si="51"/>
        <v>#N/A</v>
      </c>
      <c r="P327" s="287" t="e">
        <f ca="1">CONCATENATE(INDEX([4]IMC!$F$1:$R$5,5,$O327) &amp; " e " &amp; INDEX([4]IMC!$F$1:$R$5,5,$O327+1))</f>
        <v>#N/A</v>
      </c>
      <c r="Q327" s="281"/>
      <c r="R327" s="288" t="e">
        <f>MATCH(F327,[4]PC!A:A,0)</f>
        <v>#N/A</v>
      </c>
      <c r="S327" s="288" t="e">
        <f t="shared" ca="1" si="53"/>
        <v>#N/A</v>
      </c>
      <c r="T327" s="296" t="e">
        <f ca="1">CONCATENATE(INDEX([4]PC!$E$1:$M$2,1,$S327) &amp; " e " &amp; INDEX([4]PC!$E$1:$M$2,1,$S327+1))</f>
        <v>#N/A</v>
      </c>
      <c r="U327" s="339"/>
      <c r="V327" s="335" t="e">
        <f t="shared" ca="1" si="54"/>
        <v>#N/A</v>
      </c>
      <c r="W327" s="335" t="e">
        <f ca="1">CONCATENATE(INDEX([4]IMC!$F$1:$R$5,5,$V327) &amp; " e " &amp; INDEX([4]IMC!$F$1:$R$5,5,$V327+1))</f>
        <v>#N/A</v>
      </c>
      <c r="X327" s="336">
        <f t="shared" si="55"/>
        <v>0</v>
      </c>
      <c r="Y327" s="336">
        <f t="shared" si="56"/>
        <v>0</v>
      </c>
      <c r="Z327" s="337"/>
      <c r="AA327" s="294" t="e">
        <f>VLOOKUP(F327,[4]IMC!$B$6:$R$210,5,FALSE)</f>
        <v>#N/A</v>
      </c>
      <c r="AB327" s="294" t="e">
        <f>VLOOKUP(F327,[4]IMC!$B$6:$R$210,6,FALSE)</f>
        <v>#N/A</v>
      </c>
      <c r="AC327" s="294" t="e">
        <f>VLOOKUP(F327,[4]IMC!$B$6:$R$210,7,FALSE)</f>
        <v>#N/A</v>
      </c>
      <c r="AD327" s="294" t="e">
        <f>VLOOKUP(F327,[4]IMC!$B$6:$R$210,8,FALSE)</f>
        <v>#N/A</v>
      </c>
      <c r="AE327" s="294" t="e">
        <f>VLOOKUP(F327,[4]IMC!$B$6:$R$210,9,FALSE)</f>
        <v>#N/A</v>
      </c>
      <c r="AF327" s="294" t="e">
        <f>VLOOKUP(F327,[4]IMC!$B$6:$R$210,10,FALSE)</f>
        <v>#N/A</v>
      </c>
      <c r="AG327" s="294" t="e">
        <f>VLOOKUP(F327,[4]IMC!$B$6:$R$210,11,FALSE)</f>
        <v>#N/A</v>
      </c>
      <c r="AH327" s="294" t="e">
        <f>VLOOKUP(F327,[4]IMC!$B$6:$R$210,12,FALSE)</f>
        <v>#N/A</v>
      </c>
      <c r="AI327" s="294" t="e">
        <f>VLOOKUP(F327,[4]IMC!$B$6:$R$210,13,FALSE)</f>
        <v>#N/A</v>
      </c>
      <c r="AJ327" s="294" t="e">
        <f>VLOOKUP(F327,[4]IMC!$B$6:$R$210,14,FALSE)</f>
        <v>#N/A</v>
      </c>
      <c r="AK327" s="294" t="e">
        <f>VLOOKUP(F327,[4]IMC!$B$6:$R$210,15,FALSE)</f>
        <v>#N/A</v>
      </c>
      <c r="AL327" s="294" t="e">
        <f>VLOOKUP(F327,[4]IMC!$B$6:$R$210,16,FALSE)</f>
        <v>#N/A</v>
      </c>
      <c r="AM327" s="294" t="e">
        <f>VLOOKUP(F327,[4]IMC!$B$6:$R$210,17,FALSE)</f>
        <v>#N/A</v>
      </c>
    </row>
    <row r="328" spans="1:39" ht="12">
      <c r="A328" s="281"/>
      <c r="B328" s="281"/>
      <c r="C328" s="281"/>
      <c r="D328" s="283"/>
      <c r="E328" s="283"/>
      <c r="F328" s="284">
        <f t="shared" si="57"/>
        <v>0</v>
      </c>
      <c r="G328" s="285" t="e">
        <f t="shared" ca="1" si="50"/>
        <v>#NAME?</v>
      </c>
      <c r="H328" s="281"/>
      <c r="I328" s="281"/>
      <c r="J328" s="281">
        <f t="shared" si="58"/>
        <v>0</v>
      </c>
      <c r="K328" s="281"/>
      <c r="L328" s="286" t="e">
        <f t="shared" si="59"/>
        <v>#DIV/0!</v>
      </c>
      <c r="M328" s="287" t="str">
        <f t="shared" si="52"/>
        <v/>
      </c>
      <c r="N328" s="288" t="e">
        <f>MATCH(F328,[4]IMC!B:B,0)</f>
        <v>#N/A</v>
      </c>
      <c r="O328" s="288" t="e">
        <f t="shared" ca="1" si="51"/>
        <v>#N/A</v>
      </c>
      <c r="P328" s="287" t="e">
        <f ca="1">CONCATENATE(INDEX([4]IMC!$F$1:$R$5,5,$O328) &amp; " e " &amp; INDEX([4]IMC!$F$1:$R$5,5,$O328+1))</f>
        <v>#N/A</v>
      </c>
      <c r="Q328" s="281"/>
      <c r="R328" s="288" t="e">
        <f>MATCH(F328,[4]PC!A:A,0)</f>
        <v>#N/A</v>
      </c>
      <c r="S328" s="288" t="e">
        <f t="shared" ca="1" si="53"/>
        <v>#N/A</v>
      </c>
      <c r="T328" s="296" t="e">
        <f ca="1">CONCATENATE(INDEX([4]PC!$E$1:$M$2,1,$S328) &amp; " e " &amp; INDEX([4]PC!$E$1:$M$2,1,$S328+1))</f>
        <v>#N/A</v>
      </c>
      <c r="U328" s="339"/>
      <c r="V328" s="335" t="e">
        <f t="shared" ca="1" si="54"/>
        <v>#N/A</v>
      </c>
      <c r="W328" s="335" t="e">
        <f ca="1">CONCATENATE(INDEX([4]IMC!$F$1:$R$5,5,$V328) &amp; " e " &amp; INDEX([4]IMC!$F$1:$R$5,5,$V328+1))</f>
        <v>#N/A</v>
      </c>
      <c r="X328" s="336">
        <f t="shared" si="55"/>
        <v>0</v>
      </c>
      <c r="Y328" s="336">
        <f t="shared" si="56"/>
        <v>0</v>
      </c>
      <c r="Z328" s="337"/>
      <c r="AA328" s="294" t="e">
        <f>VLOOKUP(F328,[4]IMC!$B$6:$R$210,5,FALSE)</f>
        <v>#N/A</v>
      </c>
      <c r="AB328" s="294" t="e">
        <f>VLOOKUP(F328,[4]IMC!$B$6:$R$210,6,FALSE)</f>
        <v>#N/A</v>
      </c>
      <c r="AC328" s="294" t="e">
        <f>VLOOKUP(F328,[4]IMC!$B$6:$R$210,7,FALSE)</f>
        <v>#N/A</v>
      </c>
      <c r="AD328" s="294" t="e">
        <f>VLOOKUP(F328,[4]IMC!$B$6:$R$210,8,FALSE)</f>
        <v>#N/A</v>
      </c>
      <c r="AE328" s="294" t="e">
        <f>VLOOKUP(F328,[4]IMC!$B$6:$R$210,9,FALSE)</f>
        <v>#N/A</v>
      </c>
      <c r="AF328" s="294" t="e">
        <f>VLOOKUP(F328,[4]IMC!$B$6:$R$210,10,FALSE)</f>
        <v>#N/A</v>
      </c>
      <c r="AG328" s="294" t="e">
        <f>VLOOKUP(F328,[4]IMC!$B$6:$R$210,11,FALSE)</f>
        <v>#N/A</v>
      </c>
      <c r="AH328" s="294" t="e">
        <f>VLOOKUP(F328,[4]IMC!$B$6:$R$210,12,FALSE)</f>
        <v>#N/A</v>
      </c>
      <c r="AI328" s="294" t="e">
        <f>VLOOKUP(F328,[4]IMC!$B$6:$R$210,13,FALSE)</f>
        <v>#N/A</v>
      </c>
      <c r="AJ328" s="294" t="e">
        <f>VLOOKUP(F328,[4]IMC!$B$6:$R$210,14,FALSE)</f>
        <v>#N/A</v>
      </c>
      <c r="AK328" s="294" t="e">
        <f>VLOOKUP(F328,[4]IMC!$B$6:$R$210,15,FALSE)</f>
        <v>#N/A</v>
      </c>
      <c r="AL328" s="294" t="e">
        <f>VLOOKUP(F328,[4]IMC!$B$6:$R$210,16,FALSE)</f>
        <v>#N/A</v>
      </c>
      <c r="AM328" s="294" t="e">
        <f>VLOOKUP(F328,[4]IMC!$B$6:$R$210,17,FALSE)</f>
        <v>#N/A</v>
      </c>
    </row>
    <row r="329" spans="1:39" ht="12">
      <c r="A329" s="281"/>
      <c r="B329" s="281"/>
      <c r="C329" s="281"/>
      <c r="D329" s="283"/>
      <c r="E329" s="283"/>
      <c r="F329" s="284">
        <f t="shared" si="57"/>
        <v>0</v>
      </c>
      <c r="G329" s="285" t="e">
        <f t="shared" ca="1" si="50"/>
        <v>#NAME?</v>
      </c>
      <c r="H329" s="281"/>
      <c r="I329" s="281"/>
      <c r="J329" s="281">
        <f t="shared" si="58"/>
        <v>0</v>
      </c>
      <c r="K329" s="281"/>
      <c r="L329" s="286" t="e">
        <f t="shared" si="59"/>
        <v>#DIV/0!</v>
      </c>
      <c r="M329" s="287" t="str">
        <f t="shared" si="52"/>
        <v/>
      </c>
      <c r="N329" s="288" t="e">
        <f>MATCH(F329,[4]IMC!B:B,0)</f>
        <v>#N/A</v>
      </c>
      <c r="O329" s="288" t="e">
        <f t="shared" ca="1" si="51"/>
        <v>#N/A</v>
      </c>
      <c r="P329" s="287" t="e">
        <f ca="1">CONCATENATE(INDEX([4]IMC!$F$1:$R$5,5,$O329) &amp; " e " &amp; INDEX([4]IMC!$F$1:$R$5,5,$O329+1))</f>
        <v>#N/A</v>
      </c>
      <c r="Q329" s="281"/>
      <c r="R329" s="288" t="e">
        <f>MATCH(F329,[4]PC!A:A,0)</f>
        <v>#N/A</v>
      </c>
      <c r="S329" s="288" t="e">
        <f t="shared" ca="1" si="53"/>
        <v>#N/A</v>
      </c>
      <c r="T329" s="296" t="e">
        <f ca="1">CONCATENATE(INDEX([4]PC!$E$1:$M$2,1,$S329) &amp; " e " &amp; INDEX([4]PC!$E$1:$M$2,1,$S329+1))</f>
        <v>#N/A</v>
      </c>
      <c r="U329" s="339"/>
      <c r="V329" s="335" t="e">
        <f t="shared" ca="1" si="54"/>
        <v>#N/A</v>
      </c>
      <c r="W329" s="335" t="e">
        <f ca="1">CONCATENATE(INDEX([4]IMC!$F$1:$R$5,5,$V329) &amp; " e " &amp; INDEX([4]IMC!$F$1:$R$5,5,$V329+1))</f>
        <v>#N/A</v>
      </c>
      <c r="X329" s="336">
        <f t="shared" si="55"/>
        <v>0</v>
      </c>
      <c r="Y329" s="336">
        <f t="shared" si="56"/>
        <v>0</v>
      </c>
      <c r="Z329" s="337"/>
      <c r="AA329" s="294" t="e">
        <f>VLOOKUP(F329,[4]IMC!$B$6:$R$210,5,FALSE)</f>
        <v>#N/A</v>
      </c>
      <c r="AB329" s="294" t="e">
        <f>VLOOKUP(F329,[4]IMC!$B$6:$R$210,6,FALSE)</f>
        <v>#N/A</v>
      </c>
      <c r="AC329" s="294" t="e">
        <f>VLOOKUP(F329,[4]IMC!$B$6:$R$210,7,FALSE)</f>
        <v>#N/A</v>
      </c>
      <c r="AD329" s="294" t="e">
        <f>VLOOKUP(F329,[4]IMC!$B$6:$R$210,8,FALSE)</f>
        <v>#N/A</v>
      </c>
      <c r="AE329" s="294" t="e">
        <f>VLOOKUP(F329,[4]IMC!$B$6:$R$210,9,FALSE)</f>
        <v>#N/A</v>
      </c>
      <c r="AF329" s="294" t="e">
        <f>VLOOKUP(F329,[4]IMC!$B$6:$R$210,10,FALSE)</f>
        <v>#N/A</v>
      </c>
      <c r="AG329" s="294" t="e">
        <f>VLOOKUP(F329,[4]IMC!$B$6:$R$210,11,FALSE)</f>
        <v>#N/A</v>
      </c>
      <c r="AH329" s="294" t="e">
        <f>VLOOKUP(F329,[4]IMC!$B$6:$R$210,12,FALSE)</f>
        <v>#N/A</v>
      </c>
      <c r="AI329" s="294" t="e">
        <f>VLOOKUP(F329,[4]IMC!$B$6:$R$210,13,FALSE)</f>
        <v>#N/A</v>
      </c>
      <c r="AJ329" s="294" t="e">
        <f>VLOOKUP(F329,[4]IMC!$B$6:$R$210,14,FALSE)</f>
        <v>#N/A</v>
      </c>
      <c r="AK329" s="294" t="e">
        <f>VLOOKUP(F329,[4]IMC!$B$6:$R$210,15,FALSE)</f>
        <v>#N/A</v>
      </c>
      <c r="AL329" s="294" t="e">
        <f>VLOOKUP(F329,[4]IMC!$B$6:$R$210,16,FALSE)</f>
        <v>#N/A</v>
      </c>
      <c r="AM329" s="294" t="e">
        <f>VLOOKUP(F329,[4]IMC!$B$6:$R$210,17,FALSE)</f>
        <v>#N/A</v>
      </c>
    </row>
    <row r="330" spans="1:39" ht="12">
      <c r="A330" s="281"/>
      <c r="B330" s="281"/>
      <c r="C330" s="281"/>
      <c r="D330" s="283"/>
      <c r="E330" s="283"/>
      <c r="F330" s="284">
        <f t="shared" si="57"/>
        <v>0</v>
      </c>
      <c r="G330" s="285" t="e">
        <f t="shared" ca="1" si="50"/>
        <v>#NAME?</v>
      </c>
      <c r="H330" s="281"/>
      <c r="I330" s="281"/>
      <c r="J330" s="281">
        <f t="shared" si="58"/>
        <v>0</v>
      </c>
      <c r="K330" s="281"/>
      <c r="L330" s="286" t="e">
        <f t="shared" si="59"/>
        <v>#DIV/0!</v>
      </c>
      <c r="M330" s="287" t="str">
        <f t="shared" si="52"/>
        <v/>
      </c>
      <c r="N330" s="288" t="e">
        <f>MATCH(F330,[4]IMC!B:B,0)</f>
        <v>#N/A</v>
      </c>
      <c r="O330" s="288" t="e">
        <f t="shared" ca="1" si="51"/>
        <v>#N/A</v>
      </c>
      <c r="P330" s="287" t="e">
        <f ca="1">CONCATENATE(INDEX([4]IMC!$F$1:$R$5,5,$O330) &amp; " e " &amp; INDEX([4]IMC!$F$1:$R$5,5,$O330+1))</f>
        <v>#N/A</v>
      </c>
      <c r="Q330" s="281"/>
      <c r="R330" s="288" t="e">
        <f>MATCH(F330,[4]PC!A:A,0)</f>
        <v>#N/A</v>
      </c>
      <c r="S330" s="288" t="e">
        <f t="shared" ca="1" si="53"/>
        <v>#N/A</v>
      </c>
      <c r="T330" s="296" t="e">
        <f ca="1">CONCATENATE(INDEX([4]PC!$E$1:$M$2,1,$S330) &amp; " e " &amp; INDEX([4]PC!$E$1:$M$2,1,$S330+1))</f>
        <v>#N/A</v>
      </c>
      <c r="U330" s="339"/>
      <c r="V330" s="335" t="e">
        <f t="shared" ca="1" si="54"/>
        <v>#N/A</v>
      </c>
      <c r="W330" s="335" t="e">
        <f ca="1">CONCATENATE(INDEX([4]IMC!$F$1:$R$5,5,$V330) &amp; " e " &amp; INDEX([4]IMC!$F$1:$R$5,5,$V330+1))</f>
        <v>#N/A</v>
      </c>
      <c r="X330" s="336">
        <f t="shared" si="55"/>
        <v>0</v>
      </c>
      <c r="Y330" s="336">
        <f t="shared" si="56"/>
        <v>0</v>
      </c>
      <c r="Z330" s="337"/>
      <c r="AA330" s="294" t="e">
        <f>VLOOKUP(F330,[4]IMC!$B$6:$R$210,5,FALSE)</f>
        <v>#N/A</v>
      </c>
      <c r="AB330" s="294" t="e">
        <f>VLOOKUP(F330,[4]IMC!$B$6:$R$210,6,FALSE)</f>
        <v>#N/A</v>
      </c>
      <c r="AC330" s="294" t="e">
        <f>VLOOKUP(F330,[4]IMC!$B$6:$R$210,7,FALSE)</f>
        <v>#N/A</v>
      </c>
      <c r="AD330" s="294" t="e">
        <f>VLOOKUP(F330,[4]IMC!$B$6:$R$210,8,FALSE)</f>
        <v>#N/A</v>
      </c>
      <c r="AE330" s="294" t="e">
        <f>VLOOKUP(F330,[4]IMC!$B$6:$R$210,9,FALSE)</f>
        <v>#N/A</v>
      </c>
      <c r="AF330" s="294" t="e">
        <f>VLOOKUP(F330,[4]IMC!$B$6:$R$210,10,FALSE)</f>
        <v>#N/A</v>
      </c>
      <c r="AG330" s="294" t="e">
        <f>VLOOKUP(F330,[4]IMC!$B$6:$R$210,11,FALSE)</f>
        <v>#N/A</v>
      </c>
      <c r="AH330" s="294" t="e">
        <f>VLOOKUP(F330,[4]IMC!$B$6:$R$210,12,FALSE)</f>
        <v>#N/A</v>
      </c>
      <c r="AI330" s="294" t="e">
        <f>VLOOKUP(F330,[4]IMC!$B$6:$R$210,13,FALSE)</f>
        <v>#N/A</v>
      </c>
      <c r="AJ330" s="294" t="e">
        <f>VLOOKUP(F330,[4]IMC!$B$6:$R$210,14,FALSE)</f>
        <v>#N/A</v>
      </c>
      <c r="AK330" s="294" t="e">
        <f>VLOOKUP(F330,[4]IMC!$B$6:$R$210,15,FALSE)</f>
        <v>#N/A</v>
      </c>
      <c r="AL330" s="294" t="e">
        <f>VLOOKUP(F330,[4]IMC!$B$6:$R$210,16,FALSE)</f>
        <v>#N/A</v>
      </c>
      <c r="AM330" s="294" t="e">
        <f>VLOOKUP(F330,[4]IMC!$B$6:$R$210,17,FALSE)</f>
        <v>#N/A</v>
      </c>
    </row>
    <row r="331" spans="1:39" ht="12">
      <c r="A331" s="281"/>
      <c r="B331" s="281"/>
      <c r="C331" s="281"/>
      <c r="D331" s="283"/>
      <c r="E331" s="283"/>
      <c r="F331" s="284">
        <f t="shared" si="57"/>
        <v>0</v>
      </c>
      <c r="G331" s="285" t="e">
        <f t="shared" ca="1" si="50"/>
        <v>#NAME?</v>
      </c>
      <c r="H331" s="281"/>
      <c r="I331" s="281"/>
      <c r="J331" s="281">
        <f t="shared" si="58"/>
        <v>0</v>
      </c>
      <c r="K331" s="281"/>
      <c r="L331" s="286" t="e">
        <f t="shared" si="59"/>
        <v>#DIV/0!</v>
      </c>
      <c r="M331" s="287" t="str">
        <f t="shared" si="52"/>
        <v/>
      </c>
      <c r="N331" s="288" t="e">
        <f>MATCH(F331,[4]IMC!B:B,0)</f>
        <v>#N/A</v>
      </c>
      <c r="O331" s="288" t="e">
        <f t="shared" ca="1" si="51"/>
        <v>#N/A</v>
      </c>
      <c r="P331" s="287" t="e">
        <f ca="1">CONCATENATE(INDEX([4]IMC!$F$1:$R$5,5,$O331) &amp; " e " &amp; INDEX([4]IMC!$F$1:$R$5,5,$O331+1))</f>
        <v>#N/A</v>
      </c>
      <c r="Q331" s="281"/>
      <c r="R331" s="288" t="e">
        <f>MATCH(F331,[4]PC!A:A,0)</f>
        <v>#N/A</v>
      </c>
      <c r="S331" s="288" t="e">
        <f t="shared" ca="1" si="53"/>
        <v>#N/A</v>
      </c>
      <c r="T331" s="296" t="e">
        <f ca="1">CONCATENATE(INDEX([4]PC!$E$1:$M$2,1,$S331) &amp; " e " &amp; INDEX([4]PC!$E$1:$M$2,1,$S331+1))</f>
        <v>#N/A</v>
      </c>
      <c r="U331" s="339"/>
      <c r="V331" s="335" t="e">
        <f t="shared" ca="1" si="54"/>
        <v>#N/A</v>
      </c>
      <c r="W331" s="335" t="e">
        <f ca="1">CONCATENATE(INDEX([4]IMC!$F$1:$R$5,5,$V331) &amp; " e " &amp; INDEX([4]IMC!$F$1:$R$5,5,$V331+1))</f>
        <v>#N/A</v>
      </c>
      <c r="X331" s="336">
        <f t="shared" si="55"/>
        <v>0</v>
      </c>
      <c r="Y331" s="336">
        <f t="shared" si="56"/>
        <v>0</v>
      </c>
      <c r="Z331" s="337"/>
      <c r="AA331" s="294" t="e">
        <f>VLOOKUP(F331,[4]IMC!$B$6:$R$210,5,FALSE)</f>
        <v>#N/A</v>
      </c>
      <c r="AB331" s="294" t="e">
        <f>VLOOKUP(F331,[4]IMC!$B$6:$R$210,6,FALSE)</f>
        <v>#N/A</v>
      </c>
      <c r="AC331" s="294" t="e">
        <f>VLOOKUP(F331,[4]IMC!$B$6:$R$210,7,FALSE)</f>
        <v>#N/A</v>
      </c>
      <c r="AD331" s="294" t="e">
        <f>VLOOKUP(F331,[4]IMC!$B$6:$R$210,8,FALSE)</f>
        <v>#N/A</v>
      </c>
      <c r="AE331" s="294" t="e">
        <f>VLOOKUP(F331,[4]IMC!$B$6:$R$210,9,FALSE)</f>
        <v>#N/A</v>
      </c>
      <c r="AF331" s="294" t="e">
        <f>VLOOKUP(F331,[4]IMC!$B$6:$R$210,10,FALSE)</f>
        <v>#N/A</v>
      </c>
      <c r="AG331" s="294" t="e">
        <f>VLOOKUP(F331,[4]IMC!$B$6:$R$210,11,FALSE)</f>
        <v>#N/A</v>
      </c>
      <c r="AH331" s="294" t="e">
        <f>VLOOKUP(F331,[4]IMC!$B$6:$R$210,12,FALSE)</f>
        <v>#N/A</v>
      </c>
      <c r="AI331" s="294" t="e">
        <f>VLOOKUP(F331,[4]IMC!$B$6:$R$210,13,FALSE)</f>
        <v>#N/A</v>
      </c>
      <c r="AJ331" s="294" t="e">
        <f>VLOOKUP(F331,[4]IMC!$B$6:$R$210,14,FALSE)</f>
        <v>#N/A</v>
      </c>
      <c r="AK331" s="294" t="e">
        <f>VLOOKUP(F331,[4]IMC!$B$6:$R$210,15,FALSE)</f>
        <v>#N/A</v>
      </c>
      <c r="AL331" s="294" t="e">
        <f>VLOOKUP(F331,[4]IMC!$B$6:$R$210,16,FALSE)</f>
        <v>#N/A</v>
      </c>
      <c r="AM331" s="294" t="e">
        <f>VLOOKUP(F331,[4]IMC!$B$6:$R$210,17,FALSE)</f>
        <v>#N/A</v>
      </c>
    </row>
    <row r="332" spans="1:39" ht="12">
      <c r="A332" s="281"/>
      <c r="B332" s="281"/>
      <c r="C332" s="281"/>
      <c r="D332" s="283"/>
      <c r="E332" s="283"/>
      <c r="F332" s="284">
        <f t="shared" si="57"/>
        <v>0</v>
      </c>
      <c r="G332" s="285" t="e">
        <f t="shared" ca="1" si="50"/>
        <v>#NAME?</v>
      </c>
      <c r="H332" s="281"/>
      <c r="I332" s="281"/>
      <c r="J332" s="281">
        <f t="shared" si="58"/>
        <v>0</v>
      </c>
      <c r="K332" s="281"/>
      <c r="L332" s="286" t="e">
        <f t="shared" si="59"/>
        <v>#DIV/0!</v>
      </c>
      <c r="M332" s="287" t="str">
        <f t="shared" si="52"/>
        <v/>
      </c>
      <c r="N332" s="288" t="e">
        <f>MATCH(F332,[4]IMC!B:B,0)</f>
        <v>#N/A</v>
      </c>
      <c r="O332" s="288" t="e">
        <f t="shared" ca="1" si="51"/>
        <v>#N/A</v>
      </c>
      <c r="P332" s="287" t="e">
        <f ca="1">CONCATENATE(INDEX([4]IMC!$F$1:$R$5,5,$O332) &amp; " e " &amp; INDEX([4]IMC!$F$1:$R$5,5,$O332+1))</f>
        <v>#N/A</v>
      </c>
      <c r="Q332" s="281"/>
      <c r="R332" s="288" t="e">
        <f>MATCH(F332,[4]PC!A:A,0)</f>
        <v>#N/A</v>
      </c>
      <c r="S332" s="288" t="e">
        <f t="shared" ca="1" si="53"/>
        <v>#N/A</v>
      </c>
      <c r="T332" s="296" t="e">
        <f ca="1">CONCATENATE(INDEX([4]PC!$E$1:$M$2,1,$S332) &amp; " e " &amp; INDEX([4]PC!$E$1:$M$2,1,$S332+1))</f>
        <v>#N/A</v>
      </c>
      <c r="U332" s="339"/>
      <c r="V332" s="335" t="e">
        <f t="shared" ca="1" si="54"/>
        <v>#N/A</v>
      </c>
      <c r="W332" s="335" t="e">
        <f ca="1">CONCATENATE(INDEX([4]IMC!$F$1:$R$5,5,$V332) &amp; " e " &amp; INDEX([4]IMC!$F$1:$R$5,5,$V332+1))</f>
        <v>#N/A</v>
      </c>
      <c r="X332" s="336">
        <f t="shared" si="55"/>
        <v>0</v>
      </c>
      <c r="Y332" s="336">
        <f t="shared" si="56"/>
        <v>0</v>
      </c>
      <c r="Z332" s="337"/>
      <c r="AA332" s="294" t="e">
        <f>VLOOKUP(F332,[4]IMC!$B$6:$R$210,5,FALSE)</f>
        <v>#N/A</v>
      </c>
      <c r="AB332" s="294" t="e">
        <f>VLOOKUP(F332,[4]IMC!$B$6:$R$210,6,FALSE)</f>
        <v>#N/A</v>
      </c>
      <c r="AC332" s="294" t="e">
        <f>VLOOKUP(F332,[4]IMC!$B$6:$R$210,7,FALSE)</f>
        <v>#N/A</v>
      </c>
      <c r="AD332" s="294" t="e">
        <f>VLOOKUP(F332,[4]IMC!$B$6:$R$210,8,FALSE)</f>
        <v>#N/A</v>
      </c>
      <c r="AE332" s="294" t="e">
        <f>VLOOKUP(F332,[4]IMC!$B$6:$R$210,9,FALSE)</f>
        <v>#N/A</v>
      </c>
      <c r="AF332" s="294" t="e">
        <f>VLOOKUP(F332,[4]IMC!$B$6:$R$210,10,FALSE)</f>
        <v>#N/A</v>
      </c>
      <c r="AG332" s="294" t="e">
        <f>VLOOKUP(F332,[4]IMC!$B$6:$R$210,11,FALSE)</f>
        <v>#N/A</v>
      </c>
      <c r="AH332" s="294" t="e">
        <f>VLOOKUP(F332,[4]IMC!$B$6:$R$210,12,FALSE)</f>
        <v>#N/A</v>
      </c>
      <c r="AI332" s="294" t="e">
        <f>VLOOKUP(F332,[4]IMC!$B$6:$R$210,13,FALSE)</f>
        <v>#N/A</v>
      </c>
      <c r="AJ332" s="294" t="e">
        <f>VLOOKUP(F332,[4]IMC!$B$6:$R$210,14,FALSE)</f>
        <v>#N/A</v>
      </c>
      <c r="AK332" s="294" t="e">
        <f>VLOOKUP(F332,[4]IMC!$B$6:$R$210,15,FALSE)</f>
        <v>#N/A</v>
      </c>
      <c r="AL332" s="294" t="e">
        <f>VLOOKUP(F332,[4]IMC!$B$6:$R$210,16,FALSE)</f>
        <v>#N/A</v>
      </c>
      <c r="AM332" s="294" t="e">
        <f>VLOOKUP(F332,[4]IMC!$B$6:$R$210,17,FALSE)</f>
        <v>#N/A</v>
      </c>
    </row>
    <row r="333" spans="1:39" ht="12">
      <c r="A333" s="281"/>
      <c r="B333" s="281"/>
      <c r="C333" s="281"/>
      <c r="D333" s="283"/>
      <c r="E333" s="283"/>
      <c r="F333" s="284">
        <f t="shared" si="57"/>
        <v>0</v>
      </c>
      <c r="G333" s="285" t="e">
        <f t="shared" ca="1" si="50"/>
        <v>#NAME?</v>
      </c>
      <c r="H333" s="281"/>
      <c r="I333" s="281"/>
      <c r="J333" s="281">
        <f t="shared" si="58"/>
        <v>0</v>
      </c>
      <c r="K333" s="281"/>
      <c r="L333" s="286" t="e">
        <f t="shared" si="59"/>
        <v>#DIV/0!</v>
      </c>
      <c r="M333" s="287" t="str">
        <f t="shared" si="52"/>
        <v/>
      </c>
      <c r="N333" s="288" t="e">
        <f>MATCH(F333,[4]IMC!B:B,0)</f>
        <v>#N/A</v>
      </c>
      <c r="O333" s="288" t="e">
        <f t="shared" ca="1" si="51"/>
        <v>#N/A</v>
      </c>
      <c r="P333" s="287" t="e">
        <f ca="1">CONCATENATE(INDEX([4]IMC!$F$1:$R$5,5,$O333) &amp; " e " &amp; INDEX([4]IMC!$F$1:$R$5,5,$O333+1))</f>
        <v>#N/A</v>
      </c>
      <c r="Q333" s="281"/>
      <c r="R333" s="288" t="e">
        <f>MATCH(F333,[4]PC!A:A,0)</f>
        <v>#N/A</v>
      </c>
      <c r="S333" s="288" t="e">
        <f t="shared" ca="1" si="53"/>
        <v>#N/A</v>
      </c>
      <c r="T333" s="296" t="e">
        <f ca="1">CONCATENATE(INDEX([4]PC!$E$1:$M$2,1,$S333) &amp; " e " &amp; INDEX([4]PC!$E$1:$M$2,1,$S333+1))</f>
        <v>#N/A</v>
      </c>
      <c r="U333" s="339"/>
      <c r="V333" s="335" t="e">
        <f t="shared" ca="1" si="54"/>
        <v>#N/A</v>
      </c>
      <c r="W333" s="335" t="e">
        <f ca="1">CONCATENATE(INDEX([4]IMC!$F$1:$R$5,5,$V333) &amp; " e " &amp; INDEX([4]IMC!$F$1:$R$5,5,$V333+1))</f>
        <v>#N/A</v>
      </c>
      <c r="X333" s="336">
        <f t="shared" si="55"/>
        <v>0</v>
      </c>
      <c r="Y333" s="336">
        <f t="shared" si="56"/>
        <v>0</v>
      </c>
      <c r="Z333" s="337"/>
      <c r="AA333" s="294" t="e">
        <f>VLOOKUP(F333,[4]IMC!$B$6:$R$210,5,FALSE)</f>
        <v>#N/A</v>
      </c>
      <c r="AB333" s="294" t="e">
        <f>VLOOKUP(F333,[4]IMC!$B$6:$R$210,6,FALSE)</f>
        <v>#N/A</v>
      </c>
      <c r="AC333" s="294" t="e">
        <f>VLOOKUP(F333,[4]IMC!$B$6:$R$210,7,FALSE)</f>
        <v>#N/A</v>
      </c>
      <c r="AD333" s="294" t="e">
        <f>VLOOKUP(F333,[4]IMC!$B$6:$R$210,8,FALSE)</f>
        <v>#N/A</v>
      </c>
      <c r="AE333" s="294" t="e">
        <f>VLOOKUP(F333,[4]IMC!$B$6:$R$210,9,FALSE)</f>
        <v>#N/A</v>
      </c>
      <c r="AF333" s="294" t="e">
        <f>VLOOKUP(F333,[4]IMC!$B$6:$R$210,10,FALSE)</f>
        <v>#N/A</v>
      </c>
      <c r="AG333" s="294" t="e">
        <f>VLOOKUP(F333,[4]IMC!$B$6:$R$210,11,FALSE)</f>
        <v>#N/A</v>
      </c>
      <c r="AH333" s="294" t="e">
        <f>VLOOKUP(F333,[4]IMC!$B$6:$R$210,12,FALSE)</f>
        <v>#N/A</v>
      </c>
      <c r="AI333" s="294" t="e">
        <f>VLOOKUP(F333,[4]IMC!$B$6:$R$210,13,FALSE)</f>
        <v>#N/A</v>
      </c>
      <c r="AJ333" s="294" t="e">
        <f>VLOOKUP(F333,[4]IMC!$B$6:$R$210,14,FALSE)</f>
        <v>#N/A</v>
      </c>
      <c r="AK333" s="294" t="e">
        <f>VLOOKUP(F333,[4]IMC!$B$6:$R$210,15,FALSE)</f>
        <v>#N/A</v>
      </c>
      <c r="AL333" s="294" t="e">
        <f>VLOOKUP(F333,[4]IMC!$B$6:$R$210,16,FALSE)</f>
        <v>#N/A</v>
      </c>
      <c r="AM333" s="294" t="e">
        <f>VLOOKUP(F333,[4]IMC!$B$6:$R$210,17,FALSE)</f>
        <v>#N/A</v>
      </c>
    </row>
    <row r="334" spans="1:39" ht="12">
      <c r="A334" s="281"/>
      <c r="B334" s="281"/>
      <c r="C334" s="281"/>
      <c r="D334" s="283"/>
      <c r="E334" s="283"/>
      <c r="F334" s="284">
        <f t="shared" si="57"/>
        <v>0</v>
      </c>
      <c r="G334" s="285" t="e">
        <f t="shared" ca="1" si="50"/>
        <v>#NAME?</v>
      </c>
      <c r="H334" s="281"/>
      <c r="I334" s="281"/>
      <c r="J334" s="281">
        <f t="shared" si="58"/>
        <v>0</v>
      </c>
      <c r="K334" s="281"/>
      <c r="L334" s="286" t="e">
        <f t="shared" si="59"/>
        <v>#DIV/0!</v>
      </c>
      <c r="M334" s="287" t="str">
        <f t="shared" si="52"/>
        <v/>
      </c>
      <c r="N334" s="288" t="e">
        <f>MATCH(F334,[4]IMC!B:B,0)</f>
        <v>#N/A</v>
      </c>
      <c r="O334" s="288" t="e">
        <f t="shared" ca="1" si="51"/>
        <v>#N/A</v>
      </c>
      <c r="P334" s="287" t="e">
        <f ca="1">CONCATENATE(INDEX([4]IMC!$F$1:$R$5,5,$O334) &amp; " e " &amp; INDEX([4]IMC!$F$1:$R$5,5,$O334+1))</f>
        <v>#N/A</v>
      </c>
      <c r="Q334" s="281"/>
      <c r="R334" s="288" t="e">
        <f>MATCH(F334,[4]PC!A:A,0)</f>
        <v>#N/A</v>
      </c>
      <c r="S334" s="288" t="e">
        <f t="shared" ca="1" si="53"/>
        <v>#N/A</v>
      </c>
      <c r="T334" s="296" t="e">
        <f ca="1">CONCATENATE(INDEX([4]PC!$E$1:$M$2,1,$S334) &amp; " e " &amp; INDEX([4]PC!$E$1:$M$2,1,$S334+1))</f>
        <v>#N/A</v>
      </c>
      <c r="U334" s="339"/>
      <c r="V334" s="335" t="e">
        <f t="shared" ca="1" si="54"/>
        <v>#N/A</v>
      </c>
      <c r="W334" s="335" t="e">
        <f ca="1">CONCATENATE(INDEX([4]IMC!$F$1:$R$5,5,$V334) &amp; " e " &amp; INDEX([4]IMC!$F$1:$R$5,5,$V334+1))</f>
        <v>#N/A</v>
      </c>
      <c r="X334" s="336">
        <f t="shared" si="55"/>
        <v>0</v>
      </c>
      <c r="Y334" s="336">
        <f t="shared" si="56"/>
        <v>0</v>
      </c>
      <c r="Z334" s="337"/>
      <c r="AA334" s="294" t="e">
        <f>VLOOKUP(F334,[4]IMC!$B$6:$R$210,5,FALSE)</f>
        <v>#N/A</v>
      </c>
      <c r="AB334" s="294" t="e">
        <f>VLOOKUP(F334,[4]IMC!$B$6:$R$210,6,FALSE)</f>
        <v>#N/A</v>
      </c>
      <c r="AC334" s="294" t="e">
        <f>VLOOKUP(F334,[4]IMC!$B$6:$R$210,7,FALSE)</f>
        <v>#N/A</v>
      </c>
      <c r="AD334" s="294" t="e">
        <f>VLOOKUP(F334,[4]IMC!$B$6:$R$210,8,FALSE)</f>
        <v>#N/A</v>
      </c>
      <c r="AE334" s="294" t="e">
        <f>VLOOKUP(F334,[4]IMC!$B$6:$R$210,9,FALSE)</f>
        <v>#N/A</v>
      </c>
      <c r="AF334" s="294" t="e">
        <f>VLOOKUP(F334,[4]IMC!$B$6:$R$210,10,FALSE)</f>
        <v>#N/A</v>
      </c>
      <c r="AG334" s="294" t="e">
        <f>VLOOKUP(F334,[4]IMC!$B$6:$R$210,11,FALSE)</f>
        <v>#N/A</v>
      </c>
      <c r="AH334" s="294" t="e">
        <f>VLOOKUP(F334,[4]IMC!$B$6:$R$210,12,FALSE)</f>
        <v>#N/A</v>
      </c>
      <c r="AI334" s="294" t="e">
        <f>VLOOKUP(F334,[4]IMC!$B$6:$R$210,13,FALSE)</f>
        <v>#N/A</v>
      </c>
      <c r="AJ334" s="294" t="e">
        <f>VLOOKUP(F334,[4]IMC!$B$6:$R$210,14,FALSE)</f>
        <v>#N/A</v>
      </c>
      <c r="AK334" s="294" t="e">
        <f>VLOOKUP(F334,[4]IMC!$B$6:$R$210,15,FALSE)</f>
        <v>#N/A</v>
      </c>
      <c r="AL334" s="294" t="e">
        <f>VLOOKUP(F334,[4]IMC!$B$6:$R$210,16,FALSE)</f>
        <v>#N/A</v>
      </c>
      <c r="AM334" s="294" t="e">
        <f>VLOOKUP(F334,[4]IMC!$B$6:$R$210,17,FALSE)</f>
        <v>#N/A</v>
      </c>
    </row>
    <row r="335" spans="1:39" ht="12">
      <c r="A335" s="281"/>
      <c r="B335" s="281"/>
      <c r="C335" s="281"/>
      <c r="D335" s="283"/>
      <c r="E335" s="283"/>
      <c r="F335" s="284">
        <f t="shared" si="57"/>
        <v>0</v>
      </c>
      <c r="G335" s="285" t="e">
        <f t="shared" ca="1" si="50"/>
        <v>#NAME?</v>
      </c>
      <c r="H335" s="281"/>
      <c r="I335" s="281"/>
      <c r="J335" s="281">
        <f t="shared" si="58"/>
        <v>0</v>
      </c>
      <c r="K335" s="281"/>
      <c r="L335" s="286" t="e">
        <f t="shared" si="59"/>
        <v>#DIV/0!</v>
      </c>
      <c r="M335" s="287" t="str">
        <f t="shared" si="52"/>
        <v/>
      </c>
      <c r="N335" s="288" t="e">
        <f>MATCH(F335,[4]IMC!B:B,0)</f>
        <v>#N/A</v>
      </c>
      <c r="O335" s="288" t="e">
        <f t="shared" ca="1" si="51"/>
        <v>#N/A</v>
      </c>
      <c r="P335" s="287" t="e">
        <f ca="1">CONCATENATE(INDEX([4]IMC!$F$1:$R$5,5,$O335) &amp; " e " &amp; INDEX([4]IMC!$F$1:$R$5,5,$O335+1))</f>
        <v>#N/A</v>
      </c>
      <c r="Q335" s="281"/>
      <c r="R335" s="288" t="e">
        <f>MATCH(F335,[4]PC!A:A,0)</f>
        <v>#N/A</v>
      </c>
      <c r="S335" s="288" t="e">
        <f t="shared" ca="1" si="53"/>
        <v>#N/A</v>
      </c>
      <c r="T335" s="296" t="e">
        <f ca="1">CONCATENATE(INDEX([4]PC!$E$1:$M$2,1,$S335) &amp; " e " &amp; INDEX([4]PC!$E$1:$M$2,1,$S335+1))</f>
        <v>#N/A</v>
      </c>
      <c r="U335" s="339"/>
      <c r="V335" s="335" t="e">
        <f t="shared" ca="1" si="54"/>
        <v>#N/A</v>
      </c>
      <c r="W335" s="335" t="e">
        <f ca="1">CONCATENATE(INDEX([4]IMC!$F$1:$R$5,5,$V335) &amp; " e " &amp; INDEX([4]IMC!$F$1:$R$5,5,$V335+1))</f>
        <v>#N/A</v>
      </c>
      <c r="X335" s="336">
        <f t="shared" si="55"/>
        <v>0</v>
      </c>
      <c r="Y335" s="336">
        <f t="shared" si="56"/>
        <v>0</v>
      </c>
      <c r="Z335" s="337"/>
      <c r="AA335" s="294" t="e">
        <f>VLOOKUP(F335,[4]IMC!$B$6:$R$210,5,FALSE)</f>
        <v>#N/A</v>
      </c>
      <c r="AB335" s="294" t="e">
        <f>VLOOKUP(F335,[4]IMC!$B$6:$R$210,6,FALSE)</f>
        <v>#N/A</v>
      </c>
      <c r="AC335" s="294" t="e">
        <f>VLOOKUP(F335,[4]IMC!$B$6:$R$210,7,FALSE)</f>
        <v>#N/A</v>
      </c>
      <c r="AD335" s="294" t="e">
        <f>VLOOKUP(F335,[4]IMC!$B$6:$R$210,8,FALSE)</f>
        <v>#N/A</v>
      </c>
      <c r="AE335" s="294" t="e">
        <f>VLOOKUP(F335,[4]IMC!$B$6:$R$210,9,FALSE)</f>
        <v>#N/A</v>
      </c>
      <c r="AF335" s="294" t="e">
        <f>VLOOKUP(F335,[4]IMC!$B$6:$R$210,10,FALSE)</f>
        <v>#N/A</v>
      </c>
      <c r="AG335" s="294" t="e">
        <f>VLOOKUP(F335,[4]IMC!$B$6:$R$210,11,FALSE)</f>
        <v>#N/A</v>
      </c>
      <c r="AH335" s="294" t="e">
        <f>VLOOKUP(F335,[4]IMC!$B$6:$R$210,12,FALSE)</f>
        <v>#N/A</v>
      </c>
      <c r="AI335" s="294" t="e">
        <f>VLOOKUP(F335,[4]IMC!$B$6:$R$210,13,FALSE)</f>
        <v>#N/A</v>
      </c>
      <c r="AJ335" s="294" t="e">
        <f>VLOOKUP(F335,[4]IMC!$B$6:$R$210,14,FALSE)</f>
        <v>#N/A</v>
      </c>
      <c r="AK335" s="294" t="e">
        <f>VLOOKUP(F335,[4]IMC!$B$6:$R$210,15,FALSE)</f>
        <v>#N/A</v>
      </c>
      <c r="AL335" s="294" t="e">
        <f>VLOOKUP(F335,[4]IMC!$B$6:$R$210,16,FALSE)</f>
        <v>#N/A</v>
      </c>
      <c r="AM335" s="294" t="e">
        <f>VLOOKUP(F335,[4]IMC!$B$6:$R$210,17,FALSE)</f>
        <v>#N/A</v>
      </c>
    </row>
    <row r="336" spans="1:39" ht="12">
      <c r="A336" s="281"/>
      <c r="B336" s="281"/>
      <c r="C336" s="281"/>
      <c r="D336" s="283"/>
      <c r="E336" s="283"/>
      <c r="F336" s="284">
        <f t="shared" si="57"/>
        <v>0</v>
      </c>
      <c r="G336" s="285" t="e">
        <f t="shared" ca="1" si="50"/>
        <v>#NAME?</v>
      </c>
      <c r="H336" s="281"/>
      <c r="I336" s="281"/>
      <c r="J336" s="281">
        <f t="shared" si="58"/>
        <v>0</v>
      </c>
      <c r="K336" s="281"/>
      <c r="L336" s="286" t="e">
        <f t="shared" si="59"/>
        <v>#DIV/0!</v>
      </c>
      <c r="M336" s="287" t="str">
        <f t="shared" si="52"/>
        <v/>
      </c>
      <c r="N336" s="288" t="e">
        <f>MATCH(F336,[4]IMC!B:B,0)</f>
        <v>#N/A</v>
      </c>
      <c r="O336" s="288" t="e">
        <f t="shared" ca="1" si="51"/>
        <v>#N/A</v>
      </c>
      <c r="P336" s="287" t="e">
        <f ca="1">CONCATENATE(INDEX([4]IMC!$F$1:$R$5,5,$O336) &amp; " e " &amp; INDEX([4]IMC!$F$1:$R$5,5,$O336+1))</f>
        <v>#N/A</v>
      </c>
      <c r="Q336" s="281"/>
      <c r="R336" s="288" t="e">
        <f>MATCH(F336,[4]PC!A:A,0)</f>
        <v>#N/A</v>
      </c>
      <c r="S336" s="288" t="e">
        <f t="shared" ca="1" si="53"/>
        <v>#N/A</v>
      </c>
      <c r="T336" s="296" t="e">
        <f ca="1">CONCATENATE(INDEX([4]PC!$E$1:$M$2,1,$S336) &amp; " e " &amp; INDEX([4]PC!$E$1:$M$2,1,$S336+1))</f>
        <v>#N/A</v>
      </c>
      <c r="U336" s="339"/>
      <c r="V336" s="335" t="e">
        <f t="shared" ca="1" si="54"/>
        <v>#N/A</v>
      </c>
      <c r="W336" s="335" t="e">
        <f ca="1">CONCATENATE(INDEX([4]IMC!$F$1:$R$5,5,$V336) &amp; " e " &amp; INDEX([4]IMC!$F$1:$R$5,5,$V336+1))</f>
        <v>#N/A</v>
      </c>
      <c r="X336" s="336">
        <f t="shared" si="55"/>
        <v>0</v>
      </c>
      <c r="Y336" s="336">
        <f t="shared" si="56"/>
        <v>0</v>
      </c>
      <c r="Z336" s="337"/>
      <c r="AA336" s="294" t="e">
        <f>VLOOKUP(F336,[4]IMC!$B$6:$R$210,5,FALSE)</f>
        <v>#N/A</v>
      </c>
      <c r="AB336" s="294" t="e">
        <f>VLOOKUP(F336,[4]IMC!$B$6:$R$210,6,FALSE)</f>
        <v>#N/A</v>
      </c>
      <c r="AC336" s="294" t="e">
        <f>VLOOKUP(F336,[4]IMC!$B$6:$R$210,7,FALSE)</f>
        <v>#N/A</v>
      </c>
      <c r="AD336" s="294" t="e">
        <f>VLOOKUP(F336,[4]IMC!$B$6:$R$210,8,FALSE)</f>
        <v>#N/A</v>
      </c>
      <c r="AE336" s="294" t="e">
        <f>VLOOKUP(F336,[4]IMC!$B$6:$R$210,9,FALSE)</f>
        <v>#N/A</v>
      </c>
      <c r="AF336" s="294" t="e">
        <f>VLOOKUP(F336,[4]IMC!$B$6:$R$210,10,FALSE)</f>
        <v>#N/A</v>
      </c>
      <c r="AG336" s="294" t="e">
        <f>VLOOKUP(F336,[4]IMC!$B$6:$R$210,11,FALSE)</f>
        <v>#N/A</v>
      </c>
      <c r="AH336" s="294" t="e">
        <f>VLOOKUP(F336,[4]IMC!$B$6:$R$210,12,FALSE)</f>
        <v>#N/A</v>
      </c>
      <c r="AI336" s="294" t="e">
        <f>VLOOKUP(F336,[4]IMC!$B$6:$R$210,13,FALSE)</f>
        <v>#N/A</v>
      </c>
      <c r="AJ336" s="294" t="e">
        <f>VLOOKUP(F336,[4]IMC!$B$6:$R$210,14,FALSE)</f>
        <v>#N/A</v>
      </c>
      <c r="AK336" s="294" t="e">
        <f>VLOOKUP(F336,[4]IMC!$B$6:$R$210,15,FALSE)</f>
        <v>#N/A</v>
      </c>
      <c r="AL336" s="294" t="e">
        <f>VLOOKUP(F336,[4]IMC!$B$6:$R$210,16,FALSE)</f>
        <v>#N/A</v>
      </c>
      <c r="AM336" s="294" t="e">
        <f>VLOOKUP(F336,[4]IMC!$B$6:$R$210,17,FALSE)</f>
        <v>#N/A</v>
      </c>
    </row>
    <row r="337" spans="1:39" ht="12">
      <c r="A337" s="281"/>
      <c r="B337" s="281"/>
      <c r="C337" s="281"/>
      <c r="D337" s="283"/>
      <c r="E337" s="283"/>
      <c r="F337" s="284">
        <f t="shared" si="57"/>
        <v>0</v>
      </c>
      <c r="G337" s="285" t="e">
        <f t="shared" ca="1" si="50"/>
        <v>#NAME?</v>
      </c>
      <c r="H337" s="281"/>
      <c r="I337" s="281"/>
      <c r="J337" s="281">
        <f t="shared" si="58"/>
        <v>0</v>
      </c>
      <c r="K337" s="281"/>
      <c r="L337" s="286" t="e">
        <f t="shared" si="59"/>
        <v>#DIV/0!</v>
      </c>
      <c r="M337" s="287" t="str">
        <f t="shared" si="52"/>
        <v/>
      </c>
      <c r="N337" s="288" t="e">
        <f>MATCH(F337,[4]IMC!B:B,0)</f>
        <v>#N/A</v>
      </c>
      <c r="O337" s="288" t="e">
        <f t="shared" ca="1" si="51"/>
        <v>#N/A</v>
      </c>
      <c r="P337" s="287" t="e">
        <f ca="1">CONCATENATE(INDEX([4]IMC!$F$1:$R$5,5,$O337) &amp; " e " &amp; INDEX([4]IMC!$F$1:$R$5,5,$O337+1))</f>
        <v>#N/A</v>
      </c>
      <c r="Q337" s="281"/>
      <c r="R337" s="288" t="e">
        <f>MATCH(F337,[4]PC!A:A,0)</f>
        <v>#N/A</v>
      </c>
      <c r="S337" s="288" t="e">
        <f t="shared" ca="1" si="53"/>
        <v>#N/A</v>
      </c>
      <c r="T337" s="296" t="e">
        <f ca="1">CONCATENATE(INDEX([4]PC!$E$1:$M$2,1,$S337) &amp; " e " &amp; INDEX([4]PC!$E$1:$M$2,1,$S337+1))</f>
        <v>#N/A</v>
      </c>
      <c r="U337" s="339"/>
      <c r="V337" s="335" t="e">
        <f t="shared" ca="1" si="54"/>
        <v>#N/A</v>
      </c>
      <c r="W337" s="335" t="e">
        <f ca="1">CONCATENATE(INDEX([4]IMC!$F$1:$R$5,5,$V337) &amp; " e " &amp; INDEX([4]IMC!$F$1:$R$5,5,$V337+1))</f>
        <v>#N/A</v>
      </c>
      <c r="X337" s="336">
        <f t="shared" si="55"/>
        <v>0</v>
      </c>
      <c r="Y337" s="336">
        <f t="shared" si="56"/>
        <v>0</v>
      </c>
      <c r="Z337" s="337"/>
      <c r="AA337" s="294" t="e">
        <f>VLOOKUP(F337,[4]IMC!$B$6:$R$210,5,FALSE)</f>
        <v>#N/A</v>
      </c>
      <c r="AB337" s="294" t="e">
        <f>VLOOKUP(F337,[4]IMC!$B$6:$R$210,6,FALSE)</f>
        <v>#N/A</v>
      </c>
      <c r="AC337" s="294" t="e">
        <f>VLOOKUP(F337,[4]IMC!$B$6:$R$210,7,FALSE)</f>
        <v>#N/A</v>
      </c>
      <c r="AD337" s="294" t="e">
        <f>VLOOKUP(F337,[4]IMC!$B$6:$R$210,8,FALSE)</f>
        <v>#N/A</v>
      </c>
      <c r="AE337" s="294" t="e">
        <f>VLOOKUP(F337,[4]IMC!$B$6:$R$210,9,FALSE)</f>
        <v>#N/A</v>
      </c>
      <c r="AF337" s="294" t="e">
        <f>VLOOKUP(F337,[4]IMC!$B$6:$R$210,10,FALSE)</f>
        <v>#N/A</v>
      </c>
      <c r="AG337" s="294" t="e">
        <f>VLOOKUP(F337,[4]IMC!$B$6:$R$210,11,FALSE)</f>
        <v>#N/A</v>
      </c>
      <c r="AH337" s="294" t="e">
        <f>VLOOKUP(F337,[4]IMC!$B$6:$R$210,12,FALSE)</f>
        <v>#N/A</v>
      </c>
      <c r="AI337" s="294" t="e">
        <f>VLOOKUP(F337,[4]IMC!$B$6:$R$210,13,FALSE)</f>
        <v>#N/A</v>
      </c>
      <c r="AJ337" s="294" t="e">
        <f>VLOOKUP(F337,[4]IMC!$B$6:$R$210,14,FALSE)</f>
        <v>#N/A</v>
      </c>
      <c r="AK337" s="294" t="e">
        <f>VLOOKUP(F337,[4]IMC!$B$6:$R$210,15,FALSE)</f>
        <v>#N/A</v>
      </c>
      <c r="AL337" s="294" t="e">
        <f>VLOOKUP(F337,[4]IMC!$B$6:$R$210,16,FALSE)</f>
        <v>#N/A</v>
      </c>
      <c r="AM337" s="294" t="e">
        <f>VLOOKUP(F337,[4]IMC!$B$6:$R$210,17,FALSE)</f>
        <v>#N/A</v>
      </c>
    </row>
    <row r="338" spans="1:39" ht="12">
      <c r="A338" s="281"/>
      <c r="B338" s="281"/>
      <c r="C338" s="281"/>
      <c r="D338" s="283"/>
      <c r="E338" s="283"/>
      <c r="F338" s="284">
        <f t="shared" si="57"/>
        <v>0</v>
      </c>
      <c r="G338" s="285" t="e">
        <f t="shared" ca="1" si="50"/>
        <v>#NAME?</v>
      </c>
      <c r="H338" s="281"/>
      <c r="I338" s="281"/>
      <c r="J338" s="281">
        <f t="shared" si="58"/>
        <v>0</v>
      </c>
      <c r="K338" s="281"/>
      <c r="L338" s="286" t="e">
        <f t="shared" si="59"/>
        <v>#DIV/0!</v>
      </c>
      <c r="M338" s="287" t="str">
        <f t="shared" si="52"/>
        <v/>
      </c>
      <c r="N338" s="288" t="e">
        <f>MATCH(F338,[4]IMC!B:B,0)</f>
        <v>#N/A</v>
      </c>
      <c r="O338" s="288" t="e">
        <f t="shared" ca="1" si="51"/>
        <v>#N/A</v>
      </c>
      <c r="P338" s="287" t="e">
        <f ca="1">CONCATENATE(INDEX([4]IMC!$F$1:$R$5,5,$O338) &amp; " e " &amp; INDEX([4]IMC!$F$1:$R$5,5,$O338+1))</f>
        <v>#N/A</v>
      </c>
      <c r="Q338" s="281"/>
      <c r="R338" s="288" t="e">
        <f>MATCH(F338,[4]PC!A:A,0)</f>
        <v>#N/A</v>
      </c>
      <c r="S338" s="288" t="e">
        <f t="shared" ca="1" si="53"/>
        <v>#N/A</v>
      </c>
      <c r="T338" s="296" t="e">
        <f ca="1">CONCATENATE(INDEX([4]PC!$E$1:$M$2,1,$S338) &amp; " e " &amp; INDEX([4]PC!$E$1:$M$2,1,$S338+1))</f>
        <v>#N/A</v>
      </c>
      <c r="U338" s="339"/>
      <c r="V338" s="335" t="e">
        <f t="shared" ca="1" si="54"/>
        <v>#N/A</v>
      </c>
      <c r="W338" s="335" t="e">
        <f ca="1">CONCATENATE(INDEX([4]IMC!$F$1:$R$5,5,$V338) &amp; " e " &amp; INDEX([4]IMC!$F$1:$R$5,5,$V338+1))</f>
        <v>#N/A</v>
      </c>
      <c r="X338" s="336">
        <f t="shared" si="55"/>
        <v>0</v>
      </c>
      <c r="Y338" s="336">
        <f t="shared" si="56"/>
        <v>0</v>
      </c>
      <c r="Z338" s="337"/>
      <c r="AA338" s="294" t="e">
        <f>VLOOKUP(F338,[4]IMC!$B$6:$R$210,5,FALSE)</f>
        <v>#N/A</v>
      </c>
      <c r="AB338" s="294" t="e">
        <f>VLOOKUP(F338,[4]IMC!$B$6:$R$210,6,FALSE)</f>
        <v>#N/A</v>
      </c>
      <c r="AC338" s="294" t="e">
        <f>VLOOKUP(F338,[4]IMC!$B$6:$R$210,7,FALSE)</f>
        <v>#N/A</v>
      </c>
      <c r="AD338" s="294" t="e">
        <f>VLOOKUP(F338,[4]IMC!$B$6:$R$210,8,FALSE)</f>
        <v>#N/A</v>
      </c>
      <c r="AE338" s="294" t="e">
        <f>VLOOKUP(F338,[4]IMC!$B$6:$R$210,9,FALSE)</f>
        <v>#N/A</v>
      </c>
      <c r="AF338" s="294" t="e">
        <f>VLOOKUP(F338,[4]IMC!$B$6:$R$210,10,FALSE)</f>
        <v>#N/A</v>
      </c>
      <c r="AG338" s="294" t="e">
        <f>VLOOKUP(F338,[4]IMC!$B$6:$R$210,11,FALSE)</f>
        <v>#N/A</v>
      </c>
      <c r="AH338" s="294" t="e">
        <f>VLOOKUP(F338,[4]IMC!$B$6:$R$210,12,FALSE)</f>
        <v>#N/A</v>
      </c>
      <c r="AI338" s="294" t="e">
        <f>VLOOKUP(F338,[4]IMC!$B$6:$R$210,13,FALSE)</f>
        <v>#N/A</v>
      </c>
      <c r="AJ338" s="294" t="e">
        <f>VLOOKUP(F338,[4]IMC!$B$6:$R$210,14,FALSE)</f>
        <v>#N/A</v>
      </c>
      <c r="AK338" s="294" t="e">
        <f>VLOOKUP(F338,[4]IMC!$B$6:$R$210,15,FALSE)</f>
        <v>#N/A</v>
      </c>
      <c r="AL338" s="294" t="e">
        <f>VLOOKUP(F338,[4]IMC!$B$6:$R$210,16,FALSE)</f>
        <v>#N/A</v>
      </c>
      <c r="AM338" s="294" t="e">
        <f>VLOOKUP(F338,[4]IMC!$B$6:$R$210,17,FALSE)</f>
        <v>#N/A</v>
      </c>
    </row>
    <row r="339" spans="1:39" ht="12">
      <c r="A339" s="281"/>
      <c r="B339" s="281"/>
      <c r="C339" s="281"/>
      <c r="D339" s="283"/>
      <c r="E339" s="283"/>
      <c r="F339" s="284">
        <f t="shared" si="57"/>
        <v>0</v>
      </c>
      <c r="G339" s="285" t="e">
        <f t="shared" ca="1" si="50"/>
        <v>#NAME?</v>
      </c>
      <c r="H339" s="281"/>
      <c r="I339" s="281"/>
      <c r="J339" s="281">
        <f t="shared" si="58"/>
        <v>0</v>
      </c>
      <c r="K339" s="281"/>
      <c r="L339" s="286" t="e">
        <f t="shared" si="59"/>
        <v>#DIV/0!</v>
      </c>
      <c r="M339" s="287" t="str">
        <f t="shared" si="52"/>
        <v/>
      </c>
      <c r="N339" s="288" t="e">
        <f>MATCH(F339,[4]IMC!B:B,0)</f>
        <v>#N/A</v>
      </c>
      <c r="O339" s="288" t="e">
        <f t="shared" ca="1" si="51"/>
        <v>#N/A</v>
      </c>
      <c r="P339" s="287" t="e">
        <f ca="1">CONCATENATE(INDEX([4]IMC!$F$1:$R$5,5,$O339) &amp; " e " &amp; INDEX([4]IMC!$F$1:$R$5,5,$O339+1))</f>
        <v>#N/A</v>
      </c>
      <c r="Q339" s="281"/>
      <c r="R339" s="288" t="e">
        <f>MATCH(F339,[4]PC!A:A,0)</f>
        <v>#N/A</v>
      </c>
      <c r="S339" s="288" t="e">
        <f t="shared" ca="1" si="53"/>
        <v>#N/A</v>
      </c>
      <c r="T339" s="296" t="e">
        <f ca="1">CONCATENATE(INDEX([4]PC!$E$1:$M$2,1,$S339) &amp; " e " &amp; INDEX([4]PC!$E$1:$M$2,1,$S339+1))</f>
        <v>#N/A</v>
      </c>
      <c r="U339" s="339"/>
      <c r="V339" s="335" t="e">
        <f t="shared" ca="1" si="54"/>
        <v>#N/A</v>
      </c>
      <c r="W339" s="335" t="e">
        <f ca="1">CONCATENATE(INDEX([4]IMC!$F$1:$R$5,5,$V339) &amp; " e " &amp; INDEX([4]IMC!$F$1:$R$5,5,$V339+1))</f>
        <v>#N/A</v>
      </c>
      <c r="X339" s="336">
        <f t="shared" si="55"/>
        <v>0</v>
      </c>
      <c r="Y339" s="336">
        <f t="shared" si="56"/>
        <v>0</v>
      </c>
      <c r="Z339" s="337"/>
      <c r="AA339" s="294" t="e">
        <f>VLOOKUP(F339,[4]IMC!$B$6:$R$210,5,FALSE)</f>
        <v>#N/A</v>
      </c>
      <c r="AB339" s="294" t="e">
        <f>VLOOKUP(F339,[4]IMC!$B$6:$R$210,6,FALSE)</f>
        <v>#N/A</v>
      </c>
      <c r="AC339" s="294" t="e">
        <f>VLOOKUP(F339,[4]IMC!$B$6:$R$210,7,FALSE)</f>
        <v>#N/A</v>
      </c>
      <c r="AD339" s="294" t="e">
        <f>VLOOKUP(F339,[4]IMC!$B$6:$R$210,8,FALSE)</f>
        <v>#N/A</v>
      </c>
      <c r="AE339" s="294" t="e">
        <f>VLOOKUP(F339,[4]IMC!$B$6:$R$210,9,FALSE)</f>
        <v>#N/A</v>
      </c>
      <c r="AF339" s="294" t="e">
        <f>VLOOKUP(F339,[4]IMC!$B$6:$R$210,10,FALSE)</f>
        <v>#N/A</v>
      </c>
      <c r="AG339" s="294" t="e">
        <f>VLOOKUP(F339,[4]IMC!$B$6:$R$210,11,FALSE)</f>
        <v>#N/A</v>
      </c>
      <c r="AH339" s="294" t="e">
        <f>VLOOKUP(F339,[4]IMC!$B$6:$R$210,12,FALSE)</f>
        <v>#N/A</v>
      </c>
      <c r="AI339" s="294" t="e">
        <f>VLOOKUP(F339,[4]IMC!$B$6:$R$210,13,FALSE)</f>
        <v>#N/A</v>
      </c>
      <c r="AJ339" s="294" t="e">
        <f>VLOOKUP(F339,[4]IMC!$B$6:$R$210,14,FALSE)</f>
        <v>#N/A</v>
      </c>
      <c r="AK339" s="294" t="e">
        <f>VLOOKUP(F339,[4]IMC!$B$6:$R$210,15,FALSE)</f>
        <v>#N/A</v>
      </c>
      <c r="AL339" s="294" t="e">
        <f>VLOOKUP(F339,[4]IMC!$B$6:$R$210,16,FALSE)</f>
        <v>#N/A</v>
      </c>
      <c r="AM339" s="294" t="e">
        <f>VLOOKUP(F339,[4]IMC!$B$6:$R$210,17,FALSE)</f>
        <v>#N/A</v>
      </c>
    </row>
    <row r="340" spans="1:39" ht="12">
      <c r="A340" s="281"/>
      <c r="B340" s="281"/>
      <c r="C340" s="281"/>
      <c r="D340" s="283"/>
      <c r="E340" s="283"/>
      <c r="F340" s="284">
        <f t="shared" si="57"/>
        <v>0</v>
      </c>
      <c r="G340" s="285" t="e">
        <f t="shared" ca="1" si="50"/>
        <v>#NAME?</v>
      </c>
      <c r="H340" s="281"/>
      <c r="I340" s="281"/>
      <c r="J340" s="281">
        <f t="shared" si="58"/>
        <v>0</v>
      </c>
      <c r="K340" s="281"/>
      <c r="L340" s="286" t="e">
        <f t="shared" si="59"/>
        <v>#DIV/0!</v>
      </c>
      <c r="M340" s="287" t="str">
        <f t="shared" si="52"/>
        <v/>
      </c>
      <c r="N340" s="288" t="e">
        <f>MATCH(F340,[4]IMC!B:B,0)</f>
        <v>#N/A</v>
      </c>
      <c r="O340" s="288" t="e">
        <f t="shared" ca="1" si="51"/>
        <v>#N/A</v>
      </c>
      <c r="P340" s="287" t="e">
        <f ca="1">CONCATENATE(INDEX([4]IMC!$F$1:$R$5,5,$O340) &amp; " e " &amp; INDEX([4]IMC!$F$1:$R$5,5,$O340+1))</f>
        <v>#N/A</v>
      </c>
      <c r="Q340" s="281"/>
      <c r="R340" s="288" t="e">
        <f>MATCH(F340,[4]PC!A:A,0)</f>
        <v>#N/A</v>
      </c>
      <c r="S340" s="288" t="e">
        <f t="shared" ca="1" si="53"/>
        <v>#N/A</v>
      </c>
      <c r="T340" s="296" t="e">
        <f ca="1">CONCATENATE(INDEX([4]PC!$E$1:$M$2,1,$S340) &amp; " e " &amp; INDEX([4]PC!$E$1:$M$2,1,$S340+1))</f>
        <v>#N/A</v>
      </c>
      <c r="U340" s="339"/>
      <c r="V340" s="335" t="e">
        <f t="shared" ca="1" si="54"/>
        <v>#N/A</v>
      </c>
      <c r="W340" s="335" t="e">
        <f ca="1">CONCATENATE(INDEX([4]IMC!$F$1:$R$5,5,$V340) &amp; " e " &amp; INDEX([4]IMC!$F$1:$R$5,5,$V340+1))</f>
        <v>#N/A</v>
      </c>
      <c r="X340" s="336">
        <f t="shared" si="55"/>
        <v>0</v>
      </c>
      <c r="Y340" s="336">
        <f t="shared" si="56"/>
        <v>0</v>
      </c>
      <c r="Z340" s="337"/>
      <c r="AA340" s="294" t="e">
        <f>VLOOKUP(F340,[4]IMC!$B$6:$R$210,5,FALSE)</f>
        <v>#N/A</v>
      </c>
      <c r="AB340" s="294" t="e">
        <f>VLOOKUP(F340,[4]IMC!$B$6:$R$210,6,FALSE)</f>
        <v>#N/A</v>
      </c>
      <c r="AC340" s="294" t="e">
        <f>VLOOKUP(F340,[4]IMC!$B$6:$R$210,7,FALSE)</f>
        <v>#N/A</v>
      </c>
      <c r="AD340" s="294" t="e">
        <f>VLOOKUP(F340,[4]IMC!$B$6:$R$210,8,FALSE)</f>
        <v>#N/A</v>
      </c>
      <c r="AE340" s="294" t="e">
        <f>VLOOKUP(F340,[4]IMC!$B$6:$R$210,9,FALSE)</f>
        <v>#N/A</v>
      </c>
      <c r="AF340" s="294" t="e">
        <f>VLOOKUP(F340,[4]IMC!$B$6:$R$210,10,FALSE)</f>
        <v>#N/A</v>
      </c>
      <c r="AG340" s="294" t="e">
        <f>VLOOKUP(F340,[4]IMC!$B$6:$R$210,11,FALSE)</f>
        <v>#N/A</v>
      </c>
      <c r="AH340" s="294" t="e">
        <f>VLOOKUP(F340,[4]IMC!$B$6:$R$210,12,FALSE)</f>
        <v>#N/A</v>
      </c>
      <c r="AI340" s="294" t="e">
        <f>VLOOKUP(F340,[4]IMC!$B$6:$R$210,13,FALSE)</f>
        <v>#N/A</v>
      </c>
      <c r="AJ340" s="294" t="e">
        <f>VLOOKUP(F340,[4]IMC!$B$6:$R$210,14,FALSE)</f>
        <v>#N/A</v>
      </c>
      <c r="AK340" s="294" t="e">
        <f>VLOOKUP(F340,[4]IMC!$B$6:$R$210,15,FALSE)</f>
        <v>#N/A</v>
      </c>
      <c r="AL340" s="294" t="e">
        <f>VLOOKUP(F340,[4]IMC!$B$6:$R$210,16,FALSE)</f>
        <v>#N/A</v>
      </c>
      <c r="AM340" s="294" t="e">
        <f>VLOOKUP(F340,[4]IMC!$B$6:$R$210,17,FALSE)</f>
        <v>#N/A</v>
      </c>
    </row>
    <row r="341" spans="1:39" ht="12">
      <c r="A341" s="281"/>
      <c r="B341" s="281"/>
      <c r="C341" s="281"/>
      <c r="D341" s="283"/>
      <c r="E341" s="283"/>
      <c r="F341" s="284">
        <f t="shared" si="57"/>
        <v>0</v>
      </c>
      <c r="G341" s="285" t="e">
        <f t="shared" ca="1" si="50"/>
        <v>#NAME?</v>
      </c>
      <c r="H341" s="281"/>
      <c r="I341" s="281"/>
      <c r="J341" s="281">
        <f t="shared" si="58"/>
        <v>0</v>
      </c>
      <c r="K341" s="281"/>
      <c r="L341" s="286" t="e">
        <f t="shared" si="59"/>
        <v>#DIV/0!</v>
      </c>
      <c r="M341" s="287" t="str">
        <f t="shared" si="52"/>
        <v/>
      </c>
      <c r="N341" s="288" t="e">
        <f>MATCH(F341,[4]IMC!B:B,0)</f>
        <v>#N/A</v>
      </c>
      <c r="O341" s="288" t="e">
        <f t="shared" ca="1" si="51"/>
        <v>#N/A</v>
      </c>
      <c r="P341" s="287" t="e">
        <f ca="1">CONCATENATE(INDEX([4]IMC!$F$1:$R$5,5,$O341) &amp; " e " &amp; INDEX([4]IMC!$F$1:$R$5,5,$O341+1))</f>
        <v>#N/A</v>
      </c>
      <c r="Q341" s="281"/>
      <c r="R341" s="288" t="e">
        <f>MATCH(F341,[4]PC!A:A,0)</f>
        <v>#N/A</v>
      </c>
      <c r="S341" s="288" t="e">
        <f t="shared" ca="1" si="53"/>
        <v>#N/A</v>
      </c>
      <c r="T341" s="296" t="e">
        <f ca="1">CONCATENATE(INDEX([4]PC!$E$1:$M$2,1,$S341) &amp; " e " &amp; INDEX([4]PC!$E$1:$M$2,1,$S341+1))</f>
        <v>#N/A</v>
      </c>
      <c r="U341" s="339"/>
      <c r="V341" s="335" t="e">
        <f t="shared" ca="1" si="54"/>
        <v>#N/A</v>
      </c>
      <c r="W341" s="335" t="e">
        <f ca="1">CONCATENATE(INDEX([4]IMC!$F$1:$R$5,5,$V341) &amp; " e " &amp; INDEX([4]IMC!$F$1:$R$5,5,$V341+1))</f>
        <v>#N/A</v>
      </c>
      <c r="X341" s="336">
        <f t="shared" si="55"/>
        <v>0</v>
      </c>
      <c r="Y341" s="336">
        <f t="shared" si="56"/>
        <v>0</v>
      </c>
      <c r="Z341" s="337"/>
      <c r="AA341" s="294" t="e">
        <f>VLOOKUP(F341,[4]IMC!$B$6:$R$210,5,FALSE)</f>
        <v>#N/A</v>
      </c>
      <c r="AB341" s="294" t="e">
        <f>VLOOKUP(F341,[4]IMC!$B$6:$R$210,6,FALSE)</f>
        <v>#N/A</v>
      </c>
      <c r="AC341" s="294" t="e">
        <f>VLOOKUP(F341,[4]IMC!$B$6:$R$210,7,FALSE)</f>
        <v>#N/A</v>
      </c>
      <c r="AD341" s="294" t="e">
        <f>VLOOKUP(F341,[4]IMC!$B$6:$R$210,8,FALSE)</f>
        <v>#N/A</v>
      </c>
      <c r="AE341" s="294" t="e">
        <f>VLOOKUP(F341,[4]IMC!$B$6:$R$210,9,FALSE)</f>
        <v>#N/A</v>
      </c>
      <c r="AF341" s="294" t="e">
        <f>VLOOKUP(F341,[4]IMC!$B$6:$R$210,10,FALSE)</f>
        <v>#N/A</v>
      </c>
      <c r="AG341" s="294" t="e">
        <f>VLOOKUP(F341,[4]IMC!$B$6:$R$210,11,FALSE)</f>
        <v>#N/A</v>
      </c>
      <c r="AH341" s="294" t="e">
        <f>VLOOKUP(F341,[4]IMC!$B$6:$R$210,12,FALSE)</f>
        <v>#N/A</v>
      </c>
      <c r="AI341" s="294" t="e">
        <f>VLOOKUP(F341,[4]IMC!$B$6:$R$210,13,FALSE)</f>
        <v>#N/A</v>
      </c>
      <c r="AJ341" s="294" t="e">
        <f>VLOOKUP(F341,[4]IMC!$B$6:$R$210,14,FALSE)</f>
        <v>#N/A</v>
      </c>
      <c r="AK341" s="294" t="e">
        <f>VLOOKUP(F341,[4]IMC!$B$6:$R$210,15,FALSE)</f>
        <v>#N/A</v>
      </c>
      <c r="AL341" s="294" t="e">
        <f>VLOOKUP(F341,[4]IMC!$B$6:$R$210,16,FALSE)</f>
        <v>#N/A</v>
      </c>
      <c r="AM341" s="294" t="e">
        <f>VLOOKUP(F341,[4]IMC!$B$6:$R$210,17,FALSE)</f>
        <v>#N/A</v>
      </c>
    </row>
    <row r="342" spans="1:39" ht="12">
      <c r="A342" s="281"/>
      <c r="B342" s="281"/>
      <c r="C342" s="281"/>
      <c r="D342" s="283"/>
      <c r="E342" s="283"/>
      <c r="F342" s="284">
        <f t="shared" si="57"/>
        <v>0</v>
      </c>
      <c r="G342" s="285" t="e">
        <f t="shared" ca="1" si="50"/>
        <v>#NAME?</v>
      </c>
      <c r="H342" s="281"/>
      <c r="I342" s="281"/>
      <c r="J342" s="281">
        <f t="shared" si="58"/>
        <v>0</v>
      </c>
      <c r="K342" s="281"/>
      <c r="L342" s="286" t="e">
        <f t="shared" si="59"/>
        <v>#DIV/0!</v>
      </c>
      <c r="M342" s="287" t="str">
        <f t="shared" si="52"/>
        <v/>
      </c>
      <c r="N342" s="288" t="e">
        <f>MATCH(F342,[4]IMC!B:B,0)</f>
        <v>#N/A</v>
      </c>
      <c r="O342" s="288" t="e">
        <f t="shared" ca="1" si="51"/>
        <v>#N/A</v>
      </c>
      <c r="P342" s="287" t="e">
        <f ca="1">CONCATENATE(INDEX([4]IMC!$F$1:$R$5,5,$O342) &amp; " e " &amp; INDEX([4]IMC!$F$1:$R$5,5,$O342+1))</f>
        <v>#N/A</v>
      </c>
      <c r="Q342" s="281"/>
      <c r="R342" s="288" t="e">
        <f>MATCH(F342,[4]PC!A:A,0)</f>
        <v>#N/A</v>
      </c>
      <c r="S342" s="288" t="e">
        <f t="shared" ca="1" si="53"/>
        <v>#N/A</v>
      </c>
      <c r="T342" s="296" t="e">
        <f ca="1">CONCATENATE(INDEX([4]PC!$E$1:$M$2,1,$S342) &amp; " e " &amp; INDEX([4]PC!$E$1:$M$2,1,$S342+1))</f>
        <v>#N/A</v>
      </c>
      <c r="U342" s="339"/>
      <c r="V342" s="335" t="e">
        <f t="shared" ca="1" si="54"/>
        <v>#N/A</v>
      </c>
      <c r="W342" s="335" t="e">
        <f ca="1">CONCATENATE(INDEX([4]IMC!$F$1:$R$5,5,$V342) &amp; " e " &amp; INDEX([4]IMC!$F$1:$R$5,5,$V342+1))</f>
        <v>#N/A</v>
      </c>
      <c r="X342" s="336">
        <f t="shared" si="55"/>
        <v>0</v>
      </c>
      <c r="Y342" s="336">
        <f t="shared" si="56"/>
        <v>0</v>
      </c>
      <c r="Z342" s="337"/>
      <c r="AA342" s="294" t="e">
        <f>VLOOKUP(F342,[4]IMC!$B$6:$R$210,5,FALSE)</f>
        <v>#N/A</v>
      </c>
      <c r="AB342" s="294" t="e">
        <f>VLOOKUP(F342,[4]IMC!$B$6:$R$210,6,FALSE)</f>
        <v>#N/A</v>
      </c>
      <c r="AC342" s="294" t="e">
        <f>VLOOKUP(F342,[4]IMC!$B$6:$R$210,7,FALSE)</f>
        <v>#N/A</v>
      </c>
      <c r="AD342" s="294" t="e">
        <f>VLOOKUP(F342,[4]IMC!$B$6:$R$210,8,FALSE)</f>
        <v>#N/A</v>
      </c>
      <c r="AE342" s="294" t="e">
        <f>VLOOKUP(F342,[4]IMC!$B$6:$R$210,9,FALSE)</f>
        <v>#N/A</v>
      </c>
      <c r="AF342" s="294" t="e">
        <f>VLOOKUP(F342,[4]IMC!$B$6:$R$210,10,FALSE)</f>
        <v>#N/A</v>
      </c>
      <c r="AG342" s="294" t="e">
        <f>VLOOKUP(F342,[4]IMC!$B$6:$R$210,11,FALSE)</f>
        <v>#N/A</v>
      </c>
      <c r="AH342" s="294" t="e">
        <f>VLOOKUP(F342,[4]IMC!$B$6:$R$210,12,FALSE)</f>
        <v>#N/A</v>
      </c>
      <c r="AI342" s="294" t="e">
        <f>VLOOKUP(F342,[4]IMC!$B$6:$R$210,13,FALSE)</f>
        <v>#N/A</v>
      </c>
      <c r="AJ342" s="294" t="e">
        <f>VLOOKUP(F342,[4]IMC!$B$6:$R$210,14,FALSE)</f>
        <v>#N/A</v>
      </c>
      <c r="AK342" s="294" t="e">
        <f>VLOOKUP(F342,[4]IMC!$B$6:$R$210,15,FALSE)</f>
        <v>#N/A</v>
      </c>
      <c r="AL342" s="294" t="e">
        <f>VLOOKUP(F342,[4]IMC!$B$6:$R$210,16,FALSE)</f>
        <v>#N/A</v>
      </c>
      <c r="AM342" s="294" t="e">
        <f>VLOOKUP(F342,[4]IMC!$B$6:$R$210,17,FALSE)</f>
        <v>#N/A</v>
      </c>
    </row>
    <row r="343" spans="1:39" ht="12">
      <c r="A343" s="281"/>
      <c r="B343" s="281"/>
      <c r="C343" s="281"/>
      <c r="D343" s="283"/>
      <c r="E343" s="283"/>
      <c r="F343" s="284">
        <f t="shared" si="57"/>
        <v>0</v>
      </c>
      <c r="G343" s="285" t="e">
        <f t="shared" ca="1" si="50"/>
        <v>#NAME?</v>
      </c>
      <c r="H343" s="281"/>
      <c r="I343" s="281"/>
      <c r="J343" s="281">
        <f t="shared" si="58"/>
        <v>0</v>
      </c>
      <c r="K343" s="281"/>
      <c r="L343" s="286" t="e">
        <f t="shared" si="59"/>
        <v>#DIV/0!</v>
      </c>
      <c r="M343" s="287" t="str">
        <f t="shared" si="52"/>
        <v/>
      </c>
      <c r="N343" s="288" t="e">
        <f>MATCH(F343,[4]IMC!B:B,0)</f>
        <v>#N/A</v>
      </c>
      <c r="O343" s="288" t="e">
        <f t="shared" ca="1" si="51"/>
        <v>#N/A</v>
      </c>
      <c r="P343" s="287" t="e">
        <f ca="1">CONCATENATE(INDEX([4]IMC!$F$1:$R$5,5,$O343) &amp; " e " &amp; INDEX([4]IMC!$F$1:$R$5,5,$O343+1))</f>
        <v>#N/A</v>
      </c>
      <c r="Q343" s="281"/>
      <c r="R343" s="288" t="e">
        <f>MATCH(F343,[4]PC!A:A,0)</f>
        <v>#N/A</v>
      </c>
      <c r="S343" s="288" t="e">
        <f t="shared" ca="1" si="53"/>
        <v>#N/A</v>
      </c>
      <c r="T343" s="296" t="e">
        <f ca="1">CONCATENATE(INDEX([4]PC!$E$1:$M$2,1,$S343) &amp; " e " &amp; INDEX([4]PC!$E$1:$M$2,1,$S343+1))</f>
        <v>#N/A</v>
      </c>
      <c r="U343" s="339"/>
      <c r="V343" s="335" t="e">
        <f t="shared" ca="1" si="54"/>
        <v>#N/A</v>
      </c>
      <c r="W343" s="335" t="e">
        <f ca="1">CONCATENATE(INDEX([4]IMC!$F$1:$R$5,5,$V343) &amp; " e " &amp; INDEX([4]IMC!$F$1:$R$5,5,$V343+1))</f>
        <v>#N/A</v>
      </c>
      <c r="X343" s="336">
        <f t="shared" si="55"/>
        <v>0</v>
      </c>
      <c r="Y343" s="336">
        <f t="shared" si="56"/>
        <v>0</v>
      </c>
      <c r="Z343" s="337"/>
      <c r="AA343" s="294" t="e">
        <f>VLOOKUP(F343,[4]IMC!$B$6:$R$210,5,FALSE)</f>
        <v>#N/A</v>
      </c>
      <c r="AB343" s="294" t="e">
        <f>VLOOKUP(F343,[4]IMC!$B$6:$R$210,6,FALSE)</f>
        <v>#N/A</v>
      </c>
      <c r="AC343" s="294" t="e">
        <f>VLOOKUP(F343,[4]IMC!$B$6:$R$210,7,FALSE)</f>
        <v>#N/A</v>
      </c>
      <c r="AD343" s="294" t="e">
        <f>VLOOKUP(F343,[4]IMC!$B$6:$R$210,8,FALSE)</f>
        <v>#N/A</v>
      </c>
      <c r="AE343" s="294" t="e">
        <f>VLOOKUP(F343,[4]IMC!$B$6:$R$210,9,FALSE)</f>
        <v>#N/A</v>
      </c>
      <c r="AF343" s="294" t="e">
        <f>VLOOKUP(F343,[4]IMC!$B$6:$R$210,10,FALSE)</f>
        <v>#N/A</v>
      </c>
      <c r="AG343" s="294" t="e">
        <f>VLOOKUP(F343,[4]IMC!$B$6:$R$210,11,FALSE)</f>
        <v>#N/A</v>
      </c>
      <c r="AH343" s="294" t="e">
        <f>VLOOKUP(F343,[4]IMC!$B$6:$R$210,12,FALSE)</f>
        <v>#N/A</v>
      </c>
      <c r="AI343" s="294" t="e">
        <f>VLOOKUP(F343,[4]IMC!$B$6:$R$210,13,FALSE)</f>
        <v>#N/A</v>
      </c>
      <c r="AJ343" s="294" t="e">
        <f>VLOOKUP(F343,[4]IMC!$B$6:$R$210,14,FALSE)</f>
        <v>#N/A</v>
      </c>
      <c r="AK343" s="294" t="e">
        <f>VLOOKUP(F343,[4]IMC!$B$6:$R$210,15,FALSE)</f>
        <v>#N/A</v>
      </c>
      <c r="AL343" s="294" t="e">
        <f>VLOOKUP(F343,[4]IMC!$B$6:$R$210,16,FALSE)</f>
        <v>#N/A</v>
      </c>
      <c r="AM343" s="294" t="e">
        <f>VLOOKUP(F343,[4]IMC!$B$6:$R$210,17,FALSE)</f>
        <v>#N/A</v>
      </c>
    </row>
    <row r="344" spans="1:39" ht="12">
      <c r="A344" s="281"/>
      <c r="B344" s="281"/>
      <c r="C344" s="281"/>
      <c r="D344" s="283"/>
      <c r="E344" s="283"/>
      <c r="F344" s="284">
        <f t="shared" si="57"/>
        <v>0</v>
      </c>
      <c r="G344" s="285" t="e">
        <f t="shared" ref="G344:G407" ca="1" si="60">AnosMeses(E344,D344)</f>
        <v>#NAME?</v>
      </c>
      <c r="H344" s="281"/>
      <c r="I344" s="281"/>
      <c r="J344" s="281">
        <f t="shared" si="58"/>
        <v>0</v>
      </c>
      <c r="K344" s="281"/>
      <c r="L344" s="286" t="e">
        <f t="shared" si="59"/>
        <v>#DIV/0!</v>
      </c>
      <c r="M344" s="287" t="str">
        <f t="shared" si="52"/>
        <v/>
      </c>
      <c r="N344" s="288" t="e">
        <f>MATCH(F344,[4]IMC!B:B,0)</f>
        <v>#N/A</v>
      </c>
      <c r="O344" s="288" t="e">
        <f t="shared" ca="1" si="51"/>
        <v>#N/A</v>
      </c>
      <c r="P344" s="287" t="e">
        <f ca="1">CONCATENATE(INDEX([4]IMC!$F$1:$R$5,5,$O344) &amp; " e " &amp; INDEX([4]IMC!$F$1:$R$5,5,$O344+1))</f>
        <v>#N/A</v>
      </c>
      <c r="Q344" s="281"/>
      <c r="R344" s="288" t="e">
        <f>MATCH(F344,[4]PC!A:A,0)</f>
        <v>#N/A</v>
      </c>
      <c r="S344" s="288" t="e">
        <f t="shared" ca="1" si="53"/>
        <v>#N/A</v>
      </c>
      <c r="T344" s="296" t="e">
        <f ca="1">CONCATENATE(INDEX([4]PC!$E$1:$M$2,1,$S344) &amp; " e " &amp; INDEX([4]PC!$E$1:$M$2,1,$S344+1))</f>
        <v>#N/A</v>
      </c>
      <c r="U344" s="339"/>
      <c r="V344" s="335" t="e">
        <f t="shared" ca="1" si="54"/>
        <v>#N/A</v>
      </c>
      <c r="W344" s="335" t="e">
        <f ca="1">CONCATENATE(INDEX([4]IMC!$F$1:$R$5,5,$V344) &amp; " e " &amp; INDEX([4]IMC!$F$1:$R$5,5,$V344+1))</f>
        <v>#N/A</v>
      </c>
      <c r="X344" s="336">
        <f t="shared" si="55"/>
        <v>0</v>
      </c>
      <c r="Y344" s="336">
        <f t="shared" si="56"/>
        <v>0</v>
      </c>
      <c r="Z344" s="337"/>
      <c r="AA344" s="294" t="e">
        <f>VLOOKUP(F344,[4]IMC!$B$6:$R$210,5,FALSE)</f>
        <v>#N/A</v>
      </c>
      <c r="AB344" s="294" t="e">
        <f>VLOOKUP(F344,[4]IMC!$B$6:$R$210,6,FALSE)</f>
        <v>#N/A</v>
      </c>
      <c r="AC344" s="294" t="e">
        <f>VLOOKUP(F344,[4]IMC!$B$6:$R$210,7,FALSE)</f>
        <v>#N/A</v>
      </c>
      <c r="AD344" s="294" t="e">
        <f>VLOOKUP(F344,[4]IMC!$B$6:$R$210,8,FALSE)</f>
        <v>#N/A</v>
      </c>
      <c r="AE344" s="294" t="e">
        <f>VLOOKUP(F344,[4]IMC!$B$6:$R$210,9,FALSE)</f>
        <v>#N/A</v>
      </c>
      <c r="AF344" s="294" t="e">
        <f>VLOOKUP(F344,[4]IMC!$B$6:$R$210,10,FALSE)</f>
        <v>#N/A</v>
      </c>
      <c r="AG344" s="294" t="e">
        <f>VLOOKUP(F344,[4]IMC!$B$6:$R$210,11,FALSE)</f>
        <v>#N/A</v>
      </c>
      <c r="AH344" s="294" t="e">
        <f>VLOOKUP(F344,[4]IMC!$B$6:$R$210,12,FALSE)</f>
        <v>#N/A</v>
      </c>
      <c r="AI344" s="294" t="e">
        <f>VLOOKUP(F344,[4]IMC!$B$6:$R$210,13,FALSE)</f>
        <v>#N/A</v>
      </c>
      <c r="AJ344" s="294" t="e">
        <f>VLOOKUP(F344,[4]IMC!$B$6:$R$210,14,FALSE)</f>
        <v>#N/A</v>
      </c>
      <c r="AK344" s="294" t="e">
        <f>VLOOKUP(F344,[4]IMC!$B$6:$R$210,15,FALSE)</f>
        <v>#N/A</v>
      </c>
      <c r="AL344" s="294" t="e">
        <f>VLOOKUP(F344,[4]IMC!$B$6:$R$210,16,FALSE)</f>
        <v>#N/A</v>
      </c>
      <c r="AM344" s="294" t="e">
        <f>VLOOKUP(F344,[4]IMC!$B$6:$R$210,17,FALSE)</f>
        <v>#N/A</v>
      </c>
    </row>
    <row r="345" spans="1:39" ht="12">
      <c r="A345" s="281"/>
      <c r="B345" s="281"/>
      <c r="C345" s="281"/>
      <c r="D345" s="283"/>
      <c r="E345" s="283"/>
      <c r="F345" s="284">
        <f t="shared" si="57"/>
        <v>0</v>
      </c>
      <c r="G345" s="285" t="e">
        <f t="shared" ca="1" si="60"/>
        <v>#NAME?</v>
      </c>
      <c r="H345" s="281"/>
      <c r="I345" s="281"/>
      <c r="J345" s="281">
        <f t="shared" si="58"/>
        <v>0</v>
      </c>
      <c r="K345" s="281"/>
      <c r="L345" s="286" t="e">
        <f t="shared" si="59"/>
        <v>#DIV/0!</v>
      </c>
      <c r="M345" s="287" t="str">
        <f t="shared" si="52"/>
        <v/>
      </c>
      <c r="N345" s="288" t="e">
        <f>MATCH(F345,[4]IMC!B:B,0)</f>
        <v>#N/A</v>
      </c>
      <c r="O345" s="288" t="e">
        <f t="shared" ca="1" si="51"/>
        <v>#N/A</v>
      </c>
      <c r="P345" s="287" t="e">
        <f ca="1">CONCATENATE(INDEX([4]IMC!$F$1:$R$5,5,$O345) &amp; " e " &amp; INDEX([4]IMC!$F$1:$R$5,5,$O345+1))</f>
        <v>#N/A</v>
      </c>
      <c r="Q345" s="281"/>
      <c r="R345" s="288" t="e">
        <f>MATCH(F345,[4]PC!A:A,0)</f>
        <v>#N/A</v>
      </c>
      <c r="S345" s="288" t="e">
        <f t="shared" ca="1" si="53"/>
        <v>#N/A</v>
      </c>
      <c r="T345" s="296" t="e">
        <f ca="1">CONCATENATE(INDEX([4]PC!$E$1:$M$2,1,$S345) &amp; " e " &amp; INDEX([4]PC!$E$1:$M$2,1,$S345+1))</f>
        <v>#N/A</v>
      </c>
      <c r="U345" s="339"/>
      <c r="V345" s="335" t="e">
        <f t="shared" ca="1" si="54"/>
        <v>#N/A</v>
      </c>
      <c r="W345" s="335" t="e">
        <f ca="1">CONCATENATE(INDEX([4]IMC!$F$1:$R$5,5,$V345) &amp; " e " &amp; INDEX([4]IMC!$F$1:$R$5,5,$V345+1))</f>
        <v>#N/A</v>
      </c>
      <c r="X345" s="336">
        <f t="shared" si="55"/>
        <v>0</v>
      </c>
      <c r="Y345" s="336">
        <f t="shared" si="56"/>
        <v>0</v>
      </c>
      <c r="Z345" s="337"/>
      <c r="AA345" s="294" t="e">
        <f>VLOOKUP(F345,[4]IMC!$B$6:$R$210,5,FALSE)</f>
        <v>#N/A</v>
      </c>
      <c r="AB345" s="294" t="e">
        <f>VLOOKUP(F345,[4]IMC!$B$6:$R$210,6,FALSE)</f>
        <v>#N/A</v>
      </c>
      <c r="AC345" s="294" t="e">
        <f>VLOOKUP(F345,[4]IMC!$B$6:$R$210,7,FALSE)</f>
        <v>#N/A</v>
      </c>
      <c r="AD345" s="294" t="e">
        <f>VLOOKUP(F345,[4]IMC!$B$6:$R$210,8,FALSE)</f>
        <v>#N/A</v>
      </c>
      <c r="AE345" s="294" t="e">
        <f>VLOOKUP(F345,[4]IMC!$B$6:$R$210,9,FALSE)</f>
        <v>#N/A</v>
      </c>
      <c r="AF345" s="294" t="e">
        <f>VLOOKUP(F345,[4]IMC!$B$6:$R$210,10,FALSE)</f>
        <v>#N/A</v>
      </c>
      <c r="AG345" s="294" t="e">
        <f>VLOOKUP(F345,[4]IMC!$B$6:$R$210,11,FALSE)</f>
        <v>#N/A</v>
      </c>
      <c r="AH345" s="294" t="e">
        <f>VLOOKUP(F345,[4]IMC!$B$6:$R$210,12,FALSE)</f>
        <v>#N/A</v>
      </c>
      <c r="AI345" s="294" t="e">
        <f>VLOOKUP(F345,[4]IMC!$B$6:$R$210,13,FALSE)</f>
        <v>#N/A</v>
      </c>
      <c r="AJ345" s="294" t="e">
        <f>VLOOKUP(F345,[4]IMC!$B$6:$R$210,14,FALSE)</f>
        <v>#N/A</v>
      </c>
      <c r="AK345" s="294" t="e">
        <f>VLOOKUP(F345,[4]IMC!$B$6:$R$210,15,FALSE)</f>
        <v>#N/A</v>
      </c>
      <c r="AL345" s="294" t="e">
        <f>VLOOKUP(F345,[4]IMC!$B$6:$R$210,16,FALSE)</f>
        <v>#N/A</v>
      </c>
      <c r="AM345" s="294" t="e">
        <f>VLOOKUP(F345,[4]IMC!$B$6:$R$210,17,FALSE)</f>
        <v>#N/A</v>
      </c>
    </row>
    <row r="346" spans="1:39" ht="12">
      <c r="A346" s="281"/>
      <c r="B346" s="281"/>
      <c r="C346" s="281"/>
      <c r="D346" s="283"/>
      <c r="E346" s="283"/>
      <c r="F346" s="284">
        <f t="shared" si="57"/>
        <v>0</v>
      </c>
      <c r="G346" s="285" t="e">
        <f t="shared" ca="1" si="60"/>
        <v>#NAME?</v>
      </c>
      <c r="H346" s="281"/>
      <c r="I346" s="281"/>
      <c r="J346" s="281">
        <f t="shared" si="58"/>
        <v>0</v>
      </c>
      <c r="K346" s="281"/>
      <c r="L346" s="286" t="e">
        <f t="shared" si="59"/>
        <v>#DIV/0!</v>
      </c>
      <c r="M346" s="287" t="str">
        <f t="shared" si="52"/>
        <v/>
      </c>
      <c r="N346" s="288" t="e">
        <f>MATCH(F346,[4]IMC!B:B,0)</f>
        <v>#N/A</v>
      </c>
      <c r="O346" s="288" t="e">
        <f t="shared" ca="1" si="51"/>
        <v>#N/A</v>
      </c>
      <c r="P346" s="287" t="e">
        <f ca="1">CONCATENATE(INDEX([4]IMC!$F$1:$R$5,5,$O346) &amp; " e " &amp; INDEX([4]IMC!$F$1:$R$5,5,$O346+1))</f>
        <v>#N/A</v>
      </c>
      <c r="Q346" s="281"/>
      <c r="R346" s="288" t="e">
        <f>MATCH(F346,[4]PC!A:A,0)</f>
        <v>#N/A</v>
      </c>
      <c r="S346" s="288" t="e">
        <f t="shared" ca="1" si="53"/>
        <v>#N/A</v>
      </c>
      <c r="T346" s="296" t="e">
        <f ca="1">CONCATENATE(INDEX([4]PC!$E$1:$M$2,1,$S346) &amp; " e " &amp; INDEX([4]PC!$E$1:$M$2,1,$S346+1))</f>
        <v>#N/A</v>
      </c>
      <c r="U346" s="339"/>
      <c r="V346" s="335" t="e">
        <f t="shared" ca="1" si="54"/>
        <v>#N/A</v>
      </c>
      <c r="W346" s="335" t="e">
        <f ca="1">CONCATENATE(INDEX([4]IMC!$F$1:$R$5,5,$V346) &amp; " e " &amp; INDEX([4]IMC!$F$1:$R$5,5,$V346+1))</f>
        <v>#N/A</v>
      </c>
      <c r="X346" s="336">
        <f t="shared" si="55"/>
        <v>0</v>
      </c>
      <c r="Y346" s="336">
        <f t="shared" si="56"/>
        <v>0</v>
      </c>
      <c r="Z346" s="337"/>
      <c r="AA346" s="294" t="e">
        <f>VLOOKUP(F346,[4]IMC!$B$6:$R$210,5,FALSE)</f>
        <v>#N/A</v>
      </c>
      <c r="AB346" s="294" t="e">
        <f>VLOOKUP(F346,[4]IMC!$B$6:$R$210,6,FALSE)</f>
        <v>#N/A</v>
      </c>
      <c r="AC346" s="294" t="e">
        <f>VLOOKUP(F346,[4]IMC!$B$6:$R$210,7,FALSE)</f>
        <v>#N/A</v>
      </c>
      <c r="AD346" s="294" t="e">
        <f>VLOOKUP(F346,[4]IMC!$B$6:$R$210,8,FALSE)</f>
        <v>#N/A</v>
      </c>
      <c r="AE346" s="294" t="e">
        <f>VLOOKUP(F346,[4]IMC!$B$6:$R$210,9,FALSE)</f>
        <v>#N/A</v>
      </c>
      <c r="AF346" s="294" t="e">
        <f>VLOOKUP(F346,[4]IMC!$B$6:$R$210,10,FALSE)</f>
        <v>#N/A</v>
      </c>
      <c r="AG346" s="294" t="e">
        <f>VLOOKUP(F346,[4]IMC!$B$6:$R$210,11,FALSE)</f>
        <v>#N/A</v>
      </c>
      <c r="AH346" s="294" t="e">
        <f>VLOOKUP(F346,[4]IMC!$B$6:$R$210,12,FALSE)</f>
        <v>#N/A</v>
      </c>
      <c r="AI346" s="294" t="e">
        <f>VLOOKUP(F346,[4]IMC!$B$6:$R$210,13,FALSE)</f>
        <v>#N/A</v>
      </c>
      <c r="AJ346" s="294" t="e">
        <f>VLOOKUP(F346,[4]IMC!$B$6:$R$210,14,FALSE)</f>
        <v>#N/A</v>
      </c>
      <c r="AK346" s="294" t="e">
        <f>VLOOKUP(F346,[4]IMC!$B$6:$R$210,15,FALSE)</f>
        <v>#N/A</v>
      </c>
      <c r="AL346" s="294" t="e">
        <f>VLOOKUP(F346,[4]IMC!$B$6:$R$210,16,FALSE)</f>
        <v>#N/A</v>
      </c>
      <c r="AM346" s="294" t="e">
        <f>VLOOKUP(F346,[4]IMC!$B$6:$R$210,17,FALSE)</f>
        <v>#N/A</v>
      </c>
    </row>
    <row r="347" spans="1:39" ht="12">
      <c r="A347" s="281"/>
      <c r="B347" s="281"/>
      <c r="C347" s="281"/>
      <c r="D347" s="283"/>
      <c r="E347" s="283"/>
      <c r="F347" s="284">
        <f t="shared" si="57"/>
        <v>0</v>
      </c>
      <c r="G347" s="285" t="e">
        <f t="shared" ca="1" si="60"/>
        <v>#NAME?</v>
      </c>
      <c r="H347" s="281"/>
      <c r="I347" s="281"/>
      <c r="J347" s="281">
        <f t="shared" si="58"/>
        <v>0</v>
      </c>
      <c r="K347" s="281"/>
      <c r="L347" s="286" t="e">
        <f t="shared" si="59"/>
        <v>#DIV/0!</v>
      </c>
      <c r="M347" s="287" t="str">
        <f t="shared" si="52"/>
        <v/>
      </c>
      <c r="N347" s="288" t="e">
        <f>MATCH(F347,[4]IMC!B:B,0)</f>
        <v>#N/A</v>
      </c>
      <c r="O347" s="288" t="e">
        <f t="shared" ca="1" si="51"/>
        <v>#N/A</v>
      </c>
      <c r="P347" s="287" t="e">
        <f ca="1">CONCATENATE(INDEX([4]IMC!$F$1:$R$5,5,$O347) &amp; " e " &amp; INDEX([4]IMC!$F$1:$R$5,5,$O347+1))</f>
        <v>#N/A</v>
      </c>
      <c r="Q347" s="281"/>
      <c r="R347" s="288" t="e">
        <f>MATCH(F347,[4]PC!A:A,0)</f>
        <v>#N/A</v>
      </c>
      <c r="S347" s="288" t="e">
        <f t="shared" ca="1" si="53"/>
        <v>#N/A</v>
      </c>
      <c r="T347" s="296" t="e">
        <f ca="1">CONCATENATE(INDEX([4]PC!$E$1:$M$2,1,$S347) &amp; " e " &amp; INDEX([4]PC!$E$1:$M$2,1,$S347+1))</f>
        <v>#N/A</v>
      </c>
      <c r="U347" s="339"/>
      <c r="V347" s="335" t="e">
        <f t="shared" ca="1" si="54"/>
        <v>#N/A</v>
      </c>
      <c r="W347" s="335" t="e">
        <f ca="1">CONCATENATE(INDEX([4]IMC!$F$1:$R$5,5,$V347) &amp; " e " &amp; INDEX([4]IMC!$F$1:$R$5,5,$V347+1))</f>
        <v>#N/A</v>
      </c>
      <c r="X347" s="336">
        <f t="shared" si="55"/>
        <v>0</v>
      </c>
      <c r="Y347" s="336">
        <f t="shared" si="56"/>
        <v>0</v>
      </c>
      <c r="Z347" s="337"/>
      <c r="AA347" s="294" t="e">
        <f>VLOOKUP(F347,[4]IMC!$B$6:$R$210,5,FALSE)</f>
        <v>#N/A</v>
      </c>
      <c r="AB347" s="294" t="e">
        <f>VLOOKUP(F347,[4]IMC!$B$6:$R$210,6,FALSE)</f>
        <v>#N/A</v>
      </c>
      <c r="AC347" s="294" t="e">
        <f>VLOOKUP(F347,[4]IMC!$B$6:$R$210,7,FALSE)</f>
        <v>#N/A</v>
      </c>
      <c r="AD347" s="294" t="e">
        <f>VLOOKUP(F347,[4]IMC!$B$6:$R$210,8,FALSE)</f>
        <v>#N/A</v>
      </c>
      <c r="AE347" s="294" t="e">
        <f>VLOOKUP(F347,[4]IMC!$B$6:$R$210,9,FALSE)</f>
        <v>#N/A</v>
      </c>
      <c r="AF347" s="294" t="e">
        <f>VLOOKUP(F347,[4]IMC!$B$6:$R$210,10,FALSE)</f>
        <v>#N/A</v>
      </c>
      <c r="AG347" s="294" t="e">
        <f>VLOOKUP(F347,[4]IMC!$B$6:$R$210,11,FALSE)</f>
        <v>#N/A</v>
      </c>
      <c r="AH347" s="294" t="e">
        <f>VLOOKUP(F347,[4]IMC!$B$6:$R$210,12,FALSE)</f>
        <v>#N/A</v>
      </c>
      <c r="AI347" s="294" t="e">
        <f>VLOOKUP(F347,[4]IMC!$B$6:$R$210,13,FALSE)</f>
        <v>#N/A</v>
      </c>
      <c r="AJ347" s="294" t="e">
        <f>VLOOKUP(F347,[4]IMC!$B$6:$R$210,14,FALSE)</f>
        <v>#N/A</v>
      </c>
      <c r="AK347" s="294" t="e">
        <f>VLOOKUP(F347,[4]IMC!$B$6:$R$210,15,FALSE)</f>
        <v>#N/A</v>
      </c>
      <c r="AL347" s="294" t="e">
        <f>VLOOKUP(F347,[4]IMC!$B$6:$R$210,16,FALSE)</f>
        <v>#N/A</v>
      </c>
      <c r="AM347" s="294" t="e">
        <f>VLOOKUP(F347,[4]IMC!$B$6:$R$210,17,FALSE)</f>
        <v>#N/A</v>
      </c>
    </row>
    <row r="348" spans="1:39" ht="12">
      <c r="A348" s="281"/>
      <c r="B348" s="281"/>
      <c r="C348" s="281"/>
      <c r="D348" s="283"/>
      <c r="E348" s="283"/>
      <c r="F348" s="284">
        <f t="shared" si="57"/>
        <v>0</v>
      </c>
      <c r="G348" s="285" t="e">
        <f t="shared" ca="1" si="60"/>
        <v>#NAME?</v>
      </c>
      <c r="H348" s="281"/>
      <c r="I348" s="281"/>
      <c r="J348" s="281">
        <f t="shared" si="58"/>
        <v>0</v>
      </c>
      <c r="K348" s="281"/>
      <c r="L348" s="286" t="e">
        <f t="shared" si="59"/>
        <v>#DIV/0!</v>
      </c>
      <c r="M348" s="287" t="str">
        <f t="shared" si="52"/>
        <v/>
      </c>
      <c r="N348" s="288" t="e">
        <f>MATCH(F348,[4]IMC!B:B,0)</f>
        <v>#N/A</v>
      </c>
      <c r="O348" s="288" t="e">
        <f t="shared" ca="1" si="51"/>
        <v>#N/A</v>
      </c>
      <c r="P348" s="287" t="e">
        <f ca="1">CONCATENATE(INDEX([4]IMC!$F$1:$R$5,5,$O348) &amp; " e " &amp; INDEX([4]IMC!$F$1:$R$5,5,$O348+1))</f>
        <v>#N/A</v>
      </c>
      <c r="Q348" s="281"/>
      <c r="R348" s="288" t="e">
        <f>MATCH(F348,[4]PC!A:A,0)</f>
        <v>#N/A</v>
      </c>
      <c r="S348" s="288" t="e">
        <f t="shared" ca="1" si="53"/>
        <v>#N/A</v>
      </c>
      <c r="T348" s="296" t="e">
        <f ca="1">CONCATENATE(INDEX([4]PC!$E$1:$M$2,1,$S348) &amp; " e " &amp; INDEX([4]PC!$E$1:$M$2,1,$S348+1))</f>
        <v>#N/A</v>
      </c>
      <c r="U348" s="339"/>
      <c r="V348" s="335" t="e">
        <f t="shared" ca="1" si="54"/>
        <v>#N/A</v>
      </c>
      <c r="W348" s="335" t="e">
        <f ca="1">CONCATENATE(INDEX([4]IMC!$F$1:$R$5,5,$V348) &amp; " e " &amp; INDEX([4]IMC!$F$1:$R$5,5,$V348+1))</f>
        <v>#N/A</v>
      </c>
      <c r="X348" s="336">
        <f t="shared" si="55"/>
        <v>0</v>
      </c>
      <c r="Y348" s="336">
        <f t="shared" si="56"/>
        <v>0</v>
      </c>
      <c r="Z348" s="337"/>
      <c r="AA348" s="294" t="e">
        <f>VLOOKUP(F348,[4]IMC!$B$6:$R$210,5,FALSE)</f>
        <v>#N/A</v>
      </c>
      <c r="AB348" s="294" t="e">
        <f>VLOOKUP(F348,[4]IMC!$B$6:$R$210,6,FALSE)</f>
        <v>#N/A</v>
      </c>
      <c r="AC348" s="294" t="e">
        <f>VLOOKUP(F348,[4]IMC!$B$6:$R$210,7,FALSE)</f>
        <v>#N/A</v>
      </c>
      <c r="AD348" s="294" t="e">
        <f>VLOOKUP(F348,[4]IMC!$B$6:$R$210,8,FALSE)</f>
        <v>#N/A</v>
      </c>
      <c r="AE348" s="294" t="e">
        <f>VLOOKUP(F348,[4]IMC!$B$6:$R$210,9,FALSE)</f>
        <v>#N/A</v>
      </c>
      <c r="AF348" s="294" t="e">
        <f>VLOOKUP(F348,[4]IMC!$B$6:$R$210,10,FALSE)</f>
        <v>#N/A</v>
      </c>
      <c r="AG348" s="294" t="e">
        <f>VLOOKUP(F348,[4]IMC!$B$6:$R$210,11,FALSE)</f>
        <v>#N/A</v>
      </c>
      <c r="AH348" s="294" t="e">
        <f>VLOOKUP(F348,[4]IMC!$B$6:$R$210,12,FALSE)</f>
        <v>#N/A</v>
      </c>
      <c r="AI348" s="294" t="e">
        <f>VLOOKUP(F348,[4]IMC!$B$6:$R$210,13,FALSE)</f>
        <v>#N/A</v>
      </c>
      <c r="AJ348" s="294" t="e">
        <f>VLOOKUP(F348,[4]IMC!$B$6:$R$210,14,FALSE)</f>
        <v>#N/A</v>
      </c>
      <c r="AK348" s="294" t="e">
        <f>VLOOKUP(F348,[4]IMC!$B$6:$R$210,15,FALSE)</f>
        <v>#N/A</v>
      </c>
      <c r="AL348" s="294" t="e">
        <f>VLOOKUP(F348,[4]IMC!$B$6:$R$210,16,FALSE)</f>
        <v>#N/A</v>
      </c>
      <c r="AM348" s="294" t="e">
        <f>VLOOKUP(F348,[4]IMC!$B$6:$R$210,17,FALSE)</f>
        <v>#N/A</v>
      </c>
    </row>
    <row r="349" spans="1:39" ht="12">
      <c r="A349" s="281"/>
      <c r="B349" s="281"/>
      <c r="C349" s="281"/>
      <c r="D349" s="283"/>
      <c r="E349" s="283"/>
      <c r="F349" s="284">
        <f t="shared" si="57"/>
        <v>0</v>
      </c>
      <c r="G349" s="285" t="e">
        <f t="shared" ca="1" si="60"/>
        <v>#NAME?</v>
      </c>
      <c r="H349" s="281"/>
      <c r="I349" s="281"/>
      <c r="J349" s="281">
        <f t="shared" si="58"/>
        <v>0</v>
      </c>
      <c r="K349" s="281"/>
      <c r="L349" s="286" t="e">
        <f t="shared" si="59"/>
        <v>#DIV/0!</v>
      </c>
      <c r="M349" s="287" t="str">
        <f t="shared" si="52"/>
        <v/>
      </c>
      <c r="N349" s="288" t="e">
        <f>MATCH(F349,[4]IMC!B:B,0)</f>
        <v>#N/A</v>
      </c>
      <c r="O349" s="288" t="e">
        <f t="shared" ca="1" si="51"/>
        <v>#N/A</v>
      </c>
      <c r="P349" s="287" t="e">
        <f ca="1">CONCATENATE(INDEX([4]IMC!$F$1:$R$5,5,$O349) &amp; " e " &amp; INDEX([4]IMC!$F$1:$R$5,5,$O349+1))</f>
        <v>#N/A</v>
      </c>
      <c r="Q349" s="281"/>
      <c r="R349" s="288" t="e">
        <f>MATCH(F349,[4]PC!A:A,0)</f>
        <v>#N/A</v>
      </c>
      <c r="S349" s="288" t="e">
        <f t="shared" ca="1" si="53"/>
        <v>#N/A</v>
      </c>
      <c r="T349" s="296" t="e">
        <f ca="1">CONCATENATE(INDEX([4]PC!$E$1:$M$2,1,$S349) &amp; " e " &amp; INDEX([4]PC!$E$1:$M$2,1,$S349+1))</f>
        <v>#N/A</v>
      </c>
      <c r="U349" s="339"/>
      <c r="V349" s="335" t="e">
        <f t="shared" ca="1" si="54"/>
        <v>#N/A</v>
      </c>
      <c r="W349" s="335" t="e">
        <f ca="1">CONCATENATE(INDEX([4]IMC!$F$1:$R$5,5,$V349) &amp; " e " &amp; INDEX([4]IMC!$F$1:$R$5,5,$V349+1))</f>
        <v>#N/A</v>
      </c>
      <c r="X349" s="336">
        <f t="shared" si="55"/>
        <v>0</v>
      </c>
      <c r="Y349" s="336">
        <f t="shared" si="56"/>
        <v>0</v>
      </c>
      <c r="Z349" s="337"/>
      <c r="AA349" s="294" t="e">
        <f>VLOOKUP(F349,[4]IMC!$B$6:$R$210,5,FALSE)</f>
        <v>#N/A</v>
      </c>
      <c r="AB349" s="294" t="e">
        <f>VLOOKUP(F349,[4]IMC!$B$6:$R$210,6,FALSE)</f>
        <v>#N/A</v>
      </c>
      <c r="AC349" s="294" t="e">
        <f>VLOOKUP(F349,[4]IMC!$B$6:$R$210,7,FALSE)</f>
        <v>#N/A</v>
      </c>
      <c r="AD349" s="294" t="e">
        <f>VLOOKUP(F349,[4]IMC!$B$6:$R$210,8,FALSE)</f>
        <v>#N/A</v>
      </c>
      <c r="AE349" s="294" t="e">
        <f>VLOOKUP(F349,[4]IMC!$B$6:$R$210,9,FALSE)</f>
        <v>#N/A</v>
      </c>
      <c r="AF349" s="294" t="e">
        <f>VLOOKUP(F349,[4]IMC!$B$6:$R$210,10,FALSE)</f>
        <v>#N/A</v>
      </c>
      <c r="AG349" s="294" t="e">
        <f>VLOOKUP(F349,[4]IMC!$B$6:$R$210,11,FALSE)</f>
        <v>#N/A</v>
      </c>
      <c r="AH349" s="294" t="e">
        <f>VLOOKUP(F349,[4]IMC!$B$6:$R$210,12,FALSE)</f>
        <v>#N/A</v>
      </c>
      <c r="AI349" s="294" t="e">
        <f>VLOOKUP(F349,[4]IMC!$B$6:$R$210,13,FALSE)</f>
        <v>#N/A</v>
      </c>
      <c r="AJ349" s="294" t="e">
        <f>VLOOKUP(F349,[4]IMC!$B$6:$R$210,14,FALSE)</f>
        <v>#N/A</v>
      </c>
      <c r="AK349" s="294" t="e">
        <f>VLOOKUP(F349,[4]IMC!$B$6:$R$210,15,FALSE)</f>
        <v>#N/A</v>
      </c>
      <c r="AL349" s="294" t="e">
        <f>VLOOKUP(F349,[4]IMC!$B$6:$R$210,16,FALSE)</f>
        <v>#N/A</v>
      </c>
      <c r="AM349" s="294" t="e">
        <f>VLOOKUP(F349,[4]IMC!$B$6:$R$210,17,FALSE)</f>
        <v>#N/A</v>
      </c>
    </row>
    <row r="350" spans="1:39" ht="12">
      <c r="A350" s="281"/>
      <c r="B350" s="281"/>
      <c r="C350" s="281"/>
      <c r="D350" s="283"/>
      <c r="E350" s="283"/>
      <c r="F350" s="284">
        <f t="shared" si="57"/>
        <v>0</v>
      </c>
      <c r="G350" s="285" t="e">
        <f t="shared" ca="1" si="60"/>
        <v>#NAME?</v>
      </c>
      <c r="H350" s="281"/>
      <c r="I350" s="281"/>
      <c r="J350" s="281">
        <f t="shared" si="58"/>
        <v>0</v>
      </c>
      <c r="K350" s="281"/>
      <c r="L350" s="286" t="e">
        <f t="shared" si="59"/>
        <v>#DIV/0!</v>
      </c>
      <c r="M350" s="287" t="str">
        <f t="shared" si="52"/>
        <v/>
      </c>
      <c r="N350" s="288" t="e">
        <f>MATCH(F350,[4]IMC!B:B,0)</f>
        <v>#N/A</v>
      </c>
      <c r="O350" s="288" t="e">
        <f t="shared" ca="1" si="51"/>
        <v>#N/A</v>
      </c>
      <c r="P350" s="287" t="e">
        <f ca="1">CONCATENATE(INDEX([4]IMC!$F$1:$R$5,5,$O350) &amp; " e " &amp; INDEX([4]IMC!$F$1:$R$5,5,$O350+1))</f>
        <v>#N/A</v>
      </c>
      <c r="Q350" s="281"/>
      <c r="R350" s="288" t="e">
        <f>MATCH(F350,[4]PC!A:A,0)</f>
        <v>#N/A</v>
      </c>
      <c r="S350" s="288" t="e">
        <f t="shared" ca="1" si="53"/>
        <v>#N/A</v>
      </c>
      <c r="T350" s="296" t="e">
        <f ca="1">CONCATENATE(INDEX([4]PC!$E$1:$M$2,1,$S350) &amp; " e " &amp; INDEX([4]PC!$E$1:$M$2,1,$S350+1))</f>
        <v>#N/A</v>
      </c>
      <c r="U350" s="339"/>
      <c r="V350" s="335" t="e">
        <f t="shared" ca="1" si="54"/>
        <v>#N/A</v>
      </c>
      <c r="W350" s="335" t="e">
        <f ca="1">CONCATENATE(INDEX([4]IMC!$F$1:$R$5,5,$V350) &amp; " e " &amp; INDEX([4]IMC!$F$1:$R$5,5,$V350+1))</f>
        <v>#N/A</v>
      </c>
      <c r="X350" s="336">
        <f t="shared" si="55"/>
        <v>0</v>
      </c>
      <c r="Y350" s="336">
        <f t="shared" si="56"/>
        <v>0</v>
      </c>
      <c r="Z350" s="337"/>
      <c r="AA350" s="294" t="e">
        <f>VLOOKUP(F350,[4]IMC!$B$6:$R$210,5,FALSE)</f>
        <v>#N/A</v>
      </c>
      <c r="AB350" s="294" t="e">
        <f>VLOOKUP(F350,[4]IMC!$B$6:$R$210,6,FALSE)</f>
        <v>#N/A</v>
      </c>
      <c r="AC350" s="294" t="e">
        <f>VLOOKUP(F350,[4]IMC!$B$6:$R$210,7,FALSE)</f>
        <v>#N/A</v>
      </c>
      <c r="AD350" s="294" t="e">
        <f>VLOOKUP(F350,[4]IMC!$B$6:$R$210,8,FALSE)</f>
        <v>#N/A</v>
      </c>
      <c r="AE350" s="294" t="e">
        <f>VLOOKUP(F350,[4]IMC!$B$6:$R$210,9,FALSE)</f>
        <v>#N/A</v>
      </c>
      <c r="AF350" s="294" t="e">
        <f>VLOOKUP(F350,[4]IMC!$B$6:$R$210,10,FALSE)</f>
        <v>#N/A</v>
      </c>
      <c r="AG350" s="294" t="e">
        <f>VLOOKUP(F350,[4]IMC!$B$6:$R$210,11,FALSE)</f>
        <v>#N/A</v>
      </c>
      <c r="AH350" s="294" t="e">
        <f>VLOOKUP(F350,[4]IMC!$B$6:$R$210,12,FALSE)</f>
        <v>#N/A</v>
      </c>
      <c r="AI350" s="294" t="e">
        <f>VLOOKUP(F350,[4]IMC!$B$6:$R$210,13,FALSE)</f>
        <v>#N/A</v>
      </c>
      <c r="AJ350" s="294" t="e">
        <f>VLOOKUP(F350,[4]IMC!$B$6:$R$210,14,FALSE)</f>
        <v>#N/A</v>
      </c>
      <c r="AK350" s="294" t="e">
        <f>VLOOKUP(F350,[4]IMC!$B$6:$R$210,15,FALSE)</f>
        <v>#N/A</v>
      </c>
      <c r="AL350" s="294" t="e">
        <f>VLOOKUP(F350,[4]IMC!$B$6:$R$210,16,FALSE)</f>
        <v>#N/A</v>
      </c>
      <c r="AM350" s="294" t="e">
        <f>VLOOKUP(F350,[4]IMC!$B$6:$R$210,17,FALSE)</f>
        <v>#N/A</v>
      </c>
    </row>
    <row r="351" spans="1:39" ht="12">
      <c r="A351" s="281"/>
      <c r="B351" s="281"/>
      <c r="C351" s="281"/>
      <c r="D351" s="283"/>
      <c r="E351" s="283"/>
      <c r="F351" s="284">
        <f t="shared" si="57"/>
        <v>0</v>
      </c>
      <c r="G351" s="285" t="e">
        <f t="shared" ca="1" si="60"/>
        <v>#NAME?</v>
      </c>
      <c r="H351" s="281"/>
      <c r="I351" s="281"/>
      <c r="J351" s="281">
        <f t="shared" si="58"/>
        <v>0</v>
      </c>
      <c r="K351" s="281"/>
      <c r="L351" s="286" t="e">
        <f t="shared" si="59"/>
        <v>#DIV/0!</v>
      </c>
      <c r="M351" s="287" t="str">
        <f t="shared" si="52"/>
        <v/>
      </c>
      <c r="N351" s="288" t="e">
        <f>MATCH(F351,[4]IMC!B:B,0)</f>
        <v>#N/A</v>
      </c>
      <c r="O351" s="288" t="e">
        <f t="shared" ca="1" si="51"/>
        <v>#N/A</v>
      </c>
      <c r="P351" s="287" t="e">
        <f ca="1">CONCATENATE(INDEX([4]IMC!$F$1:$R$5,5,$O351) &amp; " e " &amp; INDEX([4]IMC!$F$1:$R$5,5,$O351+1))</f>
        <v>#N/A</v>
      </c>
      <c r="Q351" s="281"/>
      <c r="R351" s="288" t="e">
        <f>MATCH(F351,[4]PC!A:A,0)</f>
        <v>#N/A</v>
      </c>
      <c r="S351" s="288" t="e">
        <f t="shared" ca="1" si="53"/>
        <v>#N/A</v>
      </c>
      <c r="T351" s="296" t="e">
        <f ca="1">CONCATENATE(INDEX([4]PC!$E$1:$M$2,1,$S351) &amp; " e " &amp; INDEX([4]PC!$E$1:$M$2,1,$S351+1))</f>
        <v>#N/A</v>
      </c>
      <c r="U351" s="339"/>
      <c r="V351" s="335" t="e">
        <f t="shared" ca="1" si="54"/>
        <v>#N/A</v>
      </c>
      <c r="W351" s="335" t="e">
        <f ca="1">CONCATENATE(INDEX([4]IMC!$F$1:$R$5,5,$V351) &amp; " e " &amp; INDEX([4]IMC!$F$1:$R$5,5,$V351+1))</f>
        <v>#N/A</v>
      </c>
      <c r="X351" s="336">
        <f t="shared" si="55"/>
        <v>0</v>
      </c>
      <c r="Y351" s="336">
        <f t="shared" si="56"/>
        <v>0</v>
      </c>
      <c r="Z351" s="337"/>
      <c r="AA351" s="294" t="e">
        <f>VLOOKUP(F351,[4]IMC!$B$6:$R$210,5,FALSE)</f>
        <v>#N/A</v>
      </c>
      <c r="AB351" s="294" t="e">
        <f>VLOOKUP(F351,[4]IMC!$B$6:$R$210,6,FALSE)</f>
        <v>#N/A</v>
      </c>
      <c r="AC351" s="294" t="e">
        <f>VLOOKUP(F351,[4]IMC!$B$6:$R$210,7,FALSE)</f>
        <v>#N/A</v>
      </c>
      <c r="AD351" s="294" t="e">
        <f>VLOOKUP(F351,[4]IMC!$B$6:$R$210,8,FALSE)</f>
        <v>#N/A</v>
      </c>
      <c r="AE351" s="294" t="e">
        <f>VLOOKUP(F351,[4]IMC!$B$6:$R$210,9,FALSE)</f>
        <v>#N/A</v>
      </c>
      <c r="AF351" s="294" t="e">
        <f>VLOOKUP(F351,[4]IMC!$B$6:$R$210,10,FALSE)</f>
        <v>#N/A</v>
      </c>
      <c r="AG351" s="294" t="e">
        <f>VLOOKUP(F351,[4]IMC!$B$6:$R$210,11,FALSE)</f>
        <v>#N/A</v>
      </c>
      <c r="AH351" s="294" t="e">
        <f>VLOOKUP(F351,[4]IMC!$B$6:$R$210,12,FALSE)</f>
        <v>#N/A</v>
      </c>
      <c r="AI351" s="294" t="e">
        <f>VLOOKUP(F351,[4]IMC!$B$6:$R$210,13,FALSE)</f>
        <v>#N/A</v>
      </c>
      <c r="AJ351" s="294" t="e">
        <f>VLOOKUP(F351,[4]IMC!$B$6:$R$210,14,FALSE)</f>
        <v>#N/A</v>
      </c>
      <c r="AK351" s="294" t="e">
        <f>VLOOKUP(F351,[4]IMC!$B$6:$R$210,15,FALSE)</f>
        <v>#N/A</v>
      </c>
      <c r="AL351" s="294" t="e">
        <f>VLOOKUP(F351,[4]IMC!$B$6:$R$210,16,FALSE)</f>
        <v>#N/A</v>
      </c>
      <c r="AM351" s="294" t="e">
        <f>VLOOKUP(F351,[4]IMC!$B$6:$R$210,17,FALSE)</f>
        <v>#N/A</v>
      </c>
    </row>
    <row r="352" spans="1:39" ht="12">
      <c r="A352" s="281"/>
      <c r="B352" s="281"/>
      <c r="C352" s="281"/>
      <c r="D352" s="283"/>
      <c r="E352" s="283"/>
      <c r="F352" s="284">
        <f t="shared" si="57"/>
        <v>0</v>
      </c>
      <c r="G352" s="285" t="e">
        <f t="shared" ca="1" si="60"/>
        <v>#NAME?</v>
      </c>
      <c r="H352" s="281"/>
      <c r="I352" s="281"/>
      <c r="J352" s="281">
        <f t="shared" si="58"/>
        <v>0</v>
      </c>
      <c r="K352" s="281"/>
      <c r="L352" s="286" t="e">
        <f t="shared" si="59"/>
        <v>#DIV/0!</v>
      </c>
      <c r="M352" s="287" t="str">
        <f t="shared" si="52"/>
        <v/>
      </c>
      <c r="N352" s="288" t="e">
        <f>MATCH(F352,[4]IMC!B:B,0)</f>
        <v>#N/A</v>
      </c>
      <c r="O352" s="288" t="e">
        <f t="shared" ca="1" si="51"/>
        <v>#N/A</v>
      </c>
      <c r="P352" s="287" t="e">
        <f ca="1">CONCATENATE(INDEX([4]IMC!$F$1:$R$5,5,$O352) &amp; " e " &amp; INDEX([4]IMC!$F$1:$R$5,5,$O352+1))</f>
        <v>#N/A</v>
      </c>
      <c r="Q352" s="281"/>
      <c r="R352" s="288" t="e">
        <f>MATCH(F352,[4]PC!A:A,0)</f>
        <v>#N/A</v>
      </c>
      <c r="S352" s="288" t="e">
        <f t="shared" ca="1" si="53"/>
        <v>#N/A</v>
      </c>
      <c r="T352" s="296" t="e">
        <f ca="1">CONCATENATE(INDEX([4]PC!$E$1:$M$2,1,$S352) &amp; " e " &amp; INDEX([4]PC!$E$1:$M$2,1,$S352+1))</f>
        <v>#N/A</v>
      </c>
      <c r="U352" s="339"/>
      <c r="V352" s="335" t="e">
        <f t="shared" ca="1" si="54"/>
        <v>#N/A</v>
      </c>
      <c r="W352" s="335" t="e">
        <f ca="1">CONCATENATE(INDEX([4]IMC!$F$1:$R$5,5,$V352) &amp; " e " &amp; INDEX([4]IMC!$F$1:$R$5,5,$V352+1))</f>
        <v>#N/A</v>
      </c>
      <c r="X352" s="336">
        <f t="shared" si="55"/>
        <v>0</v>
      </c>
      <c r="Y352" s="336">
        <f t="shared" si="56"/>
        <v>0</v>
      </c>
      <c r="Z352" s="337"/>
      <c r="AA352" s="294" t="e">
        <f>VLOOKUP(F352,[4]IMC!$B$6:$R$210,5,FALSE)</f>
        <v>#N/A</v>
      </c>
      <c r="AB352" s="294" t="e">
        <f>VLOOKUP(F352,[4]IMC!$B$6:$R$210,6,FALSE)</f>
        <v>#N/A</v>
      </c>
      <c r="AC352" s="294" t="e">
        <f>VLOOKUP(F352,[4]IMC!$B$6:$R$210,7,FALSE)</f>
        <v>#N/A</v>
      </c>
      <c r="AD352" s="294" t="e">
        <f>VLOOKUP(F352,[4]IMC!$B$6:$R$210,8,FALSE)</f>
        <v>#N/A</v>
      </c>
      <c r="AE352" s="294" t="e">
        <f>VLOOKUP(F352,[4]IMC!$B$6:$R$210,9,FALSE)</f>
        <v>#N/A</v>
      </c>
      <c r="AF352" s="294" t="e">
        <f>VLOOKUP(F352,[4]IMC!$B$6:$R$210,10,FALSE)</f>
        <v>#N/A</v>
      </c>
      <c r="AG352" s="294" t="e">
        <f>VLOOKUP(F352,[4]IMC!$B$6:$R$210,11,FALSE)</f>
        <v>#N/A</v>
      </c>
      <c r="AH352" s="294" t="e">
        <f>VLOOKUP(F352,[4]IMC!$B$6:$R$210,12,FALSE)</f>
        <v>#N/A</v>
      </c>
      <c r="AI352" s="294" t="e">
        <f>VLOOKUP(F352,[4]IMC!$B$6:$R$210,13,FALSE)</f>
        <v>#N/A</v>
      </c>
      <c r="AJ352" s="294" t="e">
        <f>VLOOKUP(F352,[4]IMC!$B$6:$R$210,14,FALSE)</f>
        <v>#N/A</v>
      </c>
      <c r="AK352" s="294" t="e">
        <f>VLOOKUP(F352,[4]IMC!$B$6:$R$210,15,FALSE)</f>
        <v>#N/A</v>
      </c>
      <c r="AL352" s="294" t="e">
        <f>VLOOKUP(F352,[4]IMC!$B$6:$R$210,16,FALSE)</f>
        <v>#N/A</v>
      </c>
      <c r="AM352" s="294" t="e">
        <f>VLOOKUP(F352,[4]IMC!$B$6:$R$210,17,FALSE)</f>
        <v>#N/A</v>
      </c>
    </row>
    <row r="353" spans="1:39" ht="12">
      <c r="A353" s="281"/>
      <c r="B353" s="281"/>
      <c r="C353" s="281"/>
      <c r="D353" s="283"/>
      <c r="E353" s="283"/>
      <c r="F353" s="284">
        <f t="shared" si="57"/>
        <v>0</v>
      </c>
      <c r="G353" s="285" t="e">
        <f t="shared" ca="1" si="60"/>
        <v>#NAME?</v>
      </c>
      <c r="H353" s="281"/>
      <c r="I353" s="281"/>
      <c r="J353" s="281">
        <f t="shared" si="58"/>
        <v>0</v>
      </c>
      <c r="K353" s="281"/>
      <c r="L353" s="286" t="e">
        <f t="shared" si="59"/>
        <v>#DIV/0!</v>
      </c>
      <c r="M353" s="287" t="str">
        <f t="shared" si="52"/>
        <v/>
      </c>
      <c r="N353" s="288" t="e">
        <f>MATCH(F353,[4]IMC!B:B,0)</f>
        <v>#N/A</v>
      </c>
      <c r="O353" s="288" t="e">
        <f t="shared" ca="1" si="51"/>
        <v>#N/A</v>
      </c>
      <c r="P353" s="287" t="e">
        <f ca="1">CONCATENATE(INDEX([4]IMC!$F$1:$R$5,5,$O353) &amp; " e " &amp; INDEX([4]IMC!$F$1:$R$5,5,$O353+1))</f>
        <v>#N/A</v>
      </c>
      <c r="Q353" s="281"/>
      <c r="R353" s="288" t="e">
        <f>MATCH(F353,[4]PC!A:A,0)</f>
        <v>#N/A</v>
      </c>
      <c r="S353" s="288" t="e">
        <f t="shared" ca="1" si="53"/>
        <v>#N/A</v>
      </c>
      <c r="T353" s="296" t="e">
        <f ca="1">CONCATENATE(INDEX([4]PC!$E$1:$M$2,1,$S353) &amp; " e " &amp; INDEX([4]PC!$E$1:$M$2,1,$S353+1))</f>
        <v>#N/A</v>
      </c>
      <c r="U353" s="339"/>
      <c r="V353" s="335" t="e">
        <f t="shared" ca="1" si="54"/>
        <v>#N/A</v>
      </c>
      <c r="W353" s="335" t="e">
        <f ca="1">CONCATENATE(INDEX([4]IMC!$F$1:$R$5,5,$V353) &amp; " e " &amp; INDEX([4]IMC!$F$1:$R$5,5,$V353+1))</f>
        <v>#N/A</v>
      </c>
      <c r="X353" s="336">
        <f t="shared" si="55"/>
        <v>0</v>
      </c>
      <c r="Y353" s="336">
        <f t="shared" si="56"/>
        <v>0</v>
      </c>
      <c r="Z353" s="337"/>
      <c r="AA353" s="294" t="e">
        <f>VLOOKUP(F353,[4]IMC!$B$6:$R$210,5,FALSE)</f>
        <v>#N/A</v>
      </c>
      <c r="AB353" s="294" t="e">
        <f>VLOOKUP(F353,[4]IMC!$B$6:$R$210,6,FALSE)</f>
        <v>#N/A</v>
      </c>
      <c r="AC353" s="294" t="e">
        <f>VLOOKUP(F353,[4]IMC!$B$6:$R$210,7,FALSE)</f>
        <v>#N/A</v>
      </c>
      <c r="AD353" s="294" t="e">
        <f>VLOOKUP(F353,[4]IMC!$B$6:$R$210,8,FALSE)</f>
        <v>#N/A</v>
      </c>
      <c r="AE353" s="294" t="e">
        <f>VLOOKUP(F353,[4]IMC!$B$6:$R$210,9,FALSE)</f>
        <v>#N/A</v>
      </c>
      <c r="AF353" s="294" t="e">
        <f>VLOOKUP(F353,[4]IMC!$B$6:$R$210,10,FALSE)</f>
        <v>#N/A</v>
      </c>
      <c r="AG353" s="294" t="e">
        <f>VLOOKUP(F353,[4]IMC!$B$6:$R$210,11,FALSE)</f>
        <v>#N/A</v>
      </c>
      <c r="AH353" s="294" t="e">
        <f>VLOOKUP(F353,[4]IMC!$B$6:$R$210,12,FALSE)</f>
        <v>#N/A</v>
      </c>
      <c r="AI353" s="294" t="e">
        <f>VLOOKUP(F353,[4]IMC!$B$6:$R$210,13,FALSE)</f>
        <v>#N/A</v>
      </c>
      <c r="AJ353" s="294" t="e">
        <f>VLOOKUP(F353,[4]IMC!$B$6:$R$210,14,FALSE)</f>
        <v>#N/A</v>
      </c>
      <c r="AK353" s="294" t="e">
        <f>VLOOKUP(F353,[4]IMC!$B$6:$R$210,15,FALSE)</f>
        <v>#N/A</v>
      </c>
      <c r="AL353" s="294" t="e">
        <f>VLOOKUP(F353,[4]IMC!$B$6:$R$210,16,FALSE)</f>
        <v>#N/A</v>
      </c>
      <c r="AM353" s="294" t="e">
        <f>VLOOKUP(F353,[4]IMC!$B$6:$R$210,17,FALSE)</f>
        <v>#N/A</v>
      </c>
    </row>
    <row r="354" spans="1:39" ht="12">
      <c r="A354" s="281"/>
      <c r="B354" s="281"/>
      <c r="C354" s="281"/>
      <c r="D354" s="283"/>
      <c r="E354" s="283"/>
      <c r="F354" s="284">
        <f t="shared" si="57"/>
        <v>0</v>
      </c>
      <c r="G354" s="285" t="e">
        <f t="shared" ca="1" si="60"/>
        <v>#NAME?</v>
      </c>
      <c r="H354" s="281"/>
      <c r="I354" s="281"/>
      <c r="J354" s="281">
        <f t="shared" si="58"/>
        <v>0</v>
      </c>
      <c r="K354" s="281"/>
      <c r="L354" s="286" t="e">
        <f t="shared" si="59"/>
        <v>#DIV/0!</v>
      </c>
      <c r="M354" s="287" t="str">
        <f t="shared" si="52"/>
        <v/>
      </c>
      <c r="N354" s="288" t="e">
        <f>MATCH(F354,[4]IMC!B:B,0)</f>
        <v>#N/A</v>
      </c>
      <c r="O354" s="288" t="e">
        <f t="shared" ca="1" si="51"/>
        <v>#N/A</v>
      </c>
      <c r="P354" s="287" t="e">
        <f ca="1">CONCATENATE(INDEX([4]IMC!$F$1:$R$5,5,$O354) &amp; " e " &amp; INDEX([4]IMC!$F$1:$R$5,5,$O354+1))</f>
        <v>#N/A</v>
      </c>
      <c r="Q354" s="281"/>
      <c r="R354" s="288" t="e">
        <f>MATCH(F354,[4]PC!A:A,0)</f>
        <v>#N/A</v>
      </c>
      <c r="S354" s="288" t="e">
        <f t="shared" ca="1" si="53"/>
        <v>#N/A</v>
      </c>
      <c r="T354" s="296" t="e">
        <f ca="1">CONCATENATE(INDEX([4]PC!$E$1:$M$2,1,$S354) &amp; " e " &amp; INDEX([4]PC!$E$1:$M$2,1,$S354+1))</f>
        <v>#N/A</v>
      </c>
      <c r="U354" s="339"/>
      <c r="V354" s="335" t="e">
        <f t="shared" ca="1" si="54"/>
        <v>#N/A</v>
      </c>
      <c r="W354" s="335" t="e">
        <f ca="1">CONCATENATE(INDEX([4]IMC!$F$1:$R$5,5,$V354) &amp; " e " &amp; INDEX([4]IMC!$F$1:$R$5,5,$V354+1))</f>
        <v>#N/A</v>
      </c>
      <c r="X354" s="336">
        <f t="shared" si="55"/>
        <v>0</v>
      </c>
      <c r="Y354" s="336">
        <f t="shared" si="56"/>
        <v>0</v>
      </c>
      <c r="Z354" s="337"/>
      <c r="AA354" s="294" t="e">
        <f>VLOOKUP(F354,[4]IMC!$B$6:$R$210,5,FALSE)</f>
        <v>#N/A</v>
      </c>
      <c r="AB354" s="294" t="e">
        <f>VLOOKUP(F354,[4]IMC!$B$6:$R$210,6,FALSE)</f>
        <v>#N/A</v>
      </c>
      <c r="AC354" s="294" t="e">
        <f>VLOOKUP(F354,[4]IMC!$B$6:$R$210,7,FALSE)</f>
        <v>#N/A</v>
      </c>
      <c r="AD354" s="294" t="e">
        <f>VLOOKUP(F354,[4]IMC!$B$6:$R$210,8,FALSE)</f>
        <v>#N/A</v>
      </c>
      <c r="AE354" s="294" t="e">
        <f>VLOOKUP(F354,[4]IMC!$B$6:$R$210,9,FALSE)</f>
        <v>#N/A</v>
      </c>
      <c r="AF354" s="294" t="e">
        <f>VLOOKUP(F354,[4]IMC!$B$6:$R$210,10,FALSE)</f>
        <v>#N/A</v>
      </c>
      <c r="AG354" s="294" t="e">
        <f>VLOOKUP(F354,[4]IMC!$B$6:$R$210,11,FALSE)</f>
        <v>#N/A</v>
      </c>
      <c r="AH354" s="294" t="e">
        <f>VLOOKUP(F354,[4]IMC!$B$6:$R$210,12,FALSE)</f>
        <v>#N/A</v>
      </c>
      <c r="AI354" s="294" t="e">
        <f>VLOOKUP(F354,[4]IMC!$B$6:$R$210,13,FALSE)</f>
        <v>#N/A</v>
      </c>
      <c r="AJ354" s="294" t="e">
        <f>VLOOKUP(F354,[4]IMC!$B$6:$R$210,14,FALSE)</f>
        <v>#N/A</v>
      </c>
      <c r="AK354" s="294" t="e">
        <f>VLOOKUP(F354,[4]IMC!$B$6:$R$210,15,FALSE)</f>
        <v>#N/A</v>
      </c>
      <c r="AL354" s="294" t="e">
        <f>VLOOKUP(F354,[4]IMC!$B$6:$R$210,16,FALSE)</f>
        <v>#N/A</v>
      </c>
      <c r="AM354" s="294" t="e">
        <f>VLOOKUP(F354,[4]IMC!$B$6:$R$210,17,FALSE)</f>
        <v>#N/A</v>
      </c>
    </row>
    <row r="355" spans="1:39" ht="12">
      <c r="A355" s="281"/>
      <c r="B355" s="281"/>
      <c r="C355" s="281"/>
      <c r="D355" s="283"/>
      <c r="E355" s="283"/>
      <c r="F355" s="284">
        <f t="shared" si="57"/>
        <v>0</v>
      </c>
      <c r="G355" s="285" t="e">
        <f t="shared" ca="1" si="60"/>
        <v>#NAME?</v>
      </c>
      <c r="H355" s="281"/>
      <c r="I355" s="281"/>
      <c r="J355" s="281">
        <f t="shared" si="58"/>
        <v>0</v>
      </c>
      <c r="K355" s="281"/>
      <c r="L355" s="286" t="e">
        <f t="shared" si="59"/>
        <v>#DIV/0!</v>
      </c>
      <c r="M355" s="287" t="str">
        <f t="shared" si="52"/>
        <v/>
      </c>
      <c r="N355" s="288" t="e">
        <f>MATCH(F355,[4]IMC!B:B,0)</f>
        <v>#N/A</v>
      </c>
      <c r="O355" s="288" t="e">
        <f t="shared" ca="1" si="51"/>
        <v>#N/A</v>
      </c>
      <c r="P355" s="287" t="e">
        <f ca="1">CONCATENATE(INDEX([4]IMC!$F$1:$R$5,5,$O355) &amp; " e " &amp; INDEX([4]IMC!$F$1:$R$5,5,$O355+1))</f>
        <v>#N/A</v>
      </c>
      <c r="Q355" s="281"/>
      <c r="R355" s="288" t="e">
        <f>MATCH(F355,[4]PC!A:A,0)</f>
        <v>#N/A</v>
      </c>
      <c r="S355" s="288" t="e">
        <f t="shared" ca="1" si="53"/>
        <v>#N/A</v>
      </c>
      <c r="T355" s="296" t="e">
        <f ca="1">CONCATENATE(INDEX([4]PC!$E$1:$M$2,1,$S355) &amp; " e " &amp; INDEX([4]PC!$E$1:$M$2,1,$S355+1))</f>
        <v>#N/A</v>
      </c>
      <c r="U355" s="339"/>
      <c r="V355" s="335" t="e">
        <f t="shared" ca="1" si="54"/>
        <v>#N/A</v>
      </c>
      <c r="W355" s="335" t="e">
        <f ca="1">CONCATENATE(INDEX([4]IMC!$F$1:$R$5,5,$V355) &amp; " e " &amp; INDEX([4]IMC!$F$1:$R$5,5,$V355+1))</f>
        <v>#N/A</v>
      </c>
      <c r="X355" s="336">
        <f t="shared" si="55"/>
        <v>0</v>
      </c>
      <c r="Y355" s="336">
        <f t="shared" si="56"/>
        <v>0</v>
      </c>
      <c r="Z355" s="337"/>
      <c r="AA355" s="294" t="e">
        <f>VLOOKUP(F355,[4]IMC!$B$6:$R$210,5,FALSE)</f>
        <v>#N/A</v>
      </c>
      <c r="AB355" s="294" t="e">
        <f>VLOOKUP(F355,[4]IMC!$B$6:$R$210,6,FALSE)</f>
        <v>#N/A</v>
      </c>
      <c r="AC355" s="294" t="e">
        <f>VLOOKUP(F355,[4]IMC!$B$6:$R$210,7,FALSE)</f>
        <v>#N/A</v>
      </c>
      <c r="AD355" s="294" t="e">
        <f>VLOOKUP(F355,[4]IMC!$B$6:$R$210,8,FALSE)</f>
        <v>#N/A</v>
      </c>
      <c r="AE355" s="294" t="e">
        <f>VLOOKUP(F355,[4]IMC!$B$6:$R$210,9,FALSE)</f>
        <v>#N/A</v>
      </c>
      <c r="AF355" s="294" t="e">
        <f>VLOOKUP(F355,[4]IMC!$B$6:$R$210,10,FALSE)</f>
        <v>#N/A</v>
      </c>
      <c r="AG355" s="294" t="e">
        <f>VLOOKUP(F355,[4]IMC!$B$6:$R$210,11,FALSE)</f>
        <v>#N/A</v>
      </c>
      <c r="AH355" s="294" t="e">
        <f>VLOOKUP(F355,[4]IMC!$B$6:$R$210,12,FALSE)</f>
        <v>#N/A</v>
      </c>
      <c r="AI355" s="294" t="e">
        <f>VLOOKUP(F355,[4]IMC!$B$6:$R$210,13,FALSE)</f>
        <v>#N/A</v>
      </c>
      <c r="AJ355" s="294" t="e">
        <f>VLOOKUP(F355,[4]IMC!$B$6:$R$210,14,FALSE)</f>
        <v>#N/A</v>
      </c>
      <c r="AK355" s="294" t="e">
        <f>VLOOKUP(F355,[4]IMC!$B$6:$R$210,15,FALSE)</f>
        <v>#N/A</v>
      </c>
      <c r="AL355" s="294" t="e">
        <f>VLOOKUP(F355,[4]IMC!$B$6:$R$210,16,FALSE)</f>
        <v>#N/A</v>
      </c>
      <c r="AM355" s="294" t="e">
        <f>VLOOKUP(F355,[4]IMC!$B$6:$R$210,17,FALSE)</f>
        <v>#N/A</v>
      </c>
    </row>
    <row r="356" spans="1:39" ht="12">
      <c r="A356" s="281"/>
      <c r="B356" s="281"/>
      <c r="C356" s="281"/>
      <c r="D356" s="283"/>
      <c r="E356" s="283"/>
      <c r="F356" s="284">
        <f t="shared" si="57"/>
        <v>0</v>
      </c>
      <c r="G356" s="285" t="e">
        <f t="shared" ca="1" si="60"/>
        <v>#NAME?</v>
      </c>
      <c r="H356" s="281"/>
      <c r="I356" s="281"/>
      <c r="J356" s="281">
        <f t="shared" si="58"/>
        <v>0</v>
      </c>
      <c r="K356" s="281"/>
      <c r="L356" s="286" t="e">
        <f t="shared" si="59"/>
        <v>#DIV/0!</v>
      </c>
      <c r="M356" s="287" t="str">
        <f t="shared" si="52"/>
        <v/>
      </c>
      <c r="N356" s="288" t="e">
        <f>MATCH(F356,[4]IMC!B:B,0)</f>
        <v>#N/A</v>
      </c>
      <c r="O356" s="288" t="e">
        <f t="shared" ca="1" si="51"/>
        <v>#N/A</v>
      </c>
      <c r="P356" s="287" t="e">
        <f ca="1">CONCATENATE(INDEX([4]IMC!$F$1:$R$5,5,$O356) &amp; " e " &amp; INDEX([4]IMC!$F$1:$R$5,5,$O356+1))</f>
        <v>#N/A</v>
      </c>
      <c r="Q356" s="281"/>
      <c r="R356" s="288" t="e">
        <f>MATCH(F356,[4]PC!A:A,0)</f>
        <v>#N/A</v>
      </c>
      <c r="S356" s="288" t="e">
        <f t="shared" ca="1" si="53"/>
        <v>#N/A</v>
      </c>
      <c r="T356" s="296" t="e">
        <f ca="1">CONCATENATE(INDEX([4]PC!$E$1:$M$2,1,$S356) &amp; " e " &amp; INDEX([4]PC!$E$1:$M$2,1,$S356+1))</f>
        <v>#N/A</v>
      </c>
      <c r="U356" s="339"/>
      <c r="V356" s="335" t="e">
        <f t="shared" ca="1" si="54"/>
        <v>#N/A</v>
      </c>
      <c r="W356" s="335" t="e">
        <f ca="1">CONCATENATE(INDEX([4]IMC!$F$1:$R$5,5,$V356) &amp; " e " &amp; INDEX([4]IMC!$F$1:$R$5,5,$V356+1))</f>
        <v>#N/A</v>
      </c>
      <c r="X356" s="336">
        <f t="shared" si="55"/>
        <v>0</v>
      </c>
      <c r="Y356" s="336">
        <f t="shared" si="56"/>
        <v>0</v>
      </c>
      <c r="Z356" s="337"/>
      <c r="AA356" s="294" t="e">
        <f>VLOOKUP(F356,[4]IMC!$B$6:$R$210,5,FALSE)</f>
        <v>#N/A</v>
      </c>
      <c r="AB356" s="294" t="e">
        <f>VLOOKUP(F356,[4]IMC!$B$6:$R$210,6,FALSE)</f>
        <v>#N/A</v>
      </c>
      <c r="AC356" s="294" t="e">
        <f>VLOOKUP(F356,[4]IMC!$B$6:$R$210,7,FALSE)</f>
        <v>#N/A</v>
      </c>
      <c r="AD356" s="294" t="e">
        <f>VLOOKUP(F356,[4]IMC!$B$6:$R$210,8,FALSE)</f>
        <v>#N/A</v>
      </c>
      <c r="AE356" s="294" t="e">
        <f>VLOOKUP(F356,[4]IMC!$B$6:$R$210,9,FALSE)</f>
        <v>#N/A</v>
      </c>
      <c r="AF356" s="294" t="e">
        <f>VLOOKUP(F356,[4]IMC!$B$6:$R$210,10,FALSE)</f>
        <v>#N/A</v>
      </c>
      <c r="AG356" s="294" t="e">
        <f>VLOOKUP(F356,[4]IMC!$B$6:$R$210,11,FALSE)</f>
        <v>#N/A</v>
      </c>
      <c r="AH356" s="294" t="e">
        <f>VLOOKUP(F356,[4]IMC!$B$6:$R$210,12,FALSE)</f>
        <v>#N/A</v>
      </c>
      <c r="AI356" s="294" t="e">
        <f>VLOOKUP(F356,[4]IMC!$B$6:$R$210,13,FALSE)</f>
        <v>#N/A</v>
      </c>
      <c r="AJ356" s="294" t="e">
        <f>VLOOKUP(F356,[4]IMC!$B$6:$R$210,14,FALSE)</f>
        <v>#N/A</v>
      </c>
      <c r="AK356" s="294" t="e">
        <f>VLOOKUP(F356,[4]IMC!$B$6:$R$210,15,FALSE)</f>
        <v>#N/A</v>
      </c>
      <c r="AL356" s="294" t="e">
        <f>VLOOKUP(F356,[4]IMC!$B$6:$R$210,16,FALSE)</f>
        <v>#N/A</v>
      </c>
      <c r="AM356" s="294" t="e">
        <f>VLOOKUP(F356,[4]IMC!$B$6:$R$210,17,FALSE)</f>
        <v>#N/A</v>
      </c>
    </row>
    <row r="357" spans="1:39" ht="12">
      <c r="A357" s="281"/>
      <c r="B357" s="281"/>
      <c r="C357" s="281"/>
      <c r="D357" s="283"/>
      <c r="E357" s="283"/>
      <c r="F357" s="284">
        <f t="shared" si="57"/>
        <v>0</v>
      </c>
      <c r="G357" s="285" t="e">
        <f t="shared" ca="1" si="60"/>
        <v>#NAME?</v>
      </c>
      <c r="H357" s="281"/>
      <c r="I357" s="281"/>
      <c r="J357" s="281">
        <f t="shared" si="58"/>
        <v>0</v>
      </c>
      <c r="K357" s="281"/>
      <c r="L357" s="286" t="e">
        <f t="shared" si="59"/>
        <v>#DIV/0!</v>
      </c>
      <c r="M357" s="287" t="str">
        <f t="shared" si="52"/>
        <v/>
      </c>
      <c r="N357" s="288" t="e">
        <f>MATCH(F357,[4]IMC!B:B,0)</f>
        <v>#N/A</v>
      </c>
      <c r="O357" s="288" t="e">
        <f t="shared" ca="1" si="51"/>
        <v>#N/A</v>
      </c>
      <c r="P357" s="287" t="e">
        <f ca="1">CONCATENATE(INDEX([4]IMC!$F$1:$R$5,5,$O357) &amp; " e " &amp; INDEX([4]IMC!$F$1:$R$5,5,$O357+1))</f>
        <v>#N/A</v>
      </c>
      <c r="Q357" s="281"/>
      <c r="R357" s="288" t="e">
        <f>MATCH(F357,[4]PC!A:A,0)</f>
        <v>#N/A</v>
      </c>
      <c r="S357" s="288" t="e">
        <f t="shared" ca="1" si="53"/>
        <v>#N/A</v>
      </c>
      <c r="T357" s="296" t="e">
        <f ca="1">CONCATENATE(INDEX([4]PC!$E$1:$M$2,1,$S357) &amp; " e " &amp; INDEX([4]PC!$E$1:$M$2,1,$S357+1))</f>
        <v>#N/A</v>
      </c>
      <c r="U357" s="339"/>
      <c r="V357" s="335" t="e">
        <f t="shared" ca="1" si="54"/>
        <v>#N/A</v>
      </c>
      <c r="W357" s="335" t="e">
        <f ca="1">CONCATENATE(INDEX([4]IMC!$F$1:$R$5,5,$V357) &amp; " e " &amp; INDEX([4]IMC!$F$1:$R$5,5,$V357+1))</f>
        <v>#N/A</v>
      </c>
      <c r="X357" s="336">
        <f t="shared" si="55"/>
        <v>0</v>
      </c>
      <c r="Y357" s="336">
        <f t="shared" si="56"/>
        <v>0</v>
      </c>
      <c r="Z357" s="337"/>
      <c r="AA357" s="294" t="e">
        <f>VLOOKUP(F357,[4]IMC!$B$6:$R$210,5,FALSE)</f>
        <v>#N/A</v>
      </c>
      <c r="AB357" s="294" t="e">
        <f>VLOOKUP(F357,[4]IMC!$B$6:$R$210,6,FALSE)</f>
        <v>#N/A</v>
      </c>
      <c r="AC357" s="294" t="e">
        <f>VLOOKUP(F357,[4]IMC!$B$6:$R$210,7,FALSE)</f>
        <v>#N/A</v>
      </c>
      <c r="AD357" s="294" t="e">
        <f>VLOOKUP(F357,[4]IMC!$B$6:$R$210,8,FALSE)</f>
        <v>#N/A</v>
      </c>
      <c r="AE357" s="294" t="e">
        <f>VLOOKUP(F357,[4]IMC!$B$6:$R$210,9,FALSE)</f>
        <v>#N/A</v>
      </c>
      <c r="AF357" s="294" t="e">
        <f>VLOOKUP(F357,[4]IMC!$B$6:$R$210,10,FALSE)</f>
        <v>#N/A</v>
      </c>
      <c r="AG357" s="294" t="e">
        <f>VLOOKUP(F357,[4]IMC!$B$6:$R$210,11,FALSE)</f>
        <v>#N/A</v>
      </c>
      <c r="AH357" s="294" t="e">
        <f>VLOOKUP(F357,[4]IMC!$B$6:$R$210,12,FALSE)</f>
        <v>#N/A</v>
      </c>
      <c r="AI357" s="294" t="e">
        <f>VLOOKUP(F357,[4]IMC!$B$6:$R$210,13,FALSE)</f>
        <v>#N/A</v>
      </c>
      <c r="AJ357" s="294" t="e">
        <f>VLOOKUP(F357,[4]IMC!$B$6:$R$210,14,FALSE)</f>
        <v>#N/A</v>
      </c>
      <c r="AK357" s="294" t="e">
        <f>VLOOKUP(F357,[4]IMC!$B$6:$R$210,15,FALSE)</f>
        <v>#N/A</v>
      </c>
      <c r="AL357" s="294" t="e">
        <f>VLOOKUP(F357,[4]IMC!$B$6:$R$210,16,FALSE)</f>
        <v>#N/A</v>
      </c>
      <c r="AM357" s="294" t="e">
        <f>VLOOKUP(F357,[4]IMC!$B$6:$R$210,17,FALSE)</f>
        <v>#N/A</v>
      </c>
    </row>
    <row r="358" spans="1:39" ht="12">
      <c r="A358" s="281"/>
      <c r="B358" s="281"/>
      <c r="C358" s="281"/>
      <c r="D358" s="283"/>
      <c r="E358" s="283"/>
      <c r="F358" s="284">
        <f t="shared" si="57"/>
        <v>0</v>
      </c>
      <c r="G358" s="285" t="e">
        <f t="shared" ca="1" si="60"/>
        <v>#NAME?</v>
      </c>
      <c r="H358" s="281"/>
      <c r="I358" s="281"/>
      <c r="J358" s="281">
        <f t="shared" si="58"/>
        <v>0</v>
      </c>
      <c r="K358" s="281"/>
      <c r="L358" s="286" t="e">
        <f t="shared" si="59"/>
        <v>#DIV/0!</v>
      </c>
      <c r="M358" s="287" t="str">
        <f t="shared" si="52"/>
        <v/>
      </c>
      <c r="N358" s="288" t="e">
        <f>MATCH(F358,[4]IMC!B:B,0)</f>
        <v>#N/A</v>
      </c>
      <c r="O358" s="288" t="e">
        <f t="shared" ref="O358:O421" ca="1" si="61">MATCH(M358,INDIRECT("IMC!F" &amp; N358 &amp; ":R" &amp;N358),1)</f>
        <v>#N/A</v>
      </c>
      <c r="P358" s="287" t="e">
        <f ca="1">CONCATENATE(INDEX([4]IMC!$F$1:$R$5,5,$O358) &amp; " e " &amp; INDEX([4]IMC!$F$1:$R$5,5,$O358+1))</f>
        <v>#N/A</v>
      </c>
      <c r="Q358" s="281"/>
      <c r="R358" s="288" t="e">
        <f>MATCH(F358,[4]PC!A:A,0)</f>
        <v>#N/A</v>
      </c>
      <c r="S358" s="288" t="e">
        <f t="shared" ca="1" si="53"/>
        <v>#N/A</v>
      </c>
      <c r="T358" s="296" t="e">
        <f ca="1">CONCATENATE(INDEX([4]PC!$E$1:$M$2,1,$S358) &amp; " e " &amp; INDEX([4]PC!$E$1:$M$2,1,$S358+1))</f>
        <v>#N/A</v>
      </c>
      <c r="U358" s="339"/>
      <c r="V358" s="335" t="e">
        <f t="shared" ca="1" si="54"/>
        <v>#N/A</v>
      </c>
      <c r="W358" s="335" t="e">
        <f ca="1">CONCATENATE(INDEX([4]IMC!$F$1:$R$5,5,$V358) &amp; " e " &amp; INDEX([4]IMC!$F$1:$R$5,5,$V358+1))</f>
        <v>#N/A</v>
      </c>
      <c r="X358" s="336">
        <f t="shared" si="55"/>
        <v>0</v>
      </c>
      <c r="Y358" s="336">
        <f t="shared" si="56"/>
        <v>0</v>
      </c>
      <c r="Z358" s="337"/>
      <c r="AA358" s="294" t="e">
        <f>VLOOKUP(F358,[4]IMC!$B$6:$R$210,5,FALSE)</f>
        <v>#N/A</v>
      </c>
      <c r="AB358" s="294" t="e">
        <f>VLOOKUP(F358,[4]IMC!$B$6:$R$210,6,FALSE)</f>
        <v>#N/A</v>
      </c>
      <c r="AC358" s="294" t="e">
        <f>VLOOKUP(F358,[4]IMC!$B$6:$R$210,7,FALSE)</f>
        <v>#N/A</v>
      </c>
      <c r="AD358" s="294" t="e">
        <f>VLOOKUP(F358,[4]IMC!$B$6:$R$210,8,FALSE)</f>
        <v>#N/A</v>
      </c>
      <c r="AE358" s="294" t="e">
        <f>VLOOKUP(F358,[4]IMC!$B$6:$R$210,9,FALSE)</f>
        <v>#N/A</v>
      </c>
      <c r="AF358" s="294" t="e">
        <f>VLOOKUP(F358,[4]IMC!$B$6:$R$210,10,FALSE)</f>
        <v>#N/A</v>
      </c>
      <c r="AG358" s="294" t="e">
        <f>VLOOKUP(F358,[4]IMC!$B$6:$R$210,11,FALSE)</f>
        <v>#N/A</v>
      </c>
      <c r="AH358" s="294" t="e">
        <f>VLOOKUP(F358,[4]IMC!$B$6:$R$210,12,FALSE)</f>
        <v>#N/A</v>
      </c>
      <c r="AI358" s="294" t="e">
        <f>VLOOKUP(F358,[4]IMC!$B$6:$R$210,13,FALSE)</f>
        <v>#N/A</v>
      </c>
      <c r="AJ358" s="294" t="e">
        <f>VLOOKUP(F358,[4]IMC!$B$6:$R$210,14,FALSE)</f>
        <v>#N/A</v>
      </c>
      <c r="AK358" s="294" t="e">
        <f>VLOOKUP(F358,[4]IMC!$B$6:$R$210,15,FALSE)</f>
        <v>#N/A</v>
      </c>
      <c r="AL358" s="294" t="e">
        <f>VLOOKUP(F358,[4]IMC!$B$6:$R$210,16,FALSE)</f>
        <v>#N/A</v>
      </c>
      <c r="AM358" s="294" t="e">
        <f>VLOOKUP(F358,[4]IMC!$B$6:$R$210,17,FALSE)</f>
        <v>#N/A</v>
      </c>
    </row>
    <row r="359" spans="1:39" ht="12">
      <c r="A359" s="281"/>
      <c r="B359" s="281"/>
      <c r="C359" s="281"/>
      <c r="D359" s="283"/>
      <c r="E359" s="283"/>
      <c r="F359" s="284">
        <f t="shared" si="57"/>
        <v>0</v>
      </c>
      <c r="G359" s="285" t="e">
        <f t="shared" ca="1" si="60"/>
        <v>#NAME?</v>
      </c>
      <c r="H359" s="281"/>
      <c r="I359" s="281"/>
      <c r="J359" s="281">
        <f t="shared" si="58"/>
        <v>0</v>
      </c>
      <c r="K359" s="281"/>
      <c r="L359" s="286" t="e">
        <f t="shared" si="59"/>
        <v>#DIV/0!</v>
      </c>
      <c r="M359" s="287" t="str">
        <f t="shared" si="52"/>
        <v/>
      </c>
      <c r="N359" s="288" t="e">
        <f>MATCH(F359,[4]IMC!B:B,0)</f>
        <v>#N/A</v>
      </c>
      <c r="O359" s="288" t="e">
        <f t="shared" ca="1" si="61"/>
        <v>#N/A</v>
      </c>
      <c r="P359" s="287" t="e">
        <f ca="1">CONCATENATE(INDEX([4]IMC!$F$1:$R$5,5,$O359) &amp; " e " &amp; INDEX([4]IMC!$F$1:$R$5,5,$O359+1))</f>
        <v>#N/A</v>
      </c>
      <c r="Q359" s="281"/>
      <c r="R359" s="288" t="e">
        <f>MATCH(F359,[4]PC!A:A,0)</f>
        <v>#N/A</v>
      </c>
      <c r="S359" s="288" t="e">
        <f t="shared" ca="1" si="53"/>
        <v>#N/A</v>
      </c>
      <c r="T359" s="296" t="e">
        <f ca="1">CONCATENATE(INDEX([4]PC!$E$1:$M$2,1,$S359) &amp; " e " &amp; INDEX([4]PC!$E$1:$M$2,1,$S359+1))</f>
        <v>#N/A</v>
      </c>
      <c r="U359" s="339"/>
      <c r="V359" s="335" t="e">
        <f t="shared" ca="1" si="54"/>
        <v>#N/A</v>
      </c>
      <c r="W359" s="335" t="e">
        <f ca="1">CONCATENATE(INDEX([4]IMC!$F$1:$R$5,5,$V359) &amp; " e " &amp; INDEX([4]IMC!$F$1:$R$5,5,$V359+1))</f>
        <v>#N/A</v>
      </c>
      <c r="X359" s="336">
        <f t="shared" si="55"/>
        <v>0</v>
      </c>
      <c r="Y359" s="336">
        <f t="shared" si="56"/>
        <v>0</v>
      </c>
      <c r="Z359" s="337"/>
      <c r="AA359" s="294" t="e">
        <f>VLOOKUP(F359,[4]IMC!$B$6:$R$210,5,FALSE)</f>
        <v>#N/A</v>
      </c>
      <c r="AB359" s="294" t="e">
        <f>VLOOKUP(F359,[4]IMC!$B$6:$R$210,6,FALSE)</f>
        <v>#N/A</v>
      </c>
      <c r="AC359" s="294" t="e">
        <f>VLOOKUP(F359,[4]IMC!$B$6:$R$210,7,FALSE)</f>
        <v>#N/A</v>
      </c>
      <c r="AD359" s="294" t="e">
        <f>VLOOKUP(F359,[4]IMC!$B$6:$R$210,8,FALSE)</f>
        <v>#N/A</v>
      </c>
      <c r="AE359" s="294" t="e">
        <f>VLOOKUP(F359,[4]IMC!$B$6:$R$210,9,FALSE)</f>
        <v>#N/A</v>
      </c>
      <c r="AF359" s="294" t="e">
        <f>VLOOKUP(F359,[4]IMC!$B$6:$R$210,10,FALSE)</f>
        <v>#N/A</v>
      </c>
      <c r="AG359" s="294" t="e">
        <f>VLOOKUP(F359,[4]IMC!$B$6:$R$210,11,FALSE)</f>
        <v>#N/A</v>
      </c>
      <c r="AH359" s="294" t="e">
        <f>VLOOKUP(F359,[4]IMC!$B$6:$R$210,12,FALSE)</f>
        <v>#N/A</v>
      </c>
      <c r="AI359" s="294" t="e">
        <f>VLOOKUP(F359,[4]IMC!$B$6:$R$210,13,FALSE)</f>
        <v>#N/A</v>
      </c>
      <c r="AJ359" s="294" t="e">
        <f>VLOOKUP(F359,[4]IMC!$B$6:$R$210,14,FALSE)</f>
        <v>#N/A</v>
      </c>
      <c r="AK359" s="294" t="e">
        <f>VLOOKUP(F359,[4]IMC!$B$6:$R$210,15,FALSE)</f>
        <v>#N/A</v>
      </c>
      <c r="AL359" s="294" t="e">
        <f>VLOOKUP(F359,[4]IMC!$B$6:$R$210,16,FALSE)</f>
        <v>#N/A</v>
      </c>
      <c r="AM359" s="294" t="e">
        <f>VLOOKUP(F359,[4]IMC!$B$6:$R$210,17,FALSE)</f>
        <v>#N/A</v>
      </c>
    </row>
    <row r="360" spans="1:39" ht="12">
      <c r="A360" s="281"/>
      <c r="B360" s="281"/>
      <c r="C360" s="281"/>
      <c r="D360" s="283"/>
      <c r="E360" s="283"/>
      <c r="F360" s="284">
        <f t="shared" si="57"/>
        <v>0</v>
      </c>
      <c r="G360" s="285" t="e">
        <f t="shared" ca="1" si="60"/>
        <v>#NAME?</v>
      </c>
      <c r="H360" s="281"/>
      <c r="I360" s="281"/>
      <c r="J360" s="281">
        <f t="shared" si="58"/>
        <v>0</v>
      </c>
      <c r="K360" s="281"/>
      <c r="L360" s="286" t="e">
        <f t="shared" si="59"/>
        <v>#DIV/0!</v>
      </c>
      <c r="M360" s="287" t="str">
        <f t="shared" si="52"/>
        <v/>
      </c>
      <c r="N360" s="288" t="e">
        <f>MATCH(F360,[4]IMC!B:B,0)</f>
        <v>#N/A</v>
      </c>
      <c r="O360" s="288" t="e">
        <f t="shared" ca="1" si="61"/>
        <v>#N/A</v>
      </c>
      <c r="P360" s="287" t="e">
        <f ca="1">CONCATENATE(INDEX([4]IMC!$F$1:$R$5,5,$O360) &amp; " e " &amp; INDEX([4]IMC!$F$1:$R$5,5,$O360+1))</f>
        <v>#N/A</v>
      </c>
      <c r="Q360" s="281"/>
      <c r="R360" s="288" t="e">
        <f>MATCH(F360,[4]PC!A:A,0)</f>
        <v>#N/A</v>
      </c>
      <c r="S360" s="288" t="e">
        <f t="shared" ca="1" si="53"/>
        <v>#N/A</v>
      </c>
      <c r="T360" s="296" t="e">
        <f ca="1">CONCATENATE(INDEX([4]PC!$E$1:$M$2,1,$S360) &amp; " e " &amp; INDEX([4]PC!$E$1:$M$2,1,$S360+1))</f>
        <v>#N/A</v>
      </c>
      <c r="U360" s="339"/>
      <c r="V360" s="335" t="e">
        <f t="shared" ca="1" si="54"/>
        <v>#N/A</v>
      </c>
      <c r="W360" s="335" t="e">
        <f ca="1">CONCATENATE(INDEX([4]IMC!$F$1:$R$5,5,$V360) &amp; " e " &amp; INDEX([4]IMC!$F$1:$R$5,5,$V360+1))</f>
        <v>#N/A</v>
      </c>
      <c r="X360" s="336">
        <f t="shared" si="55"/>
        <v>0</v>
      </c>
      <c r="Y360" s="336">
        <f t="shared" si="56"/>
        <v>0</v>
      </c>
      <c r="Z360" s="337"/>
      <c r="AA360" s="294" t="e">
        <f>VLOOKUP(F360,[4]IMC!$B$6:$R$210,5,FALSE)</f>
        <v>#N/A</v>
      </c>
      <c r="AB360" s="294" t="e">
        <f>VLOOKUP(F360,[4]IMC!$B$6:$R$210,6,FALSE)</f>
        <v>#N/A</v>
      </c>
      <c r="AC360" s="294" t="e">
        <f>VLOOKUP(F360,[4]IMC!$B$6:$R$210,7,FALSE)</f>
        <v>#N/A</v>
      </c>
      <c r="AD360" s="294" t="e">
        <f>VLOOKUP(F360,[4]IMC!$B$6:$R$210,8,FALSE)</f>
        <v>#N/A</v>
      </c>
      <c r="AE360" s="294" t="e">
        <f>VLOOKUP(F360,[4]IMC!$B$6:$R$210,9,FALSE)</f>
        <v>#N/A</v>
      </c>
      <c r="AF360" s="294" t="e">
        <f>VLOOKUP(F360,[4]IMC!$B$6:$R$210,10,FALSE)</f>
        <v>#N/A</v>
      </c>
      <c r="AG360" s="294" t="e">
        <f>VLOOKUP(F360,[4]IMC!$B$6:$R$210,11,FALSE)</f>
        <v>#N/A</v>
      </c>
      <c r="AH360" s="294" t="e">
        <f>VLOOKUP(F360,[4]IMC!$B$6:$R$210,12,FALSE)</f>
        <v>#N/A</v>
      </c>
      <c r="AI360" s="294" t="e">
        <f>VLOOKUP(F360,[4]IMC!$B$6:$R$210,13,FALSE)</f>
        <v>#N/A</v>
      </c>
      <c r="AJ360" s="294" t="e">
        <f>VLOOKUP(F360,[4]IMC!$B$6:$R$210,14,FALSE)</f>
        <v>#N/A</v>
      </c>
      <c r="AK360" s="294" t="e">
        <f>VLOOKUP(F360,[4]IMC!$B$6:$R$210,15,FALSE)</f>
        <v>#N/A</v>
      </c>
      <c r="AL360" s="294" t="e">
        <f>VLOOKUP(F360,[4]IMC!$B$6:$R$210,16,FALSE)</f>
        <v>#N/A</v>
      </c>
      <c r="AM360" s="294" t="e">
        <f>VLOOKUP(F360,[4]IMC!$B$6:$R$210,17,FALSE)</f>
        <v>#N/A</v>
      </c>
    </row>
    <row r="361" spans="1:39" ht="12">
      <c r="A361" s="281"/>
      <c r="B361" s="281"/>
      <c r="C361" s="281"/>
      <c r="D361" s="283"/>
      <c r="E361" s="283"/>
      <c r="F361" s="284">
        <f t="shared" si="57"/>
        <v>0</v>
      </c>
      <c r="G361" s="285" t="e">
        <f t="shared" ca="1" si="60"/>
        <v>#NAME?</v>
      </c>
      <c r="H361" s="281"/>
      <c r="I361" s="281"/>
      <c r="J361" s="281">
        <f t="shared" si="58"/>
        <v>0</v>
      </c>
      <c r="K361" s="281"/>
      <c r="L361" s="286" t="e">
        <f t="shared" si="59"/>
        <v>#DIV/0!</v>
      </c>
      <c r="M361" s="287" t="str">
        <f t="shared" si="52"/>
        <v/>
      </c>
      <c r="N361" s="288" t="e">
        <f>MATCH(F361,[4]IMC!B:B,0)</f>
        <v>#N/A</v>
      </c>
      <c r="O361" s="288" t="e">
        <f t="shared" ca="1" si="61"/>
        <v>#N/A</v>
      </c>
      <c r="P361" s="287" t="e">
        <f ca="1">CONCATENATE(INDEX([4]IMC!$F$1:$R$5,5,$O361) &amp; " e " &amp; INDEX([4]IMC!$F$1:$R$5,5,$O361+1))</f>
        <v>#N/A</v>
      </c>
      <c r="Q361" s="281"/>
      <c r="R361" s="288" t="e">
        <f>MATCH(F361,[4]PC!A:A,0)</f>
        <v>#N/A</v>
      </c>
      <c r="S361" s="288" t="e">
        <f t="shared" ca="1" si="53"/>
        <v>#N/A</v>
      </c>
      <c r="T361" s="296" t="e">
        <f ca="1">CONCATENATE(INDEX([4]PC!$E$1:$M$2,1,$S361) &amp; " e " &amp; INDEX([4]PC!$E$1:$M$2,1,$S361+1))</f>
        <v>#N/A</v>
      </c>
      <c r="U361" s="339"/>
      <c r="V361" s="335" t="e">
        <f t="shared" ca="1" si="54"/>
        <v>#N/A</v>
      </c>
      <c r="W361" s="335" t="e">
        <f ca="1">CONCATENATE(INDEX([4]IMC!$F$1:$R$5,5,$V361) &amp; " e " &amp; INDEX([4]IMC!$F$1:$R$5,5,$V361+1))</f>
        <v>#N/A</v>
      </c>
      <c r="X361" s="336">
        <f t="shared" si="55"/>
        <v>0</v>
      </c>
      <c r="Y361" s="336">
        <f t="shared" si="56"/>
        <v>0</v>
      </c>
      <c r="Z361" s="337"/>
      <c r="AA361" s="294" t="e">
        <f>VLOOKUP(F361,[4]IMC!$B$6:$R$210,5,FALSE)</f>
        <v>#N/A</v>
      </c>
      <c r="AB361" s="294" t="e">
        <f>VLOOKUP(F361,[4]IMC!$B$6:$R$210,6,FALSE)</f>
        <v>#N/A</v>
      </c>
      <c r="AC361" s="294" t="e">
        <f>VLOOKUP(F361,[4]IMC!$B$6:$R$210,7,FALSE)</f>
        <v>#N/A</v>
      </c>
      <c r="AD361" s="294" t="e">
        <f>VLOOKUP(F361,[4]IMC!$B$6:$R$210,8,FALSE)</f>
        <v>#N/A</v>
      </c>
      <c r="AE361" s="294" t="e">
        <f>VLOOKUP(F361,[4]IMC!$B$6:$R$210,9,FALSE)</f>
        <v>#N/A</v>
      </c>
      <c r="AF361" s="294" t="e">
        <f>VLOOKUP(F361,[4]IMC!$B$6:$R$210,10,FALSE)</f>
        <v>#N/A</v>
      </c>
      <c r="AG361" s="294" t="e">
        <f>VLOOKUP(F361,[4]IMC!$B$6:$R$210,11,FALSE)</f>
        <v>#N/A</v>
      </c>
      <c r="AH361" s="294" t="e">
        <f>VLOOKUP(F361,[4]IMC!$B$6:$R$210,12,FALSE)</f>
        <v>#N/A</v>
      </c>
      <c r="AI361" s="294" t="e">
        <f>VLOOKUP(F361,[4]IMC!$B$6:$R$210,13,FALSE)</f>
        <v>#N/A</v>
      </c>
      <c r="AJ361" s="294" t="e">
        <f>VLOOKUP(F361,[4]IMC!$B$6:$R$210,14,FALSE)</f>
        <v>#N/A</v>
      </c>
      <c r="AK361" s="294" t="e">
        <f>VLOOKUP(F361,[4]IMC!$B$6:$R$210,15,FALSE)</f>
        <v>#N/A</v>
      </c>
      <c r="AL361" s="294" t="e">
        <f>VLOOKUP(F361,[4]IMC!$B$6:$R$210,16,FALSE)</f>
        <v>#N/A</v>
      </c>
      <c r="AM361" s="294" t="e">
        <f>VLOOKUP(F361,[4]IMC!$B$6:$R$210,17,FALSE)</f>
        <v>#N/A</v>
      </c>
    </row>
    <row r="362" spans="1:39" ht="12">
      <c r="A362" s="281"/>
      <c r="B362" s="281"/>
      <c r="C362" s="281"/>
      <c r="D362" s="283"/>
      <c r="E362" s="283"/>
      <c r="F362" s="284">
        <f t="shared" si="57"/>
        <v>0</v>
      </c>
      <c r="G362" s="285" t="e">
        <f t="shared" ca="1" si="60"/>
        <v>#NAME?</v>
      </c>
      <c r="H362" s="281"/>
      <c r="I362" s="281"/>
      <c r="J362" s="281">
        <f t="shared" si="58"/>
        <v>0</v>
      </c>
      <c r="K362" s="281"/>
      <c r="L362" s="286" t="e">
        <f t="shared" si="59"/>
        <v>#DIV/0!</v>
      </c>
      <c r="M362" s="287" t="str">
        <f t="shared" si="52"/>
        <v/>
      </c>
      <c r="N362" s="288" t="e">
        <f>MATCH(F362,[4]IMC!B:B,0)</f>
        <v>#N/A</v>
      </c>
      <c r="O362" s="288" t="e">
        <f t="shared" ca="1" si="61"/>
        <v>#N/A</v>
      </c>
      <c r="P362" s="287" t="e">
        <f ca="1">CONCATENATE(INDEX([4]IMC!$F$1:$R$5,5,$O362) &amp; " e " &amp; INDEX([4]IMC!$F$1:$R$5,5,$O362+1))</f>
        <v>#N/A</v>
      </c>
      <c r="Q362" s="281"/>
      <c r="R362" s="288" t="e">
        <f>MATCH(F362,[4]PC!A:A,0)</f>
        <v>#N/A</v>
      </c>
      <c r="S362" s="288" t="e">
        <f t="shared" ca="1" si="53"/>
        <v>#N/A</v>
      </c>
      <c r="T362" s="296" t="e">
        <f ca="1">CONCATENATE(INDEX([4]PC!$E$1:$M$2,1,$S362) &amp; " e " &amp; INDEX([4]PC!$E$1:$M$2,1,$S362+1))</f>
        <v>#N/A</v>
      </c>
      <c r="U362" s="339"/>
      <c r="V362" s="335" t="e">
        <f t="shared" ca="1" si="54"/>
        <v>#N/A</v>
      </c>
      <c r="W362" s="335" t="e">
        <f ca="1">CONCATENATE(INDEX([4]IMC!$F$1:$R$5,5,$V362) &amp; " e " &amp; INDEX([4]IMC!$F$1:$R$5,5,$V362+1))</f>
        <v>#N/A</v>
      </c>
      <c r="X362" s="336">
        <f t="shared" si="55"/>
        <v>0</v>
      </c>
      <c r="Y362" s="336">
        <f t="shared" si="56"/>
        <v>0</v>
      </c>
      <c r="Z362" s="337"/>
      <c r="AA362" s="294" t="e">
        <f>VLOOKUP(F362,[4]IMC!$B$6:$R$210,5,FALSE)</f>
        <v>#N/A</v>
      </c>
      <c r="AB362" s="294" t="e">
        <f>VLOOKUP(F362,[4]IMC!$B$6:$R$210,6,FALSE)</f>
        <v>#N/A</v>
      </c>
      <c r="AC362" s="294" t="e">
        <f>VLOOKUP(F362,[4]IMC!$B$6:$R$210,7,FALSE)</f>
        <v>#N/A</v>
      </c>
      <c r="AD362" s="294" t="e">
        <f>VLOOKUP(F362,[4]IMC!$B$6:$R$210,8,FALSE)</f>
        <v>#N/A</v>
      </c>
      <c r="AE362" s="294" t="e">
        <f>VLOOKUP(F362,[4]IMC!$B$6:$R$210,9,FALSE)</f>
        <v>#N/A</v>
      </c>
      <c r="AF362" s="294" t="e">
        <f>VLOOKUP(F362,[4]IMC!$B$6:$R$210,10,FALSE)</f>
        <v>#N/A</v>
      </c>
      <c r="AG362" s="294" t="e">
        <f>VLOOKUP(F362,[4]IMC!$B$6:$R$210,11,FALSE)</f>
        <v>#N/A</v>
      </c>
      <c r="AH362" s="294" t="e">
        <f>VLOOKUP(F362,[4]IMC!$B$6:$R$210,12,FALSE)</f>
        <v>#N/A</v>
      </c>
      <c r="AI362" s="294" t="e">
        <f>VLOOKUP(F362,[4]IMC!$B$6:$R$210,13,FALSE)</f>
        <v>#N/A</v>
      </c>
      <c r="AJ362" s="294" t="e">
        <f>VLOOKUP(F362,[4]IMC!$B$6:$R$210,14,FALSE)</f>
        <v>#N/A</v>
      </c>
      <c r="AK362" s="294" t="e">
        <f>VLOOKUP(F362,[4]IMC!$B$6:$R$210,15,FALSE)</f>
        <v>#N/A</v>
      </c>
      <c r="AL362" s="294" t="e">
        <f>VLOOKUP(F362,[4]IMC!$B$6:$R$210,16,FALSE)</f>
        <v>#N/A</v>
      </c>
      <c r="AM362" s="294" t="e">
        <f>VLOOKUP(F362,[4]IMC!$B$6:$R$210,17,FALSE)</f>
        <v>#N/A</v>
      </c>
    </row>
    <row r="363" spans="1:39" ht="12">
      <c r="A363" s="281"/>
      <c r="B363" s="281"/>
      <c r="C363" s="281"/>
      <c r="D363" s="283"/>
      <c r="E363" s="283"/>
      <c r="F363" s="284">
        <f t="shared" si="57"/>
        <v>0</v>
      </c>
      <c r="G363" s="285" t="e">
        <f t="shared" ca="1" si="60"/>
        <v>#NAME?</v>
      </c>
      <c r="H363" s="281"/>
      <c r="I363" s="281"/>
      <c r="J363" s="281">
        <f t="shared" si="58"/>
        <v>0</v>
      </c>
      <c r="K363" s="281"/>
      <c r="L363" s="286" t="e">
        <f t="shared" si="59"/>
        <v>#DIV/0!</v>
      </c>
      <c r="M363" s="287" t="str">
        <f t="shared" si="52"/>
        <v/>
      </c>
      <c r="N363" s="288" t="e">
        <f>MATCH(F363,[4]IMC!B:B,0)</f>
        <v>#N/A</v>
      </c>
      <c r="O363" s="288" t="e">
        <f t="shared" ca="1" si="61"/>
        <v>#N/A</v>
      </c>
      <c r="P363" s="287" t="e">
        <f ca="1">CONCATENATE(INDEX([4]IMC!$F$1:$R$5,5,$O363) &amp; " e " &amp; INDEX([4]IMC!$F$1:$R$5,5,$O363+1))</f>
        <v>#N/A</v>
      </c>
      <c r="Q363" s="281"/>
      <c r="R363" s="288" t="e">
        <f>MATCH(F363,[4]PC!A:A,0)</f>
        <v>#N/A</v>
      </c>
      <c r="S363" s="288" t="e">
        <f t="shared" ca="1" si="53"/>
        <v>#N/A</v>
      </c>
      <c r="T363" s="296" t="e">
        <f ca="1">CONCATENATE(INDEX([4]PC!$E$1:$M$2,1,$S363) &amp; " e " &amp; INDEX([4]PC!$E$1:$M$2,1,$S363+1))</f>
        <v>#N/A</v>
      </c>
      <c r="U363" s="339"/>
      <c r="V363" s="335" t="e">
        <f t="shared" ca="1" si="54"/>
        <v>#N/A</v>
      </c>
      <c r="W363" s="335" t="e">
        <f ca="1">CONCATENATE(INDEX([4]IMC!$F$1:$R$5,5,$V363) &amp; " e " &amp; INDEX([4]IMC!$F$1:$R$5,5,$V363+1))</f>
        <v>#N/A</v>
      </c>
      <c r="X363" s="336">
        <f t="shared" si="55"/>
        <v>0</v>
      </c>
      <c r="Y363" s="336">
        <f t="shared" si="56"/>
        <v>0</v>
      </c>
      <c r="Z363" s="337"/>
      <c r="AA363" s="294" t="e">
        <f>VLOOKUP(F363,[4]IMC!$B$6:$R$210,5,FALSE)</f>
        <v>#N/A</v>
      </c>
      <c r="AB363" s="294" t="e">
        <f>VLOOKUP(F363,[4]IMC!$B$6:$R$210,6,FALSE)</f>
        <v>#N/A</v>
      </c>
      <c r="AC363" s="294" t="e">
        <f>VLOOKUP(F363,[4]IMC!$B$6:$R$210,7,FALSE)</f>
        <v>#N/A</v>
      </c>
      <c r="AD363" s="294" t="e">
        <f>VLOOKUP(F363,[4]IMC!$B$6:$R$210,8,FALSE)</f>
        <v>#N/A</v>
      </c>
      <c r="AE363" s="294" t="e">
        <f>VLOOKUP(F363,[4]IMC!$B$6:$R$210,9,FALSE)</f>
        <v>#N/A</v>
      </c>
      <c r="AF363" s="294" t="e">
        <f>VLOOKUP(F363,[4]IMC!$B$6:$R$210,10,FALSE)</f>
        <v>#N/A</v>
      </c>
      <c r="AG363" s="294" t="e">
        <f>VLOOKUP(F363,[4]IMC!$B$6:$R$210,11,FALSE)</f>
        <v>#N/A</v>
      </c>
      <c r="AH363" s="294" t="e">
        <f>VLOOKUP(F363,[4]IMC!$B$6:$R$210,12,FALSE)</f>
        <v>#N/A</v>
      </c>
      <c r="AI363" s="294" t="e">
        <f>VLOOKUP(F363,[4]IMC!$B$6:$R$210,13,FALSE)</f>
        <v>#N/A</v>
      </c>
      <c r="AJ363" s="294" t="e">
        <f>VLOOKUP(F363,[4]IMC!$B$6:$R$210,14,FALSE)</f>
        <v>#N/A</v>
      </c>
      <c r="AK363" s="294" t="e">
        <f>VLOOKUP(F363,[4]IMC!$B$6:$R$210,15,FALSE)</f>
        <v>#N/A</v>
      </c>
      <c r="AL363" s="294" t="e">
        <f>VLOOKUP(F363,[4]IMC!$B$6:$R$210,16,FALSE)</f>
        <v>#N/A</v>
      </c>
      <c r="AM363" s="294" t="e">
        <f>VLOOKUP(F363,[4]IMC!$B$6:$R$210,17,FALSE)</f>
        <v>#N/A</v>
      </c>
    </row>
    <row r="364" spans="1:39" ht="12">
      <c r="A364" s="281"/>
      <c r="B364" s="281"/>
      <c r="C364" s="281"/>
      <c r="D364" s="283"/>
      <c r="E364" s="283"/>
      <c r="F364" s="284">
        <f t="shared" si="57"/>
        <v>0</v>
      </c>
      <c r="G364" s="285" t="e">
        <f t="shared" ca="1" si="60"/>
        <v>#NAME?</v>
      </c>
      <c r="H364" s="281"/>
      <c r="I364" s="281"/>
      <c r="J364" s="281">
        <f t="shared" si="58"/>
        <v>0</v>
      </c>
      <c r="K364" s="281"/>
      <c r="L364" s="286" t="e">
        <f t="shared" si="59"/>
        <v>#DIV/0!</v>
      </c>
      <c r="M364" s="287" t="str">
        <f t="shared" si="52"/>
        <v/>
      </c>
      <c r="N364" s="288" t="e">
        <f>MATCH(F364,[4]IMC!B:B,0)</f>
        <v>#N/A</v>
      </c>
      <c r="O364" s="288" t="e">
        <f t="shared" ca="1" si="61"/>
        <v>#N/A</v>
      </c>
      <c r="P364" s="287" t="e">
        <f ca="1">CONCATENATE(INDEX([4]IMC!$F$1:$R$5,5,$O364) &amp; " e " &amp; INDEX([4]IMC!$F$1:$R$5,5,$O364+1))</f>
        <v>#N/A</v>
      </c>
      <c r="Q364" s="281"/>
      <c r="R364" s="288" t="e">
        <f>MATCH(F364,[4]PC!A:A,0)</f>
        <v>#N/A</v>
      </c>
      <c r="S364" s="288" t="e">
        <f t="shared" ca="1" si="53"/>
        <v>#N/A</v>
      </c>
      <c r="T364" s="296" t="e">
        <f ca="1">CONCATENATE(INDEX([4]PC!$E$1:$M$2,1,$S364) &amp; " e " &amp; INDEX([4]PC!$E$1:$M$2,1,$S364+1))</f>
        <v>#N/A</v>
      </c>
      <c r="U364" s="339"/>
      <c r="V364" s="335" t="e">
        <f t="shared" ca="1" si="54"/>
        <v>#N/A</v>
      </c>
      <c r="W364" s="335" t="e">
        <f ca="1">CONCATENATE(INDEX([4]IMC!$F$1:$R$5,5,$V364) &amp; " e " &amp; INDEX([4]IMC!$F$1:$R$5,5,$V364+1))</f>
        <v>#N/A</v>
      </c>
      <c r="X364" s="336">
        <f t="shared" si="55"/>
        <v>0</v>
      </c>
      <c r="Y364" s="336">
        <f t="shared" si="56"/>
        <v>0</v>
      </c>
      <c r="Z364" s="337"/>
      <c r="AA364" s="294" t="e">
        <f>VLOOKUP(F364,[4]IMC!$B$6:$R$210,5,FALSE)</f>
        <v>#N/A</v>
      </c>
      <c r="AB364" s="294" t="e">
        <f>VLOOKUP(F364,[4]IMC!$B$6:$R$210,6,FALSE)</f>
        <v>#N/A</v>
      </c>
      <c r="AC364" s="294" t="e">
        <f>VLOOKUP(F364,[4]IMC!$B$6:$R$210,7,FALSE)</f>
        <v>#N/A</v>
      </c>
      <c r="AD364" s="294" t="e">
        <f>VLOOKUP(F364,[4]IMC!$B$6:$R$210,8,FALSE)</f>
        <v>#N/A</v>
      </c>
      <c r="AE364" s="294" t="e">
        <f>VLOOKUP(F364,[4]IMC!$B$6:$R$210,9,FALSE)</f>
        <v>#N/A</v>
      </c>
      <c r="AF364" s="294" t="e">
        <f>VLOOKUP(F364,[4]IMC!$B$6:$R$210,10,FALSE)</f>
        <v>#N/A</v>
      </c>
      <c r="AG364" s="294" t="e">
        <f>VLOOKUP(F364,[4]IMC!$B$6:$R$210,11,FALSE)</f>
        <v>#N/A</v>
      </c>
      <c r="AH364" s="294" t="e">
        <f>VLOOKUP(F364,[4]IMC!$B$6:$R$210,12,FALSE)</f>
        <v>#N/A</v>
      </c>
      <c r="AI364" s="294" t="e">
        <f>VLOOKUP(F364,[4]IMC!$B$6:$R$210,13,FALSE)</f>
        <v>#N/A</v>
      </c>
      <c r="AJ364" s="294" t="e">
        <f>VLOOKUP(F364,[4]IMC!$B$6:$R$210,14,FALSE)</f>
        <v>#N/A</v>
      </c>
      <c r="AK364" s="294" t="e">
        <f>VLOOKUP(F364,[4]IMC!$B$6:$R$210,15,FALSE)</f>
        <v>#N/A</v>
      </c>
      <c r="AL364" s="294" t="e">
        <f>VLOOKUP(F364,[4]IMC!$B$6:$R$210,16,FALSE)</f>
        <v>#N/A</v>
      </c>
      <c r="AM364" s="294" t="e">
        <f>VLOOKUP(F364,[4]IMC!$B$6:$R$210,17,FALSE)</f>
        <v>#N/A</v>
      </c>
    </row>
    <row r="365" spans="1:39" ht="12">
      <c r="A365" s="281"/>
      <c r="B365" s="281"/>
      <c r="C365" s="281"/>
      <c r="D365" s="283"/>
      <c r="E365" s="283"/>
      <c r="F365" s="284">
        <f t="shared" si="57"/>
        <v>0</v>
      </c>
      <c r="G365" s="285" t="e">
        <f t="shared" ca="1" si="60"/>
        <v>#NAME?</v>
      </c>
      <c r="H365" s="281"/>
      <c r="I365" s="281"/>
      <c r="J365" s="281">
        <f t="shared" si="58"/>
        <v>0</v>
      </c>
      <c r="K365" s="281"/>
      <c r="L365" s="286" t="e">
        <f t="shared" si="59"/>
        <v>#DIV/0!</v>
      </c>
      <c r="M365" s="287" t="str">
        <f t="shared" si="52"/>
        <v/>
      </c>
      <c r="N365" s="288" t="e">
        <f>MATCH(F365,[4]IMC!B:B,0)</f>
        <v>#N/A</v>
      </c>
      <c r="O365" s="288" t="e">
        <f t="shared" ca="1" si="61"/>
        <v>#N/A</v>
      </c>
      <c r="P365" s="287" t="e">
        <f ca="1">CONCATENATE(INDEX([4]IMC!$F$1:$R$5,5,$O365) &amp; " e " &amp; INDEX([4]IMC!$F$1:$R$5,5,$O365+1))</f>
        <v>#N/A</v>
      </c>
      <c r="Q365" s="281"/>
      <c r="R365" s="288" t="e">
        <f>MATCH(F365,[4]PC!A:A,0)</f>
        <v>#N/A</v>
      </c>
      <c r="S365" s="288" t="e">
        <f t="shared" ca="1" si="53"/>
        <v>#N/A</v>
      </c>
      <c r="T365" s="296" t="e">
        <f ca="1">CONCATENATE(INDEX([4]PC!$E$1:$M$2,1,$S365) &amp; " e " &amp; INDEX([4]PC!$E$1:$M$2,1,$S365+1))</f>
        <v>#N/A</v>
      </c>
      <c r="U365" s="339"/>
      <c r="V365" s="335" t="e">
        <f t="shared" ca="1" si="54"/>
        <v>#N/A</v>
      </c>
      <c r="W365" s="335" t="e">
        <f ca="1">CONCATENATE(INDEX([4]IMC!$F$1:$R$5,5,$V365) &amp; " e " &amp; INDEX([4]IMC!$F$1:$R$5,5,$V365+1))</f>
        <v>#N/A</v>
      </c>
      <c r="X365" s="336">
        <f t="shared" si="55"/>
        <v>0</v>
      </c>
      <c r="Y365" s="336">
        <f t="shared" si="56"/>
        <v>0</v>
      </c>
      <c r="Z365" s="337"/>
      <c r="AA365" s="294" t="e">
        <f>VLOOKUP(F365,[4]IMC!$B$6:$R$210,5,FALSE)</f>
        <v>#N/A</v>
      </c>
      <c r="AB365" s="294" t="e">
        <f>VLOOKUP(F365,[4]IMC!$B$6:$R$210,6,FALSE)</f>
        <v>#N/A</v>
      </c>
      <c r="AC365" s="294" t="e">
        <f>VLOOKUP(F365,[4]IMC!$B$6:$R$210,7,FALSE)</f>
        <v>#N/A</v>
      </c>
      <c r="AD365" s="294" t="e">
        <f>VLOOKUP(F365,[4]IMC!$B$6:$R$210,8,FALSE)</f>
        <v>#N/A</v>
      </c>
      <c r="AE365" s="294" t="e">
        <f>VLOOKUP(F365,[4]IMC!$B$6:$R$210,9,FALSE)</f>
        <v>#N/A</v>
      </c>
      <c r="AF365" s="294" t="e">
        <f>VLOOKUP(F365,[4]IMC!$B$6:$R$210,10,FALSE)</f>
        <v>#N/A</v>
      </c>
      <c r="AG365" s="294" t="e">
        <f>VLOOKUP(F365,[4]IMC!$B$6:$R$210,11,FALSE)</f>
        <v>#N/A</v>
      </c>
      <c r="AH365" s="294" t="e">
        <f>VLOOKUP(F365,[4]IMC!$B$6:$R$210,12,FALSE)</f>
        <v>#N/A</v>
      </c>
      <c r="AI365" s="294" t="e">
        <f>VLOOKUP(F365,[4]IMC!$B$6:$R$210,13,FALSE)</f>
        <v>#N/A</v>
      </c>
      <c r="AJ365" s="294" t="e">
        <f>VLOOKUP(F365,[4]IMC!$B$6:$R$210,14,FALSE)</f>
        <v>#N/A</v>
      </c>
      <c r="AK365" s="294" t="e">
        <f>VLOOKUP(F365,[4]IMC!$B$6:$R$210,15,FALSE)</f>
        <v>#N/A</v>
      </c>
      <c r="AL365" s="294" t="e">
        <f>VLOOKUP(F365,[4]IMC!$B$6:$R$210,16,FALSE)</f>
        <v>#N/A</v>
      </c>
      <c r="AM365" s="294" t="e">
        <f>VLOOKUP(F365,[4]IMC!$B$6:$R$210,17,FALSE)</f>
        <v>#N/A</v>
      </c>
    </row>
    <row r="366" spans="1:39" ht="12">
      <c r="A366" s="281"/>
      <c r="B366" s="281"/>
      <c r="C366" s="281"/>
      <c r="D366" s="283"/>
      <c r="E366" s="283"/>
      <c r="F366" s="284">
        <f t="shared" si="57"/>
        <v>0</v>
      </c>
      <c r="G366" s="285" t="e">
        <f t="shared" ca="1" si="60"/>
        <v>#NAME?</v>
      </c>
      <c r="H366" s="281"/>
      <c r="I366" s="281"/>
      <c r="J366" s="281">
        <f t="shared" si="58"/>
        <v>0</v>
      </c>
      <c r="K366" s="281"/>
      <c r="L366" s="286" t="e">
        <f t="shared" si="59"/>
        <v>#DIV/0!</v>
      </c>
      <c r="M366" s="287" t="str">
        <f t="shared" si="52"/>
        <v/>
      </c>
      <c r="N366" s="288" t="e">
        <f>MATCH(F366,[4]IMC!B:B,0)</f>
        <v>#N/A</v>
      </c>
      <c r="O366" s="288" t="e">
        <f t="shared" ca="1" si="61"/>
        <v>#N/A</v>
      </c>
      <c r="P366" s="287" t="e">
        <f ca="1">CONCATENATE(INDEX([4]IMC!$F$1:$R$5,5,$O366) &amp; " e " &amp; INDEX([4]IMC!$F$1:$R$5,5,$O366+1))</f>
        <v>#N/A</v>
      </c>
      <c r="Q366" s="281"/>
      <c r="R366" s="288" t="e">
        <f>MATCH(F366,[4]PC!A:A,0)</f>
        <v>#N/A</v>
      </c>
      <c r="S366" s="288" t="e">
        <f t="shared" ca="1" si="53"/>
        <v>#N/A</v>
      </c>
      <c r="T366" s="296" t="e">
        <f ca="1">CONCATENATE(INDEX([4]PC!$E$1:$M$2,1,$S366) &amp; " e " &amp; INDEX([4]PC!$E$1:$M$2,1,$S366+1))</f>
        <v>#N/A</v>
      </c>
      <c r="U366" s="339"/>
      <c r="V366" s="335" t="e">
        <f t="shared" ca="1" si="54"/>
        <v>#N/A</v>
      </c>
      <c r="W366" s="335" t="e">
        <f ca="1">CONCATENATE(INDEX([4]IMC!$F$1:$R$5,5,$V366) &amp; " e " &amp; INDEX([4]IMC!$F$1:$R$5,5,$V366+1))</f>
        <v>#N/A</v>
      </c>
      <c r="X366" s="336">
        <f t="shared" si="55"/>
        <v>0</v>
      </c>
      <c r="Y366" s="336">
        <f t="shared" si="56"/>
        <v>0</v>
      </c>
      <c r="Z366" s="337"/>
      <c r="AA366" s="294" t="e">
        <f>VLOOKUP(F366,[4]IMC!$B$6:$R$210,5,FALSE)</f>
        <v>#N/A</v>
      </c>
      <c r="AB366" s="294" t="e">
        <f>VLOOKUP(F366,[4]IMC!$B$6:$R$210,6,FALSE)</f>
        <v>#N/A</v>
      </c>
      <c r="AC366" s="294" t="e">
        <f>VLOOKUP(F366,[4]IMC!$B$6:$R$210,7,FALSE)</f>
        <v>#N/A</v>
      </c>
      <c r="AD366" s="294" t="e">
        <f>VLOOKUP(F366,[4]IMC!$B$6:$R$210,8,FALSE)</f>
        <v>#N/A</v>
      </c>
      <c r="AE366" s="294" t="e">
        <f>VLOOKUP(F366,[4]IMC!$B$6:$R$210,9,FALSE)</f>
        <v>#N/A</v>
      </c>
      <c r="AF366" s="294" t="e">
        <f>VLOOKUP(F366,[4]IMC!$B$6:$R$210,10,FALSE)</f>
        <v>#N/A</v>
      </c>
      <c r="AG366" s="294" t="e">
        <f>VLOOKUP(F366,[4]IMC!$B$6:$R$210,11,FALSE)</f>
        <v>#N/A</v>
      </c>
      <c r="AH366" s="294" t="e">
        <f>VLOOKUP(F366,[4]IMC!$B$6:$R$210,12,FALSE)</f>
        <v>#N/A</v>
      </c>
      <c r="AI366" s="294" t="e">
        <f>VLOOKUP(F366,[4]IMC!$B$6:$R$210,13,FALSE)</f>
        <v>#N/A</v>
      </c>
      <c r="AJ366" s="294" t="e">
        <f>VLOOKUP(F366,[4]IMC!$B$6:$R$210,14,FALSE)</f>
        <v>#N/A</v>
      </c>
      <c r="AK366" s="294" t="e">
        <f>VLOOKUP(F366,[4]IMC!$B$6:$R$210,15,FALSE)</f>
        <v>#N/A</v>
      </c>
      <c r="AL366" s="294" t="e">
        <f>VLOOKUP(F366,[4]IMC!$B$6:$R$210,16,FALSE)</f>
        <v>#N/A</v>
      </c>
      <c r="AM366" s="294" t="e">
        <f>VLOOKUP(F366,[4]IMC!$B$6:$R$210,17,FALSE)</f>
        <v>#N/A</v>
      </c>
    </row>
    <row r="367" spans="1:39" ht="12">
      <c r="A367" s="281"/>
      <c r="B367" s="281"/>
      <c r="C367" s="281"/>
      <c r="D367" s="283"/>
      <c r="E367" s="283"/>
      <c r="F367" s="284">
        <f t="shared" si="57"/>
        <v>0</v>
      </c>
      <c r="G367" s="285" t="e">
        <f t="shared" ca="1" si="60"/>
        <v>#NAME?</v>
      </c>
      <c r="H367" s="281"/>
      <c r="I367" s="281"/>
      <c r="J367" s="281">
        <f t="shared" si="58"/>
        <v>0</v>
      </c>
      <c r="K367" s="281"/>
      <c r="L367" s="286" t="e">
        <f t="shared" si="59"/>
        <v>#DIV/0!</v>
      </c>
      <c r="M367" s="287" t="str">
        <f t="shared" si="52"/>
        <v/>
      </c>
      <c r="N367" s="288" t="e">
        <f>MATCH(F367,[4]IMC!B:B,0)</f>
        <v>#N/A</v>
      </c>
      <c r="O367" s="288" t="e">
        <f t="shared" ca="1" si="61"/>
        <v>#N/A</v>
      </c>
      <c r="P367" s="287" t="e">
        <f ca="1">CONCATENATE(INDEX([4]IMC!$F$1:$R$5,5,$O367) &amp; " e " &amp; INDEX([4]IMC!$F$1:$R$5,5,$O367+1))</f>
        <v>#N/A</v>
      </c>
      <c r="Q367" s="281"/>
      <c r="R367" s="288" t="e">
        <f>MATCH(F367,[4]PC!A:A,0)</f>
        <v>#N/A</v>
      </c>
      <c r="S367" s="288" t="e">
        <f t="shared" ca="1" si="53"/>
        <v>#N/A</v>
      </c>
      <c r="T367" s="296" t="e">
        <f ca="1">CONCATENATE(INDEX([4]PC!$E$1:$M$2,1,$S367) &amp; " e " &amp; INDEX([4]PC!$E$1:$M$2,1,$S367+1))</f>
        <v>#N/A</v>
      </c>
      <c r="U367" s="339"/>
      <c r="V367" s="335" t="e">
        <f t="shared" ca="1" si="54"/>
        <v>#N/A</v>
      </c>
      <c r="W367" s="335" t="e">
        <f ca="1">CONCATENATE(INDEX([4]IMC!$F$1:$R$5,5,$V367) &amp; " e " &amp; INDEX([4]IMC!$F$1:$R$5,5,$V367+1))</f>
        <v>#N/A</v>
      </c>
      <c r="X367" s="336">
        <f t="shared" si="55"/>
        <v>0</v>
      </c>
      <c r="Y367" s="336">
        <f t="shared" si="56"/>
        <v>0</v>
      </c>
      <c r="Z367" s="337"/>
      <c r="AA367" s="294" t="e">
        <f>VLOOKUP(F367,[4]IMC!$B$6:$R$210,5,FALSE)</f>
        <v>#N/A</v>
      </c>
      <c r="AB367" s="294" t="e">
        <f>VLOOKUP(F367,[4]IMC!$B$6:$R$210,6,FALSE)</f>
        <v>#N/A</v>
      </c>
      <c r="AC367" s="294" t="e">
        <f>VLOOKUP(F367,[4]IMC!$B$6:$R$210,7,FALSE)</f>
        <v>#N/A</v>
      </c>
      <c r="AD367" s="294" t="e">
        <f>VLOOKUP(F367,[4]IMC!$B$6:$R$210,8,FALSE)</f>
        <v>#N/A</v>
      </c>
      <c r="AE367" s="294" t="e">
        <f>VLOOKUP(F367,[4]IMC!$B$6:$R$210,9,FALSE)</f>
        <v>#N/A</v>
      </c>
      <c r="AF367" s="294" t="e">
        <f>VLOOKUP(F367,[4]IMC!$B$6:$R$210,10,FALSE)</f>
        <v>#N/A</v>
      </c>
      <c r="AG367" s="294" t="e">
        <f>VLOOKUP(F367,[4]IMC!$B$6:$R$210,11,FALSE)</f>
        <v>#N/A</v>
      </c>
      <c r="AH367" s="294" t="e">
        <f>VLOOKUP(F367,[4]IMC!$B$6:$R$210,12,FALSE)</f>
        <v>#N/A</v>
      </c>
      <c r="AI367" s="294" t="e">
        <f>VLOOKUP(F367,[4]IMC!$B$6:$R$210,13,FALSE)</f>
        <v>#N/A</v>
      </c>
      <c r="AJ367" s="294" t="e">
        <f>VLOOKUP(F367,[4]IMC!$B$6:$R$210,14,FALSE)</f>
        <v>#N/A</v>
      </c>
      <c r="AK367" s="294" t="e">
        <f>VLOOKUP(F367,[4]IMC!$B$6:$R$210,15,FALSE)</f>
        <v>#N/A</v>
      </c>
      <c r="AL367" s="294" t="e">
        <f>VLOOKUP(F367,[4]IMC!$B$6:$R$210,16,FALSE)</f>
        <v>#N/A</v>
      </c>
      <c r="AM367" s="294" t="e">
        <f>VLOOKUP(F367,[4]IMC!$B$6:$R$210,17,FALSE)</f>
        <v>#N/A</v>
      </c>
    </row>
    <row r="368" spans="1:39" ht="12">
      <c r="A368" s="281"/>
      <c r="B368" s="281"/>
      <c r="C368" s="281"/>
      <c r="D368" s="283"/>
      <c r="E368" s="283"/>
      <c r="F368" s="284">
        <f t="shared" si="57"/>
        <v>0</v>
      </c>
      <c r="G368" s="285" t="e">
        <f t="shared" ca="1" si="60"/>
        <v>#NAME?</v>
      </c>
      <c r="H368" s="281"/>
      <c r="I368" s="281"/>
      <c r="J368" s="281">
        <f t="shared" si="58"/>
        <v>0</v>
      </c>
      <c r="K368" s="281"/>
      <c r="L368" s="286" t="e">
        <f t="shared" si="59"/>
        <v>#DIV/0!</v>
      </c>
      <c r="M368" s="287" t="str">
        <f t="shared" si="52"/>
        <v/>
      </c>
      <c r="N368" s="288" t="e">
        <f>MATCH(F368,[4]IMC!B:B,0)</f>
        <v>#N/A</v>
      </c>
      <c r="O368" s="288" t="e">
        <f t="shared" ca="1" si="61"/>
        <v>#N/A</v>
      </c>
      <c r="P368" s="287" t="e">
        <f ca="1">CONCATENATE(INDEX([4]IMC!$F$1:$R$5,5,$O368) &amp; " e " &amp; INDEX([4]IMC!$F$1:$R$5,5,$O368+1))</f>
        <v>#N/A</v>
      </c>
      <c r="Q368" s="281"/>
      <c r="R368" s="288" t="e">
        <f>MATCH(F368,[4]PC!A:A,0)</f>
        <v>#N/A</v>
      </c>
      <c r="S368" s="288" t="e">
        <f t="shared" ca="1" si="53"/>
        <v>#N/A</v>
      </c>
      <c r="T368" s="296" t="e">
        <f ca="1">CONCATENATE(INDEX([4]PC!$E$1:$M$2,1,$S368) &amp; " e " &amp; INDEX([4]PC!$E$1:$M$2,1,$S368+1))</f>
        <v>#N/A</v>
      </c>
      <c r="U368" s="339"/>
      <c r="V368" s="335" t="e">
        <f t="shared" ca="1" si="54"/>
        <v>#N/A</v>
      </c>
      <c r="W368" s="335" t="e">
        <f ca="1">CONCATENATE(INDEX([4]IMC!$F$1:$R$5,5,$V368) &amp; " e " &amp; INDEX([4]IMC!$F$1:$R$5,5,$V368+1))</f>
        <v>#N/A</v>
      </c>
      <c r="X368" s="336">
        <f t="shared" si="55"/>
        <v>0</v>
      </c>
      <c r="Y368" s="336">
        <f t="shared" si="56"/>
        <v>0</v>
      </c>
      <c r="Z368" s="337"/>
      <c r="AA368" s="294" t="e">
        <f>VLOOKUP(F368,[4]IMC!$B$6:$R$210,5,FALSE)</f>
        <v>#N/A</v>
      </c>
      <c r="AB368" s="294" t="e">
        <f>VLOOKUP(F368,[4]IMC!$B$6:$R$210,6,FALSE)</f>
        <v>#N/A</v>
      </c>
      <c r="AC368" s="294" t="e">
        <f>VLOOKUP(F368,[4]IMC!$B$6:$R$210,7,FALSE)</f>
        <v>#N/A</v>
      </c>
      <c r="AD368" s="294" t="e">
        <f>VLOOKUP(F368,[4]IMC!$B$6:$R$210,8,FALSE)</f>
        <v>#N/A</v>
      </c>
      <c r="AE368" s="294" t="e">
        <f>VLOOKUP(F368,[4]IMC!$B$6:$R$210,9,FALSE)</f>
        <v>#N/A</v>
      </c>
      <c r="AF368" s="294" t="e">
        <f>VLOOKUP(F368,[4]IMC!$B$6:$R$210,10,FALSE)</f>
        <v>#N/A</v>
      </c>
      <c r="AG368" s="294" t="e">
        <f>VLOOKUP(F368,[4]IMC!$B$6:$R$210,11,FALSE)</f>
        <v>#N/A</v>
      </c>
      <c r="AH368" s="294" t="e">
        <f>VLOOKUP(F368,[4]IMC!$B$6:$R$210,12,FALSE)</f>
        <v>#N/A</v>
      </c>
      <c r="AI368" s="294" t="e">
        <f>VLOOKUP(F368,[4]IMC!$B$6:$R$210,13,FALSE)</f>
        <v>#N/A</v>
      </c>
      <c r="AJ368" s="294" t="e">
        <f>VLOOKUP(F368,[4]IMC!$B$6:$R$210,14,FALSE)</f>
        <v>#N/A</v>
      </c>
      <c r="AK368" s="294" t="e">
        <f>VLOOKUP(F368,[4]IMC!$B$6:$R$210,15,FALSE)</f>
        <v>#N/A</v>
      </c>
      <c r="AL368" s="294" t="e">
        <f>VLOOKUP(F368,[4]IMC!$B$6:$R$210,16,FALSE)</f>
        <v>#N/A</v>
      </c>
      <c r="AM368" s="294" t="e">
        <f>VLOOKUP(F368,[4]IMC!$B$6:$R$210,17,FALSE)</f>
        <v>#N/A</v>
      </c>
    </row>
    <row r="369" spans="1:39" ht="12">
      <c r="A369" s="281"/>
      <c r="B369" s="281"/>
      <c r="C369" s="281"/>
      <c r="D369" s="283"/>
      <c r="E369" s="283"/>
      <c r="F369" s="284">
        <f t="shared" si="57"/>
        <v>0</v>
      </c>
      <c r="G369" s="285" t="e">
        <f t="shared" ca="1" si="60"/>
        <v>#NAME?</v>
      </c>
      <c r="H369" s="281"/>
      <c r="I369" s="281"/>
      <c r="J369" s="281">
        <f t="shared" si="58"/>
        <v>0</v>
      </c>
      <c r="K369" s="281"/>
      <c r="L369" s="286" t="e">
        <f t="shared" si="59"/>
        <v>#DIV/0!</v>
      </c>
      <c r="M369" s="287" t="str">
        <f t="shared" si="52"/>
        <v/>
      </c>
      <c r="N369" s="288" t="e">
        <f>MATCH(F369,[4]IMC!B:B,0)</f>
        <v>#N/A</v>
      </c>
      <c r="O369" s="288" t="e">
        <f t="shared" ca="1" si="61"/>
        <v>#N/A</v>
      </c>
      <c r="P369" s="287" t="e">
        <f ca="1">CONCATENATE(INDEX([4]IMC!$F$1:$R$5,5,$O369) &amp; " e " &amp; INDEX([4]IMC!$F$1:$R$5,5,$O369+1))</f>
        <v>#N/A</v>
      </c>
      <c r="Q369" s="281"/>
      <c r="R369" s="288" t="e">
        <f>MATCH(F369,[4]PC!A:A,0)</f>
        <v>#N/A</v>
      </c>
      <c r="S369" s="288" t="e">
        <f t="shared" ca="1" si="53"/>
        <v>#N/A</v>
      </c>
      <c r="T369" s="296" t="e">
        <f ca="1">CONCATENATE(INDEX([4]PC!$E$1:$M$2,1,$S369) &amp; " e " &amp; INDEX([4]PC!$E$1:$M$2,1,$S369+1))</f>
        <v>#N/A</v>
      </c>
      <c r="U369" s="339"/>
      <c r="V369" s="335" t="e">
        <f t="shared" ca="1" si="54"/>
        <v>#N/A</v>
      </c>
      <c r="W369" s="335" t="e">
        <f ca="1">CONCATENATE(INDEX([4]IMC!$F$1:$R$5,5,$V369) &amp; " e " &amp; INDEX([4]IMC!$F$1:$R$5,5,$V369+1))</f>
        <v>#N/A</v>
      </c>
      <c r="X369" s="336">
        <f t="shared" si="55"/>
        <v>0</v>
      </c>
      <c r="Y369" s="336">
        <f t="shared" si="56"/>
        <v>0</v>
      </c>
      <c r="Z369" s="337"/>
      <c r="AA369" s="294" t="e">
        <f>VLOOKUP(F369,[4]IMC!$B$6:$R$210,5,FALSE)</f>
        <v>#N/A</v>
      </c>
      <c r="AB369" s="294" t="e">
        <f>VLOOKUP(F369,[4]IMC!$B$6:$R$210,6,FALSE)</f>
        <v>#N/A</v>
      </c>
      <c r="AC369" s="294" t="e">
        <f>VLOOKUP(F369,[4]IMC!$B$6:$R$210,7,FALSE)</f>
        <v>#N/A</v>
      </c>
      <c r="AD369" s="294" t="e">
        <f>VLOOKUP(F369,[4]IMC!$B$6:$R$210,8,FALSE)</f>
        <v>#N/A</v>
      </c>
      <c r="AE369" s="294" t="e">
        <f>VLOOKUP(F369,[4]IMC!$B$6:$R$210,9,FALSE)</f>
        <v>#N/A</v>
      </c>
      <c r="AF369" s="294" t="e">
        <f>VLOOKUP(F369,[4]IMC!$B$6:$R$210,10,FALSE)</f>
        <v>#N/A</v>
      </c>
      <c r="AG369" s="294" t="e">
        <f>VLOOKUP(F369,[4]IMC!$B$6:$R$210,11,FALSE)</f>
        <v>#N/A</v>
      </c>
      <c r="AH369" s="294" t="e">
        <f>VLOOKUP(F369,[4]IMC!$B$6:$R$210,12,FALSE)</f>
        <v>#N/A</v>
      </c>
      <c r="AI369" s="294" t="e">
        <f>VLOOKUP(F369,[4]IMC!$B$6:$R$210,13,FALSE)</f>
        <v>#N/A</v>
      </c>
      <c r="AJ369" s="294" t="e">
        <f>VLOOKUP(F369,[4]IMC!$B$6:$R$210,14,FALSE)</f>
        <v>#N/A</v>
      </c>
      <c r="AK369" s="294" t="e">
        <f>VLOOKUP(F369,[4]IMC!$B$6:$R$210,15,FALSE)</f>
        <v>#N/A</v>
      </c>
      <c r="AL369" s="294" t="e">
        <f>VLOOKUP(F369,[4]IMC!$B$6:$R$210,16,FALSE)</f>
        <v>#N/A</v>
      </c>
      <c r="AM369" s="294" t="e">
        <f>VLOOKUP(F369,[4]IMC!$B$6:$R$210,17,FALSE)</f>
        <v>#N/A</v>
      </c>
    </row>
    <row r="370" spans="1:39" ht="12">
      <c r="A370" s="281"/>
      <c r="B370" s="281"/>
      <c r="C370" s="281"/>
      <c r="D370" s="283"/>
      <c r="E370" s="283"/>
      <c r="F370" s="284">
        <f t="shared" si="57"/>
        <v>0</v>
      </c>
      <c r="G370" s="285" t="e">
        <f t="shared" ca="1" si="60"/>
        <v>#NAME?</v>
      </c>
      <c r="H370" s="281"/>
      <c r="I370" s="281"/>
      <c r="J370" s="281">
        <f t="shared" si="58"/>
        <v>0</v>
      </c>
      <c r="K370" s="281"/>
      <c r="L370" s="286" t="e">
        <f t="shared" si="59"/>
        <v>#DIV/0!</v>
      </c>
      <c r="M370" s="287" t="str">
        <f t="shared" si="52"/>
        <v/>
      </c>
      <c r="N370" s="288" t="e">
        <f>MATCH(F370,[4]IMC!B:B,0)</f>
        <v>#N/A</v>
      </c>
      <c r="O370" s="288" t="e">
        <f t="shared" ca="1" si="61"/>
        <v>#N/A</v>
      </c>
      <c r="P370" s="287" t="e">
        <f ca="1">CONCATENATE(INDEX([4]IMC!$F$1:$R$5,5,$O370) &amp; " e " &amp; INDEX([4]IMC!$F$1:$R$5,5,$O370+1))</f>
        <v>#N/A</v>
      </c>
      <c r="Q370" s="281"/>
      <c r="R370" s="288" t="e">
        <f>MATCH(F370,[4]PC!A:A,0)</f>
        <v>#N/A</v>
      </c>
      <c r="S370" s="288" t="e">
        <f t="shared" ca="1" si="53"/>
        <v>#N/A</v>
      </c>
      <c r="T370" s="296" t="e">
        <f ca="1">CONCATENATE(INDEX([4]PC!$E$1:$M$2,1,$S370) &amp; " e " &amp; INDEX([4]PC!$E$1:$M$2,1,$S370+1))</f>
        <v>#N/A</v>
      </c>
      <c r="U370" s="339"/>
      <c r="V370" s="335" t="e">
        <f t="shared" ca="1" si="54"/>
        <v>#N/A</v>
      </c>
      <c r="W370" s="335" t="e">
        <f ca="1">CONCATENATE(INDEX([4]IMC!$F$1:$R$5,5,$V370) &amp; " e " &amp; INDEX([4]IMC!$F$1:$R$5,5,$V370+1))</f>
        <v>#N/A</v>
      </c>
      <c r="X370" s="336">
        <f t="shared" si="55"/>
        <v>0</v>
      </c>
      <c r="Y370" s="336">
        <f t="shared" si="56"/>
        <v>0</v>
      </c>
      <c r="Z370" s="337"/>
      <c r="AA370" s="294" t="e">
        <f>VLOOKUP(F370,[4]IMC!$B$6:$R$210,5,FALSE)</f>
        <v>#N/A</v>
      </c>
      <c r="AB370" s="294" t="e">
        <f>VLOOKUP(F370,[4]IMC!$B$6:$R$210,6,FALSE)</f>
        <v>#N/A</v>
      </c>
      <c r="AC370" s="294" t="e">
        <f>VLOOKUP(F370,[4]IMC!$B$6:$R$210,7,FALSE)</f>
        <v>#N/A</v>
      </c>
      <c r="AD370" s="294" t="e">
        <f>VLOOKUP(F370,[4]IMC!$B$6:$R$210,8,FALSE)</f>
        <v>#N/A</v>
      </c>
      <c r="AE370" s="294" t="e">
        <f>VLOOKUP(F370,[4]IMC!$B$6:$R$210,9,FALSE)</f>
        <v>#N/A</v>
      </c>
      <c r="AF370" s="294" t="e">
        <f>VLOOKUP(F370,[4]IMC!$B$6:$R$210,10,FALSE)</f>
        <v>#N/A</v>
      </c>
      <c r="AG370" s="294" t="e">
        <f>VLOOKUP(F370,[4]IMC!$B$6:$R$210,11,FALSE)</f>
        <v>#N/A</v>
      </c>
      <c r="AH370" s="294" t="e">
        <f>VLOOKUP(F370,[4]IMC!$B$6:$R$210,12,FALSE)</f>
        <v>#N/A</v>
      </c>
      <c r="AI370" s="294" t="e">
        <f>VLOOKUP(F370,[4]IMC!$B$6:$R$210,13,FALSE)</f>
        <v>#N/A</v>
      </c>
      <c r="AJ370" s="294" t="e">
        <f>VLOOKUP(F370,[4]IMC!$B$6:$R$210,14,FALSE)</f>
        <v>#N/A</v>
      </c>
      <c r="AK370" s="294" t="e">
        <f>VLOOKUP(F370,[4]IMC!$B$6:$R$210,15,FALSE)</f>
        <v>#N/A</v>
      </c>
      <c r="AL370" s="294" t="e">
        <f>VLOOKUP(F370,[4]IMC!$B$6:$R$210,16,FALSE)</f>
        <v>#N/A</v>
      </c>
      <c r="AM370" s="294" t="e">
        <f>VLOOKUP(F370,[4]IMC!$B$6:$R$210,17,FALSE)</f>
        <v>#N/A</v>
      </c>
    </row>
    <row r="371" spans="1:39" ht="12">
      <c r="A371" s="281"/>
      <c r="B371" s="281"/>
      <c r="C371" s="281"/>
      <c r="D371" s="283"/>
      <c r="E371" s="283"/>
      <c r="F371" s="284">
        <f t="shared" si="57"/>
        <v>0</v>
      </c>
      <c r="G371" s="285" t="e">
        <f t="shared" ca="1" si="60"/>
        <v>#NAME?</v>
      </c>
      <c r="H371" s="281"/>
      <c r="I371" s="281"/>
      <c r="J371" s="281">
        <f t="shared" si="58"/>
        <v>0</v>
      </c>
      <c r="K371" s="281"/>
      <c r="L371" s="286" t="e">
        <f t="shared" si="59"/>
        <v>#DIV/0!</v>
      </c>
      <c r="M371" s="287" t="str">
        <f t="shared" si="52"/>
        <v/>
      </c>
      <c r="N371" s="288" t="e">
        <f>MATCH(F371,[4]IMC!B:B,0)</f>
        <v>#N/A</v>
      </c>
      <c r="O371" s="288" t="e">
        <f t="shared" ca="1" si="61"/>
        <v>#N/A</v>
      </c>
      <c r="P371" s="287" t="e">
        <f ca="1">CONCATENATE(INDEX([4]IMC!$F$1:$R$5,5,$O371) &amp; " e " &amp; INDEX([4]IMC!$F$1:$R$5,5,$O371+1))</f>
        <v>#N/A</v>
      </c>
      <c r="Q371" s="281"/>
      <c r="R371" s="288" t="e">
        <f>MATCH(F371,[4]PC!A:A,0)</f>
        <v>#N/A</v>
      </c>
      <c r="S371" s="288" t="e">
        <f t="shared" ca="1" si="53"/>
        <v>#N/A</v>
      </c>
      <c r="T371" s="296" t="e">
        <f ca="1">CONCATENATE(INDEX([4]PC!$E$1:$M$2,1,$S371) &amp; " e " &amp; INDEX([4]PC!$E$1:$M$2,1,$S371+1))</f>
        <v>#N/A</v>
      </c>
      <c r="U371" s="339"/>
      <c r="V371" s="335" t="e">
        <f t="shared" ca="1" si="54"/>
        <v>#N/A</v>
      </c>
      <c r="W371" s="335" t="e">
        <f ca="1">CONCATENATE(INDEX([4]IMC!$F$1:$R$5,5,$V371) &amp; " e " &amp; INDEX([4]IMC!$F$1:$R$5,5,$V371+1))</f>
        <v>#N/A</v>
      </c>
      <c r="X371" s="336">
        <f t="shared" si="55"/>
        <v>0</v>
      </c>
      <c r="Y371" s="336">
        <f t="shared" si="56"/>
        <v>0</v>
      </c>
      <c r="Z371" s="337"/>
      <c r="AA371" s="294" t="e">
        <f>VLOOKUP(F371,[4]IMC!$B$6:$R$210,5,FALSE)</f>
        <v>#N/A</v>
      </c>
      <c r="AB371" s="294" t="e">
        <f>VLOOKUP(F371,[4]IMC!$B$6:$R$210,6,FALSE)</f>
        <v>#N/A</v>
      </c>
      <c r="AC371" s="294" t="e">
        <f>VLOOKUP(F371,[4]IMC!$B$6:$R$210,7,FALSE)</f>
        <v>#N/A</v>
      </c>
      <c r="AD371" s="294" t="e">
        <f>VLOOKUP(F371,[4]IMC!$B$6:$R$210,8,FALSE)</f>
        <v>#N/A</v>
      </c>
      <c r="AE371" s="294" t="e">
        <f>VLOOKUP(F371,[4]IMC!$B$6:$R$210,9,FALSE)</f>
        <v>#N/A</v>
      </c>
      <c r="AF371" s="294" t="e">
        <f>VLOOKUP(F371,[4]IMC!$B$6:$R$210,10,FALSE)</f>
        <v>#N/A</v>
      </c>
      <c r="AG371" s="294" t="e">
        <f>VLOOKUP(F371,[4]IMC!$B$6:$R$210,11,FALSE)</f>
        <v>#N/A</v>
      </c>
      <c r="AH371" s="294" t="e">
        <f>VLOOKUP(F371,[4]IMC!$B$6:$R$210,12,FALSE)</f>
        <v>#N/A</v>
      </c>
      <c r="AI371" s="294" t="e">
        <f>VLOOKUP(F371,[4]IMC!$B$6:$R$210,13,FALSE)</f>
        <v>#N/A</v>
      </c>
      <c r="AJ371" s="294" t="e">
        <f>VLOOKUP(F371,[4]IMC!$B$6:$R$210,14,FALSE)</f>
        <v>#N/A</v>
      </c>
      <c r="AK371" s="294" t="e">
        <f>VLOOKUP(F371,[4]IMC!$B$6:$R$210,15,FALSE)</f>
        <v>#N/A</v>
      </c>
      <c r="AL371" s="294" t="e">
        <f>VLOOKUP(F371,[4]IMC!$B$6:$R$210,16,FALSE)</f>
        <v>#N/A</v>
      </c>
      <c r="AM371" s="294" t="e">
        <f>VLOOKUP(F371,[4]IMC!$B$6:$R$210,17,FALSE)</f>
        <v>#N/A</v>
      </c>
    </row>
    <row r="372" spans="1:39" ht="12">
      <c r="A372" s="281"/>
      <c r="B372" s="281"/>
      <c r="C372" s="281"/>
      <c r="D372" s="283"/>
      <c r="E372" s="283"/>
      <c r="F372" s="284">
        <f t="shared" si="57"/>
        <v>0</v>
      </c>
      <c r="G372" s="285" t="e">
        <f t="shared" ca="1" si="60"/>
        <v>#NAME?</v>
      </c>
      <c r="H372" s="281"/>
      <c r="I372" s="281"/>
      <c r="J372" s="281">
        <f t="shared" si="58"/>
        <v>0</v>
      </c>
      <c r="K372" s="281"/>
      <c r="L372" s="286" t="e">
        <f t="shared" si="59"/>
        <v>#DIV/0!</v>
      </c>
      <c r="M372" s="287" t="str">
        <f t="shared" si="52"/>
        <v/>
      </c>
      <c r="N372" s="288" t="e">
        <f>MATCH(F372,[4]IMC!B:B,0)</f>
        <v>#N/A</v>
      </c>
      <c r="O372" s="288" t="e">
        <f t="shared" ca="1" si="61"/>
        <v>#N/A</v>
      </c>
      <c r="P372" s="287" t="e">
        <f ca="1">CONCATENATE(INDEX([4]IMC!$F$1:$R$5,5,$O372) &amp; " e " &amp; INDEX([4]IMC!$F$1:$R$5,5,$O372+1))</f>
        <v>#N/A</v>
      </c>
      <c r="Q372" s="281"/>
      <c r="R372" s="288" t="e">
        <f>MATCH(F372,[4]PC!A:A,0)</f>
        <v>#N/A</v>
      </c>
      <c r="S372" s="288" t="e">
        <f t="shared" ca="1" si="53"/>
        <v>#N/A</v>
      </c>
      <c r="T372" s="296" t="e">
        <f ca="1">CONCATENATE(INDEX([4]PC!$E$1:$M$2,1,$S372) &amp; " e " &amp; INDEX([4]PC!$E$1:$M$2,1,$S372+1))</f>
        <v>#N/A</v>
      </c>
      <c r="U372" s="339"/>
      <c r="V372" s="335" t="e">
        <f t="shared" ca="1" si="54"/>
        <v>#N/A</v>
      </c>
      <c r="W372" s="335" t="e">
        <f ca="1">CONCATENATE(INDEX([4]IMC!$F$1:$R$5,5,$V372) &amp; " e " &amp; INDEX([4]IMC!$F$1:$R$5,5,$V372+1))</f>
        <v>#N/A</v>
      </c>
      <c r="X372" s="336">
        <f t="shared" si="55"/>
        <v>0</v>
      </c>
      <c r="Y372" s="336">
        <f t="shared" si="56"/>
        <v>0</v>
      </c>
      <c r="Z372" s="337"/>
      <c r="AA372" s="294" t="e">
        <f>VLOOKUP(F372,[4]IMC!$B$6:$R$210,5,FALSE)</f>
        <v>#N/A</v>
      </c>
      <c r="AB372" s="294" t="e">
        <f>VLOOKUP(F372,[4]IMC!$B$6:$R$210,6,FALSE)</f>
        <v>#N/A</v>
      </c>
      <c r="AC372" s="294" t="e">
        <f>VLOOKUP(F372,[4]IMC!$B$6:$R$210,7,FALSE)</f>
        <v>#N/A</v>
      </c>
      <c r="AD372" s="294" t="e">
        <f>VLOOKUP(F372,[4]IMC!$B$6:$R$210,8,FALSE)</f>
        <v>#N/A</v>
      </c>
      <c r="AE372" s="294" t="e">
        <f>VLOOKUP(F372,[4]IMC!$B$6:$R$210,9,FALSE)</f>
        <v>#N/A</v>
      </c>
      <c r="AF372" s="294" t="e">
        <f>VLOOKUP(F372,[4]IMC!$B$6:$R$210,10,FALSE)</f>
        <v>#N/A</v>
      </c>
      <c r="AG372" s="294" t="e">
        <f>VLOOKUP(F372,[4]IMC!$B$6:$R$210,11,FALSE)</f>
        <v>#N/A</v>
      </c>
      <c r="AH372" s="294" t="e">
        <f>VLOOKUP(F372,[4]IMC!$B$6:$R$210,12,FALSE)</f>
        <v>#N/A</v>
      </c>
      <c r="AI372" s="294" t="e">
        <f>VLOOKUP(F372,[4]IMC!$B$6:$R$210,13,FALSE)</f>
        <v>#N/A</v>
      </c>
      <c r="AJ372" s="294" t="e">
        <f>VLOOKUP(F372,[4]IMC!$B$6:$R$210,14,FALSE)</f>
        <v>#N/A</v>
      </c>
      <c r="AK372" s="294" t="e">
        <f>VLOOKUP(F372,[4]IMC!$B$6:$R$210,15,FALSE)</f>
        <v>#N/A</v>
      </c>
      <c r="AL372" s="294" t="e">
        <f>VLOOKUP(F372,[4]IMC!$B$6:$R$210,16,FALSE)</f>
        <v>#N/A</v>
      </c>
      <c r="AM372" s="294" t="e">
        <f>VLOOKUP(F372,[4]IMC!$B$6:$R$210,17,FALSE)</f>
        <v>#N/A</v>
      </c>
    </row>
    <row r="373" spans="1:39" ht="12">
      <c r="A373" s="281"/>
      <c r="B373" s="281"/>
      <c r="C373" s="281"/>
      <c r="D373" s="283"/>
      <c r="E373" s="283"/>
      <c r="F373" s="284">
        <f t="shared" si="57"/>
        <v>0</v>
      </c>
      <c r="G373" s="285" t="e">
        <f t="shared" ca="1" si="60"/>
        <v>#NAME?</v>
      </c>
      <c r="H373" s="281"/>
      <c r="I373" s="281"/>
      <c r="J373" s="281">
        <f t="shared" si="58"/>
        <v>0</v>
      </c>
      <c r="K373" s="281"/>
      <c r="L373" s="286" t="e">
        <f t="shared" si="59"/>
        <v>#DIV/0!</v>
      </c>
      <c r="M373" s="287" t="str">
        <f t="shared" si="52"/>
        <v/>
      </c>
      <c r="N373" s="288" t="e">
        <f>MATCH(F373,[4]IMC!B:B,0)</f>
        <v>#N/A</v>
      </c>
      <c r="O373" s="288" t="e">
        <f t="shared" ca="1" si="61"/>
        <v>#N/A</v>
      </c>
      <c r="P373" s="287" t="e">
        <f ca="1">CONCATENATE(INDEX([4]IMC!$F$1:$R$5,5,$O373) &amp; " e " &amp; INDEX([4]IMC!$F$1:$R$5,5,$O373+1))</f>
        <v>#N/A</v>
      </c>
      <c r="Q373" s="281"/>
      <c r="R373" s="288" t="e">
        <f>MATCH(F373,[4]PC!A:A,0)</f>
        <v>#N/A</v>
      </c>
      <c r="S373" s="288" t="e">
        <f t="shared" ca="1" si="53"/>
        <v>#N/A</v>
      </c>
      <c r="T373" s="296" t="e">
        <f ca="1">CONCATENATE(INDEX([4]PC!$E$1:$M$2,1,$S373) &amp; " e " &amp; INDEX([4]PC!$E$1:$M$2,1,$S373+1))</f>
        <v>#N/A</v>
      </c>
      <c r="U373" s="339"/>
      <c r="V373" s="335" t="e">
        <f t="shared" ca="1" si="54"/>
        <v>#N/A</v>
      </c>
      <c r="W373" s="335" t="e">
        <f ca="1">CONCATENATE(INDEX([4]IMC!$F$1:$R$5,5,$V373) &amp; " e " &amp; INDEX([4]IMC!$F$1:$R$5,5,$V373+1))</f>
        <v>#N/A</v>
      </c>
      <c r="X373" s="336">
        <f t="shared" si="55"/>
        <v>0</v>
      </c>
      <c r="Y373" s="336">
        <f t="shared" si="56"/>
        <v>0</v>
      </c>
      <c r="Z373" s="337"/>
      <c r="AA373" s="294" t="e">
        <f>VLOOKUP(F373,[4]IMC!$B$6:$R$210,5,FALSE)</f>
        <v>#N/A</v>
      </c>
      <c r="AB373" s="294" t="e">
        <f>VLOOKUP(F373,[4]IMC!$B$6:$R$210,6,FALSE)</f>
        <v>#N/A</v>
      </c>
      <c r="AC373" s="294" t="e">
        <f>VLOOKUP(F373,[4]IMC!$B$6:$R$210,7,FALSE)</f>
        <v>#N/A</v>
      </c>
      <c r="AD373" s="294" t="e">
        <f>VLOOKUP(F373,[4]IMC!$B$6:$R$210,8,FALSE)</f>
        <v>#N/A</v>
      </c>
      <c r="AE373" s="294" t="e">
        <f>VLOOKUP(F373,[4]IMC!$B$6:$R$210,9,FALSE)</f>
        <v>#N/A</v>
      </c>
      <c r="AF373" s="294" t="e">
        <f>VLOOKUP(F373,[4]IMC!$B$6:$R$210,10,FALSE)</f>
        <v>#N/A</v>
      </c>
      <c r="AG373" s="294" t="e">
        <f>VLOOKUP(F373,[4]IMC!$B$6:$R$210,11,FALSE)</f>
        <v>#N/A</v>
      </c>
      <c r="AH373" s="294" t="e">
        <f>VLOOKUP(F373,[4]IMC!$B$6:$R$210,12,FALSE)</f>
        <v>#N/A</v>
      </c>
      <c r="AI373" s="294" t="e">
        <f>VLOOKUP(F373,[4]IMC!$B$6:$R$210,13,FALSE)</f>
        <v>#N/A</v>
      </c>
      <c r="AJ373" s="294" t="e">
        <f>VLOOKUP(F373,[4]IMC!$B$6:$R$210,14,FALSE)</f>
        <v>#N/A</v>
      </c>
      <c r="AK373" s="294" t="e">
        <f>VLOOKUP(F373,[4]IMC!$B$6:$R$210,15,FALSE)</f>
        <v>#N/A</v>
      </c>
      <c r="AL373" s="294" t="e">
        <f>VLOOKUP(F373,[4]IMC!$B$6:$R$210,16,FALSE)</f>
        <v>#N/A</v>
      </c>
      <c r="AM373" s="294" t="e">
        <f>VLOOKUP(F373,[4]IMC!$B$6:$R$210,17,FALSE)</f>
        <v>#N/A</v>
      </c>
    </row>
    <row r="374" spans="1:39" ht="12">
      <c r="A374" s="281"/>
      <c r="B374" s="281"/>
      <c r="C374" s="281"/>
      <c r="D374" s="283"/>
      <c r="E374" s="283"/>
      <c r="F374" s="284">
        <f t="shared" si="57"/>
        <v>0</v>
      </c>
      <c r="G374" s="285" t="e">
        <f t="shared" ca="1" si="60"/>
        <v>#NAME?</v>
      </c>
      <c r="H374" s="281"/>
      <c r="I374" s="281"/>
      <c r="J374" s="281">
        <f t="shared" si="58"/>
        <v>0</v>
      </c>
      <c r="K374" s="281"/>
      <c r="L374" s="286" t="e">
        <f t="shared" si="59"/>
        <v>#DIV/0!</v>
      </c>
      <c r="M374" s="287" t="str">
        <f t="shared" si="52"/>
        <v/>
      </c>
      <c r="N374" s="288" t="e">
        <f>MATCH(F374,[4]IMC!B:B,0)</f>
        <v>#N/A</v>
      </c>
      <c r="O374" s="288" t="e">
        <f t="shared" ca="1" si="61"/>
        <v>#N/A</v>
      </c>
      <c r="P374" s="287" t="e">
        <f ca="1">CONCATENATE(INDEX([4]IMC!$F$1:$R$5,5,$O374) &amp; " e " &amp; INDEX([4]IMC!$F$1:$R$5,5,$O374+1))</f>
        <v>#N/A</v>
      </c>
      <c r="Q374" s="281"/>
      <c r="R374" s="288" t="e">
        <f>MATCH(F374,[4]PC!A:A,0)</f>
        <v>#N/A</v>
      </c>
      <c r="S374" s="288" t="e">
        <f t="shared" ca="1" si="53"/>
        <v>#N/A</v>
      </c>
      <c r="T374" s="296" t="e">
        <f ca="1">CONCATENATE(INDEX([4]PC!$E$1:$M$2,1,$S374) &amp; " e " &amp; INDEX([4]PC!$E$1:$M$2,1,$S374+1))</f>
        <v>#N/A</v>
      </c>
      <c r="U374" s="339"/>
      <c r="V374" s="335" t="e">
        <f t="shared" ca="1" si="54"/>
        <v>#N/A</v>
      </c>
      <c r="W374" s="335" t="e">
        <f ca="1">CONCATENATE(INDEX([4]IMC!$F$1:$R$5,5,$V374) &amp; " e " &amp; INDEX([4]IMC!$F$1:$R$5,5,$V374+1))</f>
        <v>#N/A</v>
      </c>
      <c r="X374" s="336">
        <f t="shared" si="55"/>
        <v>0</v>
      </c>
      <c r="Y374" s="336">
        <f t="shared" si="56"/>
        <v>0</v>
      </c>
      <c r="Z374" s="337"/>
      <c r="AA374" s="294" t="e">
        <f>VLOOKUP(F374,[4]IMC!$B$6:$R$210,5,FALSE)</f>
        <v>#N/A</v>
      </c>
      <c r="AB374" s="294" t="e">
        <f>VLOOKUP(F374,[4]IMC!$B$6:$R$210,6,FALSE)</f>
        <v>#N/A</v>
      </c>
      <c r="AC374" s="294" t="e">
        <f>VLOOKUP(F374,[4]IMC!$B$6:$R$210,7,FALSE)</f>
        <v>#N/A</v>
      </c>
      <c r="AD374" s="294" t="e">
        <f>VLOOKUP(F374,[4]IMC!$B$6:$R$210,8,FALSE)</f>
        <v>#N/A</v>
      </c>
      <c r="AE374" s="294" t="e">
        <f>VLOOKUP(F374,[4]IMC!$B$6:$R$210,9,FALSE)</f>
        <v>#N/A</v>
      </c>
      <c r="AF374" s="294" t="e">
        <f>VLOOKUP(F374,[4]IMC!$B$6:$R$210,10,FALSE)</f>
        <v>#N/A</v>
      </c>
      <c r="AG374" s="294" t="e">
        <f>VLOOKUP(F374,[4]IMC!$B$6:$R$210,11,FALSE)</f>
        <v>#N/A</v>
      </c>
      <c r="AH374" s="294" t="e">
        <f>VLOOKUP(F374,[4]IMC!$B$6:$R$210,12,FALSE)</f>
        <v>#N/A</v>
      </c>
      <c r="AI374" s="294" t="e">
        <f>VLOOKUP(F374,[4]IMC!$B$6:$R$210,13,FALSE)</f>
        <v>#N/A</v>
      </c>
      <c r="AJ374" s="294" t="e">
        <f>VLOOKUP(F374,[4]IMC!$B$6:$R$210,14,FALSE)</f>
        <v>#N/A</v>
      </c>
      <c r="AK374" s="294" t="e">
        <f>VLOOKUP(F374,[4]IMC!$B$6:$R$210,15,FALSE)</f>
        <v>#N/A</v>
      </c>
      <c r="AL374" s="294" t="e">
        <f>VLOOKUP(F374,[4]IMC!$B$6:$R$210,16,FALSE)</f>
        <v>#N/A</v>
      </c>
      <c r="AM374" s="294" t="e">
        <f>VLOOKUP(F374,[4]IMC!$B$6:$R$210,17,FALSE)</f>
        <v>#N/A</v>
      </c>
    </row>
    <row r="375" spans="1:39" ht="12">
      <c r="A375" s="281"/>
      <c r="B375" s="281"/>
      <c r="C375" s="281"/>
      <c r="D375" s="283"/>
      <c r="E375" s="283"/>
      <c r="F375" s="284">
        <f t="shared" si="57"/>
        <v>0</v>
      </c>
      <c r="G375" s="285" t="e">
        <f t="shared" ca="1" si="60"/>
        <v>#NAME?</v>
      </c>
      <c r="H375" s="281"/>
      <c r="I375" s="281"/>
      <c r="J375" s="281">
        <f t="shared" si="58"/>
        <v>0</v>
      </c>
      <c r="K375" s="281"/>
      <c r="L375" s="286" t="e">
        <f t="shared" si="59"/>
        <v>#DIV/0!</v>
      </c>
      <c r="M375" s="287" t="str">
        <f t="shared" si="52"/>
        <v/>
      </c>
      <c r="N375" s="288" t="e">
        <f>MATCH(F375,[4]IMC!B:B,0)</f>
        <v>#N/A</v>
      </c>
      <c r="O375" s="288" t="e">
        <f t="shared" ca="1" si="61"/>
        <v>#N/A</v>
      </c>
      <c r="P375" s="287" t="e">
        <f ca="1">CONCATENATE(INDEX([4]IMC!$F$1:$R$5,5,$O375) &amp; " e " &amp; INDEX([4]IMC!$F$1:$R$5,5,$O375+1))</f>
        <v>#N/A</v>
      </c>
      <c r="Q375" s="281"/>
      <c r="R375" s="288" t="e">
        <f>MATCH(F375,[4]PC!A:A,0)</f>
        <v>#N/A</v>
      </c>
      <c r="S375" s="288" t="e">
        <f t="shared" ca="1" si="53"/>
        <v>#N/A</v>
      </c>
      <c r="T375" s="296" t="e">
        <f ca="1">CONCATENATE(INDEX([4]PC!$E$1:$M$2,1,$S375) &amp; " e " &amp; INDEX([4]PC!$E$1:$M$2,1,$S375+1))</f>
        <v>#N/A</v>
      </c>
      <c r="U375" s="339"/>
      <c r="V375" s="335" t="e">
        <f t="shared" ca="1" si="54"/>
        <v>#N/A</v>
      </c>
      <c r="W375" s="335" t="e">
        <f ca="1">CONCATENATE(INDEX([4]IMC!$F$1:$R$5,5,$V375) &amp; " e " &amp; INDEX([4]IMC!$F$1:$R$5,5,$V375+1))</f>
        <v>#N/A</v>
      </c>
      <c r="X375" s="336">
        <f t="shared" si="55"/>
        <v>0</v>
      </c>
      <c r="Y375" s="336">
        <f t="shared" si="56"/>
        <v>0</v>
      </c>
      <c r="Z375" s="337"/>
      <c r="AA375" s="294" t="e">
        <f>VLOOKUP(F375,[4]IMC!$B$6:$R$210,5,FALSE)</f>
        <v>#N/A</v>
      </c>
      <c r="AB375" s="294" t="e">
        <f>VLOOKUP(F375,[4]IMC!$B$6:$R$210,6,FALSE)</f>
        <v>#N/A</v>
      </c>
      <c r="AC375" s="294" t="e">
        <f>VLOOKUP(F375,[4]IMC!$B$6:$R$210,7,FALSE)</f>
        <v>#N/A</v>
      </c>
      <c r="AD375" s="294" t="e">
        <f>VLOOKUP(F375,[4]IMC!$B$6:$R$210,8,FALSE)</f>
        <v>#N/A</v>
      </c>
      <c r="AE375" s="294" t="e">
        <f>VLOOKUP(F375,[4]IMC!$B$6:$R$210,9,FALSE)</f>
        <v>#N/A</v>
      </c>
      <c r="AF375" s="294" t="e">
        <f>VLOOKUP(F375,[4]IMC!$B$6:$R$210,10,FALSE)</f>
        <v>#N/A</v>
      </c>
      <c r="AG375" s="294" t="e">
        <f>VLOOKUP(F375,[4]IMC!$B$6:$R$210,11,FALSE)</f>
        <v>#N/A</v>
      </c>
      <c r="AH375" s="294" t="e">
        <f>VLOOKUP(F375,[4]IMC!$B$6:$R$210,12,FALSE)</f>
        <v>#N/A</v>
      </c>
      <c r="AI375" s="294" t="e">
        <f>VLOOKUP(F375,[4]IMC!$B$6:$R$210,13,FALSE)</f>
        <v>#N/A</v>
      </c>
      <c r="AJ375" s="294" t="e">
        <f>VLOOKUP(F375,[4]IMC!$B$6:$R$210,14,FALSE)</f>
        <v>#N/A</v>
      </c>
      <c r="AK375" s="294" t="e">
        <f>VLOOKUP(F375,[4]IMC!$B$6:$R$210,15,FALSE)</f>
        <v>#N/A</v>
      </c>
      <c r="AL375" s="294" t="e">
        <f>VLOOKUP(F375,[4]IMC!$B$6:$R$210,16,FALSE)</f>
        <v>#N/A</v>
      </c>
      <c r="AM375" s="294" t="e">
        <f>VLOOKUP(F375,[4]IMC!$B$6:$R$210,17,FALSE)</f>
        <v>#N/A</v>
      </c>
    </row>
    <row r="376" spans="1:39" ht="12">
      <c r="A376" s="281"/>
      <c r="B376" s="281"/>
      <c r="C376" s="281"/>
      <c r="D376" s="283"/>
      <c r="E376" s="283"/>
      <c r="F376" s="284">
        <f t="shared" si="57"/>
        <v>0</v>
      </c>
      <c r="G376" s="285" t="e">
        <f t="shared" ca="1" si="60"/>
        <v>#NAME?</v>
      </c>
      <c r="H376" s="281"/>
      <c r="I376" s="281"/>
      <c r="J376" s="281">
        <f t="shared" si="58"/>
        <v>0</v>
      </c>
      <c r="K376" s="281"/>
      <c r="L376" s="286" t="e">
        <f t="shared" si="59"/>
        <v>#DIV/0!</v>
      </c>
      <c r="M376" s="287" t="str">
        <f t="shared" si="52"/>
        <v/>
      </c>
      <c r="N376" s="288" t="e">
        <f>MATCH(F376,[4]IMC!B:B,0)</f>
        <v>#N/A</v>
      </c>
      <c r="O376" s="288" t="e">
        <f t="shared" ca="1" si="61"/>
        <v>#N/A</v>
      </c>
      <c r="P376" s="287" t="e">
        <f ca="1">CONCATENATE(INDEX([4]IMC!$F$1:$R$5,5,$O376) &amp; " e " &amp; INDEX([4]IMC!$F$1:$R$5,5,$O376+1))</f>
        <v>#N/A</v>
      </c>
      <c r="Q376" s="281"/>
      <c r="R376" s="288" t="e">
        <f>MATCH(F376,[4]PC!A:A,0)</f>
        <v>#N/A</v>
      </c>
      <c r="S376" s="288" t="e">
        <f t="shared" ca="1" si="53"/>
        <v>#N/A</v>
      </c>
      <c r="T376" s="296" t="e">
        <f ca="1">CONCATENATE(INDEX([4]PC!$E$1:$M$2,1,$S376) &amp; " e " &amp; INDEX([4]PC!$E$1:$M$2,1,$S376+1))</f>
        <v>#N/A</v>
      </c>
      <c r="U376" s="339"/>
      <c r="V376" s="335" t="e">
        <f t="shared" ca="1" si="54"/>
        <v>#N/A</v>
      </c>
      <c r="W376" s="335" t="e">
        <f ca="1">CONCATENATE(INDEX([4]IMC!$F$1:$R$5,5,$V376) &amp; " e " &amp; INDEX([4]IMC!$F$1:$R$5,5,$V376+1))</f>
        <v>#N/A</v>
      </c>
      <c r="X376" s="336">
        <f t="shared" si="55"/>
        <v>0</v>
      </c>
      <c r="Y376" s="336">
        <f t="shared" si="56"/>
        <v>0</v>
      </c>
      <c r="Z376" s="337"/>
      <c r="AA376" s="294" t="e">
        <f>VLOOKUP(F376,[4]IMC!$B$6:$R$210,5,FALSE)</f>
        <v>#N/A</v>
      </c>
      <c r="AB376" s="294" t="e">
        <f>VLOOKUP(F376,[4]IMC!$B$6:$R$210,6,FALSE)</f>
        <v>#N/A</v>
      </c>
      <c r="AC376" s="294" t="e">
        <f>VLOOKUP(F376,[4]IMC!$B$6:$R$210,7,FALSE)</f>
        <v>#N/A</v>
      </c>
      <c r="AD376" s="294" t="e">
        <f>VLOOKUP(F376,[4]IMC!$B$6:$R$210,8,FALSE)</f>
        <v>#N/A</v>
      </c>
      <c r="AE376" s="294" t="e">
        <f>VLOOKUP(F376,[4]IMC!$B$6:$R$210,9,FALSE)</f>
        <v>#N/A</v>
      </c>
      <c r="AF376" s="294" t="e">
        <f>VLOOKUP(F376,[4]IMC!$B$6:$R$210,10,FALSE)</f>
        <v>#N/A</v>
      </c>
      <c r="AG376" s="294" t="e">
        <f>VLOOKUP(F376,[4]IMC!$B$6:$R$210,11,FALSE)</f>
        <v>#N/A</v>
      </c>
      <c r="AH376" s="294" t="e">
        <f>VLOOKUP(F376,[4]IMC!$B$6:$R$210,12,FALSE)</f>
        <v>#N/A</v>
      </c>
      <c r="AI376" s="294" t="e">
        <f>VLOOKUP(F376,[4]IMC!$B$6:$R$210,13,FALSE)</f>
        <v>#N/A</v>
      </c>
      <c r="AJ376" s="294" t="e">
        <f>VLOOKUP(F376,[4]IMC!$B$6:$R$210,14,FALSE)</f>
        <v>#N/A</v>
      </c>
      <c r="AK376" s="294" t="e">
        <f>VLOOKUP(F376,[4]IMC!$B$6:$R$210,15,FALSE)</f>
        <v>#N/A</v>
      </c>
      <c r="AL376" s="294" t="e">
        <f>VLOOKUP(F376,[4]IMC!$B$6:$R$210,16,FALSE)</f>
        <v>#N/A</v>
      </c>
      <c r="AM376" s="294" t="e">
        <f>VLOOKUP(F376,[4]IMC!$B$6:$R$210,17,FALSE)</f>
        <v>#N/A</v>
      </c>
    </row>
    <row r="377" spans="1:39" ht="12">
      <c r="A377" s="281"/>
      <c r="B377" s="281"/>
      <c r="C377" s="281"/>
      <c r="D377" s="283"/>
      <c r="E377" s="283"/>
      <c r="F377" s="284">
        <f t="shared" si="57"/>
        <v>0</v>
      </c>
      <c r="G377" s="285" t="e">
        <f t="shared" ca="1" si="60"/>
        <v>#NAME?</v>
      </c>
      <c r="H377" s="281"/>
      <c r="I377" s="281"/>
      <c r="J377" s="281">
        <f t="shared" si="58"/>
        <v>0</v>
      </c>
      <c r="K377" s="281"/>
      <c r="L377" s="286" t="e">
        <f t="shared" si="59"/>
        <v>#DIV/0!</v>
      </c>
      <c r="M377" s="287" t="str">
        <f t="shared" si="52"/>
        <v/>
      </c>
      <c r="N377" s="288" t="e">
        <f>MATCH(F377,[4]IMC!B:B,0)</f>
        <v>#N/A</v>
      </c>
      <c r="O377" s="288" t="e">
        <f t="shared" ca="1" si="61"/>
        <v>#N/A</v>
      </c>
      <c r="P377" s="287" t="e">
        <f ca="1">CONCATENATE(INDEX([4]IMC!$F$1:$R$5,5,$O377) &amp; " e " &amp; INDEX([4]IMC!$F$1:$R$5,5,$O377+1))</f>
        <v>#N/A</v>
      </c>
      <c r="Q377" s="281"/>
      <c r="R377" s="288" t="e">
        <f>MATCH(F377,[4]PC!A:A,0)</f>
        <v>#N/A</v>
      </c>
      <c r="S377" s="288" t="e">
        <f t="shared" ca="1" si="53"/>
        <v>#N/A</v>
      </c>
      <c r="T377" s="296" t="e">
        <f ca="1">CONCATENATE(INDEX([4]PC!$E$1:$M$2,1,$S377) &amp; " e " &amp; INDEX([4]PC!$E$1:$M$2,1,$S377+1))</f>
        <v>#N/A</v>
      </c>
      <c r="U377" s="339"/>
      <c r="V377" s="335" t="e">
        <f t="shared" ca="1" si="54"/>
        <v>#N/A</v>
      </c>
      <c r="W377" s="335" t="e">
        <f ca="1">CONCATENATE(INDEX([4]IMC!$F$1:$R$5,5,$V377) &amp; " e " &amp; INDEX([4]IMC!$F$1:$R$5,5,$V377+1))</f>
        <v>#N/A</v>
      </c>
      <c r="X377" s="336">
        <f t="shared" si="55"/>
        <v>0</v>
      </c>
      <c r="Y377" s="336">
        <f t="shared" si="56"/>
        <v>0</v>
      </c>
      <c r="Z377" s="337"/>
      <c r="AA377" s="294" t="e">
        <f>VLOOKUP(F377,[4]IMC!$B$6:$R$210,5,FALSE)</f>
        <v>#N/A</v>
      </c>
      <c r="AB377" s="294" t="e">
        <f>VLOOKUP(F377,[4]IMC!$B$6:$R$210,6,FALSE)</f>
        <v>#N/A</v>
      </c>
      <c r="AC377" s="294" t="e">
        <f>VLOOKUP(F377,[4]IMC!$B$6:$R$210,7,FALSE)</f>
        <v>#N/A</v>
      </c>
      <c r="AD377" s="294" t="e">
        <f>VLOOKUP(F377,[4]IMC!$B$6:$R$210,8,FALSE)</f>
        <v>#N/A</v>
      </c>
      <c r="AE377" s="294" t="e">
        <f>VLOOKUP(F377,[4]IMC!$B$6:$R$210,9,FALSE)</f>
        <v>#N/A</v>
      </c>
      <c r="AF377" s="294" t="e">
        <f>VLOOKUP(F377,[4]IMC!$B$6:$R$210,10,FALSE)</f>
        <v>#N/A</v>
      </c>
      <c r="AG377" s="294" t="e">
        <f>VLOOKUP(F377,[4]IMC!$B$6:$R$210,11,FALSE)</f>
        <v>#N/A</v>
      </c>
      <c r="AH377" s="294" t="e">
        <f>VLOOKUP(F377,[4]IMC!$B$6:$R$210,12,FALSE)</f>
        <v>#N/A</v>
      </c>
      <c r="AI377" s="294" t="e">
        <f>VLOOKUP(F377,[4]IMC!$B$6:$R$210,13,FALSE)</f>
        <v>#N/A</v>
      </c>
      <c r="AJ377" s="294" t="e">
        <f>VLOOKUP(F377,[4]IMC!$B$6:$R$210,14,FALSE)</f>
        <v>#N/A</v>
      </c>
      <c r="AK377" s="294" t="e">
        <f>VLOOKUP(F377,[4]IMC!$B$6:$R$210,15,FALSE)</f>
        <v>#N/A</v>
      </c>
      <c r="AL377" s="294" t="e">
        <f>VLOOKUP(F377,[4]IMC!$B$6:$R$210,16,FALSE)</f>
        <v>#N/A</v>
      </c>
      <c r="AM377" s="294" t="e">
        <f>VLOOKUP(F377,[4]IMC!$B$6:$R$210,17,FALSE)</f>
        <v>#N/A</v>
      </c>
    </row>
    <row r="378" spans="1:39" ht="12">
      <c r="A378" s="281"/>
      <c r="B378" s="281"/>
      <c r="C378" s="281"/>
      <c r="D378" s="283"/>
      <c r="E378" s="283"/>
      <c r="F378" s="284">
        <f t="shared" si="57"/>
        <v>0</v>
      </c>
      <c r="G378" s="285" t="e">
        <f t="shared" ca="1" si="60"/>
        <v>#NAME?</v>
      </c>
      <c r="H378" s="281"/>
      <c r="I378" s="281"/>
      <c r="J378" s="281">
        <f t="shared" si="58"/>
        <v>0</v>
      </c>
      <c r="K378" s="281"/>
      <c r="L378" s="286" t="e">
        <f t="shared" si="59"/>
        <v>#DIV/0!</v>
      </c>
      <c r="M378" s="287" t="str">
        <f t="shared" si="52"/>
        <v/>
      </c>
      <c r="N378" s="288" t="e">
        <f>MATCH(F378,[4]IMC!B:B,0)</f>
        <v>#N/A</v>
      </c>
      <c r="O378" s="288" t="e">
        <f t="shared" ca="1" si="61"/>
        <v>#N/A</v>
      </c>
      <c r="P378" s="287" t="e">
        <f ca="1">CONCATENATE(INDEX([4]IMC!$F$1:$R$5,5,$O378) &amp; " e " &amp; INDEX([4]IMC!$F$1:$R$5,5,$O378+1))</f>
        <v>#N/A</v>
      </c>
      <c r="Q378" s="281"/>
      <c r="R378" s="288" t="e">
        <f>MATCH(F378,[4]PC!A:A,0)</f>
        <v>#N/A</v>
      </c>
      <c r="S378" s="288" t="e">
        <f t="shared" ca="1" si="53"/>
        <v>#N/A</v>
      </c>
      <c r="T378" s="296" t="e">
        <f ca="1">CONCATENATE(INDEX([4]PC!$E$1:$M$2,1,$S378) &amp; " e " &amp; INDEX([4]PC!$E$1:$M$2,1,$S378+1))</f>
        <v>#N/A</v>
      </c>
      <c r="U378" s="339"/>
      <c r="V378" s="335" t="e">
        <f t="shared" ca="1" si="54"/>
        <v>#N/A</v>
      </c>
      <c r="W378" s="335" t="e">
        <f ca="1">CONCATENATE(INDEX([4]IMC!$F$1:$R$5,5,$V378) &amp; " e " &amp; INDEX([4]IMC!$F$1:$R$5,5,$V378+1))</f>
        <v>#N/A</v>
      </c>
      <c r="X378" s="336">
        <f t="shared" si="55"/>
        <v>0</v>
      </c>
      <c r="Y378" s="336">
        <f t="shared" si="56"/>
        <v>0</v>
      </c>
      <c r="Z378" s="337"/>
      <c r="AA378" s="294" t="e">
        <f>VLOOKUP(F378,[4]IMC!$B$6:$R$210,5,FALSE)</f>
        <v>#N/A</v>
      </c>
      <c r="AB378" s="294" t="e">
        <f>VLOOKUP(F378,[4]IMC!$B$6:$R$210,6,FALSE)</f>
        <v>#N/A</v>
      </c>
      <c r="AC378" s="294" t="e">
        <f>VLOOKUP(F378,[4]IMC!$B$6:$R$210,7,FALSE)</f>
        <v>#N/A</v>
      </c>
      <c r="AD378" s="294" t="e">
        <f>VLOOKUP(F378,[4]IMC!$B$6:$R$210,8,FALSE)</f>
        <v>#N/A</v>
      </c>
      <c r="AE378" s="294" t="e">
        <f>VLOOKUP(F378,[4]IMC!$B$6:$R$210,9,FALSE)</f>
        <v>#N/A</v>
      </c>
      <c r="AF378" s="294" t="e">
        <f>VLOOKUP(F378,[4]IMC!$B$6:$R$210,10,FALSE)</f>
        <v>#N/A</v>
      </c>
      <c r="AG378" s="294" t="e">
        <f>VLOOKUP(F378,[4]IMC!$B$6:$R$210,11,FALSE)</f>
        <v>#N/A</v>
      </c>
      <c r="AH378" s="294" t="e">
        <f>VLOOKUP(F378,[4]IMC!$B$6:$R$210,12,FALSE)</f>
        <v>#N/A</v>
      </c>
      <c r="AI378" s="294" t="e">
        <f>VLOOKUP(F378,[4]IMC!$B$6:$R$210,13,FALSE)</f>
        <v>#N/A</v>
      </c>
      <c r="AJ378" s="294" t="e">
        <f>VLOOKUP(F378,[4]IMC!$B$6:$R$210,14,FALSE)</f>
        <v>#N/A</v>
      </c>
      <c r="AK378" s="294" t="e">
        <f>VLOOKUP(F378,[4]IMC!$B$6:$R$210,15,FALSE)</f>
        <v>#N/A</v>
      </c>
      <c r="AL378" s="294" t="e">
        <f>VLOOKUP(F378,[4]IMC!$B$6:$R$210,16,FALSE)</f>
        <v>#N/A</v>
      </c>
      <c r="AM378" s="294" t="e">
        <f>VLOOKUP(F378,[4]IMC!$B$6:$R$210,17,FALSE)</f>
        <v>#N/A</v>
      </c>
    </row>
    <row r="379" spans="1:39" ht="12">
      <c r="A379" s="281"/>
      <c r="B379" s="281"/>
      <c r="C379" s="281"/>
      <c r="D379" s="283"/>
      <c r="E379" s="283"/>
      <c r="F379" s="284">
        <f t="shared" si="57"/>
        <v>0</v>
      </c>
      <c r="G379" s="285" t="e">
        <f t="shared" ca="1" si="60"/>
        <v>#NAME?</v>
      </c>
      <c r="H379" s="281"/>
      <c r="I379" s="281"/>
      <c r="J379" s="281">
        <f t="shared" si="58"/>
        <v>0</v>
      </c>
      <c r="K379" s="281"/>
      <c r="L379" s="286" t="e">
        <f t="shared" si="59"/>
        <v>#DIV/0!</v>
      </c>
      <c r="M379" s="287" t="str">
        <f t="shared" si="52"/>
        <v/>
      </c>
      <c r="N379" s="288" t="e">
        <f>MATCH(F379,[4]IMC!B:B,0)</f>
        <v>#N/A</v>
      </c>
      <c r="O379" s="288" t="e">
        <f t="shared" ca="1" si="61"/>
        <v>#N/A</v>
      </c>
      <c r="P379" s="287" t="e">
        <f ca="1">CONCATENATE(INDEX([4]IMC!$F$1:$R$5,5,$O379) &amp; " e " &amp; INDEX([4]IMC!$F$1:$R$5,5,$O379+1))</f>
        <v>#N/A</v>
      </c>
      <c r="Q379" s="281"/>
      <c r="R379" s="288" t="e">
        <f>MATCH(F379,[4]PC!A:A,0)</f>
        <v>#N/A</v>
      </c>
      <c r="S379" s="288" t="e">
        <f t="shared" ca="1" si="53"/>
        <v>#N/A</v>
      </c>
      <c r="T379" s="296" t="e">
        <f ca="1">CONCATENATE(INDEX([4]PC!$E$1:$M$2,1,$S379) &amp; " e " &amp; INDEX([4]PC!$E$1:$M$2,1,$S379+1))</f>
        <v>#N/A</v>
      </c>
      <c r="U379" s="339"/>
      <c r="V379" s="335" t="e">
        <f t="shared" ca="1" si="54"/>
        <v>#N/A</v>
      </c>
      <c r="W379" s="335" t="e">
        <f ca="1">CONCATENATE(INDEX([4]IMC!$F$1:$R$5,5,$V379) &amp; " e " &amp; INDEX([4]IMC!$F$1:$R$5,5,$V379+1))</f>
        <v>#N/A</v>
      </c>
      <c r="X379" s="336">
        <f t="shared" si="55"/>
        <v>0</v>
      </c>
      <c r="Y379" s="336">
        <f t="shared" si="56"/>
        <v>0</v>
      </c>
      <c r="Z379" s="337"/>
      <c r="AA379" s="294" t="e">
        <f>VLOOKUP(F379,[4]IMC!$B$6:$R$210,5,FALSE)</f>
        <v>#N/A</v>
      </c>
      <c r="AB379" s="294" t="e">
        <f>VLOOKUP(F379,[4]IMC!$B$6:$R$210,6,FALSE)</f>
        <v>#N/A</v>
      </c>
      <c r="AC379" s="294" t="e">
        <f>VLOOKUP(F379,[4]IMC!$B$6:$R$210,7,FALSE)</f>
        <v>#N/A</v>
      </c>
      <c r="AD379" s="294" t="e">
        <f>VLOOKUP(F379,[4]IMC!$B$6:$R$210,8,FALSE)</f>
        <v>#N/A</v>
      </c>
      <c r="AE379" s="294" t="e">
        <f>VLOOKUP(F379,[4]IMC!$B$6:$R$210,9,FALSE)</f>
        <v>#N/A</v>
      </c>
      <c r="AF379" s="294" t="e">
        <f>VLOOKUP(F379,[4]IMC!$B$6:$R$210,10,FALSE)</f>
        <v>#N/A</v>
      </c>
      <c r="AG379" s="294" t="e">
        <f>VLOOKUP(F379,[4]IMC!$B$6:$R$210,11,FALSE)</f>
        <v>#N/A</v>
      </c>
      <c r="AH379" s="294" t="e">
        <f>VLOOKUP(F379,[4]IMC!$B$6:$R$210,12,FALSE)</f>
        <v>#N/A</v>
      </c>
      <c r="AI379" s="294" t="e">
        <f>VLOOKUP(F379,[4]IMC!$B$6:$R$210,13,FALSE)</f>
        <v>#N/A</v>
      </c>
      <c r="AJ379" s="294" t="e">
        <f>VLOOKUP(F379,[4]IMC!$B$6:$R$210,14,FALSE)</f>
        <v>#N/A</v>
      </c>
      <c r="AK379" s="294" t="e">
        <f>VLOOKUP(F379,[4]IMC!$B$6:$R$210,15,FALSE)</f>
        <v>#N/A</v>
      </c>
      <c r="AL379" s="294" t="e">
        <f>VLOOKUP(F379,[4]IMC!$B$6:$R$210,16,FALSE)</f>
        <v>#N/A</v>
      </c>
      <c r="AM379" s="294" t="e">
        <f>VLOOKUP(F379,[4]IMC!$B$6:$R$210,17,FALSE)</f>
        <v>#N/A</v>
      </c>
    </row>
    <row r="380" spans="1:39" ht="12">
      <c r="A380" s="281"/>
      <c r="B380" s="281"/>
      <c r="C380" s="281"/>
      <c r="D380" s="283"/>
      <c r="E380" s="283"/>
      <c r="F380" s="284">
        <f t="shared" si="57"/>
        <v>0</v>
      </c>
      <c r="G380" s="285" t="e">
        <f t="shared" ca="1" si="60"/>
        <v>#NAME?</v>
      </c>
      <c r="H380" s="281"/>
      <c r="I380" s="281"/>
      <c r="J380" s="281">
        <f t="shared" si="58"/>
        <v>0</v>
      </c>
      <c r="K380" s="281"/>
      <c r="L380" s="286" t="e">
        <f t="shared" si="59"/>
        <v>#DIV/0!</v>
      </c>
      <c r="M380" s="287" t="str">
        <f t="shared" si="52"/>
        <v/>
      </c>
      <c r="N380" s="288" t="e">
        <f>MATCH(F380,[4]IMC!B:B,0)</f>
        <v>#N/A</v>
      </c>
      <c r="O380" s="288" t="e">
        <f t="shared" ca="1" si="61"/>
        <v>#N/A</v>
      </c>
      <c r="P380" s="287" t="e">
        <f ca="1">CONCATENATE(INDEX([4]IMC!$F$1:$R$5,5,$O380) &amp; " e " &amp; INDEX([4]IMC!$F$1:$R$5,5,$O380+1))</f>
        <v>#N/A</v>
      </c>
      <c r="Q380" s="281"/>
      <c r="R380" s="288" t="e">
        <f>MATCH(F380,[4]PC!A:A,0)</f>
        <v>#N/A</v>
      </c>
      <c r="S380" s="288" t="e">
        <f t="shared" ca="1" si="53"/>
        <v>#N/A</v>
      </c>
      <c r="T380" s="296" t="e">
        <f ca="1">CONCATENATE(INDEX([4]PC!$E$1:$M$2,1,$S380) &amp; " e " &amp; INDEX([4]PC!$E$1:$M$2,1,$S380+1))</f>
        <v>#N/A</v>
      </c>
      <c r="U380" s="339"/>
      <c r="V380" s="335" t="e">
        <f t="shared" ca="1" si="54"/>
        <v>#N/A</v>
      </c>
      <c r="W380" s="335" t="e">
        <f ca="1">CONCATENATE(INDEX([4]IMC!$F$1:$R$5,5,$V380) &amp; " e " &amp; INDEX([4]IMC!$F$1:$R$5,5,$V380+1))</f>
        <v>#N/A</v>
      </c>
      <c r="X380" s="336">
        <f t="shared" si="55"/>
        <v>0</v>
      </c>
      <c r="Y380" s="336">
        <f t="shared" si="56"/>
        <v>0</v>
      </c>
      <c r="Z380" s="337"/>
      <c r="AA380" s="294" t="e">
        <f>VLOOKUP(F380,[4]IMC!$B$6:$R$210,5,FALSE)</f>
        <v>#N/A</v>
      </c>
      <c r="AB380" s="294" t="e">
        <f>VLOOKUP(F380,[4]IMC!$B$6:$R$210,6,FALSE)</f>
        <v>#N/A</v>
      </c>
      <c r="AC380" s="294" t="e">
        <f>VLOOKUP(F380,[4]IMC!$B$6:$R$210,7,FALSE)</f>
        <v>#N/A</v>
      </c>
      <c r="AD380" s="294" t="e">
        <f>VLOOKUP(F380,[4]IMC!$B$6:$R$210,8,FALSE)</f>
        <v>#N/A</v>
      </c>
      <c r="AE380" s="294" t="e">
        <f>VLOOKUP(F380,[4]IMC!$B$6:$R$210,9,FALSE)</f>
        <v>#N/A</v>
      </c>
      <c r="AF380" s="294" t="e">
        <f>VLOOKUP(F380,[4]IMC!$B$6:$R$210,10,FALSE)</f>
        <v>#N/A</v>
      </c>
      <c r="AG380" s="294" t="e">
        <f>VLOOKUP(F380,[4]IMC!$B$6:$R$210,11,FALSE)</f>
        <v>#N/A</v>
      </c>
      <c r="AH380" s="294" t="e">
        <f>VLOOKUP(F380,[4]IMC!$B$6:$R$210,12,FALSE)</f>
        <v>#N/A</v>
      </c>
      <c r="AI380" s="294" t="e">
        <f>VLOOKUP(F380,[4]IMC!$B$6:$R$210,13,FALSE)</f>
        <v>#N/A</v>
      </c>
      <c r="AJ380" s="294" t="e">
        <f>VLOOKUP(F380,[4]IMC!$B$6:$R$210,14,FALSE)</f>
        <v>#N/A</v>
      </c>
      <c r="AK380" s="294" t="e">
        <f>VLOOKUP(F380,[4]IMC!$B$6:$R$210,15,FALSE)</f>
        <v>#N/A</v>
      </c>
      <c r="AL380" s="294" t="e">
        <f>VLOOKUP(F380,[4]IMC!$B$6:$R$210,16,FALSE)</f>
        <v>#N/A</v>
      </c>
      <c r="AM380" s="294" t="e">
        <f>VLOOKUP(F380,[4]IMC!$B$6:$R$210,17,FALSE)</f>
        <v>#N/A</v>
      </c>
    </row>
    <row r="381" spans="1:39" ht="12">
      <c r="A381" s="281"/>
      <c r="B381" s="281"/>
      <c r="C381" s="281"/>
      <c r="D381" s="283"/>
      <c r="E381" s="283"/>
      <c r="F381" s="284">
        <f t="shared" si="57"/>
        <v>0</v>
      </c>
      <c r="G381" s="285" t="e">
        <f t="shared" ca="1" si="60"/>
        <v>#NAME?</v>
      </c>
      <c r="H381" s="281"/>
      <c r="I381" s="281"/>
      <c r="J381" s="281">
        <f t="shared" si="58"/>
        <v>0</v>
      </c>
      <c r="K381" s="281"/>
      <c r="L381" s="286" t="e">
        <f t="shared" si="59"/>
        <v>#DIV/0!</v>
      </c>
      <c r="M381" s="287" t="str">
        <f t="shared" si="52"/>
        <v/>
      </c>
      <c r="N381" s="288" t="e">
        <f>MATCH(F381,[4]IMC!B:B,0)</f>
        <v>#N/A</v>
      </c>
      <c r="O381" s="288" t="e">
        <f t="shared" ca="1" si="61"/>
        <v>#N/A</v>
      </c>
      <c r="P381" s="287" t="e">
        <f ca="1">CONCATENATE(INDEX([4]IMC!$F$1:$R$5,5,$O381) &amp; " e " &amp; INDEX([4]IMC!$F$1:$R$5,5,$O381+1))</f>
        <v>#N/A</v>
      </c>
      <c r="Q381" s="281"/>
      <c r="R381" s="288" t="e">
        <f>MATCH(F381,[4]PC!A:A,0)</f>
        <v>#N/A</v>
      </c>
      <c r="S381" s="288" t="e">
        <f t="shared" ca="1" si="53"/>
        <v>#N/A</v>
      </c>
      <c r="T381" s="296" t="e">
        <f ca="1">CONCATENATE(INDEX([4]PC!$E$1:$M$2,1,$S381) &amp; " e " &amp; INDEX([4]PC!$E$1:$M$2,1,$S381+1))</f>
        <v>#N/A</v>
      </c>
      <c r="U381" s="339"/>
      <c r="V381" s="335" t="e">
        <f t="shared" ca="1" si="54"/>
        <v>#N/A</v>
      </c>
      <c r="W381" s="335" t="e">
        <f ca="1">CONCATENATE(INDEX([4]IMC!$F$1:$R$5,5,$V381) &amp; " e " &amp; INDEX([4]IMC!$F$1:$R$5,5,$V381+1))</f>
        <v>#N/A</v>
      </c>
      <c r="X381" s="336">
        <f t="shared" si="55"/>
        <v>0</v>
      </c>
      <c r="Y381" s="336">
        <f t="shared" si="56"/>
        <v>0</v>
      </c>
      <c r="Z381" s="337"/>
      <c r="AA381" s="294" t="e">
        <f>VLOOKUP(F381,[4]IMC!$B$6:$R$210,5,FALSE)</f>
        <v>#N/A</v>
      </c>
      <c r="AB381" s="294" t="e">
        <f>VLOOKUP(F381,[4]IMC!$B$6:$R$210,6,FALSE)</f>
        <v>#N/A</v>
      </c>
      <c r="AC381" s="294" t="e">
        <f>VLOOKUP(F381,[4]IMC!$B$6:$R$210,7,FALSE)</f>
        <v>#N/A</v>
      </c>
      <c r="AD381" s="294" t="e">
        <f>VLOOKUP(F381,[4]IMC!$B$6:$R$210,8,FALSE)</f>
        <v>#N/A</v>
      </c>
      <c r="AE381" s="294" t="e">
        <f>VLOOKUP(F381,[4]IMC!$B$6:$R$210,9,FALSE)</f>
        <v>#N/A</v>
      </c>
      <c r="AF381" s="294" t="e">
        <f>VLOOKUP(F381,[4]IMC!$B$6:$R$210,10,FALSE)</f>
        <v>#N/A</v>
      </c>
      <c r="AG381" s="294" t="e">
        <f>VLOOKUP(F381,[4]IMC!$B$6:$R$210,11,FALSE)</f>
        <v>#N/A</v>
      </c>
      <c r="AH381" s="294" t="e">
        <f>VLOOKUP(F381,[4]IMC!$B$6:$R$210,12,FALSE)</f>
        <v>#N/A</v>
      </c>
      <c r="AI381" s="294" t="e">
        <f>VLOOKUP(F381,[4]IMC!$B$6:$R$210,13,FALSE)</f>
        <v>#N/A</v>
      </c>
      <c r="AJ381" s="294" t="e">
        <f>VLOOKUP(F381,[4]IMC!$B$6:$R$210,14,FALSE)</f>
        <v>#N/A</v>
      </c>
      <c r="AK381" s="294" t="e">
        <f>VLOOKUP(F381,[4]IMC!$B$6:$R$210,15,FALSE)</f>
        <v>#N/A</v>
      </c>
      <c r="AL381" s="294" t="e">
        <f>VLOOKUP(F381,[4]IMC!$B$6:$R$210,16,FALSE)</f>
        <v>#N/A</v>
      </c>
      <c r="AM381" s="294" t="e">
        <f>VLOOKUP(F381,[4]IMC!$B$6:$R$210,17,FALSE)</f>
        <v>#N/A</v>
      </c>
    </row>
    <row r="382" spans="1:39" ht="12">
      <c r="A382" s="281"/>
      <c r="B382" s="281"/>
      <c r="C382" s="281"/>
      <c r="D382" s="283"/>
      <c r="E382" s="283"/>
      <c r="F382" s="284">
        <f t="shared" si="57"/>
        <v>0</v>
      </c>
      <c r="G382" s="285" t="e">
        <f t="shared" ca="1" si="60"/>
        <v>#NAME?</v>
      </c>
      <c r="H382" s="281"/>
      <c r="I382" s="281"/>
      <c r="J382" s="281">
        <f t="shared" si="58"/>
        <v>0</v>
      </c>
      <c r="K382" s="281"/>
      <c r="L382" s="286" t="e">
        <f t="shared" si="59"/>
        <v>#DIV/0!</v>
      </c>
      <c r="M382" s="287" t="str">
        <f t="shared" si="52"/>
        <v/>
      </c>
      <c r="N382" s="288" t="e">
        <f>MATCH(F382,[4]IMC!B:B,0)</f>
        <v>#N/A</v>
      </c>
      <c r="O382" s="288" t="e">
        <f t="shared" ca="1" si="61"/>
        <v>#N/A</v>
      </c>
      <c r="P382" s="287" t="e">
        <f ca="1">CONCATENATE(INDEX([4]IMC!$F$1:$R$5,5,$O382) &amp; " e " &amp; INDEX([4]IMC!$F$1:$R$5,5,$O382+1))</f>
        <v>#N/A</v>
      </c>
      <c r="Q382" s="281"/>
      <c r="R382" s="288" t="e">
        <f>MATCH(F382,[4]PC!A:A,0)</f>
        <v>#N/A</v>
      </c>
      <c r="S382" s="288" t="e">
        <f t="shared" ca="1" si="53"/>
        <v>#N/A</v>
      </c>
      <c r="T382" s="296" t="e">
        <f ca="1">CONCATENATE(INDEX([4]PC!$E$1:$M$2,1,$S382) &amp; " e " &amp; INDEX([4]PC!$E$1:$M$2,1,$S382+1))</f>
        <v>#N/A</v>
      </c>
      <c r="U382" s="339"/>
      <c r="V382" s="335" t="e">
        <f t="shared" ca="1" si="54"/>
        <v>#N/A</v>
      </c>
      <c r="W382" s="335" t="e">
        <f ca="1">CONCATENATE(INDEX([4]IMC!$F$1:$R$5,5,$V382) &amp; " e " &amp; INDEX([4]IMC!$F$1:$R$5,5,$V382+1))</f>
        <v>#N/A</v>
      </c>
      <c r="X382" s="336">
        <f t="shared" si="55"/>
        <v>0</v>
      </c>
      <c r="Y382" s="336">
        <f t="shared" si="56"/>
        <v>0</v>
      </c>
      <c r="Z382" s="337"/>
      <c r="AA382" s="294" t="e">
        <f>VLOOKUP(F382,[4]IMC!$B$6:$R$210,5,FALSE)</f>
        <v>#N/A</v>
      </c>
      <c r="AB382" s="294" t="e">
        <f>VLOOKUP(F382,[4]IMC!$B$6:$R$210,6,FALSE)</f>
        <v>#N/A</v>
      </c>
      <c r="AC382" s="294" t="e">
        <f>VLOOKUP(F382,[4]IMC!$B$6:$R$210,7,FALSE)</f>
        <v>#N/A</v>
      </c>
      <c r="AD382" s="294" t="e">
        <f>VLOOKUP(F382,[4]IMC!$B$6:$R$210,8,FALSE)</f>
        <v>#N/A</v>
      </c>
      <c r="AE382" s="294" t="e">
        <f>VLOOKUP(F382,[4]IMC!$B$6:$R$210,9,FALSE)</f>
        <v>#N/A</v>
      </c>
      <c r="AF382" s="294" t="e">
        <f>VLOOKUP(F382,[4]IMC!$B$6:$R$210,10,FALSE)</f>
        <v>#N/A</v>
      </c>
      <c r="AG382" s="294" t="e">
        <f>VLOOKUP(F382,[4]IMC!$B$6:$R$210,11,FALSE)</f>
        <v>#N/A</v>
      </c>
      <c r="AH382" s="294" t="e">
        <f>VLOOKUP(F382,[4]IMC!$B$6:$R$210,12,FALSE)</f>
        <v>#N/A</v>
      </c>
      <c r="AI382" s="294" t="e">
        <f>VLOOKUP(F382,[4]IMC!$B$6:$R$210,13,FALSE)</f>
        <v>#N/A</v>
      </c>
      <c r="AJ382" s="294" t="e">
        <f>VLOOKUP(F382,[4]IMC!$B$6:$R$210,14,FALSE)</f>
        <v>#N/A</v>
      </c>
      <c r="AK382" s="294" t="e">
        <f>VLOOKUP(F382,[4]IMC!$B$6:$R$210,15,FALSE)</f>
        <v>#N/A</v>
      </c>
      <c r="AL382" s="294" t="e">
        <f>VLOOKUP(F382,[4]IMC!$B$6:$R$210,16,FALSE)</f>
        <v>#N/A</v>
      </c>
      <c r="AM382" s="294" t="e">
        <f>VLOOKUP(F382,[4]IMC!$B$6:$R$210,17,FALSE)</f>
        <v>#N/A</v>
      </c>
    </row>
    <row r="383" spans="1:39" ht="12">
      <c r="A383" s="281"/>
      <c r="B383" s="281"/>
      <c r="C383" s="281"/>
      <c r="D383" s="283"/>
      <c r="E383" s="283"/>
      <c r="F383" s="284">
        <f t="shared" si="57"/>
        <v>0</v>
      </c>
      <c r="G383" s="285" t="e">
        <f t="shared" ca="1" si="60"/>
        <v>#NAME?</v>
      </c>
      <c r="H383" s="281"/>
      <c r="I383" s="281"/>
      <c r="J383" s="281">
        <f t="shared" si="58"/>
        <v>0</v>
      </c>
      <c r="K383" s="281"/>
      <c r="L383" s="286" t="e">
        <f t="shared" si="59"/>
        <v>#DIV/0!</v>
      </c>
      <c r="M383" s="287" t="str">
        <f t="shared" si="52"/>
        <v/>
      </c>
      <c r="N383" s="288" t="e">
        <f>MATCH(F383,[4]IMC!B:B,0)</f>
        <v>#N/A</v>
      </c>
      <c r="O383" s="288" t="e">
        <f t="shared" ca="1" si="61"/>
        <v>#N/A</v>
      </c>
      <c r="P383" s="287" t="e">
        <f ca="1">CONCATENATE(INDEX([4]IMC!$F$1:$R$5,5,$O383) &amp; " e " &amp; INDEX([4]IMC!$F$1:$R$5,5,$O383+1))</f>
        <v>#N/A</v>
      </c>
      <c r="Q383" s="281"/>
      <c r="R383" s="288" t="e">
        <f>MATCH(F383,[4]PC!A:A,0)</f>
        <v>#N/A</v>
      </c>
      <c r="S383" s="288" t="e">
        <f t="shared" ca="1" si="53"/>
        <v>#N/A</v>
      </c>
      <c r="T383" s="296" t="e">
        <f ca="1">CONCATENATE(INDEX([4]PC!$E$1:$M$2,1,$S383) &amp; " e " &amp; INDEX([4]PC!$E$1:$M$2,1,$S383+1))</f>
        <v>#N/A</v>
      </c>
      <c r="U383" s="339"/>
      <c r="V383" s="335" t="e">
        <f t="shared" ca="1" si="54"/>
        <v>#N/A</v>
      </c>
      <c r="W383" s="335" t="e">
        <f ca="1">CONCATENATE(INDEX([4]IMC!$F$1:$R$5,5,$V383) &amp; " e " &amp; INDEX([4]IMC!$F$1:$R$5,5,$V383+1))</f>
        <v>#N/A</v>
      </c>
      <c r="X383" s="336">
        <f t="shared" si="55"/>
        <v>0</v>
      </c>
      <c r="Y383" s="336">
        <f t="shared" si="56"/>
        <v>0</v>
      </c>
      <c r="Z383" s="337"/>
      <c r="AA383" s="294" t="e">
        <f>VLOOKUP(F383,[4]IMC!$B$6:$R$210,5,FALSE)</f>
        <v>#N/A</v>
      </c>
      <c r="AB383" s="294" t="e">
        <f>VLOOKUP(F383,[4]IMC!$B$6:$R$210,6,FALSE)</f>
        <v>#N/A</v>
      </c>
      <c r="AC383" s="294" t="e">
        <f>VLOOKUP(F383,[4]IMC!$B$6:$R$210,7,FALSE)</f>
        <v>#N/A</v>
      </c>
      <c r="AD383" s="294" t="e">
        <f>VLOOKUP(F383,[4]IMC!$B$6:$R$210,8,FALSE)</f>
        <v>#N/A</v>
      </c>
      <c r="AE383" s="294" t="e">
        <f>VLOOKUP(F383,[4]IMC!$B$6:$R$210,9,FALSE)</f>
        <v>#N/A</v>
      </c>
      <c r="AF383" s="294" t="e">
        <f>VLOOKUP(F383,[4]IMC!$B$6:$R$210,10,FALSE)</f>
        <v>#N/A</v>
      </c>
      <c r="AG383" s="294" t="e">
        <f>VLOOKUP(F383,[4]IMC!$B$6:$R$210,11,FALSE)</f>
        <v>#N/A</v>
      </c>
      <c r="AH383" s="294" t="e">
        <f>VLOOKUP(F383,[4]IMC!$B$6:$R$210,12,FALSE)</f>
        <v>#N/A</v>
      </c>
      <c r="AI383" s="294" t="e">
        <f>VLOOKUP(F383,[4]IMC!$B$6:$R$210,13,FALSE)</f>
        <v>#N/A</v>
      </c>
      <c r="AJ383" s="294" t="e">
        <f>VLOOKUP(F383,[4]IMC!$B$6:$R$210,14,FALSE)</f>
        <v>#N/A</v>
      </c>
      <c r="AK383" s="294" t="e">
        <f>VLOOKUP(F383,[4]IMC!$B$6:$R$210,15,FALSE)</f>
        <v>#N/A</v>
      </c>
      <c r="AL383" s="294" t="e">
        <f>VLOOKUP(F383,[4]IMC!$B$6:$R$210,16,FALSE)</f>
        <v>#N/A</v>
      </c>
      <c r="AM383" s="294" t="e">
        <f>VLOOKUP(F383,[4]IMC!$B$6:$R$210,17,FALSE)</f>
        <v>#N/A</v>
      </c>
    </row>
    <row r="384" spans="1:39" ht="12">
      <c r="A384" s="281"/>
      <c r="B384" s="281"/>
      <c r="C384" s="281"/>
      <c r="D384" s="283"/>
      <c r="E384" s="283"/>
      <c r="F384" s="284">
        <f t="shared" si="57"/>
        <v>0</v>
      </c>
      <c r="G384" s="285" t="e">
        <f t="shared" ca="1" si="60"/>
        <v>#NAME?</v>
      </c>
      <c r="H384" s="281"/>
      <c r="I384" s="281"/>
      <c r="J384" s="281">
        <f t="shared" si="58"/>
        <v>0</v>
      </c>
      <c r="K384" s="281"/>
      <c r="L384" s="286" t="e">
        <f t="shared" si="59"/>
        <v>#DIV/0!</v>
      </c>
      <c r="M384" s="287" t="str">
        <f t="shared" si="52"/>
        <v/>
      </c>
      <c r="N384" s="288" t="e">
        <f>MATCH(F384,[4]IMC!B:B,0)</f>
        <v>#N/A</v>
      </c>
      <c r="O384" s="288" t="e">
        <f t="shared" ca="1" si="61"/>
        <v>#N/A</v>
      </c>
      <c r="P384" s="287" t="e">
        <f ca="1">CONCATENATE(INDEX([4]IMC!$F$1:$R$5,5,$O384) &amp; " e " &amp; INDEX([4]IMC!$F$1:$R$5,5,$O384+1))</f>
        <v>#N/A</v>
      </c>
      <c r="Q384" s="281"/>
      <c r="R384" s="288" t="e">
        <f>MATCH(F384,[4]PC!A:A,0)</f>
        <v>#N/A</v>
      </c>
      <c r="S384" s="288" t="e">
        <f t="shared" ca="1" si="53"/>
        <v>#N/A</v>
      </c>
      <c r="T384" s="296" t="e">
        <f ca="1">CONCATENATE(INDEX([4]PC!$E$1:$M$2,1,$S384) &amp; " e " &amp; INDEX([4]PC!$E$1:$M$2,1,$S384+1))</f>
        <v>#N/A</v>
      </c>
      <c r="U384" s="339"/>
      <c r="V384" s="335" t="e">
        <f t="shared" ca="1" si="54"/>
        <v>#N/A</v>
      </c>
      <c r="W384" s="335" t="e">
        <f ca="1">CONCATENATE(INDEX([4]IMC!$F$1:$R$5,5,$V384) &amp; " e " &amp; INDEX([4]IMC!$F$1:$R$5,5,$V384+1))</f>
        <v>#N/A</v>
      </c>
      <c r="X384" s="336">
        <f t="shared" si="55"/>
        <v>0</v>
      </c>
      <c r="Y384" s="336">
        <f t="shared" si="56"/>
        <v>0</v>
      </c>
      <c r="Z384" s="337"/>
      <c r="AA384" s="294" t="e">
        <f>VLOOKUP(F384,[4]IMC!$B$6:$R$210,5,FALSE)</f>
        <v>#N/A</v>
      </c>
      <c r="AB384" s="294" t="e">
        <f>VLOOKUP(F384,[4]IMC!$B$6:$R$210,6,FALSE)</f>
        <v>#N/A</v>
      </c>
      <c r="AC384" s="294" t="e">
        <f>VLOOKUP(F384,[4]IMC!$B$6:$R$210,7,FALSE)</f>
        <v>#N/A</v>
      </c>
      <c r="AD384" s="294" t="e">
        <f>VLOOKUP(F384,[4]IMC!$B$6:$R$210,8,FALSE)</f>
        <v>#N/A</v>
      </c>
      <c r="AE384" s="294" t="e">
        <f>VLOOKUP(F384,[4]IMC!$B$6:$R$210,9,FALSE)</f>
        <v>#N/A</v>
      </c>
      <c r="AF384" s="294" t="e">
        <f>VLOOKUP(F384,[4]IMC!$B$6:$R$210,10,FALSE)</f>
        <v>#N/A</v>
      </c>
      <c r="AG384" s="294" t="e">
        <f>VLOOKUP(F384,[4]IMC!$B$6:$R$210,11,FALSE)</f>
        <v>#N/A</v>
      </c>
      <c r="AH384" s="294" t="e">
        <f>VLOOKUP(F384,[4]IMC!$B$6:$R$210,12,FALSE)</f>
        <v>#N/A</v>
      </c>
      <c r="AI384" s="294" t="e">
        <f>VLOOKUP(F384,[4]IMC!$B$6:$R$210,13,FALSE)</f>
        <v>#N/A</v>
      </c>
      <c r="AJ384" s="294" t="e">
        <f>VLOOKUP(F384,[4]IMC!$B$6:$R$210,14,FALSE)</f>
        <v>#N/A</v>
      </c>
      <c r="AK384" s="294" t="e">
        <f>VLOOKUP(F384,[4]IMC!$B$6:$R$210,15,FALSE)</f>
        <v>#N/A</v>
      </c>
      <c r="AL384" s="294" t="e">
        <f>VLOOKUP(F384,[4]IMC!$B$6:$R$210,16,FALSE)</f>
        <v>#N/A</v>
      </c>
      <c r="AM384" s="294" t="e">
        <f>VLOOKUP(F384,[4]IMC!$B$6:$R$210,17,FALSE)</f>
        <v>#N/A</v>
      </c>
    </row>
    <row r="385" spans="1:39" ht="12">
      <c r="A385" s="281"/>
      <c r="B385" s="281"/>
      <c r="C385" s="281"/>
      <c r="D385" s="283"/>
      <c r="E385" s="283"/>
      <c r="F385" s="284">
        <f t="shared" si="57"/>
        <v>0</v>
      </c>
      <c r="G385" s="285" t="e">
        <f t="shared" ca="1" si="60"/>
        <v>#NAME?</v>
      </c>
      <c r="H385" s="281"/>
      <c r="I385" s="281"/>
      <c r="J385" s="281">
        <f t="shared" si="58"/>
        <v>0</v>
      </c>
      <c r="K385" s="281"/>
      <c r="L385" s="286" t="e">
        <f t="shared" si="59"/>
        <v>#DIV/0!</v>
      </c>
      <c r="M385" s="287" t="str">
        <f t="shared" si="52"/>
        <v/>
      </c>
      <c r="N385" s="288" t="e">
        <f>MATCH(F385,[4]IMC!B:B,0)</f>
        <v>#N/A</v>
      </c>
      <c r="O385" s="288" t="e">
        <f t="shared" ca="1" si="61"/>
        <v>#N/A</v>
      </c>
      <c r="P385" s="287" t="e">
        <f ca="1">CONCATENATE(INDEX([4]IMC!$F$1:$R$5,5,$O385) &amp; " e " &amp; INDEX([4]IMC!$F$1:$R$5,5,$O385+1))</f>
        <v>#N/A</v>
      </c>
      <c r="Q385" s="281"/>
      <c r="R385" s="288" t="e">
        <f>MATCH(F385,[4]PC!A:A,0)</f>
        <v>#N/A</v>
      </c>
      <c r="S385" s="288" t="e">
        <f t="shared" ca="1" si="53"/>
        <v>#N/A</v>
      </c>
      <c r="T385" s="296" t="e">
        <f ca="1">CONCATENATE(INDEX([4]PC!$E$1:$M$2,1,$S385) &amp; " e " &amp; INDEX([4]PC!$E$1:$M$2,1,$S385+1))</f>
        <v>#N/A</v>
      </c>
      <c r="U385" s="339"/>
      <c r="V385" s="335" t="e">
        <f t="shared" ca="1" si="54"/>
        <v>#N/A</v>
      </c>
      <c r="W385" s="335" t="e">
        <f ca="1">CONCATENATE(INDEX([4]IMC!$F$1:$R$5,5,$V385) &amp; " e " &amp; INDEX([4]IMC!$F$1:$R$5,5,$V385+1))</f>
        <v>#N/A</v>
      </c>
      <c r="X385" s="336">
        <f t="shared" si="55"/>
        <v>0</v>
      </c>
      <c r="Y385" s="336">
        <f t="shared" si="56"/>
        <v>0</v>
      </c>
      <c r="Z385" s="337"/>
      <c r="AA385" s="294" t="e">
        <f>VLOOKUP(F385,[4]IMC!$B$6:$R$210,5,FALSE)</f>
        <v>#N/A</v>
      </c>
      <c r="AB385" s="294" t="e">
        <f>VLOOKUP(F385,[4]IMC!$B$6:$R$210,6,FALSE)</f>
        <v>#N/A</v>
      </c>
      <c r="AC385" s="294" t="e">
        <f>VLOOKUP(F385,[4]IMC!$B$6:$R$210,7,FALSE)</f>
        <v>#N/A</v>
      </c>
      <c r="AD385" s="294" t="e">
        <f>VLOOKUP(F385,[4]IMC!$B$6:$R$210,8,FALSE)</f>
        <v>#N/A</v>
      </c>
      <c r="AE385" s="294" t="e">
        <f>VLOOKUP(F385,[4]IMC!$B$6:$R$210,9,FALSE)</f>
        <v>#N/A</v>
      </c>
      <c r="AF385" s="294" t="e">
        <f>VLOOKUP(F385,[4]IMC!$B$6:$R$210,10,FALSE)</f>
        <v>#N/A</v>
      </c>
      <c r="AG385" s="294" t="e">
        <f>VLOOKUP(F385,[4]IMC!$B$6:$R$210,11,FALSE)</f>
        <v>#N/A</v>
      </c>
      <c r="AH385" s="294" t="e">
        <f>VLOOKUP(F385,[4]IMC!$B$6:$R$210,12,FALSE)</f>
        <v>#N/A</v>
      </c>
      <c r="AI385" s="294" t="e">
        <f>VLOOKUP(F385,[4]IMC!$B$6:$R$210,13,FALSE)</f>
        <v>#N/A</v>
      </c>
      <c r="AJ385" s="294" t="e">
        <f>VLOOKUP(F385,[4]IMC!$B$6:$R$210,14,FALSE)</f>
        <v>#N/A</v>
      </c>
      <c r="AK385" s="294" t="e">
        <f>VLOOKUP(F385,[4]IMC!$B$6:$R$210,15,FALSE)</f>
        <v>#N/A</v>
      </c>
      <c r="AL385" s="294" t="e">
        <f>VLOOKUP(F385,[4]IMC!$B$6:$R$210,16,FALSE)</f>
        <v>#N/A</v>
      </c>
      <c r="AM385" s="294" t="e">
        <f>VLOOKUP(F385,[4]IMC!$B$6:$R$210,17,FALSE)</f>
        <v>#N/A</v>
      </c>
    </row>
    <row r="386" spans="1:39" ht="12">
      <c r="A386" s="281"/>
      <c r="B386" s="281"/>
      <c r="C386" s="281"/>
      <c r="D386" s="283"/>
      <c r="E386" s="283"/>
      <c r="F386" s="284">
        <f t="shared" si="57"/>
        <v>0</v>
      </c>
      <c r="G386" s="285" t="e">
        <f t="shared" ca="1" si="60"/>
        <v>#NAME?</v>
      </c>
      <c r="H386" s="281"/>
      <c r="I386" s="281"/>
      <c r="J386" s="281">
        <f t="shared" si="58"/>
        <v>0</v>
      </c>
      <c r="K386" s="281"/>
      <c r="L386" s="286" t="e">
        <f t="shared" si="59"/>
        <v>#DIV/0!</v>
      </c>
      <c r="M386" s="287" t="str">
        <f t="shared" ref="M386:M449" si="62">IF(H386&gt;0,IF(I386&gt;0,H386/I386^2,""),"")</f>
        <v/>
      </c>
      <c r="N386" s="288" t="e">
        <f>MATCH(F386,[4]IMC!B:B,0)</f>
        <v>#N/A</v>
      </c>
      <c r="O386" s="288" t="e">
        <f t="shared" ca="1" si="61"/>
        <v>#N/A</v>
      </c>
      <c r="P386" s="287" t="e">
        <f ca="1">CONCATENATE(INDEX([4]IMC!$F$1:$R$5,5,$O386) &amp; " e " &amp; INDEX([4]IMC!$F$1:$R$5,5,$O386+1))</f>
        <v>#N/A</v>
      </c>
      <c r="Q386" s="281"/>
      <c r="R386" s="288" t="e">
        <f>MATCH(F386,[4]PC!A:A,0)</f>
        <v>#N/A</v>
      </c>
      <c r="S386" s="288" t="e">
        <f t="shared" ref="S386:S449" ca="1" si="63">MATCH(K386,INDIRECT("PC!E" &amp; R386 &amp; ":L" &amp;R386),1)</f>
        <v>#N/A</v>
      </c>
      <c r="T386" s="296" t="e">
        <f ca="1">CONCATENATE(INDEX([4]PC!$E$1:$M$2,1,$S386) &amp; " e " &amp; INDEX([4]PC!$E$1:$M$2,1,$S386+1))</f>
        <v>#N/A</v>
      </c>
      <c r="U386" s="339"/>
      <c r="V386" s="335" t="e">
        <f t="shared" ref="V386:V449" ca="1" si="64">MATCH(U386,INDIRECT("IMC!F" &amp; N386 &amp; ":R" &amp;N386),1)</f>
        <v>#N/A</v>
      </c>
      <c r="W386" s="335" t="e">
        <f ca="1">CONCATENATE(INDEX([4]IMC!$F$1:$R$5,5,$V386) &amp; " e " &amp; INDEX([4]IMC!$F$1:$R$5,5,$V386+1))</f>
        <v>#N/A</v>
      </c>
      <c r="X386" s="336">
        <f t="shared" ref="X386:X449" si="65">U386*(I386*I386)</f>
        <v>0</v>
      </c>
      <c r="Y386" s="336">
        <f t="shared" ref="Y386:Y449" si="66">H386-X386</f>
        <v>0</v>
      </c>
      <c r="Z386" s="337"/>
      <c r="AA386" s="294" t="e">
        <f>VLOOKUP(F386,[4]IMC!$B$6:$R$210,5,FALSE)</f>
        <v>#N/A</v>
      </c>
      <c r="AB386" s="294" t="e">
        <f>VLOOKUP(F386,[4]IMC!$B$6:$R$210,6,FALSE)</f>
        <v>#N/A</v>
      </c>
      <c r="AC386" s="294" t="e">
        <f>VLOOKUP(F386,[4]IMC!$B$6:$R$210,7,FALSE)</f>
        <v>#N/A</v>
      </c>
      <c r="AD386" s="294" t="e">
        <f>VLOOKUP(F386,[4]IMC!$B$6:$R$210,8,FALSE)</f>
        <v>#N/A</v>
      </c>
      <c r="AE386" s="294" t="e">
        <f>VLOOKUP(F386,[4]IMC!$B$6:$R$210,9,FALSE)</f>
        <v>#N/A</v>
      </c>
      <c r="AF386" s="294" t="e">
        <f>VLOOKUP(F386,[4]IMC!$B$6:$R$210,10,FALSE)</f>
        <v>#N/A</v>
      </c>
      <c r="AG386" s="294" t="e">
        <f>VLOOKUP(F386,[4]IMC!$B$6:$R$210,11,FALSE)</f>
        <v>#N/A</v>
      </c>
      <c r="AH386" s="294" t="e">
        <f>VLOOKUP(F386,[4]IMC!$B$6:$R$210,12,FALSE)</f>
        <v>#N/A</v>
      </c>
      <c r="AI386" s="294" t="e">
        <f>VLOOKUP(F386,[4]IMC!$B$6:$R$210,13,FALSE)</f>
        <v>#N/A</v>
      </c>
      <c r="AJ386" s="294" t="e">
        <f>VLOOKUP(F386,[4]IMC!$B$6:$R$210,14,FALSE)</f>
        <v>#N/A</v>
      </c>
      <c r="AK386" s="294" t="e">
        <f>VLOOKUP(F386,[4]IMC!$B$6:$R$210,15,FALSE)</f>
        <v>#N/A</v>
      </c>
      <c r="AL386" s="294" t="e">
        <f>VLOOKUP(F386,[4]IMC!$B$6:$R$210,16,FALSE)</f>
        <v>#N/A</v>
      </c>
      <c r="AM386" s="294" t="e">
        <f>VLOOKUP(F386,[4]IMC!$B$6:$R$210,17,FALSE)</f>
        <v>#N/A</v>
      </c>
    </row>
    <row r="387" spans="1:39" ht="12">
      <c r="A387" s="281"/>
      <c r="B387" s="281"/>
      <c r="C387" s="281"/>
      <c r="D387" s="283"/>
      <c r="E387" s="283"/>
      <c r="F387" s="284">
        <f t="shared" ref="F387:F450" si="67">DATEDIF(E387,D387,"M")</f>
        <v>0</v>
      </c>
      <c r="G387" s="285" t="e">
        <f t="shared" ca="1" si="60"/>
        <v>#NAME?</v>
      </c>
      <c r="H387" s="281"/>
      <c r="I387" s="281"/>
      <c r="J387" s="281">
        <f t="shared" ref="J387:J450" si="68">I387*100</f>
        <v>0</v>
      </c>
      <c r="K387" s="281"/>
      <c r="L387" s="286" t="e">
        <f t="shared" ref="L387:L450" si="69">K387/J387</f>
        <v>#DIV/0!</v>
      </c>
      <c r="M387" s="287" t="str">
        <f t="shared" si="62"/>
        <v/>
      </c>
      <c r="N387" s="288" t="e">
        <f>MATCH(F387,[4]IMC!B:B,0)</f>
        <v>#N/A</v>
      </c>
      <c r="O387" s="288" t="e">
        <f t="shared" ca="1" si="61"/>
        <v>#N/A</v>
      </c>
      <c r="P387" s="287" t="e">
        <f ca="1">CONCATENATE(INDEX([4]IMC!$F$1:$R$5,5,$O387) &amp; " e " &amp; INDEX([4]IMC!$F$1:$R$5,5,$O387+1))</f>
        <v>#N/A</v>
      </c>
      <c r="Q387" s="281"/>
      <c r="R387" s="288" t="e">
        <f>MATCH(F387,[4]PC!A:A,0)</f>
        <v>#N/A</v>
      </c>
      <c r="S387" s="288" t="e">
        <f t="shared" ca="1" si="63"/>
        <v>#N/A</v>
      </c>
      <c r="T387" s="296" t="e">
        <f ca="1">CONCATENATE(INDEX([4]PC!$E$1:$M$2,1,$S387) &amp; " e " &amp; INDEX([4]PC!$E$1:$M$2,1,$S387+1))</f>
        <v>#N/A</v>
      </c>
      <c r="U387" s="339"/>
      <c r="V387" s="335" t="e">
        <f t="shared" ca="1" si="64"/>
        <v>#N/A</v>
      </c>
      <c r="W387" s="335" t="e">
        <f ca="1">CONCATENATE(INDEX([4]IMC!$F$1:$R$5,5,$V387) &amp; " e " &amp; INDEX([4]IMC!$F$1:$R$5,5,$V387+1))</f>
        <v>#N/A</v>
      </c>
      <c r="X387" s="336">
        <f t="shared" si="65"/>
        <v>0</v>
      </c>
      <c r="Y387" s="336">
        <f t="shared" si="66"/>
        <v>0</v>
      </c>
      <c r="Z387" s="337"/>
      <c r="AA387" s="294" t="e">
        <f>VLOOKUP(F387,[4]IMC!$B$6:$R$210,5,FALSE)</f>
        <v>#N/A</v>
      </c>
      <c r="AB387" s="294" t="e">
        <f>VLOOKUP(F387,[4]IMC!$B$6:$R$210,6,FALSE)</f>
        <v>#N/A</v>
      </c>
      <c r="AC387" s="294" t="e">
        <f>VLOOKUP(F387,[4]IMC!$B$6:$R$210,7,FALSE)</f>
        <v>#N/A</v>
      </c>
      <c r="AD387" s="294" t="e">
        <f>VLOOKUP(F387,[4]IMC!$B$6:$R$210,8,FALSE)</f>
        <v>#N/A</v>
      </c>
      <c r="AE387" s="294" t="e">
        <f>VLOOKUP(F387,[4]IMC!$B$6:$R$210,9,FALSE)</f>
        <v>#N/A</v>
      </c>
      <c r="AF387" s="294" t="e">
        <f>VLOOKUP(F387,[4]IMC!$B$6:$R$210,10,FALSE)</f>
        <v>#N/A</v>
      </c>
      <c r="AG387" s="294" t="e">
        <f>VLOOKUP(F387,[4]IMC!$B$6:$R$210,11,FALSE)</f>
        <v>#N/A</v>
      </c>
      <c r="AH387" s="294" t="e">
        <f>VLOOKUP(F387,[4]IMC!$B$6:$R$210,12,FALSE)</f>
        <v>#N/A</v>
      </c>
      <c r="AI387" s="294" t="e">
        <f>VLOOKUP(F387,[4]IMC!$B$6:$R$210,13,FALSE)</f>
        <v>#N/A</v>
      </c>
      <c r="AJ387" s="294" t="e">
        <f>VLOOKUP(F387,[4]IMC!$B$6:$R$210,14,FALSE)</f>
        <v>#N/A</v>
      </c>
      <c r="AK387" s="294" t="e">
        <f>VLOOKUP(F387,[4]IMC!$B$6:$R$210,15,FALSE)</f>
        <v>#N/A</v>
      </c>
      <c r="AL387" s="294" t="e">
        <f>VLOOKUP(F387,[4]IMC!$B$6:$R$210,16,FALSE)</f>
        <v>#N/A</v>
      </c>
      <c r="AM387" s="294" t="e">
        <f>VLOOKUP(F387,[4]IMC!$B$6:$R$210,17,FALSE)</f>
        <v>#N/A</v>
      </c>
    </row>
    <row r="388" spans="1:39" ht="12">
      <c r="A388" s="281"/>
      <c r="B388" s="281"/>
      <c r="C388" s="281"/>
      <c r="D388" s="283"/>
      <c r="E388" s="283"/>
      <c r="F388" s="284">
        <f t="shared" si="67"/>
        <v>0</v>
      </c>
      <c r="G388" s="285" t="e">
        <f t="shared" ca="1" si="60"/>
        <v>#NAME?</v>
      </c>
      <c r="H388" s="281"/>
      <c r="I388" s="281"/>
      <c r="J388" s="281">
        <f t="shared" si="68"/>
        <v>0</v>
      </c>
      <c r="K388" s="281"/>
      <c r="L388" s="286" t="e">
        <f t="shared" si="69"/>
        <v>#DIV/0!</v>
      </c>
      <c r="M388" s="287" t="str">
        <f t="shared" si="62"/>
        <v/>
      </c>
      <c r="N388" s="288" t="e">
        <f>MATCH(F388,[4]IMC!B:B,0)</f>
        <v>#N/A</v>
      </c>
      <c r="O388" s="288" t="e">
        <f t="shared" ca="1" si="61"/>
        <v>#N/A</v>
      </c>
      <c r="P388" s="287" t="e">
        <f ca="1">CONCATENATE(INDEX([4]IMC!$F$1:$R$5,5,$O388) &amp; " e " &amp; INDEX([4]IMC!$F$1:$R$5,5,$O388+1))</f>
        <v>#N/A</v>
      </c>
      <c r="Q388" s="281"/>
      <c r="R388" s="288" t="e">
        <f>MATCH(F388,[4]PC!A:A,0)</f>
        <v>#N/A</v>
      </c>
      <c r="S388" s="288" t="e">
        <f t="shared" ca="1" si="63"/>
        <v>#N/A</v>
      </c>
      <c r="T388" s="296" t="e">
        <f ca="1">CONCATENATE(INDEX([4]PC!$E$1:$M$2,1,$S388) &amp; " e " &amp; INDEX([4]PC!$E$1:$M$2,1,$S388+1))</f>
        <v>#N/A</v>
      </c>
      <c r="U388" s="339"/>
      <c r="V388" s="335" t="e">
        <f t="shared" ca="1" si="64"/>
        <v>#N/A</v>
      </c>
      <c r="W388" s="335" t="e">
        <f ca="1">CONCATENATE(INDEX([4]IMC!$F$1:$R$5,5,$V388) &amp; " e " &amp; INDEX([4]IMC!$F$1:$R$5,5,$V388+1))</f>
        <v>#N/A</v>
      </c>
      <c r="X388" s="336">
        <f t="shared" si="65"/>
        <v>0</v>
      </c>
      <c r="Y388" s="336">
        <f t="shared" si="66"/>
        <v>0</v>
      </c>
      <c r="Z388" s="337"/>
      <c r="AA388" s="294" t="e">
        <f>VLOOKUP(F388,[4]IMC!$B$6:$R$210,5,FALSE)</f>
        <v>#N/A</v>
      </c>
      <c r="AB388" s="294" t="e">
        <f>VLOOKUP(F388,[4]IMC!$B$6:$R$210,6,FALSE)</f>
        <v>#N/A</v>
      </c>
      <c r="AC388" s="294" t="e">
        <f>VLOOKUP(F388,[4]IMC!$B$6:$R$210,7,FALSE)</f>
        <v>#N/A</v>
      </c>
      <c r="AD388" s="294" t="e">
        <f>VLOOKUP(F388,[4]IMC!$B$6:$R$210,8,FALSE)</f>
        <v>#N/A</v>
      </c>
      <c r="AE388" s="294" t="e">
        <f>VLOOKUP(F388,[4]IMC!$B$6:$R$210,9,FALSE)</f>
        <v>#N/A</v>
      </c>
      <c r="AF388" s="294" t="e">
        <f>VLOOKUP(F388,[4]IMC!$B$6:$R$210,10,FALSE)</f>
        <v>#N/A</v>
      </c>
      <c r="AG388" s="294" t="e">
        <f>VLOOKUP(F388,[4]IMC!$B$6:$R$210,11,FALSE)</f>
        <v>#N/A</v>
      </c>
      <c r="AH388" s="294" t="e">
        <f>VLOOKUP(F388,[4]IMC!$B$6:$R$210,12,FALSE)</f>
        <v>#N/A</v>
      </c>
      <c r="AI388" s="294" t="e">
        <f>VLOOKUP(F388,[4]IMC!$B$6:$R$210,13,FALSE)</f>
        <v>#N/A</v>
      </c>
      <c r="AJ388" s="294" t="e">
        <f>VLOOKUP(F388,[4]IMC!$B$6:$R$210,14,FALSE)</f>
        <v>#N/A</v>
      </c>
      <c r="AK388" s="294" t="e">
        <f>VLOOKUP(F388,[4]IMC!$B$6:$R$210,15,FALSE)</f>
        <v>#N/A</v>
      </c>
      <c r="AL388" s="294" t="e">
        <f>VLOOKUP(F388,[4]IMC!$B$6:$R$210,16,FALSE)</f>
        <v>#N/A</v>
      </c>
      <c r="AM388" s="294" t="e">
        <f>VLOOKUP(F388,[4]IMC!$B$6:$R$210,17,FALSE)</f>
        <v>#N/A</v>
      </c>
    </row>
    <row r="389" spans="1:39" ht="12">
      <c r="A389" s="281"/>
      <c r="B389" s="281"/>
      <c r="C389" s="281"/>
      <c r="D389" s="283"/>
      <c r="E389" s="283"/>
      <c r="F389" s="284">
        <f t="shared" si="67"/>
        <v>0</v>
      </c>
      <c r="G389" s="285" t="e">
        <f t="shared" ca="1" si="60"/>
        <v>#NAME?</v>
      </c>
      <c r="H389" s="281"/>
      <c r="I389" s="281"/>
      <c r="J389" s="281">
        <f t="shared" si="68"/>
        <v>0</v>
      </c>
      <c r="K389" s="281"/>
      <c r="L389" s="286" t="e">
        <f t="shared" si="69"/>
        <v>#DIV/0!</v>
      </c>
      <c r="M389" s="287" t="str">
        <f t="shared" si="62"/>
        <v/>
      </c>
      <c r="N389" s="288" t="e">
        <f>MATCH(F389,[4]IMC!B:B,0)</f>
        <v>#N/A</v>
      </c>
      <c r="O389" s="288" t="e">
        <f t="shared" ca="1" si="61"/>
        <v>#N/A</v>
      </c>
      <c r="P389" s="287" t="e">
        <f ca="1">CONCATENATE(INDEX([4]IMC!$F$1:$R$5,5,$O389) &amp; " e " &amp; INDEX([4]IMC!$F$1:$R$5,5,$O389+1))</f>
        <v>#N/A</v>
      </c>
      <c r="Q389" s="281"/>
      <c r="R389" s="288" t="e">
        <f>MATCH(F389,[4]PC!A:A,0)</f>
        <v>#N/A</v>
      </c>
      <c r="S389" s="288" t="e">
        <f t="shared" ca="1" si="63"/>
        <v>#N/A</v>
      </c>
      <c r="T389" s="296" t="e">
        <f ca="1">CONCATENATE(INDEX([4]PC!$E$1:$M$2,1,$S389) &amp; " e " &amp; INDEX([4]PC!$E$1:$M$2,1,$S389+1))</f>
        <v>#N/A</v>
      </c>
      <c r="U389" s="339"/>
      <c r="V389" s="335" t="e">
        <f t="shared" ca="1" si="64"/>
        <v>#N/A</v>
      </c>
      <c r="W389" s="335" t="e">
        <f ca="1">CONCATENATE(INDEX([4]IMC!$F$1:$R$5,5,$V389) &amp; " e " &amp; INDEX([4]IMC!$F$1:$R$5,5,$V389+1))</f>
        <v>#N/A</v>
      </c>
      <c r="X389" s="336">
        <f t="shared" si="65"/>
        <v>0</v>
      </c>
      <c r="Y389" s="336">
        <f t="shared" si="66"/>
        <v>0</v>
      </c>
      <c r="Z389" s="337"/>
      <c r="AA389" s="294" t="e">
        <f>VLOOKUP(F389,[4]IMC!$B$6:$R$210,5,FALSE)</f>
        <v>#N/A</v>
      </c>
      <c r="AB389" s="294" t="e">
        <f>VLOOKUP(F389,[4]IMC!$B$6:$R$210,6,FALSE)</f>
        <v>#N/A</v>
      </c>
      <c r="AC389" s="294" t="e">
        <f>VLOOKUP(F389,[4]IMC!$B$6:$R$210,7,FALSE)</f>
        <v>#N/A</v>
      </c>
      <c r="AD389" s="294" t="e">
        <f>VLOOKUP(F389,[4]IMC!$B$6:$R$210,8,FALSE)</f>
        <v>#N/A</v>
      </c>
      <c r="AE389" s="294" t="e">
        <f>VLOOKUP(F389,[4]IMC!$B$6:$R$210,9,FALSE)</f>
        <v>#N/A</v>
      </c>
      <c r="AF389" s="294" t="e">
        <f>VLOOKUP(F389,[4]IMC!$B$6:$R$210,10,FALSE)</f>
        <v>#N/A</v>
      </c>
      <c r="AG389" s="294" t="e">
        <f>VLOOKUP(F389,[4]IMC!$B$6:$R$210,11,FALSE)</f>
        <v>#N/A</v>
      </c>
      <c r="AH389" s="294" t="e">
        <f>VLOOKUP(F389,[4]IMC!$B$6:$R$210,12,FALSE)</f>
        <v>#N/A</v>
      </c>
      <c r="AI389" s="294" t="e">
        <f>VLOOKUP(F389,[4]IMC!$B$6:$R$210,13,FALSE)</f>
        <v>#N/A</v>
      </c>
      <c r="AJ389" s="294" t="e">
        <f>VLOOKUP(F389,[4]IMC!$B$6:$R$210,14,FALSE)</f>
        <v>#N/A</v>
      </c>
      <c r="AK389" s="294" t="e">
        <f>VLOOKUP(F389,[4]IMC!$B$6:$R$210,15,FALSE)</f>
        <v>#N/A</v>
      </c>
      <c r="AL389" s="294" t="e">
        <f>VLOOKUP(F389,[4]IMC!$B$6:$R$210,16,FALSE)</f>
        <v>#N/A</v>
      </c>
      <c r="AM389" s="294" t="e">
        <f>VLOOKUP(F389,[4]IMC!$B$6:$R$210,17,FALSE)</f>
        <v>#N/A</v>
      </c>
    </row>
    <row r="390" spans="1:39" ht="12">
      <c r="A390" s="281"/>
      <c r="B390" s="281"/>
      <c r="C390" s="281"/>
      <c r="D390" s="283"/>
      <c r="E390" s="283"/>
      <c r="F390" s="284">
        <f t="shared" si="67"/>
        <v>0</v>
      </c>
      <c r="G390" s="285" t="e">
        <f t="shared" ca="1" si="60"/>
        <v>#NAME?</v>
      </c>
      <c r="H390" s="281"/>
      <c r="I390" s="281"/>
      <c r="J390" s="281">
        <f t="shared" si="68"/>
        <v>0</v>
      </c>
      <c r="K390" s="281"/>
      <c r="L390" s="286" t="e">
        <f t="shared" si="69"/>
        <v>#DIV/0!</v>
      </c>
      <c r="M390" s="287" t="str">
        <f t="shared" si="62"/>
        <v/>
      </c>
      <c r="N390" s="288" t="e">
        <f>MATCH(F390,[4]IMC!B:B,0)</f>
        <v>#N/A</v>
      </c>
      <c r="O390" s="288" t="e">
        <f t="shared" ca="1" si="61"/>
        <v>#N/A</v>
      </c>
      <c r="P390" s="287" t="e">
        <f ca="1">CONCATENATE(INDEX([4]IMC!$F$1:$R$5,5,$O390) &amp; " e " &amp; INDEX([4]IMC!$F$1:$R$5,5,$O390+1))</f>
        <v>#N/A</v>
      </c>
      <c r="Q390" s="281"/>
      <c r="R390" s="288" t="e">
        <f>MATCH(F390,[4]PC!A:A,0)</f>
        <v>#N/A</v>
      </c>
      <c r="S390" s="288" t="e">
        <f t="shared" ca="1" si="63"/>
        <v>#N/A</v>
      </c>
      <c r="T390" s="296" t="e">
        <f ca="1">CONCATENATE(INDEX([4]PC!$E$1:$M$2,1,$S390) &amp; " e " &amp; INDEX([4]PC!$E$1:$M$2,1,$S390+1))</f>
        <v>#N/A</v>
      </c>
      <c r="U390" s="339"/>
      <c r="V390" s="335" t="e">
        <f t="shared" ca="1" si="64"/>
        <v>#N/A</v>
      </c>
      <c r="W390" s="335" t="e">
        <f ca="1">CONCATENATE(INDEX([4]IMC!$F$1:$R$5,5,$V390) &amp; " e " &amp; INDEX([4]IMC!$F$1:$R$5,5,$V390+1))</f>
        <v>#N/A</v>
      </c>
      <c r="X390" s="336">
        <f t="shared" si="65"/>
        <v>0</v>
      </c>
      <c r="Y390" s="336">
        <f t="shared" si="66"/>
        <v>0</v>
      </c>
      <c r="Z390" s="337"/>
      <c r="AA390" s="294" t="e">
        <f>VLOOKUP(F390,[4]IMC!$B$6:$R$210,5,FALSE)</f>
        <v>#N/A</v>
      </c>
      <c r="AB390" s="294" t="e">
        <f>VLOOKUP(F390,[4]IMC!$B$6:$R$210,6,FALSE)</f>
        <v>#N/A</v>
      </c>
      <c r="AC390" s="294" t="e">
        <f>VLOOKUP(F390,[4]IMC!$B$6:$R$210,7,FALSE)</f>
        <v>#N/A</v>
      </c>
      <c r="AD390" s="294" t="e">
        <f>VLOOKUP(F390,[4]IMC!$B$6:$R$210,8,FALSE)</f>
        <v>#N/A</v>
      </c>
      <c r="AE390" s="294" t="e">
        <f>VLOOKUP(F390,[4]IMC!$B$6:$R$210,9,FALSE)</f>
        <v>#N/A</v>
      </c>
      <c r="AF390" s="294" t="e">
        <f>VLOOKUP(F390,[4]IMC!$B$6:$R$210,10,FALSE)</f>
        <v>#N/A</v>
      </c>
      <c r="AG390" s="294" t="e">
        <f>VLOOKUP(F390,[4]IMC!$B$6:$R$210,11,FALSE)</f>
        <v>#N/A</v>
      </c>
      <c r="AH390" s="294" t="e">
        <f>VLOOKUP(F390,[4]IMC!$B$6:$R$210,12,FALSE)</f>
        <v>#N/A</v>
      </c>
      <c r="AI390" s="294" t="e">
        <f>VLOOKUP(F390,[4]IMC!$B$6:$R$210,13,FALSE)</f>
        <v>#N/A</v>
      </c>
      <c r="AJ390" s="294" t="e">
        <f>VLOOKUP(F390,[4]IMC!$B$6:$R$210,14,FALSE)</f>
        <v>#N/A</v>
      </c>
      <c r="AK390" s="294" t="e">
        <f>VLOOKUP(F390,[4]IMC!$B$6:$R$210,15,FALSE)</f>
        <v>#N/A</v>
      </c>
      <c r="AL390" s="294" t="e">
        <f>VLOOKUP(F390,[4]IMC!$B$6:$R$210,16,FALSE)</f>
        <v>#N/A</v>
      </c>
      <c r="AM390" s="294" t="e">
        <f>VLOOKUP(F390,[4]IMC!$B$6:$R$210,17,FALSE)</f>
        <v>#N/A</v>
      </c>
    </row>
    <row r="391" spans="1:39" ht="12">
      <c r="A391" s="281"/>
      <c r="B391" s="281"/>
      <c r="C391" s="281"/>
      <c r="D391" s="283"/>
      <c r="E391" s="283"/>
      <c r="F391" s="284">
        <f t="shared" si="67"/>
        <v>0</v>
      </c>
      <c r="G391" s="285" t="e">
        <f t="shared" ca="1" si="60"/>
        <v>#NAME?</v>
      </c>
      <c r="H391" s="281"/>
      <c r="I391" s="281"/>
      <c r="J391" s="281">
        <f t="shared" si="68"/>
        <v>0</v>
      </c>
      <c r="K391" s="281"/>
      <c r="L391" s="286" t="e">
        <f t="shared" si="69"/>
        <v>#DIV/0!</v>
      </c>
      <c r="M391" s="287" t="str">
        <f t="shared" si="62"/>
        <v/>
      </c>
      <c r="N391" s="288" t="e">
        <f>MATCH(F391,[4]IMC!B:B,0)</f>
        <v>#N/A</v>
      </c>
      <c r="O391" s="288" t="e">
        <f t="shared" ca="1" si="61"/>
        <v>#N/A</v>
      </c>
      <c r="P391" s="287" t="e">
        <f ca="1">CONCATENATE(INDEX([4]IMC!$F$1:$R$5,5,$O391) &amp; " e " &amp; INDEX([4]IMC!$F$1:$R$5,5,$O391+1))</f>
        <v>#N/A</v>
      </c>
      <c r="Q391" s="281"/>
      <c r="R391" s="288" t="e">
        <f>MATCH(F391,[4]PC!A:A,0)</f>
        <v>#N/A</v>
      </c>
      <c r="S391" s="288" t="e">
        <f t="shared" ca="1" si="63"/>
        <v>#N/A</v>
      </c>
      <c r="T391" s="296" t="e">
        <f ca="1">CONCATENATE(INDEX([4]PC!$E$1:$M$2,1,$S391) &amp; " e " &amp; INDEX([4]PC!$E$1:$M$2,1,$S391+1))</f>
        <v>#N/A</v>
      </c>
      <c r="U391" s="339"/>
      <c r="V391" s="335" t="e">
        <f t="shared" ca="1" si="64"/>
        <v>#N/A</v>
      </c>
      <c r="W391" s="335" t="e">
        <f ca="1">CONCATENATE(INDEX([4]IMC!$F$1:$R$5,5,$V391) &amp; " e " &amp; INDEX([4]IMC!$F$1:$R$5,5,$V391+1))</f>
        <v>#N/A</v>
      </c>
      <c r="X391" s="336">
        <f t="shared" si="65"/>
        <v>0</v>
      </c>
      <c r="Y391" s="336">
        <f t="shared" si="66"/>
        <v>0</v>
      </c>
      <c r="Z391" s="337"/>
      <c r="AA391" s="294" t="e">
        <f>VLOOKUP(F391,[4]IMC!$B$6:$R$210,5,FALSE)</f>
        <v>#N/A</v>
      </c>
      <c r="AB391" s="294" t="e">
        <f>VLOOKUP(F391,[4]IMC!$B$6:$R$210,6,FALSE)</f>
        <v>#N/A</v>
      </c>
      <c r="AC391" s="294" t="e">
        <f>VLOOKUP(F391,[4]IMC!$B$6:$R$210,7,FALSE)</f>
        <v>#N/A</v>
      </c>
      <c r="AD391" s="294" t="e">
        <f>VLOOKUP(F391,[4]IMC!$B$6:$R$210,8,FALSE)</f>
        <v>#N/A</v>
      </c>
      <c r="AE391" s="294" t="e">
        <f>VLOOKUP(F391,[4]IMC!$B$6:$R$210,9,FALSE)</f>
        <v>#N/A</v>
      </c>
      <c r="AF391" s="294" t="e">
        <f>VLOOKUP(F391,[4]IMC!$B$6:$R$210,10,FALSE)</f>
        <v>#N/A</v>
      </c>
      <c r="AG391" s="294" t="e">
        <f>VLOOKUP(F391,[4]IMC!$B$6:$R$210,11,FALSE)</f>
        <v>#N/A</v>
      </c>
      <c r="AH391" s="294" t="e">
        <f>VLOOKUP(F391,[4]IMC!$B$6:$R$210,12,FALSE)</f>
        <v>#N/A</v>
      </c>
      <c r="AI391" s="294" t="e">
        <f>VLOOKUP(F391,[4]IMC!$B$6:$R$210,13,FALSE)</f>
        <v>#N/A</v>
      </c>
      <c r="AJ391" s="294" t="e">
        <f>VLOOKUP(F391,[4]IMC!$B$6:$R$210,14,FALSE)</f>
        <v>#N/A</v>
      </c>
      <c r="AK391" s="294" t="e">
        <f>VLOOKUP(F391,[4]IMC!$B$6:$R$210,15,FALSE)</f>
        <v>#N/A</v>
      </c>
      <c r="AL391" s="294" t="e">
        <f>VLOOKUP(F391,[4]IMC!$B$6:$R$210,16,FALSE)</f>
        <v>#N/A</v>
      </c>
      <c r="AM391" s="294" t="e">
        <f>VLOOKUP(F391,[4]IMC!$B$6:$R$210,17,FALSE)</f>
        <v>#N/A</v>
      </c>
    </row>
    <row r="392" spans="1:39" ht="12">
      <c r="A392" s="281"/>
      <c r="B392" s="281"/>
      <c r="C392" s="281"/>
      <c r="D392" s="283"/>
      <c r="E392" s="283"/>
      <c r="F392" s="284">
        <f t="shared" si="67"/>
        <v>0</v>
      </c>
      <c r="G392" s="285" t="e">
        <f t="shared" ca="1" si="60"/>
        <v>#NAME?</v>
      </c>
      <c r="H392" s="281"/>
      <c r="I392" s="281"/>
      <c r="J392" s="281">
        <f t="shared" si="68"/>
        <v>0</v>
      </c>
      <c r="K392" s="281"/>
      <c r="L392" s="286" t="e">
        <f t="shared" si="69"/>
        <v>#DIV/0!</v>
      </c>
      <c r="M392" s="287" t="str">
        <f t="shared" si="62"/>
        <v/>
      </c>
      <c r="N392" s="288" t="e">
        <f>MATCH(F392,[4]IMC!B:B,0)</f>
        <v>#N/A</v>
      </c>
      <c r="O392" s="288" t="e">
        <f t="shared" ca="1" si="61"/>
        <v>#N/A</v>
      </c>
      <c r="P392" s="287" t="e">
        <f ca="1">CONCATENATE(INDEX([4]IMC!$F$1:$R$5,5,$O392) &amp; " e " &amp; INDEX([4]IMC!$F$1:$R$5,5,$O392+1))</f>
        <v>#N/A</v>
      </c>
      <c r="Q392" s="281"/>
      <c r="R392" s="288" t="e">
        <f>MATCH(F392,[4]PC!A:A,0)</f>
        <v>#N/A</v>
      </c>
      <c r="S392" s="288" t="e">
        <f t="shared" ca="1" si="63"/>
        <v>#N/A</v>
      </c>
      <c r="T392" s="296" t="e">
        <f ca="1">CONCATENATE(INDEX([4]PC!$E$1:$M$2,1,$S392) &amp; " e " &amp; INDEX([4]PC!$E$1:$M$2,1,$S392+1))</f>
        <v>#N/A</v>
      </c>
      <c r="U392" s="339"/>
      <c r="V392" s="335" t="e">
        <f t="shared" ca="1" si="64"/>
        <v>#N/A</v>
      </c>
      <c r="W392" s="335" t="e">
        <f ca="1">CONCATENATE(INDEX([4]IMC!$F$1:$R$5,5,$V392) &amp; " e " &amp; INDEX([4]IMC!$F$1:$R$5,5,$V392+1))</f>
        <v>#N/A</v>
      </c>
      <c r="X392" s="336">
        <f t="shared" si="65"/>
        <v>0</v>
      </c>
      <c r="Y392" s="336">
        <f t="shared" si="66"/>
        <v>0</v>
      </c>
      <c r="Z392" s="337"/>
      <c r="AA392" s="294" t="e">
        <f>VLOOKUP(F392,[4]IMC!$B$6:$R$210,5,FALSE)</f>
        <v>#N/A</v>
      </c>
      <c r="AB392" s="294" t="e">
        <f>VLOOKUP(F392,[4]IMC!$B$6:$R$210,6,FALSE)</f>
        <v>#N/A</v>
      </c>
      <c r="AC392" s="294" t="e">
        <f>VLOOKUP(F392,[4]IMC!$B$6:$R$210,7,FALSE)</f>
        <v>#N/A</v>
      </c>
      <c r="AD392" s="294" t="e">
        <f>VLOOKUP(F392,[4]IMC!$B$6:$R$210,8,FALSE)</f>
        <v>#N/A</v>
      </c>
      <c r="AE392" s="294" t="e">
        <f>VLOOKUP(F392,[4]IMC!$B$6:$R$210,9,FALSE)</f>
        <v>#N/A</v>
      </c>
      <c r="AF392" s="294" t="e">
        <f>VLOOKUP(F392,[4]IMC!$B$6:$R$210,10,FALSE)</f>
        <v>#N/A</v>
      </c>
      <c r="AG392" s="294" t="e">
        <f>VLOOKUP(F392,[4]IMC!$B$6:$R$210,11,FALSE)</f>
        <v>#N/A</v>
      </c>
      <c r="AH392" s="294" t="e">
        <f>VLOOKUP(F392,[4]IMC!$B$6:$R$210,12,FALSE)</f>
        <v>#N/A</v>
      </c>
      <c r="AI392" s="294" t="e">
        <f>VLOOKUP(F392,[4]IMC!$B$6:$R$210,13,FALSE)</f>
        <v>#N/A</v>
      </c>
      <c r="AJ392" s="294" t="e">
        <f>VLOOKUP(F392,[4]IMC!$B$6:$R$210,14,FALSE)</f>
        <v>#N/A</v>
      </c>
      <c r="AK392" s="294" t="e">
        <f>VLOOKUP(F392,[4]IMC!$B$6:$R$210,15,FALSE)</f>
        <v>#N/A</v>
      </c>
      <c r="AL392" s="294" t="e">
        <f>VLOOKUP(F392,[4]IMC!$B$6:$R$210,16,FALSE)</f>
        <v>#N/A</v>
      </c>
      <c r="AM392" s="294" t="e">
        <f>VLOOKUP(F392,[4]IMC!$B$6:$R$210,17,FALSE)</f>
        <v>#N/A</v>
      </c>
    </row>
    <row r="393" spans="1:39" ht="12">
      <c r="A393" s="281"/>
      <c r="B393" s="281"/>
      <c r="C393" s="281"/>
      <c r="D393" s="283"/>
      <c r="E393" s="283"/>
      <c r="F393" s="284">
        <f t="shared" si="67"/>
        <v>0</v>
      </c>
      <c r="G393" s="285" t="e">
        <f t="shared" ca="1" si="60"/>
        <v>#NAME?</v>
      </c>
      <c r="H393" s="281"/>
      <c r="I393" s="281"/>
      <c r="J393" s="281">
        <f t="shared" si="68"/>
        <v>0</v>
      </c>
      <c r="K393" s="281"/>
      <c r="L393" s="286" t="e">
        <f t="shared" si="69"/>
        <v>#DIV/0!</v>
      </c>
      <c r="M393" s="287" t="str">
        <f t="shared" si="62"/>
        <v/>
      </c>
      <c r="N393" s="288" t="e">
        <f>MATCH(F393,[4]IMC!B:B,0)</f>
        <v>#N/A</v>
      </c>
      <c r="O393" s="288" t="e">
        <f t="shared" ca="1" si="61"/>
        <v>#N/A</v>
      </c>
      <c r="P393" s="287" t="e">
        <f ca="1">CONCATENATE(INDEX([4]IMC!$F$1:$R$5,5,$O393) &amp; " e " &amp; INDEX([4]IMC!$F$1:$R$5,5,$O393+1))</f>
        <v>#N/A</v>
      </c>
      <c r="Q393" s="281"/>
      <c r="R393" s="288" t="e">
        <f>MATCH(F393,[4]PC!A:A,0)</f>
        <v>#N/A</v>
      </c>
      <c r="S393" s="288" t="e">
        <f t="shared" ca="1" si="63"/>
        <v>#N/A</v>
      </c>
      <c r="T393" s="296" t="e">
        <f ca="1">CONCATENATE(INDEX([4]PC!$E$1:$M$2,1,$S393) &amp; " e " &amp; INDEX([4]PC!$E$1:$M$2,1,$S393+1))</f>
        <v>#N/A</v>
      </c>
      <c r="U393" s="339"/>
      <c r="V393" s="335" t="e">
        <f t="shared" ca="1" si="64"/>
        <v>#N/A</v>
      </c>
      <c r="W393" s="335" t="e">
        <f ca="1">CONCATENATE(INDEX([4]IMC!$F$1:$R$5,5,$V393) &amp; " e " &amp; INDEX([4]IMC!$F$1:$R$5,5,$V393+1))</f>
        <v>#N/A</v>
      </c>
      <c r="X393" s="336">
        <f t="shared" si="65"/>
        <v>0</v>
      </c>
      <c r="Y393" s="336">
        <f t="shared" si="66"/>
        <v>0</v>
      </c>
      <c r="Z393" s="337"/>
      <c r="AA393" s="294" t="e">
        <f>VLOOKUP(F393,[4]IMC!$B$6:$R$210,5,FALSE)</f>
        <v>#N/A</v>
      </c>
      <c r="AB393" s="294" t="e">
        <f>VLOOKUP(F393,[4]IMC!$B$6:$R$210,6,FALSE)</f>
        <v>#N/A</v>
      </c>
      <c r="AC393" s="294" t="e">
        <f>VLOOKUP(F393,[4]IMC!$B$6:$R$210,7,FALSE)</f>
        <v>#N/A</v>
      </c>
      <c r="AD393" s="294" t="e">
        <f>VLOOKUP(F393,[4]IMC!$B$6:$R$210,8,FALSE)</f>
        <v>#N/A</v>
      </c>
      <c r="AE393" s="294" t="e">
        <f>VLOOKUP(F393,[4]IMC!$B$6:$R$210,9,FALSE)</f>
        <v>#N/A</v>
      </c>
      <c r="AF393" s="294" t="e">
        <f>VLOOKUP(F393,[4]IMC!$B$6:$R$210,10,FALSE)</f>
        <v>#N/A</v>
      </c>
      <c r="AG393" s="294" t="e">
        <f>VLOOKUP(F393,[4]IMC!$B$6:$R$210,11,FALSE)</f>
        <v>#N/A</v>
      </c>
      <c r="AH393" s="294" t="e">
        <f>VLOOKUP(F393,[4]IMC!$B$6:$R$210,12,FALSE)</f>
        <v>#N/A</v>
      </c>
      <c r="AI393" s="294" t="e">
        <f>VLOOKUP(F393,[4]IMC!$B$6:$R$210,13,FALSE)</f>
        <v>#N/A</v>
      </c>
      <c r="AJ393" s="294" t="e">
        <f>VLOOKUP(F393,[4]IMC!$B$6:$R$210,14,FALSE)</f>
        <v>#N/A</v>
      </c>
      <c r="AK393" s="294" t="e">
        <f>VLOOKUP(F393,[4]IMC!$B$6:$R$210,15,FALSE)</f>
        <v>#N/A</v>
      </c>
      <c r="AL393" s="294" t="e">
        <f>VLOOKUP(F393,[4]IMC!$B$6:$R$210,16,FALSE)</f>
        <v>#N/A</v>
      </c>
      <c r="AM393" s="294" t="e">
        <f>VLOOKUP(F393,[4]IMC!$B$6:$R$210,17,FALSE)</f>
        <v>#N/A</v>
      </c>
    </row>
    <row r="394" spans="1:39" ht="12">
      <c r="A394" s="281"/>
      <c r="B394" s="281"/>
      <c r="C394" s="281"/>
      <c r="D394" s="283"/>
      <c r="E394" s="283"/>
      <c r="F394" s="284">
        <f t="shared" si="67"/>
        <v>0</v>
      </c>
      <c r="G394" s="285" t="e">
        <f t="shared" ca="1" si="60"/>
        <v>#NAME?</v>
      </c>
      <c r="H394" s="281"/>
      <c r="I394" s="281"/>
      <c r="J394" s="281">
        <f t="shared" si="68"/>
        <v>0</v>
      </c>
      <c r="K394" s="281"/>
      <c r="L394" s="286" t="e">
        <f t="shared" si="69"/>
        <v>#DIV/0!</v>
      </c>
      <c r="M394" s="287" t="str">
        <f t="shared" si="62"/>
        <v/>
      </c>
      <c r="N394" s="288" t="e">
        <f>MATCH(F394,[4]IMC!B:B,0)</f>
        <v>#N/A</v>
      </c>
      <c r="O394" s="288" t="e">
        <f t="shared" ca="1" si="61"/>
        <v>#N/A</v>
      </c>
      <c r="P394" s="287" t="e">
        <f ca="1">CONCATENATE(INDEX([4]IMC!$F$1:$R$5,5,$O394) &amp; " e " &amp; INDEX([4]IMC!$F$1:$R$5,5,$O394+1))</f>
        <v>#N/A</v>
      </c>
      <c r="Q394" s="281"/>
      <c r="R394" s="288" t="e">
        <f>MATCH(F394,[4]PC!A:A,0)</f>
        <v>#N/A</v>
      </c>
      <c r="S394" s="288" t="e">
        <f t="shared" ca="1" si="63"/>
        <v>#N/A</v>
      </c>
      <c r="T394" s="296" t="e">
        <f ca="1">CONCATENATE(INDEX([4]PC!$E$1:$M$2,1,$S394) &amp; " e " &amp; INDEX([4]PC!$E$1:$M$2,1,$S394+1))</f>
        <v>#N/A</v>
      </c>
      <c r="U394" s="339"/>
      <c r="V394" s="335" t="e">
        <f t="shared" ca="1" si="64"/>
        <v>#N/A</v>
      </c>
      <c r="W394" s="335" t="e">
        <f ca="1">CONCATENATE(INDEX([4]IMC!$F$1:$R$5,5,$V394) &amp; " e " &amp; INDEX([4]IMC!$F$1:$R$5,5,$V394+1))</f>
        <v>#N/A</v>
      </c>
      <c r="X394" s="336">
        <f t="shared" si="65"/>
        <v>0</v>
      </c>
      <c r="Y394" s="336">
        <f t="shared" si="66"/>
        <v>0</v>
      </c>
      <c r="Z394" s="337"/>
      <c r="AA394" s="294" t="e">
        <f>VLOOKUP(F394,[4]IMC!$B$6:$R$210,5,FALSE)</f>
        <v>#N/A</v>
      </c>
      <c r="AB394" s="294" t="e">
        <f>VLOOKUP(F394,[4]IMC!$B$6:$R$210,6,FALSE)</f>
        <v>#N/A</v>
      </c>
      <c r="AC394" s="294" t="e">
        <f>VLOOKUP(F394,[4]IMC!$B$6:$R$210,7,FALSE)</f>
        <v>#N/A</v>
      </c>
      <c r="AD394" s="294" t="e">
        <f>VLOOKUP(F394,[4]IMC!$B$6:$R$210,8,FALSE)</f>
        <v>#N/A</v>
      </c>
      <c r="AE394" s="294" t="e">
        <f>VLOOKUP(F394,[4]IMC!$B$6:$R$210,9,FALSE)</f>
        <v>#N/A</v>
      </c>
      <c r="AF394" s="294" t="e">
        <f>VLOOKUP(F394,[4]IMC!$B$6:$R$210,10,FALSE)</f>
        <v>#N/A</v>
      </c>
      <c r="AG394" s="294" t="e">
        <f>VLOOKUP(F394,[4]IMC!$B$6:$R$210,11,FALSE)</f>
        <v>#N/A</v>
      </c>
      <c r="AH394" s="294" t="e">
        <f>VLOOKUP(F394,[4]IMC!$B$6:$R$210,12,FALSE)</f>
        <v>#N/A</v>
      </c>
      <c r="AI394" s="294" t="e">
        <f>VLOOKUP(F394,[4]IMC!$B$6:$R$210,13,FALSE)</f>
        <v>#N/A</v>
      </c>
      <c r="AJ394" s="294" t="e">
        <f>VLOOKUP(F394,[4]IMC!$B$6:$R$210,14,FALSE)</f>
        <v>#N/A</v>
      </c>
      <c r="AK394" s="294" t="e">
        <f>VLOOKUP(F394,[4]IMC!$B$6:$R$210,15,FALSE)</f>
        <v>#N/A</v>
      </c>
      <c r="AL394" s="294" t="e">
        <f>VLOOKUP(F394,[4]IMC!$B$6:$R$210,16,FALSE)</f>
        <v>#N/A</v>
      </c>
      <c r="AM394" s="294" t="e">
        <f>VLOOKUP(F394,[4]IMC!$B$6:$R$210,17,FALSE)</f>
        <v>#N/A</v>
      </c>
    </row>
    <row r="395" spans="1:39" ht="12">
      <c r="A395" s="281"/>
      <c r="B395" s="281"/>
      <c r="C395" s="281"/>
      <c r="D395" s="283"/>
      <c r="E395" s="283"/>
      <c r="F395" s="284">
        <f t="shared" si="67"/>
        <v>0</v>
      </c>
      <c r="G395" s="285" t="e">
        <f t="shared" ca="1" si="60"/>
        <v>#NAME?</v>
      </c>
      <c r="H395" s="281"/>
      <c r="I395" s="281"/>
      <c r="J395" s="281">
        <f t="shared" si="68"/>
        <v>0</v>
      </c>
      <c r="K395" s="281"/>
      <c r="L395" s="286" t="e">
        <f t="shared" si="69"/>
        <v>#DIV/0!</v>
      </c>
      <c r="M395" s="287" t="str">
        <f t="shared" si="62"/>
        <v/>
      </c>
      <c r="N395" s="288" t="e">
        <f>MATCH(F395,[4]IMC!B:B,0)</f>
        <v>#N/A</v>
      </c>
      <c r="O395" s="288" t="e">
        <f t="shared" ca="1" si="61"/>
        <v>#N/A</v>
      </c>
      <c r="P395" s="287" t="e">
        <f ca="1">CONCATENATE(INDEX([4]IMC!$F$1:$R$5,5,$O395) &amp; " e " &amp; INDEX([4]IMC!$F$1:$R$5,5,$O395+1))</f>
        <v>#N/A</v>
      </c>
      <c r="Q395" s="281"/>
      <c r="R395" s="288" t="e">
        <f>MATCH(F395,[4]PC!A:A,0)</f>
        <v>#N/A</v>
      </c>
      <c r="S395" s="288" t="e">
        <f t="shared" ca="1" si="63"/>
        <v>#N/A</v>
      </c>
      <c r="T395" s="296" t="e">
        <f ca="1">CONCATENATE(INDEX([4]PC!$E$1:$M$2,1,$S395) &amp; " e " &amp; INDEX([4]PC!$E$1:$M$2,1,$S395+1))</f>
        <v>#N/A</v>
      </c>
      <c r="U395" s="339"/>
      <c r="V395" s="335" t="e">
        <f t="shared" ca="1" si="64"/>
        <v>#N/A</v>
      </c>
      <c r="W395" s="335" t="e">
        <f ca="1">CONCATENATE(INDEX([4]IMC!$F$1:$R$5,5,$V395) &amp; " e " &amp; INDEX([4]IMC!$F$1:$R$5,5,$V395+1))</f>
        <v>#N/A</v>
      </c>
      <c r="X395" s="336">
        <f t="shared" si="65"/>
        <v>0</v>
      </c>
      <c r="Y395" s="336">
        <f t="shared" si="66"/>
        <v>0</v>
      </c>
      <c r="Z395" s="337"/>
      <c r="AA395" s="294" t="e">
        <f>VLOOKUP(F395,[4]IMC!$B$6:$R$210,5,FALSE)</f>
        <v>#N/A</v>
      </c>
      <c r="AB395" s="294" t="e">
        <f>VLOOKUP(F395,[4]IMC!$B$6:$R$210,6,FALSE)</f>
        <v>#N/A</v>
      </c>
      <c r="AC395" s="294" t="e">
        <f>VLOOKUP(F395,[4]IMC!$B$6:$R$210,7,FALSE)</f>
        <v>#N/A</v>
      </c>
      <c r="AD395" s="294" t="e">
        <f>VLOOKUP(F395,[4]IMC!$B$6:$R$210,8,FALSE)</f>
        <v>#N/A</v>
      </c>
      <c r="AE395" s="294" t="e">
        <f>VLOOKUP(F395,[4]IMC!$B$6:$R$210,9,FALSE)</f>
        <v>#N/A</v>
      </c>
      <c r="AF395" s="294" t="e">
        <f>VLOOKUP(F395,[4]IMC!$B$6:$R$210,10,FALSE)</f>
        <v>#N/A</v>
      </c>
      <c r="AG395" s="294" t="e">
        <f>VLOOKUP(F395,[4]IMC!$B$6:$R$210,11,FALSE)</f>
        <v>#N/A</v>
      </c>
      <c r="AH395" s="294" t="e">
        <f>VLOOKUP(F395,[4]IMC!$B$6:$R$210,12,FALSE)</f>
        <v>#N/A</v>
      </c>
      <c r="AI395" s="294" t="e">
        <f>VLOOKUP(F395,[4]IMC!$B$6:$R$210,13,FALSE)</f>
        <v>#N/A</v>
      </c>
      <c r="AJ395" s="294" t="e">
        <f>VLOOKUP(F395,[4]IMC!$B$6:$R$210,14,FALSE)</f>
        <v>#N/A</v>
      </c>
      <c r="AK395" s="294" t="e">
        <f>VLOOKUP(F395,[4]IMC!$B$6:$R$210,15,FALSE)</f>
        <v>#N/A</v>
      </c>
      <c r="AL395" s="294" t="e">
        <f>VLOOKUP(F395,[4]IMC!$B$6:$R$210,16,FALSE)</f>
        <v>#N/A</v>
      </c>
      <c r="AM395" s="294" t="e">
        <f>VLOOKUP(F395,[4]IMC!$B$6:$R$210,17,FALSE)</f>
        <v>#N/A</v>
      </c>
    </row>
    <row r="396" spans="1:39" ht="12">
      <c r="A396" s="281"/>
      <c r="B396" s="281"/>
      <c r="C396" s="281"/>
      <c r="D396" s="283"/>
      <c r="E396" s="283"/>
      <c r="F396" s="284">
        <f t="shared" si="67"/>
        <v>0</v>
      </c>
      <c r="G396" s="285" t="e">
        <f t="shared" ca="1" si="60"/>
        <v>#NAME?</v>
      </c>
      <c r="H396" s="281"/>
      <c r="I396" s="281"/>
      <c r="J396" s="281">
        <f t="shared" si="68"/>
        <v>0</v>
      </c>
      <c r="K396" s="281"/>
      <c r="L396" s="286" t="e">
        <f t="shared" si="69"/>
        <v>#DIV/0!</v>
      </c>
      <c r="M396" s="287" t="str">
        <f t="shared" si="62"/>
        <v/>
      </c>
      <c r="N396" s="288" t="e">
        <f>MATCH(F396,[4]IMC!B:B,0)</f>
        <v>#N/A</v>
      </c>
      <c r="O396" s="288" t="e">
        <f t="shared" ca="1" si="61"/>
        <v>#N/A</v>
      </c>
      <c r="P396" s="287" t="e">
        <f ca="1">CONCATENATE(INDEX([4]IMC!$F$1:$R$5,5,$O396) &amp; " e " &amp; INDEX([4]IMC!$F$1:$R$5,5,$O396+1))</f>
        <v>#N/A</v>
      </c>
      <c r="Q396" s="281"/>
      <c r="R396" s="288" t="e">
        <f>MATCH(F396,[4]PC!A:A,0)</f>
        <v>#N/A</v>
      </c>
      <c r="S396" s="288" t="e">
        <f t="shared" ca="1" si="63"/>
        <v>#N/A</v>
      </c>
      <c r="T396" s="296" t="e">
        <f ca="1">CONCATENATE(INDEX([4]PC!$E$1:$M$2,1,$S396) &amp; " e " &amp; INDEX([4]PC!$E$1:$M$2,1,$S396+1))</f>
        <v>#N/A</v>
      </c>
      <c r="U396" s="339"/>
      <c r="V396" s="335" t="e">
        <f t="shared" ca="1" si="64"/>
        <v>#N/A</v>
      </c>
      <c r="W396" s="335" t="e">
        <f ca="1">CONCATENATE(INDEX([4]IMC!$F$1:$R$5,5,$V396) &amp; " e " &amp; INDEX([4]IMC!$F$1:$R$5,5,$V396+1))</f>
        <v>#N/A</v>
      </c>
      <c r="X396" s="336">
        <f t="shared" si="65"/>
        <v>0</v>
      </c>
      <c r="Y396" s="336">
        <f t="shared" si="66"/>
        <v>0</v>
      </c>
      <c r="Z396" s="337"/>
      <c r="AA396" s="294" t="e">
        <f>VLOOKUP(F396,[4]IMC!$B$6:$R$210,5,FALSE)</f>
        <v>#N/A</v>
      </c>
      <c r="AB396" s="294" t="e">
        <f>VLOOKUP(F396,[4]IMC!$B$6:$R$210,6,FALSE)</f>
        <v>#N/A</v>
      </c>
      <c r="AC396" s="294" t="e">
        <f>VLOOKUP(F396,[4]IMC!$B$6:$R$210,7,FALSE)</f>
        <v>#N/A</v>
      </c>
      <c r="AD396" s="294" t="e">
        <f>VLOOKUP(F396,[4]IMC!$B$6:$R$210,8,FALSE)</f>
        <v>#N/A</v>
      </c>
      <c r="AE396" s="294" t="e">
        <f>VLOOKUP(F396,[4]IMC!$B$6:$R$210,9,FALSE)</f>
        <v>#N/A</v>
      </c>
      <c r="AF396" s="294" t="e">
        <f>VLOOKUP(F396,[4]IMC!$B$6:$R$210,10,FALSE)</f>
        <v>#N/A</v>
      </c>
      <c r="AG396" s="294" t="e">
        <f>VLOOKUP(F396,[4]IMC!$B$6:$R$210,11,FALSE)</f>
        <v>#N/A</v>
      </c>
      <c r="AH396" s="294" t="e">
        <f>VLOOKUP(F396,[4]IMC!$B$6:$R$210,12,FALSE)</f>
        <v>#N/A</v>
      </c>
      <c r="AI396" s="294" t="e">
        <f>VLOOKUP(F396,[4]IMC!$B$6:$R$210,13,FALSE)</f>
        <v>#N/A</v>
      </c>
      <c r="AJ396" s="294" t="e">
        <f>VLOOKUP(F396,[4]IMC!$B$6:$R$210,14,FALSE)</f>
        <v>#N/A</v>
      </c>
      <c r="AK396" s="294" t="e">
        <f>VLOOKUP(F396,[4]IMC!$B$6:$R$210,15,FALSE)</f>
        <v>#N/A</v>
      </c>
      <c r="AL396" s="294" t="e">
        <f>VLOOKUP(F396,[4]IMC!$B$6:$R$210,16,FALSE)</f>
        <v>#N/A</v>
      </c>
      <c r="AM396" s="294" t="e">
        <f>VLOOKUP(F396,[4]IMC!$B$6:$R$210,17,FALSE)</f>
        <v>#N/A</v>
      </c>
    </row>
    <row r="397" spans="1:39" ht="12">
      <c r="A397" s="281"/>
      <c r="B397" s="281"/>
      <c r="C397" s="281"/>
      <c r="D397" s="283"/>
      <c r="E397" s="283"/>
      <c r="F397" s="284">
        <f t="shared" si="67"/>
        <v>0</v>
      </c>
      <c r="G397" s="285" t="e">
        <f t="shared" ca="1" si="60"/>
        <v>#NAME?</v>
      </c>
      <c r="H397" s="281"/>
      <c r="I397" s="281"/>
      <c r="J397" s="281">
        <f t="shared" si="68"/>
        <v>0</v>
      </c>
      <c r="K397" s="281"/>
      <c r="L397" s="286" t="e">
        <f t="shared" si="69"/>
        <v>#DIV/0!</v>
      </c>
      <c r="M397" s="287" t="str">
        <f t="shared" si="62"/>
        <v/>
      </c>
      <c r="N397" s="288" t="e">
        <f>MATCH(F397,[4]IMC!B:B,0)</f>
        <v>#N/A</v>
      </c>
      <c r="O397" s="288" t="e">
        <f t="shared" ca="1" si="61"/>
        <v>#N/A</v>
      </c>
      <c r="P397" s="287" t="e">
        <f ca="1">CONCATENATE(INDEX([4]IMC!$F$1:$R$5,5,$O397) &amp; " e " &amp; INDEX([4]IMC!$F$1:$R$5,5,$O397+1))</f>
        <v>#N/A</v>
      </c>
      <c r="Q397" s="281"/>
      <c r="R397" s="288" t="e">
        <f>MATCH(F397,[4]PC!A:A,0)</f>
        <v>#N/A</v>
      </c>
      <c r="S397" s="288" t="e">
        <f t="shared" ca="1" si="63"/>
        <v>#N/A</v>
      </c>
      <c r="T397" s="296" t="e">
        <f ca="1">CONCATENATE(INDEX([4]PC!$E$1:$M$2,1,$S397) &amp; " e " &amp; INDEX([4]PC!$E$1:$M$2,1,$S397+1))</f>
        <v>#N/A</v>
      </c>
      <c r="U397" s="339"/>
      <c r="V397" s="335" t="e">
        <f t="shared" ca="1" si="64"/>
        <v>#N/A</v>
      </c>
      <c r="W397" s="335" t="e">
        <f ca="1">CONCATENATE(INDEX([4]IMC!$F$1:$R$5,5,$V397) &amp; " e " &amp; INDEX([4]IMC!$F$1:$R$5,5,$V397+1))</f>
        <v>#N/A</v>
      </c>
      <c r="X397" s="336">
        <f t="shared" si="65"/>
        <v>0</v>
      </c>
      <c r="Y397" s="336">
        <f t="shared" si="66"/>
        <v>0</v>
      </c>
      <c r="Z397" s="337"/>
      <c r="AA397" s="294" t="e">
        <f>VLOOKUP(F397,[4]IMC!$B$6:$R$210,5,FALSE)</f>
        <v>#N/A</v>
      </c>
      <c r="AB397" s="294" t="e">
        <f>VLOOKUP(F397,[4]IMC!$B$6:$R$210,6,FALSE)</f>
        <v>#N/A</v>
      </c>
      <c r="AC397" s="294" t="e">
        <f>VLOOKUP(F397,[4]IMC!$B$6:$R$210,7,FALSE)</f>
        <v>#N/A</v>
      </c>
      <c r="AD397" s="294" t="e">
        <f>VLOOKUP(F397,[4]IMC!$B$6:$R$210,8,FALSE)</f>
        <v>#N/A</v>
      </c>
      <c r="AE397" s="294" t="e">
        <f>VLOOKUP(F397,[4]IMC!$B$6:$R$210,9,FALSE)</f>
        <v>#N/A</v>
      </c>
      <c r="AF397" s="294" t="e">
        <f>VLOOKUP(F397,[4]IMC!$B$6:$R$210,10,FALSE)</f>
        <v>#N/A</v>
      </c>
      <c r="AG397" s="294" t="e">
        <f>VLOOKUP(F397,[4]IMC!$B$6:$R$210,11,FALSE)</f>
        <v>#N/A</v>
      </c>
      <c r="AH397" s="294" t="e">
        <f>VLOOKUP(F397,[4]IMC!$B$6:$R$210,12,FALSE)</f>
        <v>#N/A</v>
      </c>
      <c r="AI397" s="294" t="e">
        <f>VLOOKUP(F397,[4]IMC!$B$6:$R$210,13,FALSE)</f>
        <v>#N/A</v>
      </c>
      <c r="AJ397" s="294" t="e">
        <f>VLOOKUP(F397,[4]IMC!$B$6:$R$210,14,FALSE)</f>
        <v>#N/A</v>
      </c>
      <c r="AK397" s="294" t="e">
        <f>VLOOKUP(F397,[4]IMC!$B$6:$R$210,15,FALSE)</f>
        <v>#N/A</v>
      </c>
      <c r="AL397" s="294" t="e">
        <f>VLOOKUP(F397,[4]IMC!$B$6:$R$210,16,FALSE)</f>
        <v>#N/A</v>
      </c>
      <c r="AM397" s="294" t="e">
        <f>VLOOKUP(F397,[4]IMC!$B$6:$R$210,17,FALSE)</f>
        <v>#N/A</v>
      </c>
    </row>
    <row r="398" spans="1:39" ht="12">
      <c r="A398" s="281"/>
      <c r="B398" s="281"/>
      <c r="C398" s="281"/>
      <c r="D398" s="283"/>
      <c r="E398" s="283"/>
      <c r="F398" s="284">
        <f t="shared" si="67"/>
        <v>0</v>
      </c>
      <c r="G398" s="285" t="e">
        <f t="shared" ca="1" si="60"/>
        <v>#NAME?</v>
      </c>
      <c r="H398" s="281"/>
      <c r="I398" s="281"/>
      <c r="J398" s="281">
        <f t="shared" si="68"/>
        <v>0</v>
      </c>
      <c r="K398" s="281"/>
      <c r="L398" s="286" t="e">
        <f t="shared" si="69"/>
        <v>#DIV/0!</v>
      </c>
      <c r="M398" s="287" t="str">
        <f t="shared" si="62"/>
        <v/>
      </c>
      <c r="N398" s="288" t="e">
        <f>MATCH(F398,[4]IMC!B:B,0)</f>
        <v>#N/A</v>
      </c>
      <c r="O398" s="288" t="e">
        <f t="shared" ca="1" si="61"/>
        <v>#N/A</v>
      </c>
      <c r="P398" s="287" t="e">
        <f ca="1">CONCATENATE(INDEX([4]IMC!$F$1:$R$5,5,$O398) &amp; " e " &amp; INDEX([4]IMC!$F$1:$R$5,5,$O398+1))</f>
        <v>#N/A</v>
      </c>
      <c r="Q398" s="281"/>
      <c r="R398" s="288" t="e">
        <f>MATCH(F398,[4]PC!A:A,0)</f>
        <v>#N/A</v>
      </c>
      <c r="S398" s="288" t="e">
        <f t="shared" ca="1" si="63"/>
        <v>#N/A</v>
      </c>
      <c r="T398" s="296" t="e">
        <f ca="1">CONCATENATE(INDEX([4]PC!$E$1:$M$2,1,$S398) &amp; " e " &amp; INDEX([4]PC!$E$1:$M$2,1,$S398+1))</f>
        <v>#N/A</v>
      </c>
      <c r="U398" s="339"/>
      <c r="V398" s="335" t="e">
        <f t="shared" ca="1" si="64"/>
        <v>#N/A</v>
      </c>
      <c r="W398" s="335" t="e">
        <f ca="1">CONCATENATE(INDEX([4]IMC!$F$1:$R$5,5,$V398) &amp; " e " &amp; INDEX([4]IMC!$F$1:$R$5,5,$V398+1))</f>
        <v>#N/A</v>
      </c>
      <c r="X398" s="336">
        <f t="shared" si="65"/>
        <v>0</v>
      </c>
      <c r="Y398" s="336">
        <f t="shared" si="66"/>
        <v>0</v>
      </c>
      <c r="Z398" s="337"/>
      <c r="AA398" s="294" t="e">
        <f>VLOOKUP(F398,[4]IMC!$B$6:$R$210,5,FALSE)</f>
        <v>#N/A</v>
      </c>
      <c r="AB398" s="294" t="e">
        <f>VLOOKUP(F398,[4]IMC!$B$6:$R$210,6,FALSE)</f>
        <v>#N/A</v>
      </c>
      <c r="AC398" s="294" t="e">
        <f>VLOOKUP(F398,[4]IMC!$B$6:$R$210,7,FALSE)</f>
        <v>#N/A</v>
      </c>
      <c r="AD398" s="294" t="e">
        <f>VLOOKUP(F398,[4]IMC!$B$6:$R$210,8,FALSE)</f>
        <v>#N/A</v>
      </c>
      <c r="AE398" s="294" t="e">
        <f>VLOOKUP(F398,[4]IMC!$B$6:$R$210,9,FALSE)</f>
        <v>#N/A</v>
      </c>
      <c r="AF398" s="294" t="e">
        <f>VLOOKUP(F398,[4]IMC!$B$6:$R$210,10,FALSE)</f>
        <v>#N/A</v>
      </c>
      <c r="AG398" s="294" t="e">
        <f>VLOOKUP(F398,[4]IMC!$B$6:$R$210,11,FALSE)</f>
        <v>#N/A</v>
      </c>
      <c r="AH398" s="294" t="e">
        <f>VLOOKUP(F398,[4]IMC!$B$6:$R$210,12,FALSE)</f>
        <v>#N/A</v>
      </c>
      <c r="AI398" s="294" t="e">
        <f>VLOOKUP(F398,[4]IMC!$B$6:$R$210,13,FALSE)</f>
        <v>#N/A</v>
      </c>
      <c r="AJ398" s="294" t="e">
        <f>VLOOKUP(F398,[4]IMC!$B$6:$R$210,14,FALSE)</f>
        <v>#N/A</v>
      </c>
      <c r="AK398" s="294" t="e">
        <f>VLOOKUP(F398,[4]IMC!$B$6:$R$210,15,FALSE)</f>
        <v>#N/A</v>
      </c>
      <c r="AL398" s="294" t="e">
        <f>VLOOKUP(F398,[4]IMC!$B$6:$R$210,16,FALSE)</f>
        <v>#N/A</v>
      </c>
      <c r="AM398" s="294" t="e">
        <f>VLOOKUP(F398,[4]IMC!$B$6:$R$210,17,FALSE)</f>
        <v>#N/A</v>
      </c>
    </row>
    <row r="399" spans="1:39" ht="12">
      <c r="A399" s="281"/>
      <c r="B399" s="281"/>
      <c r="C399" s="281"/>
      <c r="D399" s="283"/>
      <c r="E399" s="283"/>
      <c r="F399" s="284">
        <f t="shared" si="67"/>
        <v>0</v>
      </c>
      <c r="G399" s="285" t="e">
        <f t="shared" ca="1" si="60"/>
        <v>#NAME?</v>
      </c>
      <c r="H399" s="281"/>
      <c r="I399" s="281"/>
      <c r="J399" s="281">
        <f t="shared" si="68"/>
        <v>0</v>
      </c>
      <c r="K399" s="281"/>
      <c r="L399" s="286" t="e">
        <f t="shared" si="69"/>
        <v>#DIV/0!</v>
      </c>
      <c r="M399" s="287" t="str">
        <f t="shared" si="62"/>
        <v/>
      </c>
      <c r="N399" s="288" t="e">
        <f>MATCH(F399,[4]IMC!B:B,0)</f>
        <v>#N/A</v>
      </c>
      <c r="O399" s="288" t="e">
        <f t="shared" ca="1" si="61"/>
        <v>#N/A</v>
      </c>
      <c r="P399" s="287" t="e">
        <f ca="1">CONCATENATE(INDEX([4]IMC!$F$1:$R$5,5,$O399) &amp; " e " &amp; INDEX([4]IMC!$F$1:$R$5,5,$O399+1))</f>
        <v>#N/A</v>
      </c>
      <c r="Q399" s="281"/>
      <c r="R399" s="288" t="e">
        <f>MATCH(F399,[4]PC!A:A,0)</f>
        <v>#N/A</v>
      </c>
      <c r="S399" s="288" t="e">
        <f t="shared" ca="1" si="63"/>
        <v>#N/A</v>
      </c>
      <c r="T399" s="296" t="e">
        <f ca="1">CONCATENATE(INDEX([4]PC!$E$1:$M$2,1,$S399) &amp; " e " &amp; INDEX([4]PC!$E$1:$M$2,1,$S399+1))</f>
        <v>#N/A</v>
      </c>
      <c r="U399" s="339"/>
      <c r="V399" s="335" t="e">
        <f t="shared" ca="1" si="64"/>
        <v>#N/A</v>
      </c>
      <c r="W399" s="335" t="e">
        <f ca="1">CONCATENATE(INDEX([4]IMC!$F$1:$R$5,5,$V399) &amp; " e " &amp; INDEX([4]IMC!$F$1:$R$5,5,$V399+1))</f>
        <v>#N/A</v>
      </c>
      <c r="X399" s="336">
        <f t="shared" si="65"/>
        <v>0</v>
      </c>
      <c r="Y399" s="336">
        <f t="shared" si="66"/>
        <v>0</v>
      </c>
      <c r="Z399" s="337"/>
      <c r="AA399" s="294" t="e">
        <f>VLOOKUP(F399,[4]IMC!$B$6:$R$210,5,FALSE)</f>
        <v>#N/A</v>
      </c>
      <c r="AB399" s="294" t="e">
        <f>VLOOKUP(F399,[4]IMC!$B$6:$R$210,6,FALSE)</f>
        <v>#N/A</v>
      </c>
      <c r="AC399" s="294" t="e">
        <f>VLOOKUP(F399,[4]IMC!$B$6:$R$210,7,FALSE)</f>
        <v>#N/A</v>
      </c>
      <c r="AD399" s="294" t="e">
        <f>VLOOKUP(F399,[4]IMC!$B$6:$R$210,8,FALSE)</f>
        <v>#N/A</v>
      </c>
      <c r="AE399" s="294" t="e">
        <f>VLOOKUP(F399,[4]IMC!$B$6:$R$210,9,FALSE)</f>
        <v>#N/A</v>
      </c>
      <c r="AF399" s="294" t="e">
        <f>VLOOKUP(F399,[4]IMC!$B$6:$R$210,10,FALSE)</f>
        <v>#N/A</v>
      </c>
      <c r="AG399" s="294" t="e">
        <f>VLOOKUP(F399,[4]IMC!$B$6:$R$210,11,FALSE)</f>
        <v>#N/A</v>
      </c>
      <c r="AH399" s="294" t="e">
        <f>VLOOKUP(F399,[4]IMC!$B$6:$R$210,12,FALSE)</f>
        <v>#N/A</v>
      </c>
      <c r="AI399" s="294" t="e">
        <f>VLOOKUP(F399,[4]IMC!$B$6:$R$210,13,FALSE)</f>
        <v>#N/A</v>
      </c>
      <c r="AJ399" s="294" t="e">
        <f>VLOOKUP(F399,[4]IMC!$B$6:$R$210,14,FALSE)</f>
        <v>#N/A</v>
      </c>
      <c r="AK399" s="294" t="e">
        <f>VLOOKUP(F399,[4]IMC!$B$6:$R$210,15,FALSE)</f>
        <v>#N/A</v>
      </c>
      <c r="AL399" s="294" t="e">
        <f>VLOOKUP(F399,[4]IMC!$B$6:$R$210,16,FALSE)</f>
        <v>#N/A</v>
      </c>
      <c r="AM399" s="294" t="e">
        <f>VLOOKUP(F399,[4]IMC!$B$6:$R$210,17,FALSE)</f>
        <v>#N/A</v>
      </c>
    </row>
    <row r="400" spans="1:39" ht="12">
      <c r="A400" s="281"/>
      <c r="B400" s="281"/>
      <c r="C400" s="281"/>
      <c r="D400" s="283"/>
      <c r="E400" s="283"/>
      <c r="F400" s="284">
        <f t="shared" si="67"/>
        <v>0</v>
      </c>
      <c r="G400" s="285" t="e">
        <f t="shared" ca="1" si="60"/>
        <v>#NAME?</v>
      </c>
      <c r="H400" s="281"/>
      <c r="I400" s="281"/>
      <c r="J400" s="281">
        <f t="shared" si="68"/>
        <v>0</v>
      </c>
      <c r="K400" s="281"/>
      <c r="L400" s="286" t="e">
        <f t="shared" si="69"/>
        <v>#DIV/0!</v>
      </c>
      <c r="M400" s="287" t="str">
        <f t="shared" si="62"/>
        <v/>
      </c>
      <c r="N400" s="288" t="e">
        <f>MATCH(F400,[4]IMC!B:B,0)</f>
        <v>#N/A</v>
      </c>
      <c r="O400" s="288" t="e">
        <f t="shared" ca="1" si="61"/>
        <v>#N/A</v>
      </c>
      <c r="P400" s="287" t="e">
        <f ca="1">CONCATENATE(INDEX([4]IMC!$F$1:$R$5,5,$O400) &amp; " e " &amp; INDEX([4]IMC!$F$1:$R$5,5,$O400+1))</f>
        <v>#N/A</v>
      </c>
      <c r="Q400" s="281"/>
      <c r="R400" s="288" t="e">
        <f>MATCH(F400,[4]PC!A:A,0)</f>
        <v>#N/A</v>
      </c>
      <c r="S400" s="288" t="e">
        <f t="shared" ca="1" si="63"/>
        <v>#N/A</v>
      </c>
      <c r="T400" s="296" t="e">
        <f ca="1">CONCATENATE(INDEX([4]PC!$E$1:$M$2,1,$S400) &amp; " e " &amp; INDEX([4]PC!$E$1:$M$2,1,$S400+1))</f>
        <v>#N/A</v>
      </c>
      <c r="U400" s="339"/>
      <c r="V400" s="335" t="e">
        <f t="shared" ca="1" si="64"/>
        <v>#N/A</v>
      </c>
      <c r="W400" s="335" t="e">
        <f ca="1">CONCATENATE(INDEX([4]IMC!$F$1:$R$5,5,$V400) &amp; " e " &amp; INDEX([4]IMC!$F$1:$R$5,5,$V400+1))</f>
        <v>#N/A</v>
      </c>
      <c r="X400" s="336">
        <f t="shared" si="65"/>
        <v>0</v>
      </c>
      <c r="Y400" s="336">
        <f t="shared" si="66"/>
        <v>0</v>
      </c>
      <c r="Z400" s="337"/>
      <c r="AA400" s="294" t="e">
        <f>VLOOKUP(F400,[4]IMC!$B$6:$R$210,5,FALSE)</f>
        <v>#N/A</v>
      </c>
      <c r="AB400" s="294" t="e">
        <f>VLOOKUP(F400,[4]IMC!$B$6:$R$210,6,FALSE)</f>
        <v>#N/A</v>
      </c>
      <c r="AC400" s="294" t="e">
        <f>VLOOKUP(F400,[4]IMC!$B$6:$R$210,7,FALSE)</f>
        <v>#N/A</v>
      </c>
      <c r="AD400" s="294" t="e">
        <f>VLOOKUP(F400,[4]IMC!$B$6:$R$210,8,FALSE)</f>
        <v>#N/A</v>
      </c>
      <c r="AE400" s="294" t="e">
        <f>VLOOKUP(F400,[4]IMC!$B$6:$R$210,9,FALSE)</f>
        <v>#N/A</v>
      </c>
      <c r="AF400" s="294" t="e">
        <f>VLOOKUP(F400,[4]IMC!$B$6:$R$210,10,FALSE)</f>
        <v>#N/A</v>
      </c>
      <c r="AG400" s="294" t="e">
        <f>VLOOKUP(F400,[4]IMC!$B$6:$R$210,11,FALSE)</f>
        <v>#N/A</v>
      </c>
      <c r="AH400" s="294" t="e">
        <f>VLOOKUP(F400,[4]IMC!$B$6:$R$210,12,FALSE)</f>
        <v>#N/A</v>
      </c>
      <c r="AI400" s="294" t="e">
        <f>VLOOKUP(F400,[4]IMC!$B$6:$R$210,13,FALSE)</f>
        <v>#N/A</v>
      </c>
      <c r="AJ400" s="294" t="e">
        <f>VLOOKUP(F400,[4]IMC!$B$6:$R$210,14,FALSE)</f>
        <v>#N/A</v>
      </c>
      <c r="AK400" s="294" t="e">
        <f>VLOOKUP(F400,[4]IMC!$B$6:$R$210,15,FALSE)</f>
        <v>#N/A</v>
      </c>
      <c r="AL400" s="294" t="e">
        <f>VLOOKUP(F400,[4]IMC!$B$6:$R$210,16,FALSE)</f>
        <v>#N/A</v>
      </c>
      <c r="AM400" s="294" t="e">
        <f>VLOOKUP(F400,[4]IMC!$B$6:$R$210,17,FALSE)</f>
        <v>#N/A</v>
      </c>
    </row>
    <row r="401" spans="1:39" ht="12">
      <c r="A401" s="281"/>
      <c r="B401" s="281"/>
      <c r="C401" s="281"/>
      <c r="D401" s="283"/>
      <c r="E401" s="283"/>
      <c r="F401" s="284">
        <f t="shared" si="67"/>
        <v>0</v>
      </c>
      <c r="G401" s="285" t="e">
        <f t="shared" ca="1" si="60"/>
        <v>#NAME?</v>
      </c>
      <c r="H401" s="281"/>
      <c r="I401" s="281"/>
      <c r="J401" s="281">
        <f t="shared" si="68"/>
        <v>0</v>
      </c>
      <c r="K401" s="281"/>
      <c r="L401" s="286" t="e">
        <f t="shared" si="69"/>
        <v>#DIV/0!</v>
      </c>
      <c r="M401" s="287" t="str">
        <f t="shared" si="62"/>
        <v/>
      </c>
      <c r="N401" s="288" t="e">
        <f>MATCH(F401,[4]IMC!B:B,0)</f>
        <v>#N/A</v>
      </c>
      <c r="O401" s="288" t="e">
        <f t="shared" ca="1" si="61"/>
        <v>#N/A</v>
      </c>
      <c r="P401" s="287" t="e">
        <f ca="1">CONCATENATE(INDEX([4]IMC!$F$1:$R$5,5,$O401) &amp; " e " &amp; INDEX([4]IMC!$F$1:$R$5,5,$O401+1))</f>
        <v>#N/A</v>
      </c>
      <c r="Q401" s="281"/>
      <c r="R401" s="288" t="e">
        <f>MATCH(F401,[4]PC!A:A,0)</f>
        <v>#N/A</v>
      </c>
      <c r="S401" s="288" t="e">
        <f t="shared" ca="1" si="63"/>
        <v>#N/A</v>
      </c>
      <c r="T401" s="296" t="e">
        <f ca="1">CONCATENATE(INDEX([4]PC!$E$1:$M$2,1,$S401) &amp; " e " &amp; INDEX([4]PC!$E$1:$M$2,1,$S401+1))</f>
        <v>#N/A</v>
      </c>
      <c r="U401" s="339"/>
      <c r="V401" s="335" t="e">
        <f t="shared" ca="1" si="64"/>
        <v>#N/A</v>
      </c>
      <c r="W401" s="335" t="e">
        <f ca="1">CONCATENATE(INDEX([4]IMC!$F$1:$R$5,5,$V401) &amp; " e " &amp; INDEX([4]IMC!$F$1:$R$5,5,$V401+1))</f>
        <v>#N/A</v>
      </c>
      <c r="X401" s="336">
        <f t="shared" si="65"/>
        <v>0</v>
      </c>
      <c r="Y401" s="336">
        <f t="shared" si="66"/>
        <v>0</v>
      </c>
      <c r="Z401" s="337"/>
      <c r="AA401" s="294" t="e">
        <f>VLOOKUP(F401,[4]IMC!$B$6:$R$210,5,FALSE)</f>
        <v>#N/A</v>
      </c>
      <c r="AB401" s="294" t="e">
        <f>VLOOKUP(F401,[4]IMC!$B$6:$R$210,6,FALSE)</f>
        <v>#N/A</v>
      </c>
      <c r="AC401" s="294" t="e">
        <f>VLOOKUP(F401,[4]IMC!$B$6:$R$210,7,FALSE)</f>
        <v>#N/A</v>
      </c>
      <c r="AD401" s="294" t="e">
        <f>VLOOKUP(F401,[4]IMC!$B$6:$R$210,8,FALSE)</f>
        <v>#N/A</v>
      </c>
      <c r="AE401" s="294" t="e">
        <f>VLOOKUP(F401,[4]IMC!$B$6:$R$210,9,FALSE)</f>
        <v>#N/A</v>
      </c>
      <c r="AF401" s="294" t="e">
        <f>VLOOKUP(F401,[4]IMC!$B$6:$R$210,10,FALSE)</f>
        <v>#N/A</v>
      </c>
      <c r="AG401" s="294" t="e">
        <f>VLOOKUP(F401,[4]IMC!$B$6:$R$210,11,FALSE)</f>
        <v>#N/A</v>
      </c>
      <c r="AH401" s="294" t="e">
        <f>VLOOKUP(F401,[4]IMC!$B$6:$R$210,12,FALSE)</f>
        <v>#N/A</v>
      </c>
      <c r="AI401" s="294" t="e">
        <f>VLOOKUP(F401,[4]IMC!$B$6:$R$210,13,FALSE)</f>
        <v>#N/A</v>
      </c>
      <c r="AJ401" s="294" t="e">
        <f>VLOOKUP(F401,[4]IMC!$B$6:$R$210,14,FALSE)</f>
        <v>#N/A</v>
      </c>
      <c r="AK401" s="294" t="e">
        <f>VLOOKUP(F401,[4]IMC!$B$6:$R$210,15,FALSE)</f>
        <v>#N/A</v>
      </c>
      <c r="AL401" s="294" t="e">
        <f>VLOOKUP(F401,[4]IMC!$B$6:$R$210,16,FALSE)</f>
        <v>#N/A</v>
      </c>
      <c r="AM401" s="294" t="e">
        <f>VLOOKUP(F401,[4]IMC!$B$6:$R$210,17,FALSE)</f>
        <v>#N/A</v>
      </c>
    </row>
    <row r="402" spans="1:39" ht="12">
      <c r="A402" s="281"/>
      <c r="B402" s="281"/>
      <c r="C402" s="281"/>
      <c r="D402" s="283"/>
      <c r="E402" s="283"/>
      <c r="F402" s="284">
        <f t="shared" si="67"/>
        <v>0</v>
      </c>
      <c r="G402" s="285" t="e">
        <f t="shared" ca="1" si="60"/>
        <v>#NAME?</v>
      </c>
      <c r="H402" s="281"/>
      <c r="I402" s="281"/>
      <c r="J402" s="281">
        <f t="shared" si="68"/>
        <v>0</v>
      </c>
      <c r="K402" s="281"/>
      <c r="L402" s="286" t="e">
        <f t="shared" si="69"/>
        <v>#DIV/0!</v>
      </c>
      <c r="M402" s="287" t="str">
        <f t="shared" si="62"/>
        <v/>
      </c>
      <c r="N402" s="288" t="e">
        <f>MATCH(F402,[4]IMC!B:B,0)</f>
        <v>#N/A</v>
      </c>
      <c r="O402" s="288" t="e">
        <f t="shared" ca="1" si="61"/>
        <v>#N/A</v>
      </c>
      <c r="P402" s="287" t="e">
        <f ca="1">CONCATENATE(INDEX([4]IMC!$F$1:$R$5,5,$O402) &amp; " e " &amp; INDEX([4]IMC!$F$1:$R$5,5,$O402+1))</f>
        <v>#N/A</v>
      </c>
      <c r="Q402" s="281"/>
      <c r="R402" s="288" t="e">
        <f>MATCH(F402,[4]PC!A:A,0)</f>
        <v>#N/A</v>
      </c>
      <c r="S402" s="288" t="e">
        <f t="shared" ca="1" si="63"/>
        <v>#N/A</v>
      </c>
      <c r="T402" s="296" t="e">
        <f ca="1">CONCATENATE(INDEX([4]PC!$E$1:$M$2,1,$S402) &amp; " e " &amp; INDEX([4]PC!$E$1:$M$2,1,$S402+1))</f>
        <v>#N/A</v>
      </c>
      <c r="U402" s="339"/>
      <c r="V402" s="335" t="e">
        <f t="shared" ca="1" si="64"/>
        <v>#N/A</v>
      </c>
      <c r="W402" s="335" t="e">
        <f ca="1">CONCATENATE(INDEX([4]IMC!$F$1:$R$5,5,$V402) &amp; " e " &amp; INDEX([4]IMC!$F$1:$R$5,5,$V402+1))</f>
        <v>#N/A</v>
      </c>
      <c r="X402" s="336">
        <f t="shared" si="65"/>
        <v>0</v>
      </c>
      <c r="Y402" s="336">
        <f t="shared" si="66"/>
        <v>0</v>
      </c>
      <c r="Z402" s="337"/>
      <c r="AA402" s="294" t="e">
        <f>VLOOKUP(F402,[4]IMC!$B$6:$R$210,5,FALSE)</f>
        <v>#N/A</v>
      </c>
      <c r="AB402" s="294" t="e">
        <f>VLOOKUP(F402,[4]IMC!$B$6:$R$210,6,FALSE)</f>
        <v>#N/A</v>
      </c>
      <c r="AC402" s="294" t="e">
        <f>VLOOKUP(F402,[4]IMC!$B$6:$R$210,7,FALSE)</f>
        <v>#N/A</v>
      </c>
      <c r="AD402" s="294" t="e">
        <f>VLOOKUP(F402,[4]IMC!$B$6:$R$210,8,FALSE)</f>
        <v>#N/A</v>
      </c>
      <c r="AE402" s="294" t="e">
        <f>VLOOKUP(F402,[4]IMC!$B$6:$R$210,9,FALSE)</f>
        <v>#N/A</v>
      </c>
      <c r="AF402" s="294" t="e">
        <f>VLOOKUP(F402,[4]IMC!$B$6:$R$210,10,FALSE)</f>
        <v>#N/A</v>
      </c>
      <c r="AG402" s="294" t="e">
        <f>VLOOKUP(F402,[4]IMC!$B$6:$R$210,11,FALSE)</f>
        <v>#N/A</v>
      </c>
      <c r="AH402" s="294" t="e">
        <f>VLOOKUP(F402,[4]IMC!$B$6:$R$210,12,FALSE)</f>
        <v>#N/A</v>
      </c>
      <c r="AI402" s="294" t="e">
        <f>VLOOKUP(F402,[4]IMC!$B$6:$R$210,13,FALSE)</f>
        <v>#N/A</v>
      </c>
      <c r="AJ402" s="294" t="e">
        <f>VLOOKUP(F402,[4]IMC!$B$6:$R$210,14,FALSE)</f>
        <v>#N/A</v>
      </c>
      <c r="AK402" s="294" t="e">
        <f>VLOOKUP(F402,[4]IMC!$B$6:$R$210,15,FALSE)</f>
        <v>#N/A</v>
      </c>
      <c r="AL402" s="294" t="e">
        <f>VLOOKUP(F402,[4]IMC!$B$6:$R$210,16,FALSE)</f>
        <v>#N/A</v>
      </c>
      <c r="AM402" s="294" t="e">
        <f>VLOOKUP(F402,[4]IMC!$B$6:$R$210,17,FALSE)</f>
        <v>#N/A</v>
      </c>
    </row>
    <row r="403" spans="1:39" ht="12">
      <c r="A403" s="281"/>
      <c r="B403" s="281"/>
      <c r="C403" s="281"/>
      <c r="D403" s="283"/>
      <c r="E403" s="283"/>
      <c r="F403" s="284">
        <f t="shared" si="67"/>
        <v>0</v>
      </c>
      <c r="G403" s="285" t="e">
        <f t="shared" ca="1" si="60"/>
        <v>#NAME?</v>
      </c>
      <c r="H403" s="281"/>
      <c r="I403" s="281"/>
      <c r="J403" s="281">
        <f t="shared" si="68"/>
        <v>0</v>
      </c>
      <c r="K403" s="281"/>
      <c r="L403" s="286" t="e">
        <f t="shared" si="69"/>
        <v>#DIV/0!</v>
      </c>
      <c r="M403" s="287" t="str">
        <f t="shared" si="62"/>
        <v/>
      </c>
      <c r="N403" s="288" t="e">
        <f>MATCH(F403,[4]IMC!B:B,0)</f>
        <v>#N/A</v>
      </c>
      <c r="O403" s="288" t="e">
        <f t="shared" ca="1" si="61"/>
        <v>#N/A</v>
      </c>
      <c r="P403" s="287" t="e">
        <f ca="1">CONCATENATE(INDEX([4]IMC!$F$1:$R$5,5,$O403) &amp; " e " &amp; INDEX([4]IMC!$F$1:$R$5,5,$O403+1))</f>
        <v>#N/A</v>
      </c>
      <c r="Q403" s="281"/>
      <c r="R403" s="288" t="e">
        <f>MATCH(F403,[4]PC!A:A,0)</f>
        <v>#N/A</v>
      </c>
      <c r="S403" s="288" t="e">
        <f t="shared" ca="1" si="63"/>
        <v>#N/A</v>
      </c>
      <c r="T403" s="296" t="e">
        <f ca="1">CONCATENATE(INDEX([4]PC!$E$1:$M$2,1,$S403) &amp; " e " &amp; INDEX([4]PC!$E$1:$M$2,1,$S403+1))</f>
        <v>#N/A</v>
      </c>
      <c r="U403" s="339"/>
      <c r="V403" s="335" t="e">
        <f t="shared" ca="1" si="64"/>
        <v>#N/A</v>
      </c>
      <c r="W403" s="335" t="e">
        <f ca="1">CONCATENATE(INDEX([4]IMC!$F$1:$R$5,5,$V403) &amp; " e " &amp; INDEX([4]IMC!$F$1:$R$5,5,$V403+1))</f>
        <v>#N/A</v>
      </c>
      <c r="X403" s="336">
        <f t="shared" si="65"/>
        <v>0</v>
      </c>
      <c r="Y403" s="336">
        <f t="shared" si="66"/>
        <v>0</v>
      </c>
      <c r="Z403" s="337"/>
      <c r="AA403" s="294" t="e">
        <f>VLOOKUP(F403,[4]IMC!$B$6:$R$210,5,FALSE)</f>
        <v>#N/A</v>
      </c>
      <c r="AB403" s="294" t="e">
        <f>VLOOKUP(F403,[4]IMC!$B$6:$R$210,6,FALSE)</f>
        <v>#N/A</v>
      </c>
      <c r="AC403" s="294" t="e">
        <f>VLOOKUP(F403,[4]IMC!$B$6:$R$210,7,FALSE)</f>
        <v>#N/A</v>
      </c>
      <c r="AD403" s="294" t="e">
        <f>VLOOKUP(F403,[4]IMC!$B$6:$R$210,8,FALSE)</f>
        <v>#N/A</v>
      </c>
      <c r="AE403" s="294" t="e">
        <f>VLOOKUP(F403,[4]IMC!$B$6:$R$210,9,FALSE)</f>
        <v>#N/A</v>
      </c>
      <c r="AF403" s="294" t="e">
        <f>VLOOKUP(F403,[4]IMC!$B$6:$R$210,10,FALSE)</f>
        <v>#N/A</v>
      </c>
      <c r="AG403" s="294" t="e">
        <f>VLOOKUP(F403,[4]IMC!$B$6:$R$210,11,FALSE)</f>
        <v>#N/A</v>
      </c>
      <c r="AH403" s="294" t="e">
        <f>VLOOKUP(F403,[4]IMC!$B$6:$R$210,12,FALSE)</f>
        <v>#N/A</v>
      </c>
      <c r="AI403" s="294" t="e">
        <f>VLOOKUP(F403,[4]IMC!$B$6:$R$210,13,FALSE)</f>
        <v>#N/A</v>
      </c>
      <c r="AJ403" s="294" t="e">
        <f>VLOOKUP(F403,[4]IMC!$B$6:$R$210,14,FALSE)</f>
        <v>#N/A</v>
      </c>
      <c r="AK403" s="294" t="e">
        <f>VLOOKUP(F403,[4]IMC!$B$6:$R$210,15,FALSE)</f>
        <v>#N/A</v>
      </c>
      <c r="AL403" s="294" t="e">
        <f>VLOOKUP(F403,[4]IMC!$B$6:$R$210,16,FALSE)</f>
        <v>#N/A</v>
      </c>
      <c r="AM403" s="294" t="e">
        <f>VLOOKUP(F403,[4]IMC!$B$6:$R$210,17,FALSE)</f>
        <v>#N/A</v>
      </c>
    </row>
    <row r="404" spans="1:39" ht="12">
      <c r="A404" s="281"/>
      <c r="B404" s="281"/>
      <c r="C404" s="281"/>
      <c r="D404" s="283"/>
      <c r="E404" s="283"/>
      <c r="F404" s="284">
        <f t="shared" si="67"/>
        <v>0</v>
      </c>
      <c r="G404" s="285" t="e">
        <f t="shared" ca="1" si="60"/>
        <v>#NAME?</v>
      </c>
      <c r="H404" s="281"/>
      <c r="I404" s="281"/>
      <c r="J404" s="281">
        <f t="shared" si="68"/>
        <v>0</v>
      </c>
      <c r="K404" s="281"/>
      <c r="L404" s="286" t="e">
        <f t="shared" si="69"/>
        <v>#DIV/0!</v>
      </c>
      <c r="M404" s="287" t="str">
        <f t="shared" si="62"/>
        <v/>
      </c>
      <c r="N404" s="288" t="e">
        <f>MATCH(F404,[4]IMC!B:B,0)</f>
        <v>#N/A</v>
      </c>
      <c r="O404" s="288" t="e">
        <f t="shared" ca="1" si="61"/>
        <v>#N/A</v>
      </c>
      <c r="P404" s="287" t="e">
        <f ca="1">CONCATENATE(INDEX([4]IMC!$F$1:$R$5,5,$O404) &amp; " e " &amp; INDEX([4]IMC!$F$1:$R$5,5,$O404+1))</f>
        <v>#N/A</v>
      </c>
      <c r="Q404" s="281"/>
      <c r="R404" s="288" t="e">
        <f>MATCH(F404,[4]PC!A:A,0)</f>
        <v>#N/A</v>
      </c>
      <c r="S404" s="288" t="e">
        <f t="shared" ca="1" si="63"/>
        <v>#N/A</v>
      </c>
      <c r="T404" s="296" t="e">
        <f ca="1">CONCATENATE(INDEX([4]PC!$E$1:$M$2,1,$S404) &amp; " e " &amp; INDEX([4]PC!$E$1:$M$2,1,$S404+1))</f>
        <v>#N/A</v>
      </c>
      <c r="U404" s="339"/>
      <c r="V404" s="335" t="e">
        <f t="shared" ca="1" si="64"/>
        <v>#N/A</v>
      </c>
      <c r="W404" s="335" t="e">
        <f ca="1">CONCATENATE(INDEX([4]IMC!$F$1:$R$5,5,$V404) &amp; " e " &amp; INDEX([4]IMC!$F$1:$R$5,5,$V404+1))</f>
        <v>#N/A</v>
      </c>
      <c r="X404" s="336">
        <f t="shared" si="65"/>
        <v>0</v>
      </c>
      <c r="Y404" s="336">
        <f t="shared" si="66"/>
        <v>0</v>
      </c>
      <c r="Z404" s="337"/>
      <c r="AA404" s="294" t="e">
        <f>VLOOKUP(F404,[4]IMC!$B$6:$R$210,5,FALSE)</f>
        <v>#N/A</v>
      </c>
      <c r="AB404" s="294" t="e">
        <f>VLOOKUP(F404,[4]IMC!$B$6:$R$210,6,FALSE)</f>
        <v>#N/A</v>
      </c>
      <c r="AC404" s="294" t="e">
        <f>VLOOKUP(F404,[4]IMC!$B$6:$R$210,7,FALSE)</f>
        <v>#N/A</v>
      </c>
      <c r="AD404" s="294" t="e">
        <f>VLOOKUP(F404,[4]IMC!$B$6:$R$210,8,FALSE)</f>
        <v>#N/A</v>
      </c>
      <c r="AE404" s="294" t="e">
        <f>VLOOKUP(F404,[4]IMC!$B$6:$R$210,9,FALSE)</f>
        <v>#N/A</v>
      </c>
      <c r="AF404" s="294" t="e">
        <f>VLOOKUP(F404,[4]IMC!$B$6:$R$210,10,FALSE)</f>
        <v>#N/A</v>
      </c>
      <c r="AG404" s="294" t="e">
        <f>VLOOKUP(F404,[4]IMC!$B$6:$R$210,11,FALSE)</f>
        <v>#N/A</v>
      </c>
      <c r="AH404" s="294" t="e">
        <f>VLOOKUP(F404,[4]IMC!$B$6:$R$210,12,FALSE)</f>
        <v>#N/A</v>
      </c>
      <c r="AI404" s="294" t="e">
        <f>VLOOKUP(F404,[4]IMC!$B$6:$R$210,13,FALSE)</f>
        <v>#N/A</v>
      </c>
      <c r="AJ404" s="294" t="e">
        <f>VLOOKUP(F404,[4]IMC!$B$6:$R$210,14,FALSE)</f>
        <v>#N/A</v>
      </c>
      <c r="AK404" s="294" t="e">
        <f>VLOOKUP(F404,[4]IMC!$B$6:$R$210,15,FALSE)</f>
        <v>#N/A</v>
      </c>
      <c r="AL404" s="294" t="e">
        <f>VLOOKUP(F404,[4]IMC!$B$6:$R$210,16,FALSE)</f>
        <v>#N/A</v>
      </c>
      <c r="AM404" s="294" t="e">
        <f>VLOOKUP(F404,[4]IMC!$B$6:$R$210,17,FALSE)</f>
        <v>#N/A</v>
      </c>
    </row>
    <row r="405" spans="1:39" ht="12">
      <c r="A405" s="281"/>
      <c r="B405" s="281"/>
      <c r="C405" s="281"/>
      <c r="D405" s="283"/>
      <c r="E405" s="283"/>
      <c r="F405" s="284">
        <f t="shared" si="67"/>
        <v>0</v>
      </c>
      <c r="G405" s="285" t="e">
        <f t="shared" ca="1" si="60"/>
        <v>#NAME?</v>
      </c>
      <c r="H405" s="281"/>
      <c r="I405" s="281"/>
      <c r="J405" s="281">
        <f t="shared" si="68"/>
        <v>0</v>
      </c>
      <c r="K405" s="281"/>
      <c r="L405" s="286" t="e">
        <f t="shared" si="69"/>
        <v>#DIV/0!</v>
      </c>
      <c r="M405" s="287" t="str">
        <f t="shared" si="62"/>
        <v/>
      </c>
      <c r="N405" s="288" t="e">
        <f>MATCH(F405,[4]IMC!B:B,0)</f>
        <v>#N/A</v>
      </c>
      <c r="O405" s="288" t="e">
        <f t="shared" ca="1" si="61"/>
        <v>#N/A</v>
      </c>
      <c r="P405" s="287" t="e">
        <f ca="1">CONCATENATE(INDEX([4]IMC!$F$1:$R$5,5,$O405) &amp; " e " &amp; INDEX([4]IMC!$F$1:$R$5,5,$O405+1))</f>
        <v>#N/A</v>
      </c>
      <c r="Q405" s="281"/>
      <c r="R405" s="288" t="e">
        <f>MATCH(F405,[4]PC!A:A,0)</f>
        <v>#N/A</v>
      </c>
      <c r="S405" s="288" t="e">
        <f t="shared" ca="1" si="63"/>
        <v>#N/A</v>
      </c>
      <c r="T405" s="296" t="e">
        <f ca="1">CONCATENATE(INDEX([4]PC!$E$1:$M$2,1,$S405) &amp; " e " &amp; INDEX([4]PC!$E$1:$M$2,1,$S405+1))</f>
        <v>#N/A</v>
      </c>
      <c r="U405" s="339"/>
      <c r="V405" s="335" t="e">
        <f t="shared" ca="1" si="64"/>
        <v>#N/A</v>
      </c>
      <c r="W405" s="335" t="e">
        <f ca="1">CONCATENATE(INDEX([4]IMC!$F$1:$R$5,5,$V405) &amp; " e " &amp; INDEX([4]IMC!$F$1:$R$5,5,$V405+1))</f>
        <v>#N/A</v>
      </c>
      <c r="X405" s="336">
        <f t="shared" si="65"/>
        <v>0</v>
      </c>
      <c r="Y405" s="336">
        <f t="shared" si="66"/>
        <v>0</v>
      </c>
      <c r="Z405" s="337"/>
      <c r="AA405" s="294" t="e">
        <f>VLOOKUP(F405,[4]IMC!$B$6:$R$210,5,FALSE)</f>
        <v>#N/A</v>
      </c>
      <c r="AB405" s="294" t="e">
        <f>VLOOKUP(F405,[4]IMC!$B$6:$R$210,6,FALSE)</f>
        <v>#N/A</v>
      </c>
      <c r="AC405" s="294" t="e">
        <f>VLOOKUP(F405,[4]IMC!$B$6:$R$210,7,FALSE)</f>
        <v>#N/A</v>
      </c>
      <c r="AD405" s="294" t="e">
        <f>VLOOKUP(F405,[4]IMC!$B$6:$R$210,8,FALSE)</f>
        <v>#N/A</v>
      </c>
      <c r="AE405" s="294" t="e">
        <f>VLOOKUP(F405,[4]IMC!$B$6:$R$210,9,FALSE)</f>
        <v>#N/A</v>
      </c>
      <c r="AF405" s="294" t="e">
        <f>VLOOKUP(F405,[4]IMC!$B$6:$R$210,10,FALSE)</f>
        <v>#N/A</v>
      </c>
      <c r="AG405" s="294" t="e">
        <f>VLOOKUP(F405,[4]IMC!$B$6:$R$210,11,FALSE)</f>
        <v>#N/A</v>
      </c>
      <c r="AH405" s="294" t="e">
        <f>VLOOKUP(F405,[4]IMC!$B$6:$R$210,12,FALSE)</f>
        <v>#N/A</v>
      </c>
      <c r="AI405" s="294" t="e">
        <f>VLOOKUP(F405,[4]IMC!$B$6:$R$210,13,FALSE)</f>
        <v>#N/A</v>
      </c>
      <c r="AJ405" s="294" t="e">
        <f>VLOOKUP(F405,[4]IMC!$B$6:$R$210,14,FALSE)</f>
        <v>#N/A</v>
      </c>
      <c r="AK405" s="294" t="e">
        <f>VLOOKUP(F405,[4]IMC!$B$6:$R$210,15,FALSE)</f>
        <v>#N/A</v>
      </c>
      <c r="AL405" s="294" t="e">
        <f>VLOOKUP(F405,[4]IMC!$B$6:$R$210,16,FALSE)</f>
        <v>#N/A</v>
      </c>
      <c r="AM405" s="294" t="e">
        <f>VLOOKUP(F405,[4]IMC!$B$6:$R$210,17,FALSE)</f>
        <v>#N/A</v>
      </c>
    </row>
    <row r="406" spans="1:39" ht="12">
      <c r="A406" s="281"/>
      <c r="B406" s="281"/>
      <c r="C406" s="281"/>
      <c r="D406" s="283"/>
      <c r="E406" s="283"/>
      <c r="F406" s="284">
        <f t="shared" si="67"/>
        <v>0</v>
      </c>
      <c r="G406" s="285" t="e">
        <f t="shared" ca="1" si="60"/>
        <v>#NAME?</v>
      </c>
      <c r="H406" s="281"/>
      <c r="I406" s="281"/>
      <c r="J406" s="281">
        <f t="shared" si="68"/>
        <v>0</v>
      </c>
      <c r="K406" s="281"/>
      <c r="L406" s="286" t="e">
        <f t="shared" si="69"/>
        <v>#DIV/0!</v>
      </c>
      <c r="M406" s="287" t="str">
        <f t="shared" si="62"/>
        <v/>
      </c>
      <c r="N406" s="288" t="e">
        <f>MATCH(F406,[4]IMC!B:B,0)</f>
        <v>#N/A</v>
      </c>
      <c r="O406" s="288" t="e">
        <f t="shared" ca="1" si="61"/>
        <v>#N/A</v>
      </c>
      <c r="P406" s="287" t="e">
        <f ca="1">CONCATENATE(INDEX([4]IMC!$F$1:$R$5,5,$O406) &amp; " e " &amp; INDEX([4]IMC!$F$1:$R$5,5,$O406+1))</f>
        <v>#N/A</v>
      </c>
      <c r="Q406" s="281"/>
      <c r="R406" s="288" t="e">
        <f>MATCH(F406,[4]PC!A:A,0)</f>
        <v>#N/A</v>
      </c>
      <c r="S406" s="288" t="e">
        <f t="shared" ca="1" si="63"/>
        <v>#N/A</v>
      </c>
      <c r="T406" s="296" t="e">
        <f ca="1">CONCATENATE(INDEX([4]PC!$E$1:$M$2,1,$S406) &amp; " e " &amp; INDEX([4]PC!$E$1:$M$2,1,$S406+1))</f>
        <v>#N/A</v>
      </c>
      <c r="U406" s="339"/>
      <c r="V406" s="335" t="e">
        <f t="shared" ca="1" si="64"/>
        <v>#N/A</v>
      </c>
      <c r="W406" s="335" t="e">
        <f ca="1">CONCATENATE(INDEX([4]IMC!$F$1:$R$5,5,$V406) &amp; " e " &amp; INDEX([4]IMC!$F$1:$R$5,5,$V406+1))</f>
        <v>#N/A</v>
      </c>
      <c r="X406" s="336">
        <f t="shared" si="65"/>
        <v>0</v>
      </c>
      <c r="Y406" s="336">
        <f t="shared" si="66"/>
        <v>0</v>
      </c>
      <c r="Z406" s="337"/>
      <c r="AA406" s="294" t="e">
        <f>VLOOKUP(F406,[4]IMC!$B$6:$R$210,5,FALSE)</f>
        <v>#N/A</v>
      </c>
      <c r="AB406" s="294" t="e">
        <f>VLOOKUP(F406,[4]IMC!$B$6:$R$210,6,FALSE)</f>
        <v>#N/A</v>
      </c>
      <c r="AC406" s="294" t="e">
        <f>VLOOKUP(F406,[4]IMC!$B$6:$R$210,7,FALSE)</f>
        <v>#N/A</v>
      </c>
      <c r="AD406" s="294" t="e">
        <f>VLOOKUP(F406,[4]IMC!$B$6:$R$210,8,FALSE)</f>
        <v>#N/A</v>
      </c>
      <c r="AE406" s="294" t="e">
        <f>VLOOKUP(F406,[4]IMC!$B$6:$R$210,9,FALSE)</f>
        <v>#N/A</v>
      </c>
      <c r="AF406" s="294" t="e">
        <f>VLOOKUP(F406,[4]IMC!$B$6:$R$210,10,FALSE)</f>
        <v>#N/A</v>
      </c>
      <c r="AG406" s="294" t="e">
        <f>VLOOKUP(F406,[4]IMC!$B$6:$R$210,11,FALSE)</f>
        <v>#N/A</v>
      </c>
      <c r="AH406" s="294" t="e">
        <f>VLOOKUP(F406,[4]IMC!$B$6:$R$210,12,FALSE)</f>
        <v>#N/A</v>
      </c>
      <c r="AI406" s="294" t="e">
        <f>VLOOKUP(F406,[4]IMC!$B$6:$R$210,13,FALSE)</f>
        <v>#N/A</v>
      </c>
      <c r="AJ406" s="294" t="e">
        <f>VLOOKUP(F406,[4]IMC!$B$6:$R$210,14,FALSE)</f>
        <v>#N/A</v>
      </c>
      <c r="AK406" s="294" t="e">
        <f>VLOOKUP(F406,[4]IMC!$B$6:$R$210,15,FALSE)</f>
        <v>#N/A</v>
      </c>
      <c r="AL406" s="294" t="e">
        <f>VLOOKUP(F406,[4]IMC!$B$6:$R$210,16,FALSE)</f>
        <v>#N/A</v>
      </c>
      <c r="AM406" s="294" t="e">
        <f>VLOOKUP(F406,[4]IMC!$B$6:$R$210,17,FALSE)</f>
        <v>#N/A</v>
      </c>
    </row>
    <row r="407" spans="1:39" ht="12">
      <c r="A407" s="281"/>
      <c r="B407" s="281"/>
      <c r="C407" s="281"/>
      <c r="D407" s="283"/>
      <c r="E407" s="283"/>
      <c r="F407" s="284">
        <f t="shared" si="67"/>
        <v>0</v>
      </c>
      <c r="G407" s="285" t="e">
        <f t="shared" ca="1" si="60"/>
        <v>#NAME?</v>
      </c>
      <c r="H407" s="281"/>
      <c r="I407" s="281"/>
      <c r="J407" s="281">
        <f t="shared" si="68"/>
        <v>0</v>
      </c>
      <c r="K407" s="281"/>
      <c r="L407" s="286" t="e">
        <f t="shared" si="69"/>
        <v>#DIV/0!</v>
      </c>
      <c r="M407" s="287" t="str">
        <f t="shared" si="62"/>
        <v/>
      </c>
      <c r="N407" s="288" t="e">
        <f>MATCH(F407,[4]IMC!B:B,0)</f>
        <v>#N/A</v>
      </c>
      <c r="O407" s="288" t="e">
        <f t="shared" ca="1" si="61"/>
        <v>#N/A</v>
      </c>
      <c r="P407" s="287" t="e">
        <f ca="1">CONCATENATE(INDEX([4]IMC!$F$1:$R$5,5,$O407) &amp; " e " &amp; INDEX([4]IMC!$F$1:$R$5,5,$O407+1))</f>
        <v>#N/A</v>
      </c>
      <c r="Q407" s="281"/>
      <c r="R407" s="288" t="e">
        <f>MATCH(F407,[4]PC!A:A,0)</f>
        <v>#N/A</v>
      </c>
      <c r="S407" s="288" t="e">
        <f t="shared" ca="1" si="63"/>
        <v>#N/A</v>
      </c>
      <c r="T407" s="296" t="e">
        <f ca="1">CONCATENATE(INDEX([4]PC!$E$1:$M$2,1,$S407) &amp; " e " &amp; INDEX([4]PC!$E$1:$M$2,1,$S407+1))</f>
        <v>#N/A</v>
      </c>
      <c r="U407" s="339"/>
      <c r="V407" s="335" t="e">
        <f t="shared" ca="1" si="64"/>
        <v>#N/A</v>
      </c>
      <c r="W407" s="335" t="e">
        <f ca="1">CONCATENATE(INDEX([4]IMC!$F$1:$R$5,5,$V407) &amp; " e " &amp; INDEX([4]IMC!$F$1:$R$5,5,$V407+1))</f>
        <v>#N/A</v>
      </c>
      <c r="X407" s="336">
        <f t="shared" si="65"/>
        <v>0</v>
      </c>
      <c r="Y407" s="336">
        <f t="shared" si="66"/>
        <v>0</v>
      </c>
      <c r="Z407" s="337"/>
      <c r="AA407" s="294" t="e">
        <f>VLOOKUP(F407,[4]IMC!$B$6:$R$210,5,FALSE)</f>
        <v>#N/A</v>
      </c>
      <c r="AB407" s="294" t="e">
        <f>VLOOKUP(F407,[4]IMC!$B$6:$R$210,6,FALSE)</f>
        <v>#N/A</v>
      </c>
      <c r="AC407" s="294" t="e">
        <f>VLOOKUP(F407,[4]IMC!$B$6:$R$210,7,FALSE)</f>
        <v>#N/A</v>
      </c>
      <c r="AD407" s="294" t="e">
        <f>VLOOKUP(F407,[4]IMC!$B$6:$R$210,8,FALSE)</f>
        <v>#N/A</v>
      </c>
      <c r="AE407" s="294" t="e">
        <f>VLOOKUP(F407,[4]IMC!$B$6:$R$210,9,FALSE)</f>
        <v>#N/A</v>
      </c>
      <c r="AF407" s="294" t="e">
        <f>VLOOKUP(F407,[4]IMC!$B$6:$R$210,10,FALSE)</f>
        <v>#N/A</v>
      </c>
      <c r="AG407" s="294" t="e">
        <f>VLOOKUP(F407,[4]IMC!$B$6:$R$210,11,FALSE)</f>
        <v>#N/A</v>
      </c>
      <c r="AH407" s="294" t="e">
        <f>VLOOKUP(F407,[4]IMC!$B$6:$R$210,12,FALSE)</f>
        <v>#N/A</v>
      </c>
      <c r="AI407" s="294" t="e">
        <f>VLOOKUP(F407,[4]IMC!$B$6:$R$210,13,FALSE)</f>
        <v>#N/A</v>
      </c>
      <c r="AJ407" s="294" t="e">
        <f>VLOOKUP(F407,[4]IMC!$B$6:$R$210,14,FALSE)</f>
        <v>#N/A</v>
      </c>
      <c r="AK407" s="294" t="e">
        <f>VLOOKUP(F407,[4]IMC!$B$6:$R$210,15,FALSE)</f>
        <v>#N/A</v>
      </c>
      <c r="AL407" s="294" t="e">
        <f>VLOOKUP(F407,[4]IMC!$B$6:$R$210,16,FALSE)</f>
        <v>#N/A</v>
      </c>
      <c r="AM407" s="294" t="e">
        <f>VLOOKUP(F407,[4]IMC!$B$6:$R$210,17,FALSE)</f>
        <v>#N/A</v>
      </c>
    </row>
    <row r="408" spans="1:39" ht="12">
      <c r="A408" s="281"/>
      <c r="B408" s="281"/>
      <c r="C408" s="281"/>
      <c r="D408" s="283"/>
      <c r="E408" s="283"/>
      <c r="F408" s="284">
        <f t="shared" si="67"/>
        <v>0</v>
      </c>
      <c r="G408" s="285" t="e">
        <f t="shared" ref="G408:G471" ca="1" si="70">AnosMeses(E408,D408)</f>
        <v>#NAME?</v>
      </c>
      <c r="H408" s="281"/>
      <c r="I408" s="281"/>
      <c r="J408" s="281">
        <f t="shared" si="68"/>
        <v>0</v>
      </c>
      <c r="K408" s="281"/>
      <c r="L408" s="286" t="e">
        <f t="shared" si="69"/>
        <v>#DIV/0!</v>
      </c>
      <c r="M408" s="287" t="str">
        <f t="shared" si="62"/>
        <v/>
      </c>
      <c r="N408" s="288" t="e">
        <f>MATCH(F408,[4]IMC!B:B,0)</f>
        <v>#N/A</v>
      </c>
      <c r="O408" s="288" t="e">
        <f t="shared" ca="1" si="61"/>
        <v>#N/A</v>
      </c>
      <c r="P408" s="287" t="e">
        <f ca="1">CONCATENATE(INDEX([4]IMC!$F$1:$R$5,5,$O408) &amp; " e " &amp; INDEX([4]IMC!$F$1:$R$5,5,$O408+1))</f>
        <v>#N/A</v>
      </c>
      <c r="Q408" s="281"/>
      <c r="R408" s="288" t="e">
        <f>MATCH(F408,[4]PC!A:A,0)</f>
        <v>#N/A</v>
      </c>
      <c r="S408" s="288" t="e">
        <f t="shared" ca="1" si="63"/>
        <v>#N/A</v>
      </c>
      <c r="T408" s="296" t="e">
        <f ca="1">CONCATENATE(INDEX([4]PC!$E$1:$M$2,1,$S408) &amp; " e " &amp; INDEX([4]PC!$E$1:$M$2,1,$S408+1))</f>
        <v>#N/A</v>
      </c>
      <c r="U408" s="339"/>
      <c r="V408" s="335" t="e">
        <f t="shared" ca="1" si="64"/>
        <v>#N/A</v>
      </c>
      <c r="W408" s="335" t="e">
        <f ca="1">CONCATENATE(INDEX([4]IMC!$F$1:$R$5,5,$V408) &amp; " e " &amp; INDEX([4]IMC!$F$1:$R$5,5,$V408+1))</f>
        <v>#N/A</v>
      </c>
      <c r="X408" s="336">
        <f t="shared" si="65"/>
        <v>0</v>
      </c>
      <c r="Y408" s="336">
        <f t="shared" si="66"/>
        <v>0</v>
      </c>
      <c r="Z408" s="337"/>
      <c r="AA408" s="294" t="e">
        <f>VLOOKUP(F408,[4]IMC!$B$6:$R$210,5,FALSE)</f>
        <v>#N/A</v>
      </c>
      <c r="AB408" s="294" t="e">
        <f>VLOOKUP(F408,[4]IMC!$B$6:$R$210,6,FALSE)</f>
        <v>#N/A</v>
      </c>
      <c r="AC408" s="294" t="e">
        <f>VLOOKUP(F408,[4]IMC!$B$6:$R$210,7,FALSE)</f>
        <v>#N/A</v>
      </c>
      <c r="AD408" s="294" t="e">
        <f>VLOOKUP(F408,[4]IMC!$B$6:$R$210,8,FALSE)</f>
        <v>#N/A</v>
      </c>
      <c r="AE408" s="294" t="e">
        <f>VLOOKUP(F408,[4]IMC!$B$6:$R$210,9,FALSE)</f>
        <v>#N/A</v>
      </c>
      <c r="AF408" s="294" t="e">
        <f>VLOOKUP(F408,[4]IMC!$B$6:$R$210,10,FALSE)</f>
        <v>#N/A</v>
      </c>
      <c r="AG408" s="294" t="e">
        <f>VLOOKUP(F408,[4]IMC!$B$6:$R$210,11,FALSE)</f>
        <v>#N/A</v>
      </c>
      <c r="AH408" s="294" t="e">
        <f>VLOOKUP(F408,[4]IMC!$B$6:$R$210,12,FALSE)</f>
        <v>#N/A</v>
      </c>
      <c r="AI408" s="294" t="e">
        <f>VLOOKUP(F408,[4]IMC!$B$6:$R$210,13,FALSE)</f>
        <v>#N/A</v>
      </c>
      <c r="AJ408" s="294" t="e">
        <f>VLOOKUP(F408,[4]IMC!$B$6:$R$210,14,FALSE)</f>
        <v>#N/A</v>
      </c>
      <c r="AK408" s="294" t="e">
        <f>VLOOKUP(F408,[4]IMC!$B$6:$R$210,15,FALSE)</f>
        <v>#N/A</v>
      </c>
      <c r="AL408" s="294" t="e">
        <f>VLOOKUP(F408,[4]IMC!$B$6:$R$210,16,FALSE)</f>
        <v>#N/A</v>
      </c>
      <c r="AM408" s="294" t="e">
        <f>VLOOKUP(F408,[4]IMC!$B$6:$R$210,17,FALSE)</f>
        <v>#N/A</v>
      </c>
    </row>
    <row r="409" spans="1:39" ht="12">
      <c r="A409" s="281"/>
      <c r="B409" s="281"/>
      <c r="C409" s="281"/>
      <c r="D409" s="283"/>
      <c r="E409" s="283"/>
      <c r="F409" s="284">
        <f t="shared" si="67"/>
        <v>0</v>
      </c>
      <c r="G409" s="285" t="e">
        <f t="shared" ca="1" si="70"/>
        <v>#NAME?</v>
      </c>
      <c r="H409" s="281"/>
      <c r="I409" s="281"/>
      <c r="J409" s="281">
        <f t="shared" si="68"/>
        <v>0</v>
      </c>
      <c r="K409" s="281"/>
      <c r="L409" s="286" t="e">
        <f t="shared" si="69"/>
        <v>#DIV/0!</v>
      </c>
      <c r="M409" s="287" t="str">
        <f t="shared" si="62"/>
        <v/>
      </c>
      <c r="N409" s="288" t="e">
        <f>MATCH(F409,[4]IMC!B:B,0)</f>
        <v>#N/A</v>
      </c>
      <c r="O409" s="288" t="e">
        <f t="shared" ca="1" si="61"/>
        <v>#N/A</v>
      </c>
      <c r="P409" s="287" t="e">
        <f ca="1">CONCATENATE(INDEX([4]IMC!$F$1:$R$5,5,$O409) &amp; " e " &amp; INDEX([4]IMC!$F$1:$R$5,5,$O409+1))</f>
        <v>#N/A</v>
      </c>
      <c r="Q409" s="281"/>
      <c r="R409" s="288" t="e">
        <f>MATCH(F409,[4]PC!A:A,0)</f>
        <v>#N/A</v>
      </c>
      <c r="S409" s="288" t="e">
        <f t="shared" ca="1" si="63"/>
        <v>#N/A</v>
      </c>
      <c r="T409" s="296" t="e">
        <f ca="1">CONCATENATE(INDEX([4]PC!$E$1:$M$2,1,$S409) &amp; " e " &amp; INDEX([4]PC!$E$1:$M$2,1,$S409+1))</f>
        <v>#N/A</v>
      </c>
      <c r="U409" s="339"/>
      <c r="V409" s="335" t="e">
        <f t="shared" ca="1" si="64"/>
        <v>#N/A</v>
      </c>
      <c r="W409" s="335" t="e">
        <f ca="1">CONCATENATE(INDEX([4]IMC!$F$1:$R$5,5,$V409) &amp; " e " &amp; INDEX([4]IMC!$F$1:$R$5,5,$V409+1))</f>
        <v>#N/A</v>
      </c>
      <c r="X409" s="336">
        <f t="shared" si="65"/>
        <v>0</v>
      </c>
      <c r="Y409" s="336">
        <f t="shared" si="66"/>
        <v>0</v>
      </c>
      <c r="Z409" s="337"/>
      <c r="AA409" s="294" t="e">
        <f>VLOOKUP(F409,[4]IMC!$B$6:$R$210,5,FALSE)</f>
        <v>#N/A</v>
      </c>
      <c r="AB409" s="294" t="e">
        <f>VLOOKUP(F409,[4]IMC!$B$6:$R$210,6,FALSE)</f>
        <v>#N/A</v>
      </c>
      <c r="AC409" s="294" t="e">
        <f>VLOOKUP(F409,[4]IMC!$B$6:$R$210,7,FALSE)</f>
        <v>#N/A</v>
      </c>
      <c r="AD409" s="294" t="e">
        <f>VLOOKUP(F409,[4]IMC!$B$6:$R$210,8,FALSE)</f>
        <v>#N/A</v>
      </c>
      <c r="AE409" s="294" t="e">
        <f>VLOOKUP(F409,[4]IMC!$B$6:$R$210,9,FALSE)</f>
        <v>#N/A</v>
      </c>
      <c r="AF409" s="294" t="e">
        <f>VLOOKUP(F409,[4]IMC!$B$6:$R$210,10,FALSE)</f>
        <v>#N/A</v>
      </c>
      <c r="AG409" s="294" t="e">
        <f>VLOOKUP(F409,[4]IMC!$B$6:$R$210,11,FALSE)</f>
        <v>#N/A</v>
      </c>
      <c r="AH409" s="294" t="e">
        <f>VLOOKUP(F409,[4]IMC!$B$6:$R$210,12,FALSE)</f>
        <v>#N/A</v>
      </c>
      <c r="AI409" s="294" t="e">
        <f>VLOOKUP(F409,[4]IMC!$B$6:$R$210,13,FALSE)</f>
        <v>#N/A</v>
      </c>
      <c r="AJ409" s="294" t="e">
        <f>VLOOKUP(F409,[4]IMC!$B$6:$R$210,14,FALSE)</f>
        <v>#N/A</v>
      </c>
      <c r="AK409" s="294" t="e">
        <f>VLOOKUP(F409,[4]IMC!$B$6:$R$210,15,FALSE)</f>
        <v>#N/A</v>
      </c>
      <c r="AL409" s="294" t="e">
        <f>VLOOKUP(F409,[4]IMC!$B$6:$R$210,16,FALSE)</f>
        <v>#N/A</v>
      </c>
      <c r="AM409" s="294" t="e">
        <f>VLOOKUP(F409,[4]IMC!$B$6:$R$210,17,FALSE)</f>
        <v>#N/A</v>
      </c>
    </row>
    <row r="410" spans="1:39" ht="12">
      <c r="A410" s="281"/>
      <c r="B410" s="281"/>
      <c r="C410" s="281"/>
      <c r="D410" s="283"/>
      <c r="E410" s="283"/>
      <c r="F410" s="284">
        <f t="shared" si="67"/>
        <v>0</v>
      </c>
      <c r="G410" s="285" t="e">
        <f t="shared" ca="1" si="70"/>
        <v>#NAME?</v>
      </c>
      <c r="H410" s="281"/>
      <c r="I410" s="281"/>
      <c r="J410" s="281">
        <f t="shared" si="68"/>
        <v>0</v>
      </c>
      <c r="K410" s="281"/>
      <c r="L410" s="286" t="e">
        <f t="shared" si="69"/>
        <v>#DIV/0!</v>
      </c>
      <c r="M410" s="287" t="str">
        <f t="shared" si="62"/>
        <v/>
      </c>
      <c r="N410" s="288" t="e">
        <f>MATCH(F410,[4]IMC!B:B,0)</f>
        <v>#N/A</v>
      </c>
      <c r="O410" s="288" t="e">
        <f t="shared" ca="1" si="61"/>
        <v>#N/A</v>
      </c>
      <c r="P410" s="287" t="e">
        <f ca="1">CONCATENATE(INDEX([4]IMC!$F$1:$R$5,5,$O410) &amp; " e " &amp; INDEX([4]IMC!$F$1:$R$5,5,$O410+1))</f>
        <v>#N/A</v>
      </c>
      <c r="Q410" s="281"/>
      <c r="R410" s="288" t="e">
        <f>MATCH(F410,[4]PC!A:A,0)</f>
        <v>#N/A</v>
      </c>
      <c r="S410" s="288" t="e">
        <f t="shared" ca="1" si="63"/>
        <v>#N/A</v>
      </c>
      <c r="T410" s="296" t="e">
        <f ca="1">CONCATENATE(INDEX([4]PC!$E$1:$M$2,1,$S410) &amp; " e " &amp; INDEX([4]PC!$E$1:$M$2,1,$S410+1))</f>
        <v>#N/A</v>
      </c>
      <c r="U410" s="339"/>
      <c r="V410" s="335" t="e">
        <f t="shared" ca="1" si="64"/>
        <v>#N/A</v>
      </c>
      <c r="W410" s="335" t="e">
        <f ca="1">CONCATENATE(INDEX([4]IMC!$F$1:$R$5,5,$V410) &amp; " e " &amp; INDEX([4]IMC!$F$1:$R$5,5,$V410+1))</f>
        <v>#N/A</v>
      </c>
      <c r="X410" s="336">
        <f t="shared" si="65"/>
        <v>0</v>
      </c>
      <c r="Y410" s="336">
        <f t="shared" si="66"/>
        <v>0</v>
      </c>
      <c r="Z410" s="337"/>
      <c r="AA410" s="294" t="e">
        <f>VLOOKUP(F410,[4]IMC!$B$6:$R$210,5,FALSE)</f>
        <v>#N/A</v>
      </c>
      <c r="AB410" s="294" t="e">
        <f>VLOOKUP(F410,[4]IMC!$B$6:$R$210,6,FALSE)</f>
        <v>#N/A</v>
      </c>
      <c r="AC410" s="294" t="e">
        <f>VLOOKUP(F410,[4]IMC!$B$6:$R$210,7,FALSE)</f>
        <v>#N/A</v>
      </c>
      <c r="AD410" s="294" t="e">
        <f>VLOOKUP(F410,[4]IMC!$B$6:$R$210,8,FALSE)</f>
        <v>#N/A</v>
      </c>
      <c r="AE410" s="294" t="e">
        <f>VLOOKUP(F410,[4]IMC!$B$6:$R$210,9,FALSE)</f>
        <v>#N/A</v>
      </c>
      <c r="AF410" s="294" t="e">
        <f>VLOOKUP(F410,[4]IMC!$B$6:$R$210,10,FALSE)</f>
        <v>#N/A</v>
      </c>
      <c r="AG410" s="294" t="e">
        <f>VLOOKUP(F410,[4]IMC!$B$6:$R$210,11,FALSE)</f>
        <v>#N/A</v>
      </c>
      <c r="AH410" s="294" t="e">
        <f>VLOOKUP(F410,[4]IMC!$B$6:$R$210,12,FALSE)</f>
        <v>#N/A</v>
      </c>
      <c r="AI410" s="294" t="e">
        <f>VLOOKUP(F410,[4]IMC!$B$6:$R$210,13,FALSE)</f>
        <v>#N/A</v>
      </c>
      <c r="AJ410" s="294" t="e">
        <f>VLOOKUP(F410,[4]IMC!$B$6:$R$210,14,FALSE)</f>
        <v>#N/A</v>
      </c>
      <c r="AK410" s="294" t="e">
        <f>VLOOKUP(F410,[4]IMC!$B$6:$R$210,15,FALSE)</f>
        <v>#N/A</v>
      </c>
      <c r="AL410" s="294" t="e">
        <f>VLOOKUP(F410,[4]IMC!$B$6:$R$210,16,FALSE)</f>
        <v>#N/A</v>
      </c>
      <c r="AM410" s="294" t="e">
        <f>VLOOKUP(F410,[4]IMC!$B$6:$R$210,17,FALSE)</f>
        <v>#N/A</v>
      </c>
    </row>
    <row r="411" spans="1:39" ht="12">
      <c r="A411" s="281"/>
      <c r="B411" s="281"/>
      <c r="C411" s="281"/>
      <c r="D411" s="283"/>
      <c r="E411" s="283"/>
      <c r="F411" s="284">
        <f t="shared" si="67"/>
        <v>0</v>
      </c>
      <c r="G411" s="285" t="e">
        <f t="shared" ca="1" si="70"/>
        <v>#NAME?</v>
      </c>
      <c r="H411" s="281"/>
      <c r="I411" s="281"/>
      <c r="J411" s="281">
        <f t="shared" si="68"/>
        <v>0</v>
      </c>
      <c r="K411" s="281"/>
      <c r="L411" s="286" t="e">
        <f t="shared" si="69"/>
        <v>#DIV/0!</v>
      </c>
      <c r="M411" s="287" t="str">
        <f t="shared" si="62"/>
        <v/>
      </c>
      <c r="N411" s="288" t="e">
        <f>MATCH(F411,[4]IMC!B:B,0)</f>
        <v>#N/A</v>
      </c>
      <c r="O411" s="288" t="e">
        <f t="shared" ca="1" si="61"/>
        <v>#N/A</v>
      </c>
      <c r="P411" s="287" t="e">
        <f ca="1">CONCATENATE(INDEX([4]IMC!$F$1:$R$5,5,$O411) &amp; " e " &amp; INDEX([4]IMC!$F$1:$R$5,5,$O411+1))</f>
        <v>#N/A</v>
      </c>
      <c r="Q411" s="281"/>
      <c r="R411" s="288" t="e">
        <f>MATCH(F411,[4]PC!A:A,0)</f>
        <v>#N/A</v>
      </c>
      <c r="S411" s="288" t="e">
        <f t="shared" ca="1" si="63"/>
        <v>#N/A</v>
      </c>
      <c r="T411" s="296" t="e">
        <f ca="1">CONCATENATE(INDEX([4]PC!$E$1:$M$2,1,$S411) &amp; " e " &amp; INDEX([4]PC!$E$1:$M$2,1,$S411+1))</f>
        <v>#N/A</v>
      </c>
      <c r="U411" s="339"/>
      <c r="V411" s="335" t="e">
        <f t="shared" ca="1" si="64"/>
        <v>#N/A</v>
      </c>
      <c r="W411" s="335" t="e">
        <f ca="1">CONCATENATE(INDEX([4]IMC!$F$1:$R$5,5,$V411) &amp; " e " &amp; INDEX([4]IMC!$F$1:$R$5,5,$V411+1))</f>
        <v>#N/A</v>
      </c>
      <c r="X411" s="336">
        <f t="shared" si="65"/>
        <v>0</v>
      </c>
      <c r="Y411" s="336">
        <f t="shared" si="66"/>
        <v>0</v>
      </c>
      <c r="Z411" s="337"/>
      <c r="AA411" s="294" t="e">
        <f>VLOOKUP(F411,[4]IMC!$B$6:$R$210,5,FALSE)</f>
        <v>#N/A</v>
      </c>
      <c r="AB411" s="294" t="e">
        <f>VLOOKUP(F411,[4]IMC!$B$6:$R$210,6,FALSE)</f>
        <v>#N/A</v>
      </c>
      <c r="AC411" s="294" t="e">
        <f>VLOOKUP(F411,[4]IMC!$B$6:$R$210,7,FALSE)</f>
        <v>#N/A</v>
      </c>
      <c r="AD411" s="294" t="e">
        <f>VLOOKUP(F411,[4]IMC!$B$6:$R$210,8,FALSE)</f>
        <v>#N/A</v>
      </c>
      <c r="AE411" s="294" t="e">
        <f>VLOOKUP(F411,[4]IMC!$B$6:$R$210,9,FALSE)</f>
        <v>#N/A</v>
      </c>
      <c r="AF411" s="294" t="e">
        <f>VLOOKUP(F411,[4]IMC!$B$6:$R$210,10,FALSE)</f>
        <v>#N/A</v>
      </c>
      <c r="AG411" s="294" t="e">
        <f>VLOOKUP(F411,[4]IMC!$B$6:$R$210,11,FALSE)</f>
        <v>#N/A</v>
      </c>
      <c r="AH411" s="294" t="e">
        <f>VLOOKUP(F411,[4]IMC!$B$6:$R$210,12,FALSE)</f>
        <v>#N/A</v>
      </c>
      <c r="AI411" s="294" t="e">
        <f>VLOOKUP(F411,[4]IMC!$B$6:$R$210,13,FALSE)</f>
        <v>#N/A</v>
      </c>
      <c r="AJ411" s="294" t="e">
        <f>VLOOKUP(F411,[4]IMC!$B$6:$R$210,14,FALSE)</f>
        <v>#N/A</v>
      </c>
      <c r="AK411" s="294" t="e">
        <f>VLOOKUP(F411,[4]IMC!$B$6:$R$210,15,FALSE)</f>
        <v>#N/A</v>
      </c>
      <c r="AL411" s="294" t="e">
        <f>VLOOKUP(F411,[4]IMC!$B$6:$R$210,16,FALSE)</f>
        <v>#N/A</v>
      </c>
      <c r="AM411" s="294" t="e">
        <f>VLOOKUP(F411,[4]IMC!$B$6:$R$210,17,FALSE)</f>
        <v>#N/A</v>
      </c>
    </row>
    <row r="412" spans="1:39" ht="12">
      <c r="A412" s="281"/>
      <c r="B412" s="281"/>
      <c r="C412" s="281"/>
      <c r="D412" s="283"/>
      <c r="E412" s="283"/>
      <c r="F412" s="284">
        <f t="shared" si="67"/>
        <v>0</v>
      </c>
      <c r="G412" s="285" t="e">
        <f t="shared" ca="1" si="70"/>
        <v>#NAME?</v>
      </c>
      <c r="H412" s="281"/>
      <c r="I412" s="281"/>
      <c r="J412" s="281">
        <f t="shared" si="68"/>
        <v>0</v>
      </c>
      <c r="K412" s="281"/>
      <c r="L412" s="286" t="e">
        <f t="shared" si="69"/>
        <v>#DIV/0!</v>
      </c>
      <c r="M412" s="287" t="str">
        <f t="shared" si="62"/>
        <v/>
      </c>
      <c r="N412" s="288" t="e">
        <f>MATCH(F412,[4]IMC!B:B,0)</f>
        <v>#N/A</v>
      </c>
      <c r="O412" s="288" t="e">
        <f t="shared" ca="1" si="61"/>
        <v>#N/A</v>
      </c>
      <c r="P412" s="287" t="e">
        <f ca="1">CONCATENATE(INDEX([4]IMC!$F$1:$R$5,5,$O412) &amp; " e " &amp; INDEX([4]IMC!$F$1:$R$5,5,$O412+1))</f>
        <v>#N/A</v>
      </c>
      <c r="Q412" s="281"/>
      <c r="R412" s="288" t="e">
        <f>MATCH(F412,[4]PC!A:A,0)</f>
        <v>#N/A</v>
      </c>
      <c r="S412" s="288" t="e">
        <f t="shared" ca="1" si="63"/>
        <v>#N/A</v>
      </c>
      <c r="T412" s="296" t="e">
        <f ca="1">CONCATENATE(INDEX([4]PC!$E$1:$M$2,1,$S412) &amp; " e " &amp; INDEX([4]PC!$E$1:$M$2,1,$S412+1))</f>
        <v>#N/A</v>
      </c>
      <c r="U412" s="339"/>
      <c r="V412" s="335" t="e">
        <f t="shared" ca="1" si="64"/>
        <v>#N/A</v>
      </c>
      <c r="W412" s="335" t="e">
        <f ca="1">CONCATENATE(INDEX([4]IMC!$F$1:$R$5,5,$V412) &amp; " e " &amp; INDEX([4]IMC!$F$1:$R$5,5,$V412+1))</f>
        <v>#N/A</v>
      </c>
      <c r="X412" s="336">
        <f t="shared" si="65"/>
        <v>0</v>
      </c>
      <c r="Y412" s="336">
        <f t="shared" si="66"/>
        <v>0</v>
      </c>
      <c r="Z412" s="337"/>
      <c r="AA412" s="294" t="e">
        <f>VLOOKUP(F412,[4]IMC!$B$6:$R$210,5,FALSE)</f>
        <v>#N/A</v>
      </c>
      <c r="AB412" s="294" t="e">
        <f>VLOOKUP(F412,[4]IMC!$B$6:$R$210,6,FALSE)</f>
        <v>#N/A</v>
      </c>
      <c r="AC412" s="294" t="e">
        <f>VLOOKUP(F412,[4]IMC!$B$6:$R$210,7,FALSE)</f>
        <v>#N/A</v>
      </c>
      <c r="AD412" s="294" t="e">
        <f>VLOOKUP(F412,[4]IMC!$B$6:$R$210,8,FALSE)</f>
        <v>#N/A</v>
      </c>
      <c r="AE412" s="294" t="e">
        <f>VLOOKUP(F412,[4]IMC!$B$6:$R$210,9,FALSE)</f>
        <v>#N/A</v>
      </c>
      <c r="AF412" s="294" t="e">
        <f>VLOOKUP(F412,[4]IMC!$B$6:$R$210,10,FALSE)</f>
        <v>#N/A</v>
      </c>
      <c r="AG412" s="294" t="e">
        <f>VLOOKUP(F412,[4]IMC!$B$6:$R$210,11,FALSE)</f>
        <v>#N/A</v>
      </c>
      <c r="AH412" s="294" t="e">
        <f>VLOOKUP(F412,[4]IMC!$B$6:$R$210,12,FALSE)</f>
        <v>#N/A</v>
      </c>
      <c r="AI412" s="294" t="e">
        <f>VLOOKUP(F412,[4]IMC!$B$6:$R$210,13,FALSE)</f>
        <v>#N/A</v>
      </c>
      <c r="AJ412" s="294" t="e">
        <f>VLOOKUP(F412,[4]IMC!$B$6:$R$210,14,FALSE)</f>
        <v>#N/A</v>
      </c>
      <c r="AK412" s="294" t="e">
        <f>VLOOKUP(F412,[4]IMC!$B$6:$R$210,15,FALSE)</f>
        <v>#N/A</v>
      </c>
      <c r="AL412" s="294" t="e">
        <f>VLOOKUP(F412,[4]IMC!$B$6:$R$210,16,FALSE)</f>
        <v>#N/A</v>
      </c>
      <c r="AM412" s="294" t="e">
        <f>VLOOKUP(F412,[4]IMC!$B$6:$R$210,17,FALSE)</f>
        <v>#N/A</v>
      </c>
    </row>
    <row r="413" spans="1:39" ht="12">
      <c r="A413" s="281"/>
      <c r="B413" s="281"/>
      <c r="C413" s="281"/>
      <c r="D413" s="283"/>
      <c r="E413" s="283"/>
      <c r="F413" s="284">
        <f t="shared" si="67"/>
        <v>0</v>
      </c>
      <c r="G413" s="285" t="e">
        <f t="shared" ca="1" si="70"/>
        <v>#NAME?</v>
      </c>
      <c r="H413" s="281"/>
      <c r="I413" s="281"/>
      <c r="J413" s="281">
        <f t="shared" si="68"/>
        <v>0</v>
      </c>
      <c r="K413" s="281"/>
      <c r="L413" s="286" t="e">
        <f t="shared" si="69"/>
        <v>#DIV/0!</v>
      </c>
      <c r="M413" s="287" t="str">
        <f t="shared" si="62"/>
        <v/>
      </c>
      <c r="N413" s="288" t="e">
        <f>MATCH(F413,[4]IMC!B:B,0)</f>
        <v>#N/A</v>
      </c>
      <c r="O413" s="288" t="e">
        <f t="shared" ca="1" si="61"/>
        <v>#N/A</v>
      </c>
      <c r="P413" s="287" t="e">
        <f ca="1">CONCATENATE(INDEX([4]IMC!$F$1:$R$5,5,$O413) &amp; " e " &amp; INDEX([4]IMC!$F$1:$R$5,5,$O413+1))</f>
        <v>#N/A</v>
      </c>
      <c r="Q413" s="281"/>
      <c r="R413" s="288" t="e">
        <f>MATCH(F413,[4]PC!A:A,0)</f>
        <v>#N/A</v>
      </c>
      <c r="S413" s="288" t="e">
        <f t="shared" ca="1" si="63"/>
        <v>#N/A</v>
      </c>
      <c r="T413" s="296" t="e">
        <f ca="1">CONCATENATE(INDEX([4]PC!$E$1:$M$2,1,$S413) &amp; " e " &amp; INDEX([4]PC!$E$1:$M$2,1,$S413+1))</f>
        <v>#N/A</v>
      </c>
      <c r="U413" s="339"/>
      <c r="V413" s="335" t="e">
        <f t="shared" ca="1" si="64"/>
        <v>#N/A</v>
      </c>
      <c r="W413" s="335" t="e">
        <f ca="1">CONCATENATE(INDEX([4]IMC!$F$1:$R$5,5,$V413) &amp; " e " &amp; INDEX([4]IMC!$F$1:$R$5,5,$V413+1))</f>
        <v>#N/A</v>
      </c>
      <c r="X413" s="336">
        <f t="shared" si="65"/>
        <v>0</v>
      </c>
      <c r="Y413" s="336">
        <f t="shared" si="66"/>
        <v>0</v>
      </c>
      <c r="Z413" s="337"/>
      <c r="AA413" s="294" t="e">
        <f>VLOOKUP(F413,[4]IMC!$B$6:$R$210,5,FALSE)</f>
        <v>#N/A</v>
      </c>
      <c r="AB413" s="294" t="e">
        <f>VLOOKUP(F413,[4]IMC!$B$6:$R$210,6,FALSE)</f>
        <v>#N/A</v>
      </c>
      <c r="AC413" s="294" t="e">
        <f>VLOOKUP(F413,[4]IMC!$B$6:$R$210,7,FALSE)</f>
        <v>#N/A</v>
      </c>
      <c r="AD413" s="294" t="e">
        <f>VLOOKUP(F413,[4]IMC!$B$6:$R$210,8,FALSE)</f>
        <v>#N/A</v>
      </c>
      <c r="AE413" s="294" t="e">
        <f>VLOOKUP(F413,[4]IMC!$B$6:$R$210,9,FALSE)</f>
        <v>#N/A</v>
      </c>
      <c r="AF413" s="294" t="e">
        <f>VLOOKUP(F413,[4]IMC!$B$6:$R$210,10,FALSE)</f>
        <v>#N/A</v>
      </c>
      <c r="AG413" s="294" t="e">
        <f>VLOOKUP(F413,[4]IMC!$B$6:$R$210,11,FALSE)</f>
        <v>#N/A</v>
      </c>
      <c r="AH413" s="294" t="e">
        <f>VLOOKUP(F413,[4]IMC!$B$6:$R$210,12,FALSE)</f>
        <v>#N/A</v>
      </c>
      <c r="AI413" s="294" t="e">
        <f>VLOOKUP(F413,[4]IMC!$B$6:$R$210,13,FALSE)</f>
        <v>#N/A</v>
      </c>
      <c r="AJ413" s="294" t="e">
        <f>VLOOKUP(F413,[4]IMC!$B$6:$R$210,14,FALSE)</f>
        <v>#N/A</v>
      </c>
      <c r="AK413" s="294" t="e">
        <f>VLOOKUP(F413,[4]IMC!$B$6:$R$210,15,FALSE)</f>
        <v>#N/A</v>
      </c>
      <c r="AL413" s="294" t="e">
        <f>VLOOKUP(F413,[4]IMC!$B$6:$R$210,16,FALSE)</f>
        <v>#N/A</v>
      </c>
      <c r="AM413" s="294" t="e">
        <f>VLOOKUP(F413,[4]IMC!$B$6:$R$210,17,FALSE)</f>
        <v>#N/A</v>
      </c>
    </row>
    <row r="414" spans="1:39" ht="12">
      <c r="A414" s="281"/>
      <c r="B414" s="281"/>
      <c r="C414" s="281"/>
      <c r="D414" s="283"/>
      <c r="E414" s="283"/>
      <c r="F414" s="284">
        <f t="shared" si="67"/>
        <v>0</v>
      </c>
      <c r="G414" s="285" t="e">
        <f t="shared" ca="1" si="70"/>
        <v>#NAME?</v>
      </c>
      <c r="H414" s="281"/>
      <c r="I414" s="281"/>
      <c r="J414" s="281">
        <f t="shared" si="68"/>
        <v>0</v>
      </c>
      <c r="K414" s="281"/>
      <c r="L414" s="286" t="e">
        <f t="shared" si="69"/>
        <v>#DIV/0!</v>
      </c>
      <c r="M414" s="287" t="str">
        <f t="shared" si="62"/>
        <v/>
      </c>
      <c r="N414" s="288" t="e">
        <f>MATCH(F414,[4]IMC!B:B,0)</f>
        <v>#N/A</v>
      </c>
      <c r="O414" s="288" t="e">
        <f t="shared" ca="1" si="61"/>
        <v>#N/A</v>
      </c>
      <c r="P414" s="287" t="e">
        <f ca="1">CONCATENATE(INDEX([4]IMC!$F$1:$R$5,5,$O414) &amp; " e " &amp; INDEX([4]IMC!$F$1:$R$5,5,$O414+1))</f>
        <v>#N/A</v>
      </c>
      <c r="Q414" s="281"/>
      <c r="R414" s="288" t="e">
        <f>MATCH(F414,[4]PC!A:A,0)</f>
        <v>#N/A</v>
      </c>
      <c r="S414" s="288" t="e">
        <f t="shared" ca="1" si="63"/>
        <v>#N/A</v>
      </c>
      <c r="T414" s="296" t="e">
        <f ca="1">CONCATENATE(INDEX([4]PC!$E$1:$M$2,1,$S414) &amp; " e " &amp; INDEX([4]PC!$E$1:$M$2,1,$S414+1))</f>
        <v>#N/A</v>
      </c>
      <c r="U414" s="339"/>
      <c r="V414" s="335" t="e">
        <f t="shared" ca="1" si="64"/>
        <v>#N/A</v>
      </c>
      <c r="W414" s="335" t="e">
        <f ca="1">CONCATENATE(INDEX([4]IMC!$F$1:$R$5,5,$V414) &amp; " e " &amp; INDEX([4]IMC!$F$1:$R$5,5,$V414+1))</f>
        <v>#N/A</v>
      </c>
      <c r="X414" s="336">
        <f t="shared" si="65"/>
        <v>0</v>
      </c>
      <c r="Y414" s="336">
        <f t="shared" si="66"/>
        <v>0</v>
      </c>
      <c r="Z414" s="337"/>
      <c r="AA414" s="294" t="e">
        <f>VLOOKUP(F414,[4]IMC!$B$6:$R$210,5,FALSE)</f>
        <v>#N/A</v>
      </c>
      <c r="AB414" s="294" t="e">
        <f>VLOOKUP(F414,[4]IMC!$B$6:$R$210,6,FALSE)</f>
        <v>#N/A</v>
      </c>
      <c r="AC414" s="294" t="e">
        <f>VLOOKUP(F414,[4]IMC!$B$6:$R$210,7,FALSE)</f>
        <v>#N/A</v>
      </c>
      <c r="AD414" s="294" t="e">
        <f>VLOOKUP(F414,[4]IMC!$B$6:$R$210,8,FALSE)</f>
        <v>#N/A</v>
      </c>
      <c r="AE414" s="294" t="e">
        <f>VLOOKUP(F414,[4]IMC!$B$6:$R$210,9,FALSE)</f>
        <v>#N/A</v>
      </c>
      <c r="AF414" s="294" t="e">
        <f>VLOOKUP(F414,[4]IMC!$B$6:$R$210,10,FALSE)</f>
        <v>#N/A</v>
      </c>
      <c r="AG414" s="294" t="e">
        <f>VLOOKUP(F414,[4]IMC!$B$6:$R$210,11,FALSE)</f>
        <v>#N/A</v>
      </c>
      <c r="AH414" s="294" t="e">
        <f>VLOOKUP(F414,[4]IMC!$B$6:$R$210,12,FALSE)</f>
        <v>#N/A</v>
      </c>
      <c r="AI414" s="294" t="e">
        <f>VLOOKUP(F414,[4]IMC!$B$6:$R$210,13,FALSE)</f>
        <v>#N/A</v>
      </c>
      <c r="AJ414" s="294" t="e">
        <f>VLOOKUP(F414,[4]IMC!$B$6:$R$210,14,FALSE)</f>
        <v>#N/A</v>
      </c>
      <c r="AK414" s="294" t="e">
        <f>VLOOKUP(F414,[4]IMC!$B$6:$R$210,15,FALSE)</f>
        <v>#N/A</v>
      </c>
      <c r="AL414" s="294" t="e">
        <f>VLOOKUP(F414,[4]IMC!$B$6:$R$210,16,FALSE)</f>
        <v>#N/A</v>
      </c>
      <c r="AM414" s="294" t="e">
        <f>VLOOKUP(F414,[4]IMC!$B$6:$R$210,17,FALSE)</f>
        <v>#N/A</v>
      </c>
    </row>
    <row r="415" spans="1:39" ht="12">
      <c r="A415" s="281"/>
      <c r="B415" s="281"/>
      <c r="C415" s="281"/>
      <c r="D415" s="283"/>
      <c r="E415" s="283"/>
      <c r="F415" s="284">
        <f t="shared" si="67"/>
        <v>0</v>
      </c>
      <c r="G415" s="285" t="e">
        <f t="shared" ca="1" si="70"/>
        <v>#NAME?</v>
      </c>
      <c r="H415" s="281"/>
      <c r="I415" s="281"/>
      <c r="J415" s="281">
        <f t="shared" si="68"/>
        <v>0</v>
      </c>
      <c r="K415" s="281"/>
      <c r="L415" s="286" t="e">
        <f t="shared" si="69"/>
        <v>#DIV/0!</v>
      </c>
      <c r="M415" s="287" t="str">
        <f t="shared" si="62"/>
        <v/>
      </c>
      <c r="N415" s="288" t="e">
        <f>MATCH(F415,[4]IMC!B:B,0)</f>
        <v>#N/A</v>
      </c>
      <c r="O415" s="288" t="e">
        <f t="shared" ca="1" si="61"/>
        <v>#N/A</v>
      </c>
      <c r="P415" s="287" t="e">
        <f ca="1">CONCATENATE(INDEX([4]IMC!$F$1:$R$5,5,$O415) &amp; " e " &amp; INDEX([4]IMC!$F$1:$R$5,5,$O415+1))</f>
        <v>#N/A</v>
      </c>
      <c r="Q415" s="281"/>
      <c r="R415" s="288" t="e">
        <f>MATCH(F415,[4]PC!A:A,0)</f>
        <v>#N/A</v>
      </c>
      <c r="S415" s="288" t="e">
        <f t="shared" ca="1" si="63"/>
        <v>#N/A</v>
      </c>
      <c r="T415" s="296" t="e">
        <f ca="1">CONCATENATE(INDEX([4]PC!$E$1:$M$2,1,$S415) &amp; " e " &amp; INDEX([4]PC!$E$1:$M$2,1,$S415+1))</f>
        <v>#N/A</v>
      </c>
      <c r="U415" s="339"/>
      <c r="V415" s="335" t="e">
        <f t="shared" ca="1" si="64"/>
        <v>#N/A</v>
      </c>
      <c r="W415" s="335" t="e">
        <f ca="1">CONCATENATE(INDEX([4]IMC!$F$1:$R$5,5,$V415) &amp; " e " &amp; INDEX([4]IMC!$F$1:$R$5,5,$V415+1))</f>
        <v>#N/A</v>
      </c>
      <c r="X415" s="336">
        <f t="shared" si="65"/>
        <v>0</v>
      </c>
      <c r="Y415" s="336">
        <f t="shared" si="66"/>
        <v>0</v>
      </c>
      <c r="Z415" s="337"/>
      <c r="AA415" s="294" t="e">
        <f>VLOOKUP(F415,[4]IMC!$B$6:$R$210,5,FALSE)</f>
        <v>#N/A</v>
      </c>
      <c r="AB415" s="294" t="e">
        <f>VLOOKUP(F415,[4]IMC!$B$6:$R$210,6,FALSE)</f>
        <v>#N/A</v>
      </c>
      <c r="AC415" s="294" t="e">
        <f>VLOOKUP(F415,[4]IMC!$B$6:$R$210,7,FALSE)</f>
        <v>#N/A</v>
      </c>
      <c r="AD415" s="294" t="e">
        <f>VLOOKUP(F415,[4]IMC!$B$6:$R$210,8,FALSE)</f>
        <v>#N/A</v>
      </c>
      <c r="AE415" s="294" t="e">
        <f>VLOOKUP(F415,[4]IMC!$B$6:$R$210,9,FALSE)</f>
        <v>#N/A</v>
      </c>
      <c r="AF415" s="294" t="e">
        <f>VLOOKUP(F415,[4]IMC!$B$6:$R$210,10,FALSE)</f>
        <v>#N/A</v>
      </c>
      <c r="AG415" s="294" t="e">
        <f>VLOOKUP(F415,[4]IMC!$B$6:$R$210,11,FALSE)</f>
        <v>#N/A</v>
      </c>
      <c r="AH415" s="294" t="e">
        <f>VLOOKUP(F415,[4]IMC!$B$6:$R$210,12,FALSE)</f>
        <v>#N/A</v>
      </c>
      <c r="AI415" s="294" t="e">
        <f>VLOOKUP(F415,[4]IMC!$B$6:$R$210,13,FALSE)</f>
        <v>#N/A</v>
      </c>
      <c r="AJ415" s="294" t="e">
        <f>VLOOKUP(F415,[4]IMC!$B$6:$R$210,14,FALSE)</f>
        <v>#N/A</v>
      </c>
      <c r="AK415" s="294" t="e">
        <f>VLOOKUP(F415,[4]IMC!$B$6:$R$210,15,FALSE)</f>
        <v>#N/A</v>
      </c>
      <c r="AL415" s="294" t="e">
        <f>VLOOKUP(F415,[4]IMC!$B$6:$R$210,16,FALSE)</f>
        <v>#N/A</v>
      </c>
      <c r="AM415" s="294" t="e">
        <f>VLOOKUP(F415,[4]IMC!$B$6:$R$210,17,FALSE)</f>
        <v>#N/A</v>
      </c>
    </row>
    <row r="416" spans="1:39" ht="12">
      <c r="A416" s="281"/>
      <c r="B416" s="281"/>
      <c r="C416" s="281"/>
      <c r="D416" s="283"/>
      <c r="E416" s="283"/>
      <c r="F416" s="284">
        <f t="shared" si="67"/>
        <v>0</v>
      </c>
      <c r="G416" s="285" t="e">
        <f t="shared" ca="1" si="70"/>
        <v>#NAME?</v>
      </c>
      <c r="H416" s="281"/>
      <c r="I416" s="281"/>
      <c r="J416" s="281">
        <f t="shared" si="68"/>
        <v>0</v>
      </c>
      <c r="K416" s="281"/>
      <c r="L416" s="286" t="e">
        <f t="shared" si="69"/>
        <v>#DIV/0!</v>
      </c>
      <c r="M416" s="287" t="str">
        <f t="shared" si="62"/>
        <v/>
      </c>
      <c r="N416" s="288" t="e">
        <f>MATCH(F416,[4]IMC!B:B,0)</f>
        <v>#N/A</v>
      </c>
      <c r="O416" s="288" t="e">
        <f t="shared" ca="1" si="61"/>
        <v>#N/A</v>
      </c>
      <c r="P416" s="287" t="e">
        <f ca="1">CONCATENATE(INDEX([4]IMC!$F$1:$R$5,5,$O416) &amp; " e " &amp; INDEX([4]IMC!$F$1:$R$5,5,$O416+1))</f>
        <v>#N/A</v>
      </c>
      <c r="Q416" s="281"/>
      <c r="R416" s="288" t="e">
        <f>MATCH(F416,[4]PC!A:A,0)</f>
        <v>#N/A</v>
      </c>
      <c r="S416" s="288" t="e">
        <f t="shared" ca="1" si="63"/>
        <v>#N/A</v>
      </c>
      <c r="T416" s="296" t="e">
        <f ca="1">CONCATENATE(INDEX([4]PC!$E$1:$M$2,1,$S416) &amp; " e " &amp; INDEX([4]PC!$E$1:$M$2,1,$S416+1))</f>
        <v>#N/A</v>
      </c>
      <c r="U416" s="339"/>
      <c r="V416" s="335" t="e">
        <f t="shared" ca="1" si="64"/>
        <v>#N/A</v>
      </c>
      <c r="W416" s="335" t="e">
        <f ca="1">CONCATENATE(INDEX([4]IMC!$F$1:$R$5,5,$V416) &amp; " e " &amp; INDEX([4]IMC!$F$1:$R$5,5,$V416+1))</f>
        <v>#N/A</v>
      </c>
      <c r="X416" s="336">
        <f t="shared" si="65"/>
        <v>0</v>
      </c>
      <c r="Y416" s="336">
        <f t="shared" si="66"/>
        <v>0</v>
      </c>
      <c r="Z416" s="337"/>
      <c r="AA416" s="294" t="e">
        <f>VLOOKUP(F416,[4]IMC!$B$6:$R$210,5,FALSE)</f>
        <v>#N/A</v>
      </c>
      <c r="AB416" s="294" t="e">
        <f>VLOOKUP(F416,[4]IMC!$B$6:$R$210,6,FALSE)</f>
        <v>#N/A</v>
      </c>
      <c r="AC416" s="294" t="e">
        <f>VLOOKUP(F416,[4]IMC!$B$6:$R$210,7,FALSE)</f>
        <v>#N/A</v>
      </c>
      <c r="AD416" s="294" t="e">
        <f>VLOOKUP(F416,[4]IMC!$B$6:$R$210,8,FALSE)</f>
        <v>#N/A</v>
      </c>
      <c r="AE416" s="294" t="e">
        <f>VLOOKUP(F416,[4]IMC!$B$6:$R$210,9,FALSE)</f>
        <v>#N/A</v>
      </c>
      <c r="AF416" s="294" t="e">
        <f>VLOOKUP(F416,[4]IMC!$B$6:$R$210,10,FALSE)</f>
        <v>#N/A</v>
      </c>
      <c r="AG416" s="294" t="e">
        <f>VLOOKUP(F416,[4]IMC!$B$6:$R$210,11,FALSE)</f>
        <v>#N/A</v>
      </c>
      <c r="AH416" s="294" t="e">
        <f>VLOOKUP(F416,[4]IMC!$B$6:$R$210,12,FALSE)</f>
        <v>#N/A</v>
      </c>
      <c r="AI416" s="294" t="e">
        <f>VLOOKUP(F416,[4]IMC!$B$6:$R$210,13,FALSE)</f>
        <v>#N/A</v>
      </c>
      <c r="AJ416" s="294" t="e">
        <f>VLOOKUP(F416,[4]IMC!$B$6:$R$210,14,FALSE)</f>
        <v>#N/A</v>
      </c>
      <c r="AK416" s="294" t="e">
        <f>VLOOKUP(F416,[4]IMC!$B$6:$R$210,15,FALSE)</f>
        <v>#N/A</v>
      </c>
      <c r="AL416" s="294" t="e">
        <f>VLOOKUP(F416,[4]IMC!$B$6:$R$210,16,FALSE)</f>
        <v>#N/A</v>
      </c>
      <c r="AM416" s="294" t="e">
        <f>VLOOKUP(F416,[4]IMC!$B$6:$R$210,17,FALSE)</f>
        <v>#N/A</v>
      </c>
    </row>
    <row r="417" spans="1:39" ht="12">
      <c r="A417" s="281"/>
      <c r="B417" s="281"/>
      <c r="C417" s="281"/>
      <c r="D417" s="283"/>
      <c r="E417" s="283"/>
      <c r="F417" s="284">
        <f t="shared" si="67"/>
        <v>0</v>
      </c>
      <c r="G417" s="285" t="e">
        <f t="shared" ca="1" si="70"/>
        <v>#NAME?</v>
      </c>
      <c r="H417" s="281"/>
      <c r="I417" s="281"/>
      <c r="J417" s="281">
        <f t="shared" si="68"/>
        <v>0</v>
      </c>
      <c r="K417" s="281"/>
      <c r="L417" s="286" t="e">
        <f t="shared" si="69"/>
        <v>#DIV/0!</v>
      </c>
      <c r="M417" s="287" t="str">
        <f t="shared" si="62"/>
        <v/>
      </c>
      <c r="N417" s="288" t="e">
        <f>MATCH(F417,[4]IMC!B:B,0)</f>
        <v>#N/A</v>
      </c>
      <c r="O417" s="288" t="e">
        <f t="shared" ca="1" si="61"/>
        <v>#N/A</v>
      </c>
      <c r="P417" s="287" t="e">
        <f ca="1">CONCATENATE(INDEX([4]IMC!$F$1:$R$5,5,$O417) &amp; " e " &amp; INDEX([4]IMC!$F$1:$R$5,5,$O417+1))</f>
        <v>#N/A</v>
      </c>
      <c r="Q417" s="281"/>
      <c r="R417" s="288" t="e">
        <f>MATCH(F417,[4]PC!A:A,0)</f>
        <v>#N/A</v>
      </c>
      <c r="S417" s="288" t="e">
        <f t="shared" ca="1" si="63"/>
        <v>#N/A</v>
      </c>
      <c r="T417" s="296" t="e">
        <f ca="1">CONCATENATE(INDEX([4]PC!$E$1:$M$2,1,$S417) &amp; " e " &amp; INDEX([4]PC!$E$1:$M$2,1,$S417+1))</f>
        <v>#N/A</v>
      </c>
      <c r="U417" s="339"/>
      <c r="V417" s="335" t="e">
        <f t="shared" ca="1" si="64"/>
        <v>#N/A</v>
      </c>
      <c r="W417" s="335" t="e">
        <f ca="1">CONCATENATE(INDEX([4]IMC!$F$1:$R$5,5,$V417) &amp; " e " &amp; INDEX([4]IMC!$F$1:$R$5,5,$V417+1))</f>
        <v>#N/A</v>
      </c>
      <c r="X417" s="336">
        <f t="shared" si="65"/>
        <v>0</v>
      </c>
      <c r="Y417" s="336">
        <f t="shared" si="66"/>
        <v>0</v>
      </c>
      <c r="Z417" s="337"/>
      <c r="AA417" s="294" t="e">
        <f>VLOOKUP(F417,[4]IMC!$B$6:$R$210,5,FALSE)</f>
        <v>#N/A</v>
      </c>
      <c r="AB417" s="294" t="e">
        <f>VLOOKUP(F417,[4]IMC!$B$6:$R$210,6,FALSE)</f>
        <v>#N/A</v>
      </c>
      <c r="AC417" s="294" t="e">
        <f>VLOOKUP(F417,[4]IMC!$B$6:$R$210,7,FALSE)</f>
        <v>#N/A</v>
      </c>
      <c r="AD417" s="294" t="e">
        <f>VLOOKUP(F417,[4]IMC!$B$6:$R$210,8,FALSE)</f>
        <v>#N/A</v>
      </c>
      <c r="AE417" s="294" t="e">
        <f>VLOOKUP(F417,[4]IMC!$B$6:$R$210,9,FALSE)</f>
        <v>#N/A</v>
      </c>
      <c r="AF417" s="294" t="e">
        <f>VLOOKUP(F417,[4]IMC!$B$6:$R$210,10,FALSE)</f>
        <v>#N/A</v>
      </c>
      <c r="AG417" s="294" t="e">
        <f>VLOOKUP(F417,[4]IMC!$B$6:$R$210,11,FALSE)</f>
        <v>#N/A</v>
      </c>
      <c r="AH417" s="294" t="e">
        <f>VLOOKUP(F417,[4]IMC!$B$6:$R$210,12,FALSE)</f>
        <v>#N/A</v>
      </c>
      <c r="AI417" s="294" t="e">
        <f>VLOOKUP(F417,[4]IMC!$B$6:$R$210,13,FALSE)</f>
        <v>#N/A</v>
      </c>
      <c r="AJ417" s="294" t="e">
        <f>VLOOKUP(F417,[4]IMC!$B$6:$R$210,14,FALSE)</f>
        <v>#N/A</v>
      </c>
      <c r="AK417" s="294" t="e">
        <f>VLOOKUP(F417,[4]IMC!$B$6:$R$210,15,FALSE)</f>
        <v>#N/A</v>
      </c>
      <c r="AL417" s="294" t="e">
        <f>VLOOKUP(F417,[4]IMC!$B$6:$R$210,16,FALSE)</f>
        <v>#N/A</v>
      </c>
      <c r="AM417" s="294" t="e">
        <f>VLOOKUP(F417,[4]IMC!$B$6:$R$210,17,FALSE)</f>
        <v>#N/A</v>
      </c>
    </row>
    <row r="418" spans="1:39" ht="12">
      <c r="A418" s="281"/>
      <c r="B418" s="281"/>
      <c r="C418" s="281"/>
      <c r="D418" s="283"/>
      <c r="E418" s="283"/>
      <c r="F418" s="284">
        <f t="shared" si="67"/>
        <v>0</v>
      </c>
      <c r="G418" s="285" t="e">
        <f t="shared" ca="1" si="70"/>
        <v>#NAME?</v>
      </c>
      <c r="H418" s="281"/>
      <c r="I418" s="281"/>
      <c r="J418" s="281">
        <f t="shared" si="68"/>
        <v>0</v>
      </c>
      <c r="K418" s="281"/>
      <c r="L418" s="286" t="e">
        <f t="shared" si="69"/>
        <v>#DIV/0!</v>
      </c>
      <c r="M418" s="287" t="str">
        <f t="shared" si="62"/>
        <v/>
      </c>
      <c r="N418" s="288" t="e">
        <f>MATCH(F418,[4]IMC!B:B,0)</f>
        <v>#N/A</v>
      </c>
      <c r="O418" s="288" t="e">
        <f t="shared" ca="1" si="61"/>
        <v>#N/A</v>
      </c>
      <c r="P418" s="287" t="e">
        <f ca="1">CONCATENATE(INDEX([4]IMC!$F$1:$R$5,5,$O418) &amp; " e " &amp; INDEX([4]IMC!$F$1:$R$5,5,$O418+1))</f>
        <v>#N/A</v>
      </c>
      <c r="Q418" s="281"/>
      <c r="R418" s="288" t="e">
        <f>MATCH(F418,[4]PC!A:A,0)</f>
        <v>#N/A</v>
      </c>
      <c r="S418" s="288" t="e">
        <f t="shared" ca="1" si="63"/>
        <v>#N/A</v>
      </c>
      <c r="T418" s="296" t="e">
        <f ca="1">CONCATENATE(INDEX([4]PC!$E$1:$M$2,1,$S418) &amp; " e " &amp; INDEX([4]PC!$E$1:$M$2,1,$S418+1))</f>
        <v>#N/A</v>
      </c>
      <c r="U418" s="339"/>
      <c r="V418" s="335" t="e">
        <f t="shared" ca="1" si="64"/>
        <v>#N/A</v>
      </c>
      <c r="W418" s="335" t="e">
        <f ca="1">CONCATENATE(INDEX([4]IMC!$F$1:$R$5,5,$V418) &amp; " e " &amp; INDEX([4]IMC!$F$1:$R$5,5,$V418+1))</f>
        <v>#N/A</v>
      </c>
      <c r="X418" s="336">
        <f t="shared" si="65"/>
        <v>0</v>
      </c>
      <c r="Y418" s="336">
        <f t="shared" si="66"/>
        <v>0</v>
      </c>
      <c r="Z418" s="337"/>
      <c r="AA418" s="294" t="e">
        <f>VLOOKUP(F418,[4]IMC!$B$6:$R$210,5,FALSE)</f>
        <v>#N/A</v>
      </c>
      <c r="AB418" s="294" t="e">
        <f>VLOOKUP(F418,[4]IMC!$B$6:$R$210,6,FALSE)</f>
        <v>#N/A</v>
      </c>
      <c r="AC418" s="294" t="e">
        <f>VLOOKUP(F418,[4]IMC!$B$6:$R$210,7,FALSE)</f>
        <v>#N/A</v>
      </c>
      <c r="AD418" s="294" t="e">
        <f>VLOOKUP(F418,[4]IMC!$B$6:$R$210,8,FALSE)</f>
        <v>#N/A</v>
      </c>
      <c r="AE418" s="294" t="e">
        <f>VLOOKUP(F418,[4]IMC!$B$6:$R$210,9,FALSE)</f>
        <v>#N/A</v>
      </c>
      <c r="AF418" s="294" t="e">
        <f>VLOOKUP(F418,[4]IMC!$B$6:$R$210,10,FALSE)</f>
        <v>#N/A</v>
      </c>
      <c r="AG418" s="294" t="e">
        <f>VLOOKUP(F418,[4]IMC!$B$6:$R$210,11,FALSE)</f>
        <v>#N/A</v>
      </c>
      <c r="AH418" s="294" t="e">
        <f>VLOOKUP(F418,[4]IMC!$B$6:$R$210,12,FALSE)</f>
        <v>#N/A</v>
      </c>
      <c r="AI418" s="294" t="e">
        <f>VLOOKUP(F418,[4]IMC!$B$6:$R$210,13,FALSE)</f>
        <v>#N/A</v>
      </c>
      <c r="AJ418" s="294" t="e">
        <f>VLOOKUP(F418,[4]IMC!$B$6:$R$210,14,FALSE)</f>
        <v>#N/A</v>
      </c>
      <c r="AK418" s="294" t="e">
        <f>VLOOKUP(F418,[4]IMC!$B$6:$R$210,15,FALSE)</f>
        <v>#N/A</v>
      </c>
      <c r="AL418" s="294" t="e">
        <f>VLOOKUP(F418,[4]IMC!$B$6:$R$210,16,FALSE)</f>
        <v>#N/A</v>
      </c>
      <c r="AM418" s="294" t="e">
        <f>VLOOKUP(F418,[4]IMC!$B$6:$R$210,17,FALSE)</f>
        <v>#N/A</v>
      </c>
    </row>
    <row r="419" spans="1:39" ht="12">
      <c r="A419" s="281"/>
      <c r="B419" s="281"/>
      <c r="C419" s="281"/>
      <c r="D419" s="283"/>
      <c r="E419" s="283"/>
      <c r="F419" s="284">
        <f t="shared" si="67"/>
        <v>0</v>
      </c>
      <c r="G419" s="285" t="e">
        <f t="shared" ca="1" si="70"/>
        <v>#NAME?</v>
      </c>
      <c r="H419" s="281"/>
      <c r="I419" s="281"/>
      <c r="J419" s="281">
        <f t="shared" si="68"/>
        <v>0</v>
      </c>
      <c r="K419" s="281"/>
      <c r="L419" s="286" t="e">
        <f t="shared" si="69"/>
        <v>#DIV/0!</v>
      </c>
      <c r="M419" s="287" t="str">
        <f t="shared" si="62"/>
        <v/>
      </c>
      <c r="N419" s="288" t="e">
        <f>MATCH(F419,[4]IMC!B:B,0)</f>
        <v>#N/A</v>
      </c>
      <c r="O419" s="288" t="e">
        <f t="shared" ca="1" si="61"/>
        <v>#N/A</v>
      </c>
      <c r="P419" s="287" t="e">
        <f ca="1">CONCATENATE(INDEX([4]IMC!$F$1:$R$5,5,$O419) &amp; " e " &amp; INDEX([4]IMC!$F$1:$R$5,5,$O419+1))</f>
        <v>#N/A</v>
      </c>
      <c r="Q419" s="281"/>
      <c r="R419" s="288" t="e">
        <f>MATCH(F419,[4]PC!A:A,0)</f>
        <v>#N/A</v>
      </c>
      <c r="S419" s="288" t="e">
        <f t="shared" ca="1" si="63"/>
        <v>#N/A</v>
      </c>
      <c r="T419" s="296" t="e">
        <f ca="1">CONCATENATE(INDEX([4]PC!$E$1:$M$2,1,$S419) &amp; " e " &amp; INDEX([4]PC!$E$1:$M$2,1,$S419+1))</f>
        <v>#N/A</v>
      </c>
      <c r="U419" s="339"/>
      <c r="V419" s="335" t="e">
        <f t="shared" ca="1" si="64"/>
        <v>#N/A</v>
      </c>
      <c r="W419" s="335" t="e">
        <f ca="1">CONCATENATE(INDEX([4]IMC!$F$1:$R$5,5,$V419) &amp; " e " &amp; INDEX([4]IMC!$F$1:$R$5,5,$V419+1))</f>
        <v>#N/A</v>
      </c>
      <c r="X419" s="336">
        <f t="shared" si="65"/>
        <v>0</v>
      </c>
      <c r="Y419" s="336">
        <f t="shared" si="66"/>
        <v>0</v>
      </c>
      <c r="Z419" s="337"/>
      <c r="AA419" s="294" t="e">
        <f>VLOOKUP(F419,[4]IMC!$B$6:$R$210,5,FALSE)</f>
        <v>#N/A</v>
      </c>
      <c r="AB419" s="294" t="e">
        <f>VLOOKUP(F419,[4]IMC!$B$6:$R$210,6,FALSE)</f>
        <v>#N/A</v>
      </c>
      <c r="AC419" s="294" t="e">
        <f>VLOOKUP(F419,[4]IMC!$B$6:$R$210,7,FALSE)</f>
        <v>#N/A</v>
      </c>
      <c r="AD419" s="294" t="e">
        <f>VLOOKUP(F419,[4]IMC!$B$6:$R$210,8,FALSE)</f>
        <v>#N/A</v>
      </c>
      <c r="AE419" s="294" t="e">
        <f>VLOOKUP(F419,[4]IMC!$B$6:$R$210,9,FALSE)</f>
        <v>#N/A</v>
      </c>
      <c r="AF419" s="294" t="e">
        <f>VLOOKUP(F419,[4]IMC!$B$6:$R$210,10,FALSE)</f>
        <v>#N/A</v>
      </c>
      <c r="AG419" s="294" t="e">
        <f>VLOOKUP(F419,[4]IMC!$B$6:$R$210,11,FALSE)</f>
        <v>#N/A</v>
      </c>
      <c r="AH419" s="294" t="e">
        <f>VLOOKUP(F419,[4]IMC!$B$6:$R$210,12,FALSE)</f>
        <v>#N/A</v>
      </c>
      <c r="AI419" s="294" t="e">
        <f>VLOOKUP(F419,[4]IMC!$B$6:$R$210,13,FALSE)</f>
        <v>#N/A</v>
      </c>
      <c r="AJ419" s="294" t="e">
        <f>VLOOKUP(F419,[4]IMC!$B$6:$R$210,14,FALSE)</f>
        <v>#N/A</v>
      </c>
      <c r="AK419" s="294" t="e">
        <f>VLOOKUP(F419,[4]IMC!$B$6:$R$210,15,FALSE)</f>
        <v>#N/A</v>
      </c>
      <c r="AL419" s="294" t="e">
        <f>VLOOKUP(F419,[4]IMC!$B$6:$R$210,16,FALSE)</f>
        <v>#N/A</v>
      </c>
      <c r="AM419" s="294" t="e">
        <f>VLOOKUP(F419,[4]IMC!$B$6:$R$210,17,FALSE)</f>
        <v>#N/A</v>
      </c>
    </row>
    <row r="420" spans="1:39" ht="12">
      <c r="A420" s="281"/>
      <c r="B420" s="281"/>
      <c r="C420" s="281"/>
      <c r="D420" s="283"/>
      <c r="E420" s="283"/>
      <c r="F420" s="284">
        <f t="shared" si="67"/>
        <v>0</v>
      </c>
      <c r="G420" s="285" t="e">
        <f t="shared" ca="1" si="70"/>
        <v>#NAME?</v>
      </c>
      <c r="H420" s="281"/>
      <c r="I420" s="281"/>
      <c r="J420" s="281">
        <f t="shared" si="68"/>
        <v>0</v>
      </c>
      <c r="K420" s="281"/>
      <c r="L420" s="286" t="e">
        <f t="shared" si="69"/>
        <v>#DIV/0!</v>
      </c>
      <c r="M420" s="287" t="str">
        <f t="shared" si="62"/>
        <v/>
      </c>
      <c r="N420" s="288" t="e">
        <f>MATCH(F420,[4]IMC!B:B,0)</f>
        <v>#N/A</v>
      </c>
      <c r="O420" s="288" t="e">
        <f t="shared" ca="1" si="61"/>
        <v>#N/A</v>
      </c>
      <c r="P420" s="287" t="e">
        <f ca="1">CONCATENATE(INDEX([4]IMC!$F$1:$R$5,5,$O420) &amp; " e " &amp; INDEX([4]IMC!$F$1:$R$5,5,$O420+1))</f>
        <v>#N/A</v>
      </c>
      <c r="Q420" s="281"/>
      <c r="R420" s="288" t="e">
        <f>MATCH(F420,[4]PC!A:A,0)</f>
        <v>#N/A</v>
      </c>
      <c r="S420" s="288" t="e">
        <f t="shared" ca="1" si="63"/>
        <v>#N/A</v>
      </c>
      <c r="T420" s="296" t="e">
        <f ca="1">CONCATENATE(INDEX([4]PC!$E$1:$M$2,1,$S420) &amp; " e " &amp; INDEX([4]PC!$E$1:$M$2,1,$S420+1))</f>
        <v>#N/A</v>
      </c>
      <c r="U420" s="339"/>
      <c r="V420" s="335" t="e">
        <f t="shared" ca="1" si="64"/>
        <v>#N/A</v>
      </c>
      <c r="W420" s="335" t="e">
        <f ca="1">CONCATENATE(INDEX([4]IMC!$F$1:$R$5,5,$V420) &amp; " e " &amp; INDEX([4]IMC!$F$1:$R$5,5,$V420+1))</f>
        <v>#N/A</v>
      </c>
      <c r="X420" s="336">
        <f t="shared" si="65"/>
        <v>0</v>
      </c>
      <c r="Y420" s="336">
        <f t="shared" si="66"/>
        <v>0</v>
      </c>
      <c r="Z420" s="337"/>
      <c r="AA420" s="294" t="e">
        <f>VLOOKUP(F420,[4]IMC!$B$6:$R$210,5,FALSE)</f>
        <v>#N/A</v>
      </c>
      <c r="AB420" s="294" t="e">
        <f>VLOOKUP(F420,[4]IMC!$B$6:$R$210,6,FALSE)</f>
        <v>#N/A</v>
      </c>
      <c r="AC420" s="294" t="e">
        <f>VLOOKUP(F420,[4]IMC!$B$6:$R$210,7,FALSE)</f>
        <v>#N/A</v>
      </c>
      <c r="AD420" s="294" t="e">
        <f>VLOOKUP(F420,[4]IMC!$B$6:$R$210,8,FALSE)</f>
        <v>#N/A</v>
      </c>
      <c r="AE420" s="294" t="e">
        <f>VLOOKUP(F420,[4]IMC!$B$6:$R$210,9,FALSE)</f>
        <v>#N/A</v>
      </c>
      <c r="AF420" s="294" t="e">
        <f>VLOOKUP(F420,[4]IMC!$B$6:$R$210,10,FALSE)</f>
        <v>#N/A</v>
      </c>
      <c r="AG420" s="294" t="e">
        <f>VLOOKUP(F420,[4]IMC!$B$6:$R$210,11,FALSE)</f>
        <v>#N/A</v>
      </c>
      <c r="AH420" s="294" t="e">
        <f>VLOOKUP(F420,[4]IMC!$B$6:$R$210,12,FALSE)</f>
        <v>#N/A</v>
      </c>
      <c r="AI420" s="294" t="e">
        <f>VLOOKUP(F420,[4]IMC!$B$6:$R$210,13,FALSE)</f>
        <v>#N/A</v>
      </c>
      <c r="AJ420" s="294" t="e">
        <f>VLOOKUP(F420,[4]IMC!$B$6:$R$210,14,FALSE)</f>
        <v>#N/A</v>
      </c>
      <c r="AK420" s="294" t="e">
        <f>VLOOKUP(F420,[4]IMC!$B$6:$R$210,15,FALSE)</f>
        <v>#N/A</v>
      </c>
      <c r="AL420" s="294" t="e">
        <f>VLOOKUP(F420,[4]IMC!$B$6:$R$210,16,FALSE)</f>
        <v>#N/A</v>
      </c>
      <c r="AM420" s="294" t="e">
        <f>VLOOKUP(F420,[4]IMC!$B$6:$R$210,17,FALSE)</f>
        <v>#N/A</v>
      </c>
    </row>
    <row r="421" spans="1:39" ht="12">
      <c r="A421" s="281"/>
      <c r="B421" s="281"/>
      <c r="C421" s="281"/>
      <c r="D421" s="283"/>
      <c r="E421" s="283"/>
      <c r="F421" s="284">
        <f t="shared" si="67"/>
        <v>0</v>
      </c>
      <c r="G421" s="285" t="e">
        <f t="shared" ca="1" si="70"/>
        <v>#NAME?</v>
      </c>
      <c r="H421" s="281"/>
      <c r="I421" s="281"/>
      <c r="J421" s="281">
        <f t="shared" si="68"/>
        <v>0</v>
      </c>
      <c r="K421" s="281"/>
      <c r="L421" s="286" t="e">
        <f t="shared" si="69"/>
        <v>#DIV/0!</v>
      </c>
      <c r="M421" s="287" t="str">
        <f t="shared" si="62"/>
        <v/>
      </c>
      <c r="N421" s="288" t="e">
        <f>MATCH(F421,[4]IMC!B:B,0)</f>
        <v>#N/A</v>
      </c>
      <c r="O421" s="288" t="e">
        <f t="shared" ca="1" si="61"/>
        <v>#N/A</v>
      </c>
      <c r="P421" s="287" t="e">
        <f ca="1">CONCATENATE(INDEX([4]IMC!$F$1:$R$5,5,$O421) &amp; " e " &amp; INDEX([4]IMC!$F$1:$R$5,5,$O421+1))</f>
        <v>#N/A</v>
      </c>
      <c r="Q421" s="281"/>
      <c r="R421" s="288" t="e">
        <f>MATCH(F421,[4]PC!A:A,0)</f>
        <v>#N/A</v>
      </c>
      <c r="S421" s="288" t="e">
        <f t="shared" ca="1" si="63"/>
        <v>#N/A</v>
      </c>
      <c r="T421" s="296" t="e">
        <f ca="1">CONCATENATE(INDEX([4]PC!$E$1:$M$2,1,$S421) &amp; " e " &amp; INDEX([4]PC!$E$1:$M$2,1,$S421+1))</f>
        <v>#N/A</v>
      </c>
      <c r="U421" s="339"/>
      <c r="V421" s="335" t="e">
        <f t="shared" ca="1" si="64"/>
        <v>#N/A</v>
      </c>
      <c r="W421" s="335" t="e">
        <f ca="1">CONCATENATE(INDEX([4]IMC!$F$1:$R$5,5,$V421) &amp; " e " &amp; INDEX([4]IMC!$F$1:$R$5,5,$V421+1))</f>
        <v>#N/A</v>
      </c>
      <c r="X421" s="336">
        <f t="shared" si="65"/>
        <v>0</v>
      </c>
      <c r="Y421" s="336">
        <f t="shared" si="66"/>
        <v>0</v>
      </c>
      <c r="Z421" s="337"/>
      <c r="AA421" s="294" t="e">
        <f>VLOOKUP(F421,[4]IMC!$B$6:$R$210,5,FALSE)</f>
        <v>#N/A</v>
      </c>
      <c r="AB421" s="294" t="e">
        <f>VLOOKUP(F421,[4]IMC!$B$6:$R$210,6,FALSE)</f>
        <v>#N/A</v>
      </c>
      <c r="AC421" s="294" t="e">
        <f>VLOOKUP(F421,[4]IMC!$B$6:$R$210,7,FALSE)</f>
        <v>#N/A</v>
      </c>
      <c r="AD421" s="294" t="e">
        <f>VLOOKUP(F421,[4]IMC!$B$6:$R$210,8,FALSE)</f>
        <v>#N/A</v>
      </c>
      <c r="AE421" s="294" t="e">
        <f>VLOOKUP(F421,[4]IMC!$B$6:$R$210,9,FALSE)</f>
        <v>#N/A</v>
      </c>
      <c r="AF421" s="294" t="e">
        <f>VLOOKUP(F421,[4]IMC!$B$6:$R$210,10,FALSE)</f>
        <v>#N/A</v>
      </c>
      <c r="AG421" s="294" t="e">
        <f>VLOOKUP(F421,[4]IMC!$B$6:$R$210,11,FALSE)</f>
        <v>#N/A</v>
      </c>
      <c r="AH421" s="294" t="e">
        <f>VLOOKUP(F421,[4]IMC!$B$6:$R$210,12,FALSE)</f>
        <v>#N/A</v>
      </c>
      <c r="AI421" s="294" t="e">
        <f>VLOOKUP(F421,[4]IMC!$B$6:$R$210,13,FALSE)</f>
        <v>#N/A</v>
      </c>
      <c r="AJ421" s="294" t="e">
        <f>VLOOKUP(F421,[4]IMC!$B$6:$R$210,14,FALSE)</f>
        <v>#N/A</v>
      </c>
      <c r="AK421" s="294" t="e">
        <f>VLOOKUP(F421,[4]IMC!$B$6:$R$210,15,FALSE)</f>
        <v>#N/A</v>
      </c>
      <c r="AL421" s="294" t="e">
        <f>VLOOKUP(F421,[4]IMC!$B$6:$R$210,16,FALSE)</f>
        <v>#N/A</v>
      </c>
      <c r="AM421" s="294" t="e">
        <f>VLOOKUP(F421,[4]IMC!$B$6:$R$210,17,FALSE)</f>
        <v>#N/A</v>
      </c>
    </row>
    <row r="422" spans="1:39" ht="12">
      <c r="A422" s="281"/>
      <c r="B422" s="281"/>
      <c r="C422" s="281"/>
      <c r="D422" s="283"/>
      <c r="E422" s="283"/>
      <c r="F422" s="284">
        <f t="shared" si="67"/>
        <v>0</v>
      </c>
      <c r="G422" s="285" t="e">
        <f t="shared" ca="1" si="70"/>
        <v>#NAME?</v>
      </c>
      <c r="H422" s="281"/>
      <c r="I422" s="281"/>
      <c r="J422" s="281">
        <f t="shared" si="68"/>
        <v>0</v>
      </c>
      <c r="K422" s="281"/>
      <c r="L422" s="286" t="e">
        <f t="shared" si="69"/>
        <v>#DIV/0!</v>
      </c>
      <c r="M422" s="287" t="str">
        <f t="shared" si="62"/>
        <v/>
      </c>
      <c r="N422" s="288" t="e">
        <f>MATCH(F422,[4]IMC!B:B,0)</f>
        <v>#N/A</v>
      </c>
      <c r="O422" s="288" t="e">
        <f t="shared" ref="O422:O485" ca="1" si="71">MATCH(M422,INDIRECT("IMC!F" &amp; N422 &amp; ":R" &amp;N422),1)</f>
        <v>#N/A</v>
      </c>
      <c r="P422" s="287" t="e">
        <f ca="1">CONCATENATE(INDEX([4]IMC!$F$1:$R$5,5,$O422) &amp; " e " &amp; INDEX([4]IMC!$F$1:$R$5,5,$O422+1))</f>
        <v>#N/A</v>
      </c>
      <c r="Q422" s="281"/>
      <c r="R422" s="288" t="e">
        <f>MATCH(F422,[4]PC!A:A,0)</f>
        <v>#N/A</v>
      </c>
      <c r="S422" s="288" t="e">
        <f t="shared" ca="1" si="63"/>
        <v>#N/A</v>
      </c>
      <c r="T422" s="296" t="e">
        <f ca="1">CONCATENATE(INDEX([4]PC!$E$1:$M$2,1,$S422) &amp; " e " &amp; INDEX([4]PC!$E$1:$M$2,1,$S422+1))</f>
        <v>#N/A</v>
      </c>
      <c r="U422" s="339"/>
      <c r="V422" s="335" t="e">
        <f t="shared" ca="1" si="64"/>
        <v>#N/A</v>
      </c>
      <c r="W422" s="335" t="e">
        <f ca="1">CONCATENATE(INDEX([4]IMC!$F$1:$R$5,5,$V422) &amp; " e " &amp; INDEX([4]IMC!$F$1:$R$5,5,$V422+1))</f>
        <v>#N/A</v>
      </c>
      <c r="X422" s="336">
        <f t="shared" si="65"/>
        <v>0</v>
      </c>
      <c r="Y422" s="336">
        <f t="shared" si="66"/>
        <v>0</v>
      </c>
      <c r="Z422" s="337"/>
      <c r="AA422" s="294" t="e">
        <f>VLOOKUP(F422,[4]IMC!$B$6:$R$210,5,FALSE)</f>
        <v>#N/A</v>
      </c>
      <c r="AB422" s="294" t="e">
        <f>VLOOKUP(F422,[4]IMC!$B$6:$R$210,6,FALSE)</f>
        <v>#N/A</v>
      </c>
      <c r="AC422" s="294" t="e">
        <f>VLOOKUP(F422,[4]IMC!$B$6:$R$210,7,FALSE)</f>
        <v>#N/A</v>
      </c>
      <c r="AD422" s="294" t="e">
        <f>VLOOKUP(F422,[4]IMC!$B$6:$R$210,8,FALSE)</f>
        <v>#N/A</v>
      </c>
      <c r="AE422" s="294" t="e">
        <f>VLOOKUP(F422,[4]IMC!$B$6:$R$210,9,FALSE)</f>
        <v>#N/A</v>
      </c>
      <c r="AF422" s="294" t="e">
        <f>VLOOKUP(F422,[4]IMC!$B$6:$R$210,10,FALSE)</f>
        <v>#N/A</v>
      </c>
      <c r="AG422" s="294" t="e">
        <f>VLOOKUP(F422,[4]IMC!$B$6:$R$210,11,FALSE)</f>
        <v>#N/A</v>
      </c>
      <c r="AH422" s="294" t="e">
        <f>VLOOKUP(F422,[4]IMC!$B$6:$R$210,12,FALSE)</f>
        <v>#N/A</v>
      </c>
      <c r="AI422" s="294" t="e">
        <f>VLOOKUP(F422,[4]IMC!$B$6:$R$210,13,FALSE)</f>
        <v>#N/A</v>
      </c>
      <c r="AJ422" s="294" t="e">
        <f>VLOOKUP(F422,[4]IMC!$B$6:$R$210,14,FALSE)</f>
        <v>#N/A</v>
      </c>
      <c r="AK422" s="294" t="e">
        <f>VLOOKUP(F422,[4]IMC!$B$6:$R$210,15,FALSE)</f>
        <v>#N/A</v>
      </c>
      <c r="AL422" s="294" t="e">
        <f>VLOOKUP(F422,[4]IMC!$B$6:$R$210,16,FALSE)</f>
        <v>#N/A</v>
      </c>
      <c r="AM422" s="294" t="e">
        <f>VLOOKUP(F422,[4]IMC!$B$6:$R$210,17,FALSE)</f>
        <v>#N/A</v>
      </c>
    </row>
    <row r="423" spans="1:39" ht="12">
      <c r="A423" s="281"/>
      <c r="B423" s="281"/>
      <c r="C423" s="281"/>
      <c r="D423" s="283"/>
      <c r="E423" s="283"/>
      <c r="F423" s="284">
        <f t="shared" si="67"/>
        <v>0</v>
      </c>
      <c r="G423" s="285" t="e">
        <f t="shared" ca="1" si="70"/>
        <v>#NAME?</v>
      </c>
      <c r="H423" s="281"/>
      <c r="I423" s="281"/>
      <c r="J423" s="281">
        <f t="shared" si="68"/>
        <v>0</v>
      </c>
      <c r="K423" s="281"/>
      <c r="L423" s="286" t="e">
        <f t="shared" si="69"/>
        <v>#DIV/0!</v>
      </c>
      <c r="M423" s="287" t="str">
        <f t="shared" si="62"/>
        <v/>
      </c>
      <c r="N423" s="288" t="e">
        <f>MATCH(F423,[4]IMC!B:B,0)</f>
        <v>#N/A</v>
      </c>
      <c r="O423" s="288" t="e">
        <f t="shared" ca="1" si="71"/>
        <v>#N/A</v>
      </c>
      <c r="P423" s="287" t="e">
        <f ca="1">CONCATENATE(INDEX([4]IMC!$F$1:$R$5,5,$O423) &amp; " e " &amp; INDEX([4]IMC!$F$1:$R$5,5,$O423+1))</f>
        <v>#N/A</v>
      </c>
      <c r="Q423" s="281"/>
      <c r="R423" s="288" t="e">
        <f>MATCH(F423,[4]PC!A:A,0)</f>
        <v>#N/A</v>
      </c>
      <c r="S423" s="288" t="e">
        <f t="shared" ca="1" si="63"/>
        <v>#N/A</v>
      </c>
      <c r="T423" s="296" t="e">
        <f ca="1">CONCATENATE(INDEX([4]PC!$E$1:$M$2,1,$S423) &amp; " e " &amp; INDEX([4]PC!$E$1:$M$2,1,$S423+1))</f>
        <v>#N/A</v>
      </c>
      <c r="U423" s="339"/>
      <c r="V423" s="335" t="e">
        <f t="shared" ca="1" si="64"/>
        <v>#N/A</v>
      </c>
      <c r="W423" s="335" t="e">
        <f ca="1">CONCATENATE(INDEX([4]IMC!$F$1:$R$5,5,$V423) &amp; " e " &amp; INDEX([4]IMC!$F$1:$R$5,5,$V423+1))</f>
        <v>#N/A</v>
      </c>
      <c r="X423" s="336">
        <f t="shared" si="65"/>
        <v>0</v>
      </c>
      <c r="Y423" s="336">
        <f t="shared" si="66"/>
        <v>0</v>
      </c>
      <c r="Z423" s="337"/>
      <c r="AA423" s="294" t="e">
        <f>VLOOKUP(F423,[4]IMC!$B$6:$R$210,5,FALSE)</f>
        <v>#N/A</v>
      </c>
      <c r="AB423" s="294" t="e">
        <f>VLOOKUP(F423,[4]IMC!$B$6:$R$210,6,FALSE)</f>
        <v>#N/A</v>
      </c>
      <c r="AC423" s="294" t="e">
        <f>VLOOKUP(F423,[4]IMC!$B$6:$R$210,7,FALSE)</f>
        <v>#N/A</v>
      </c>
      <c r="AD423" s="294" t="e">
        <f>VLOOKUP(F423,[4]IMC!$B$6:$R$210,8,FALSE)</f>
        <v>#N/A</v>
      </c>
      <c r="AE423" s="294" t="e">
        <f>VLOOKUP(F423,[4]IMC!$B$6:$R$210,9,FALSE)</f>
        <v>#N/A</v>
      </c>
      <c r="AF423" s="294" t="e">
        <f>VLOOKUP(F423,[4]IMC!$B$6:$R$210,10,FALSE)</f>
        <v>#N/A</v>
      </c>
      <c r="AG423" s="294" t="e">
        <f>VLOOKUP(F423,[4]IMC!$B$6:$R$210,11,FALSE)</f>
        <v>#N/A</v>
      </c>
      <c r="AH423" s="294" t="e">
        <f>VLOOKUP(F423,[4]IMC!$B$6:$R$210,12,FALSE)</f>
        <v>#N/A</v>
      </c>
      <c r="AI423" s="294" t="e">
        <f>VLOOKUP(F423,[4]IMC!$B$6:$R$210,13,FALSE)</f>
        <v>#N/A</v>
      </c>
      <c r="AJ423" s="294" t="e">
        <f>VLOOKUP(F423,[4]IMC!$B$6:$R$210,14,FALSE)</f>
        <v>#N/A</v>
      </c>
      <c r="AK423" s="294" t="e">
        <f>VLOOKUP(F423,[4]IMC!$B$6:$R$210,15,FALSE)</f>
        <v>#N/A</v>
      </c>
      <c r="AL423" s="294" t="e">
        <f>VLOOKUP(F423,[4]IMC!$B$6:$R$210,16,FALSE)</f>
        <v>#N/A</v>
      </c>
      <c r="AM423" s="294" t="e">
        <f>VLOOKUP(F423,[4]IMC!$B$6:$R$210,17,FALSE)</f>
        <v>#N/A</v>
      </c>
    </row>
    <row r="424" spans="1:39" ht="12">
      <c r="A424" s="281"/>
      <c r="B424" s="281"/>
      <c r="C424" s="281"/>
      <c r="D424" s="283"/>
      <c r="E424" s="283"/>
      <c r="F424" s="284">
        <f t="shared" si="67"/>
        <v>0</v>
      </c>
      <c r="G424" s="285" t="e">
        <f t="shared" ca="1" si="70"/>
        <v>#NAME?</v>
      </c>
      <c r="H424" s="281"/>
      <c r="I424" s="281"/>
      <c r="J424" s="281">
        <f t="shared" si="68"/>
        <v>0</v>
      </c>
      <c r="K424" s="281"/>
      <c r="L424" s="286" t="e">
        <f t="shared" si="69"/>
        <v>#DIV/0!</v>
      </c>
      <c r="M424" s="287" t="str">
        <f t="shared" si="62"/>
        <v/>
      </c>
      <c r="N424" s="288" t="e">
        <f>MATCH(F424,[4]IMC!B:B,0)</f>
        <v>#N/A</v>
      </c>
      <c r="O424" s="288" t="e">
        <f t="shared" ca="1" si="71"/>
        <v>#N/A</v>
      </c>
      <c r="P424" s="287" t="e">
        <f ca="1">CONCATENATE(INDEX([4]IMC!$F$1:$R$5,5,$O424) &amp; " e " &amp; INDEX([4]IMC!$F$1:$R$5,5,$O424+1))</f>
        <v>#N/A</v>
      </c>
      <c r="Q424" s="281"/>
      <c r="R424" s="288" t="e">
        <f>MATCH(F424,[4]PC!A:A,0)</f>
        <v>#N/A</v>
      </c>
      <c r="S424" s="288" t="e">
        <f t="shared" ca="1" si="63"/>
        <v>#N/A</v>
      </c>
      <c r="T424" s="296" t="e">
        <f ca="1">CONCATENATE(INDEX([4]PC!$E$1:$M$2,1,$S424) &amp; " e " &amp; INDEX([4]PC!$E$1:$M$2,1,$S424+1))</f>
        <v>#N/A</v>
      </c>
      <c r="U424" s="339"/>
      <c r="V424" s="335" t="e">
        <f t="shared" ca="1" si="64"/>
        <v>#N/A</v>
      </c>
      <c r="W424" s="335" t="e">
        <f ca="1">CONCATENATE(INDEX([4]IMC!$F$1:$R$5,5,$V424) &amp; " e " &amp; INDEX([4]IMC!$F$1:$R$5,5,$V424+1))</f>
        <v>#N/A</v>
      </c>
      <c r="X424" s="336">
        <f t="shared" si="65"/>
        <v>0</v>
      </c>
      <c r="Y424" s="336">
        <f t="shared" si="66"/>
        <v>0</v>
      </c>
      <c r="Z424" s="337"/>
      <c r="AA424" s="294" t="e">
        <f>VLOOKUP(F424,[4]IMC!$B$6:$R$210,5,FALSE)</f>
        <v>#N/A</v>
      </c>
      <c r="AB424" s="294" t="e">
        <f>VLOOKUP(F424,[4]IMC!$B$6:$R$210,6,FALSE)</f>
        <v>#N/A</v>
      </c>
      <c r="AC424" s="294" t="e">
        <f>VLOOKUP(F424,[4]IMC!$B$6:$R$210,7,FALSE)</f>
        <v>#N/A</v>
      </c>
      <c r="AD424" s="294" t="e">
        <f>VLOOKUP(F424,[4]IMC!$B$6:$R$210,8,FALSE)</f>
        <v>#N/A</v>
      </c>
      <c r="AE424" s="294" t="e">
        <f>VLOOKUP(F424,[4]IMC!$B$6:$R$210,9,FALSE)</f>
        <v>#N/A</v>
      </c>
      <c r="AF424" s="294" t="e">
        <f>VLOOKUP(F424,[4]IMC!$B$6:$R$210,10,FALSE)</f>
        <v>#N/A</v>
      </c>
      <c r="AG424" s="294" t="e">
        <f>VLOOKUP(F424,[4]IMC!$B$6:$R$210,11,FALSE)</f>
        <v>#N/A</v>
      </c>
      <c r="AH424" s="294" t="e">
        <f>VLOOKUP(F424,[4]IMC!$B$6:$R$210,12,FALSE)</f>
        <v>#N/A</v>
      </c>
      <c r="AI424" s="294" t="e">
        <f>VLOOKUP(F424,[4]IMC!$B$6:$R$210,13,FALSE)</f>
        <v>#N/A</v>
      </c>
      <c r="AJ424" s="294" t="e">
        <f>VLOOKUP(F424,[4]IMC!$B$6:$R$210,14,FALSE)</f>
        <v>#N/A</v>
      </c>
      <c r="AK424" s="294" t="e">
        <f>VLOOKUP(F424,[4]IMC!$B$6:$R$210,15,FALSE)</f>
        <v>#N/A</v>
      </c>
      <c r="AL424" s="294" t="e">
        <f>VLOOKUP(F424,[4]IMC!$B$6:$R$210,16,FALSE)</f>
        <v>#N/A</v>
      </c>
      <c r="AM424" s="294" t="e">
        <f>VLOOKUP(F424,[4]IMC!$B$6:$R$210,17,FALSE)</f>
        <v>#N/A</v>
      </c>
    </row>
    <row r="425" spans="1:39" ht="12">
      <c r="A425" s="281"/>
      <c r="B425" s="281"/>
      <c r="C425" s="281"/>
      <c r="D425" s="283"/>
      <c r="E425" s="283"/>
      <c r="F425" s="284">
        <f t="shared" si="67"/>
        <v>0</v>
      </c>
      <c r="G425" s="285" t="e">
        <f t="shared" ca="1" si="70"/>
        <v>#NAME?</v>
      </c>
      <c r="H425" s="281"/>
      <c r="I425" s="281"/>
      <c r="J425" s="281">
        <f t="shared" si="68"/>
        <v>0</v>
      </c>
      <c r="K425" s="281"/>
      <c r="L425" s="286" t="e">
        <f t="shared" si="69"/>
        <v>#DIV/0!</v>
      </c>
      <c r="M425" s="287" t="str">
        <f t="shared" si="62"/>
        <v/>
      </c>
      <c r="N425" s="288" t="e">
        <f>MATCH(F425,[4]IMC!B:B,0)</f>
        <v>#N/A</v>
      </c>
      <c r="O425" s="288" t="e">
        <f t="shared" ca="1" si="71"/>
        <v>#N/A</v>
      </c>
      <c r="P425" s="287" t="e">
        <f ca="1">CONCATENATE(INDEX([4]IMC!$F$1:$R$5,5,$O425) &amp; " e " &amp; INDEX([4]IMC!$F$1:$R$5,5,$O425+1))</f>
        <v>#N/A</v>
      </c>
      <c r="Q425" s="281"/>
      <c r="R425" s="288" t="e">
        <f>MATCH(F425,[4]PC!A:A,0)</f>
        <v>#N/A</v>
      </c>
      <c r="S425" s="288" t="e">
        <f t="shared" ca="1" si="63"/>
        <v>#N/A</v>
      </c>
      <c r="T425" s="296" t="e">
        <f ca="1">CONCATENATE(INDEX([4]PC!$E$1:$M$2,1,$S425) &amp; " e " &amp; INDEX([4]PC!$E$1:$M$2,1,$S425+1))</f>
        <v>#N/A</v>
      </c>
      <c r="U425" s="339"/>
      <c r="V425" s="335" t="e">
        <f t="shared" ca="1" si="64"/>
        <v>#N/A</v>
      </c>
      <c r="W425" s="335" t="e">
        <f ca="1">CONCATENATE(INDEX([4]IMC!$F$1:$R$5,5,$V425) &amp; " e " &amp; INDEX([4]IMC!$F$1:$R$5,5,$V425+1))</f>
        <v>#N/A</v>
      </c>
      <c r="X425" s="336">
        <f t="shared" si="65"/>
        <v>0</v>
      </c>
      <c r="Y425" s="336">
        <f t="shared" si="66"/>
        <v>0</v>
      </c>
      <c r="Z425" s="337"/>
      <c r="AA425" s="294" t="e">
        <f>VLOOKUP(F425,[4]IMC!$B$6:$R$210,5,FALSE)</f>
        <v>#N/A</v>
      </c>
      <c r="AB425" s="294" t="e">
        <f>VLOOKUP(F425,[4]IMC!$B$6:$R$210,6,FALSE)</f>
        <v>#N/A</v>
      </c>
      <c r="AC425" s="294" t="e">
        <f>VLOOKUP(F425,[4]IMC!$B$6:$R$210,7,FALSE)</f>
        <v>#N/A</v>
      </c>
      <c r="AD425" s="294" t="e">
        <f>VLOOKUP(F425,[4]IMC!$B$6:$R$210,8,FALSE)</f>
        <v>#N/A</v>
      </c>
      <c r="AE425" s="294" t="e">
        <f>VLOOKUP(F425,[4]IMC!$B$6:$R$210,9,FALSE)</f>
        <v>#N/A</v>
      </c>
      <c r="AF425" s="294" t="e">
        <f>VLOOKUP(F425,[4]IMC!$B$6:$R$210,10,FALSE)</f>
        <v>#N/A</v>
      </c>
      <c r="AG425" s="294" t="e">
        <f>VLOOKUP(F425,[4]IMC!$B$6:$R$210,11,FALSE)</f>
        <v>#N/A</v>
      </c>
      <c r="AH425" s="294" t="e">
        <f>VLOOKUP(F425,[4]IMC!$B$6:$R$210,12,FALSE)</f>
        <v>#N/A</v>
      </c>
      <c r="AI425" s="294" t="e">
        <f>VLOOKUP(F425,[4]IMC!$B$6:$R$210,13,FALSE)</f>
        <v>#N/A</v>
      </c>
      <c r="AJ425" s="294" t="e">
        <f>VLOOKUP(F425,[4]IMC!$B$6:$R$210,14,FALSE)</f>
        <v>#N/A</v>
      </c>
      <c r="AK425" s="294" t="e">
        <f>VLOOKUP(F425,[4]IMC!$B$6:$R$210,15,FALSE)</f>
        <v>#N/A</v>
      </c>
      <c r="AL425" s="294" t="e">
        <f>VLOOKUP(F425,[4]IMC!$B$6:$R$210,16,FALSE)</f>
        <v>#N/A</v>
      </c>
      <c r="AM425" s="294" t="e">
        <f>VLOOKUP(F425,[4]IMC!$B$6:$R$210,17,FALSE)</f>
        <v>#N/A</v>
      </c>
    </row>
    <row r="426" spans="1:39" ht="12">
      <c r="A426" s="281"/>
      <c r="B426" s="281"/>
      <c r="C426" s="281"/>
      <c r="D426" s="283"/>
      <c r="E426" s="283"/>
      <c r="F426" s="284">
        <f t="shared" si="67"/>
        <v>0</v>
      </c>
      <c r="G426" s="285" t="e">
        <f t="shared" ca="1" si="70"/>
        <v>#NAME?</v>
      </c>
      <c r="H426" s="281"/>
      <c r="I426" s="281"/>
      <c r="J426" s="281">
        <f t="shared" si="68"/>
        <v>0</v>
      </c>
      <c r="K426" s="281"/>
      <c r="L426" s="286" t="e">
        <f t="shared" si="69"/>
        <v>#DIV/0!</v>
      </c>
      <c r="M426" s="287" t="str">
        <f t="shared" si="62"/>
        <v/>
      </c>
      <c r="N426" s="288" t="e">
        <f>MATCH(F426,[4]IMC!B:B,0)</f>
        <v>#N/A</v>
      </c>
      <c r="O426" s="288" t="e">
        <f t="shared" ca="1" si="71"/>
        <v>#N/A</v>
      </c>
      <c r="P426" s="287" t="e">
        <f ca="1">CONCATENATE(INDEX([4]IMC!$F$1:$R$5,5,$O426) &amp; " e " &amp; INDEX([4]IMC!$F$1:$R$5,5,$O426+1))</f>
        <v>#N/A</v>
      </c>
      <c r="Q426" s="281"/>
      <c r="R426" s="288" t="e">
        <f>MATCH(F426,[4]PC!A:A,0)</f>
        <v>#N/A</v>
      </c>
      <c r="S426" s="288" t="e">
        <f t="shared" ca="1" si="63"/>
        <v>#N/A</v>
      </c>
      <c r="T426" s="296" t="e">
        <f ca="1">CONCATENATE(INDEX([4]PC!$E$1:$M$2,1,$S426) &amp; " e " &amp; INDEX([4]PC!$E$1:$M$2,1,$S426+1))</f>
        <v>#N/A</v>
      </c>
      <c r="U426" s="339"/>
      <c r="V426" s="335" t="e">
        <f t="shared" ca="1" si="64"/>
        <v>#N/A</v>
      </c>
      <c r="W426" s="335" t="e">
        <f ca="1">CONCATENATE(INDEX([4]IMC!$F$1:$R$5,5,$V426) &amp; " e " &amp; INDEX([4]IMC!$F$1:$R$5,5,$V426+1))</f>
        <v>#N/A</v>
      </c>
      <c r="X426" s="336">
        <f t="shared" si="65"/>
        <v>0</v>
      </c>
      <c r="Y426" s="336">
        <f t="shared" si="66"/>
        <v>0</v>
      </c>
      <c r="Z426" s="337"/>
      <c r="AA426" s="294" t="e">
        <f>VLOOKUP(F426,[4]IMC!$B$6:$R$210,5,FALSE)</f>
        <v>#N/A</v>
      </c>
      <c r="AB426" s="294" t="e">
        <f>VLOOKUP(F426,[4]IMC!$B$6:$R$210,6,FALSE)</f>
        <v>#N/A</v>
      </c>
      <c r="AC426" s="294" t="e">
        <f>VLOOKUP(F426,[4]IMC!$B$6:$R$210,7,FALSE)</f>
        <v>#N/A</v>
      </c>
      <c r="AD426" s="294" t="e">
        <f>VLOOKUP(F426,[4]IMC!$B$6:$R$210,8,FALSE)</f>
        <v>#N/A</v>
      </c>
      <c r="AE426" s="294" t="e">
        <f>VLOOKUP(F426,[4]IMC!$B$6:$R$210,9,FALSE)</f>
        <v>#N/A</v>
      </c>
      <c r="AF426" s="294" t="e">
        <f>VLOOKUP(F426,[4]IMC!$B$6:$R$210,10,FALSE)</f>
        <v>#N/A</v>
      </c>
      <c r="AG426" s="294" t="e">
        <f>VLOOKUP(F426,[4]IMC!$B$6:$R$210,11,FALSE)</f>
        <v>#N/A</v>
      </c>
      <c r="AH426" s="294" t="e">
        <f>VLOOKUP(F426,[4]IMC!$B$6:$R$210,12,FALSE)</f>
        <v>#N/A</v>
      </c>
      <c r="AI426" s="294" t="e">
        <f>VLOOKUP(F426,[4]IMC!$B$6:$R$210,13,FALSE)</f>
        <v>#N/A</v>
      </c>
      <c r="AJ426" s="294" t="e">
        <f>VLOOKUP(F426,[4]IMC!$B$6:$R$210,14,FALSE)</f>
        <v>#N/A</v>
      </c>
      <c r="AK426" s="294" t="e">
        <f>VLOOKUP(F426,[4]IMC!$B$6:$R$210,15,FALSE)</f>
        <v>#N/A</v>
      </c>
      <c r="AL426" s="294" t="e">
        <f>VLOOKUP(F426,[4]IMC!$B$6:$R$210,16,FALSE)</f>
        <v>#N/A</v>
      </c>
      <c r="AM426" s="294" t="e">
        <f>VLOOKUP(F426,[4]IMC!$B$6:$R$210,17,FALSE)</f>
        <v>#N/A</v>
      </c>
    </row>
    <row r="427" spans="1:39" ht="12">
      <c r="A427" s="281"/>
      <c r="B427" s="281"/>
      <c r="C427" s="281"/>
      <c r="D427" s="283"/>
      <c r="E427" s="283"/>
      <c r="F427" s="284">
        <f t="shared" si="67"/>
        <v>0</v>
      </c>
      <c r="G427" s="285" t="e">
        <f t="shared" ca="1" si="70"/>
        <v>#NAME?</v>
      </c>
      <c r="H427" s="281"/>
      <c r="I427" s="281"/>
      <c r="J427" s="281">
        <f t="shared" si="68"/>
        <v>0</v>
      </c>
      <c r="K427" s="281"/>
      <c r="L427" s="286" t="e">
        <f t="shared" si="69"/>
        <v>#DIV/0!</v>
      </c>
      <c r="M427" s="287" t="str">
        <f t="shared" si="62"/>
        <v/>
      </c>
      <c r="N427" s="288" t="e">
        <f>MATCH(F427,[4]IMC!B:B,0)</f>
        <v>#N/A</v>
      </c>
      <c r="O427" s="288" t="e">
        <f t="shared" ca="1" si="71"/>
        <v>#N/A</v>
      </c>
      <c r="P427" s="287" t="e">
        <f ca="1">CONCATENATE(INDEX([4]IMC!$F$1:$R$5,5,$O427) &amp; " e " &amp; INDEX([4]IMC!$F$1:$R$5,5,$O427+1))</f>
        <v>#N/A</v>
      </c>
      <c r="Q427" s="281"/>
      <c r="R427" s="288" t="e">
        <f>MATCH(F427,[4]PC!A:A,0)</f>
        <v>#N/A</v>
      </c>
      <c r="S427" s="288" t="e">
        <f t="shared" ca="1" si="63"/>
        <v>#N/A</v>
      </c>
      <c r="T427" s="296" t="e">
        <f ca="1">CONCATENATE(INDEX([4]PC!$E$1:$M$2,1,$S427) &amp; " e " &amp; INDEX([4]PC!$E$1:$M$2,1,$S427+1))</f>
        <v>#N/A</v>
      </c>
      <c r="U427" s="339"/>
      <c r="V427" s="335" t="e">
        <f t="shared" ca="1" si="64"/>
        <v>#N/A</v>
      </c>
      <c r="W427" s="335" t="e">
        <f ca="1">CONCATENATE(INDEX([4]IMC!$F$1:$R$5,5,$V427) &amp; " e " &amp; INDEX([4]IMC!$F$1:$R$5,5,$V427+1))</f>
        <v>#N/A</v>
      </c>
      <c r="X427" s="336">
        <f t="shared" si="65"/>
        <v>0</v>
      </c>
      <c r="Y427" s="336">
        <f t="shared" si="66"/>
        <v>0</v>
      </c>
      <c r="Z427" s="337"/>
      <c r="AA427" s="294" t="e">
        <f>VLOOKUP(F427,[4]IMC!$B$6:$R$210,5,FALSE)</f>
        <v>#N/A</v>
      </c>
      <c r="AB427" s="294" t="e">
        <f>VLOOKUP(F427,[4]IMC!$B$6:$R$210,6,FALSE)</f>
        <v>#N/A</v>
      </c>
      <c r="AC427" s="294" t="e">
        <f>VLOOKUP(F427,[4]IMC!$B$6:$R$210,7,FALSE)</f>
        <v>#N/A</v>
      </c>
      <c r="AD427" s="294" t="e">
        <f>VLOOKUP(F427,[4]IMC!$B$6:$R$210,8,FALSE)</f>
        <v>#N/A</v>
      </c>
      <c r="AE427" s="294" t="e">
        <f>VLOOKUP(F427,[4]IMC!$B$6:$R$210,9,FALSE)</f>
        <v>#N/A</v>
      </c>
      <c r="AF427" s="294" t="e">
        <f>VLOOKUP(F427,[4]IMC!$B$6:$R$210,10,FALSE)</f>
        <v>#N/A</v>
      </c>
      <c r="AG427" s="294" t="e">
        <f>VLOOKUP(F427,[4]IMC!$B$6:$R$210,11,FALSE)</f>
        <v>#N/A</v>
      </c>
      <c r="AH427" s="294" t="e">
        <f>VLOOKUP(F427,[4]IMC!$B$6:$R$210,12,FALSE)</f>
        <v>#N/A</v>
      </c>
      <c r="AI427" s="294" t="e">
        <f>VLOOKUP(F427,[4]IMC!$B$6:$R$210,13,FALSE)</f>
        <v>#N/A</v>
      </c>
      <c r="AJ427" s="294" t="e">
        <f>VLOOKUP(F427,[4]IMC!$B$6:$R$210,14,FALSE)</f>
        <v>#N/A</v>
      </c>
      <c r="AK427" s="294" t="e">
        <f>VLOOKUP(F427,[4]IMC!$B$6:$R$210,15,FALSE)</f>
        <v>#N/A</v>
      </c>
      <c r="AL427" s="294" t="e">
        <f>VLOOKUP(F427,[4]IMC!$B$6:$R$210,16,FALSE)</f>
        <v>#N/A</v>
      </c>
      <c r="AM427" s="294" t="e">
        <f>VLOOKUP(F427,[4]IMC!$B$6:$R$210,17,FALSE)</f>
        <v>#N/A</v>
      </c>
    </row>
    <row r="428" spans="1:39" ht="12">
      <c r="A428" s="281"/>
      <c r="B428" s="281"/>
      <c r="C428" s="281"/>
      <c r="D428" s="283"/>
      <c r="E428" s="283"/>
      <c r="F428" s="284">
        <f t="shared" si="67"/>
        <v>0</v>
      </c>
      <c r="G428" s="285" t="e">
        <f t="shared" ca="1" si="70"/>
        <v>#NAME?</v>
      </c>
      <c r="H428" s="281"/>
      <c r="I428" s="281"/>
      <c r="J428" s="281">
        <f t="shared" si="68"/>
        <v>0</v>
      </c>
      <c r="K428" s="281"/>
      <c r="L428" s="286" t="e">
        <f t="shared" si="69"/>
        <v>#DIV/0!</v>
      </c>
      <c r="M428" s="287" t="str">
        <f t="shared" si="62"/>
        <v/>
      </c>
      <c r="N428" s="288" t="e">
        <f>MATCH(F428,[4]IMC!B:B,0)</f>
        <v>#N/A</v>
      </c>
      <c r="O428" s="288" t="e">
        <f t="shared" ca="1" si="71"/>
        <v>#N/A</v>
      </c>
      <c r="P428" s="287" t="e">
        <f ca="1">CONCATENATE(INDEX([4]IMC!$F$1:$R$5,5,$O428) &amp; " e " &amp; INDEX([4]IMC!$F$1:$R$5,5,$O428+1))</f>
        <v>#N/A</v>
      </c>
      <c r="Q428" s="281"/>
      <c r="R428" s="288" t="e">
        <f>MATCH(F428,[4]PC!A:A,0)</f>
        <v>#N/A</v>
      </c>
      <c r="S428" s="288" t="e">
        <f t="shared" ca="1" si="63"/>
        <v>#N/A</v>
      </c>
      <c r="T428" s="296" t="e">
        <f ca="1">CONCATENATE(INDEX([4]PC!$E$1:$M$2,1,$S428) &amp; " e " &amp; INDEX([4]PC!$E$1:$M$2,1,$S428+1))</f>
        <v>#N/A</v>
      </c>
      <c r="U428" s="339"/>
      <c r="V428" s="335" t="e">
        <f t="shared" ca="1" si="64"/>
        <v>#N/A</v>
      </c>
      <c r="W428" s="335" t="e">
        <f ca="1">CONCATENATE(INDEX([4]IMC!$F$1:$R$5,5,$V428) &amp; " e " &amp; INDEX([4]IMC!$F$1:$R$5,5,$V428+1))</f>
        <v>#N/A</v>
      </c>
      <c r="X428" s="336">
        <f t="shared" si="65"/>
        <v>0</v>
      </c>
      <c r="Y428" s="336">
        <f t="shared" si="66"/>
        <v>0</v>
      </c>
      <c r="Z428" s="337"/>
      <c r="AA428" s="294" t="e">
        <f>VLOOKUP(F428,[4]IMC!$B$6:$R$210,5,FALSE)</f>
        <v>#N/A</v>
      </c>
      <c r="AB428" s="294" t="e">
        <f>VLOOKUP(F428,[4]IMC!$B$6:$R$210,6,FALSE)</f>
        <v>#N/A</v>
      </c>
      <c r="AC428" s="294" t="e">
        <f>VLOOKUP(F428,[4]IMC!$B$6:$R$210,7,FALSE)</f>
        <v>#N/A</v>
      </c>
      <c r="AD428" s="294" t="e">
        <f>VLOOKUP(F428,[4]IMC!$B$6:$R$210,8,FALSE)</f>
        <v>#N/A</v>
      </c>
      <c r="AE428" s="294" t="e">
        <f>VLOOKUP(F428,[4]IMC!$B$6:$R$210,9,FALSE)</f>
        <v>#N/A</v>
      </c>
      <c r="AF428" s="294" t="e">
        <f>VLOOKUP(F428,[4]IMC!$B$6:$R$210,10,FALSE)</f>
        <v>#N/A</v>
      </c>
      <c r="AG428" s="294" t="e">
        <f>VLOOKUP(F428,[4]IMC!$B$6:$R$210,11,FALSE)</f>
        <v>#N/A</v>
      </c>
      <c r="AH428" s="294" t="e">
        <f>VLOOKUP(F428,[4]IMC!$B$6:$R$210,12,FALSE)</f>
        <v>#N/A</v>
      </c>
      <c r="AI428" s="294" t="e">
        <f>VLOOKUP(F428,[4]IMC!$B$6:$R$210,13,FALSE)</f>
        <v>#N/A</v>
      </c>
      <c r="AJ428" s="294" t="e">
        <f>VLOOKUP(F428,[4]IMC!$B$6:$R$210,14,FALSE)</f>
        <v>#N/A</v>
      </c>
      <c r="AK428" s="294" t="e">
        <f>VLOOKUP(F428,[4]IMC!$B$6:$R$210,15,FALSE)</f>
        <v>#N/A</v>
      </c>
      <c r="AL428" s="294" t="e">
        <f>VLOOKUP(F428,[4]IMC!$B$6:$R$210,16,FALSE)</f>
        <v>#N/A</v>
      </c>
      <c r="AM428" s="294" t="e">
        <f>VLOOKUP(F428,[4]IMC!$B$6:$R$210,17,FALSE)</f>
        <v>#N/A</v>
      </c>
    </row>
    <row r="429" spans="1:39" ht="12">
      <c r="A429" s="281"/>
      <c r="B429" s="281"/>
      <c r="C429" s="281"/>
      <c r="D429" s="283"/>
      <c r="E429" s="283"/>
      <c r="F429" s="284">
        <f t="shared" si="67"/>
        <v>0</v>
      </c>
      <c r="G429" s="285" t="e">
        <f t="shared" ca="1" si="70"/>
        <v>#NAME?</v>
      </c>
      <c r="H429" s="281"/>
      <c r="I429" s="281"/>
      <c r="J429" s="281">
        <f t="shared" si="68"/>
        <v>0</v>
      </c>
      <c r="K429" s="281"/>
      <c r="L429" s="286" t="e">
        <f t="shared" si="69"/>
        <v>#DIV/0!</v>
      </c>
      <c r="M429" s="287" t="str">
        <f t="shared" si="62"/>
        <v/>
      </c>
      <c r="N429" s="288" t="e">
        <f>MATCH(F429,[4]IMC!B:B,0)</f>
        <v>#N/A</v>
      </c>
      <c r="O429" s="288" t="e">
        <f t="shared" ca="1" si="71"/>
        <v>#N/A</v>
      </c>
      <c r="P429" s="287" t="e">
        <f ca="1">CONCATENATE(INDEX([4]IMC!$F$1:$R$5,5,$O429) &amp; " e " &amp; INDEX([4]IMC!$F$1:$R$5,5,$O429+1))</f>
        <v>#N/A</v>
      </c>
      <c r="Q429" s="281"/>
      <c r="R429" s="288" t="e">
        <f>MATCH(F429,[4]PC!A:A,0)</f>
        <v>#N/A</v>
      </c>
      <c r="S429" s="288" t="e">
        <f t="shared" ca="1" si="63"/>
        <v>#N/A</v>
      </c>
      <c r="T429" s="296" t="e">
        <f ca="1">CONCATENATE(INDEX([4]PC!$E$1:$M$2,1,$S429) &amp; " e " &amp; INDEX([4]PC!$E$1:$M$2,1,$S429+1))</f>
        <v>#N/A</v>
      </c>
      <c r="U429" s="339"/>
      <c r="V429" s="335" t="e">
        <f t="shared" ca="1" si="64"/>
        <v>#N/A</v>
      </c>
      <c r="W429" s="335" t="e">
        <f ca="1">CONCATENATE(INDEX([4]IMC!$F$1:$R$5,5,$V429) &amp; " e " &amp; INDEX([4]IMC!$F$1:$R$5,5,$V429+1))</f>
        <v>#N/A</v>
      </c>
      <c r="X429" s="336">
        <f t="shared" si="65"/>
        <v>0</v>
      </c>
      <c r="Y429" s="336">
        <f t="shared" si="66"/>
        <v>0</v>
      </c>
      <c r="Z429" s="337"/>
      <c r="AA429" s="294" t="e">
        <f>VLOOKUP(F429,[4]IMC!$B$6:$R$210,5,FALSE)</f>
        <v>#N/A</v>
      </c>
      <c r="AB429" s="294" t="e">
        <f>VLOOKUP(F429,[4]IMC!$B$6:$R$210,6,FALSE)</f>
        <v>#N/A</v>
      </c>
      <c r="AC429" s="294" t="e">
        <f>VLOOKUP(F429,[4]IMC!$B$6:$R$210,7,FALSE)</f>
        <v>#N/A</v>
      </c>
      <c r="AD429" s="294" t="e">
        <f>VLOOKUP(F429,[4]IMC!$B$6:$R$210,8,FALSE)</f>
        <v>#N/A</v>
      </c>
      <c r="AE429" s="294" t="e">
        <f>VLOOKUP(F429,[4]IMC!$B$6:$R$210,9,FALSE)</f>
        <v>#N/A</v>
      </c>
      <c r="AF429" s="294" t="e">
        <f>VLOOKUP(F429,[4]IMC!$B$6:$R$210,10,FALSE)</f>
        <v>#N/A</v>
      </c>
      <c r="AG429" s="294" t="e">
        <f>VLOOKUP(F429,[4]IMC!$B$6:$R$210,11,FALSE)</f>
        <v>#N/A</v>
      </c>
      <c r="AH429" s="294" t="e">
        <f>VLOOKUP(F429,[4]IMC!$B$6:$R$210,12,FALSE)</f>
        <v>#N/A</v>
      </c>
      <c r="AI429" s="294" t="e">
        <f>VLOOKUP(F429,[4]IMC!$B$6:$R$210,13,FALSE)</f>
        <v>#N/A</v>
      </c>
      <c r="AJ429" s="294" t="e">
        <f>VLOOKUP(F429,[4]IMC!$B$6:$R$210,14,FALSE)</f>
        <v>#N/A</v>
      </c>
      <c r="AK429" s="294" t="e">
        <f>VLOOKUP(F429,[4]IMC!$B$6:$R$210,15,FALSE)</f>
        <v>#N/A</v>
      </c>
      <c r="AL429" s="294" t="e">
        <f>VLOOKUP(F429,[4]IMC!$B$6:$R$210,16,FALSE)</f>
        <v>#N/A</v>
      </c>
      <c r="AM429" s="294" t="e">
        <f>VLOOKUP(F429,[4]IMC!$B$6:$R$210,17,FALSE)</f>
        <v>#N/A</v>
      </c>
    </row>
    <row r="430" spans="1:39" ht="12">
      <c r="A430" s="281"/>
      <c r="B430" s="281"/>
      <c r="C430" s="281"/>
      <c r="D430" s="283"/>
      <c r="E430" s="283"/>
      <c r="F430" s="284">
        <f t="shared" si="67"/>
        <v>0</v>
      </c>
      <c r="G430" s="285" t="e">
        <f t="shared" ca="1" si="70"/>
        <v>#NAME?</v>
      </c>
      <c r="H430" s="281"/>
      <c r="I430" s="281"/>
      <c r="J430" s="281">
        <f t="shared" si="68"/>
        <v>0</v>
      </c>
      <c r="K430" s="281"/>
      <c r="L430" s="286" t="e">
        <f t="shared" si="69"/>
        <v>#DIV/0!</v>
      </c>
      <c r="M430" s="287" t="str">
        <f t="shared" si="62"/>
        <v/>
      </c>
      <c r="N430" s="288" t="e">
        <f>MATCH(F430,[4]IMC!B:B,0)</f>
        <v>#N/A</v>
      </c>
      <c r="O430" s="288" t="e">
        <f t="shared" ca="1" si="71"/>
        <v>#N/A</v>
      </c>
      <c r="P430" s="287" t="e">
        <f ca="1">CONCATENATE(INDEX([4]IMC!$F$1:$R$5,5,$O430) &amp; " e " &amp; INDEX([4]IMC!$F$1:$R$5,5,$O430+1))</f>
        <v>#N/A</v>
      </c>
      <c r="Q430" s="281"/>
      <c r="R430" s="288" t="e">
        <f>MATCH(F430,[4]PC!A:A,0)</f>
        <v>#N/A</v>
      </c>
      <c r="S430" s="288" t="e">
        <f t="shared" ca="1" si="63"/>
        <v>#N/A</v>
      </c>
      <c r="T430" s="296" t="e">
        <f ca="1">CONCATENATE(INDEX([4]PC!$E$1:$M$2,1,$S430) &amp; " e " &amp; INDEX([4]PC!$E$1:$M$2,1,$S430+1))</f>
        <v>#N/A</v>
      </c>
      <c r="U430" s="339"/>
      <c r="V430" s="335" t="e">
        <f t="shared" ca="1" si="64"/>
        <v>#N/A</v>
      </c>
      <c r="W430" s="335" t="e">
        <f ca="1">CONCATENATE(INDEX([4]IMC!$F$1:$R$5,5,$V430) &amp; " e " &amp; INDEX([4]IMC!$F$1:$R$5,5,$V430+1))</f>
        <v>#N/A</v>
      </c>
      <c r="X430" s="336">
        <f t="shared" si="65"/>
        <v>0</v>
      </c>
      <c r="Y430" s="336">
        <f t="shared" si="66"/>
        <v>0</v>
      </c>
      <c r="Z430" s="337"/>
      <c r="AA430" s="294" t="e">
        <f>VLOOKUP(F430,[4]IMC!$B$6:$R$210,5,FALSE)</f>
        <v>#N/A</v>
      </c>
      <c r="AB430" s="294" t="e">
        <f>VLOOKUP(F430,[4]IMC!$B$6:$R$210,6,FALSE)</f>
        <v>#N/A</v>
      </c>
      <c r="AC430" s="294" t="e">
        <f>VLOOKUP(F430,[4]IMC!$B$6:$R$210,7,FALSE)</f>
        <v>#N/A</v>
      </c>
      <c r="AD430" s="294" t="e">
        <f>VLOOKUP(F430,[4]IMC!$B$6:$R$210,8,FALSE)</f>
        <v>#N/A</v>
      </c>
      <c r="AE430" s="294" t="e">
        <f>VLOOKUP(F430,[4]IMC!$B$6:$R$210,9,FALSE)</f>
        <v>#N/A</v>
      </c>
      <c r="AF430" s="294" t="e">
        <f>VLOOKUP(F430,[4]IMC!$B$6:$R$210,10,FALSE)</f>
        <v>#N/A</v>
      </c>
      <c r="AG430" s="294" t="e">
        <f>VLOOKUP(F430,[4]IMC!$B$6:$R$210,11,FALSE)</f>
        <v>#N/A</v>
      </c>
      <c r="AH430" s="294" t="e">
        <f>VLOOKUP(F430,[4]IMC!$B$6:$R$210,12,FALSE)</f>
        <v>#N/A</v>
      </c>
      <c r="AI430" s="294" t="e">
        <f>VLOOKUP(F430,[4]IMC!$B$6:$R$210,13,FALSE)</f>
        <v>#N/A</v>
      </c>
      <c r="AJ430" s="294" t="e">
        <f>VLOOKUP(F430,[4]IMC!$B$6:$R$210,14,FALSE)</f>
        <v>#N/A</v>
      </c>
      <c r="AK430" s="294" t="e">
        <f>VLOOKUP(F430,[4]IMC!$B$6:$R$210,15,FALSE)</f>
        <v>#N/A</v>
      </c>
      <c r="AL430" s="294" t="e">
        <f>VLOOKUP(F430,[4]IMC!$B$6:$R$210,16,FALSE)</f>
        <v>#N/A</v>
      </c>
      <c r="AM430" s="294" t="e">
        <f>VLOOKUP(F430,[4]IMC!$B$6:$R$210,17,FALSE)</f>
        <v>#N/A</v>
      </c>
    </row>
    <row r="431" spans="1:39" ht="12">
      <c r="A431" s="281"/>
      <c r="B431" s="281"/>
      <c r="C431" s="281"/>
      <c r="D431" s="283"/>
      <c r="E431" s="283"/>
      <c r="F431" s="284">
        <f t="shared" si="67"/>
        <v>0</v>
      </c>
      <c r="G431" s="285" t="e">
        <f t="shared" ca="1" si="70"/>
        <v>#NAME?</v>
      </c>
      <c r="H431" s="281"/>
      <c r="I431" s="281"/>
      <c r="J431" s="281">
        <f t="shared" si="68"/>
        <v>0</v>
      </c>
      <c r="K431" s="281"/>
      <c r="L431" s="286" t="e">
        <f t="shared" si="69"/>
        <v>#DIV/0!</v>
      </c>
      <c r="M431" s="287" t="str">
        <f t="shared" si="62"/>
        <v/>
      </c>
      <c r="N431" s="288" t="e">
        <f>MATCH(F431,[4]IMC!B:B,0)</f>
        <v>#N/A</v>
      </c>
      <c r="O431" s="288" t="e">
        <f t="shared" ca="1" si="71"/>
        <v>#N/A</v>
      </c>
      <c r="P431" s="287" t="e">
        <f ca="1">CONCATENATE(INDEX([4]IMC!$F$1:$R$5,5,$O431) &amp; " e " &amp; INDEX([4]IMC!$F$1:$R$5,5,$O431+1))</f>
        <v>#N/A</v>
      </c>
      <c r="Q431" s="281"/>
      <c r="R431" s="288" t="e">
        <f>MATCH(F431,[4]PC!A:A,0)</f>
        <v>#N/A</v>
      </c>
      <c r="S431" s="288" t="e">
        <f t="shared" ca="1" si="63"/>
        <v>#N/A</v>
      </c>
      <c r="T431" s="296" t="e">
        <f ca="1">CONCATENATE(INDEX([4]PC!$E$1:$M$2,1,$S431) &amp; " e " &amp; INDEX([4]PC!$E$1:$M$2,1,$S431+1))</f>
        <v>#N/A</v>
      </c>
      <c r="U431" s="339"/>
      <c r="V431" s="335" t="e">
        <f t="shared" ca="1" si="64"/>
        <v>#N/A</v>
      </c>
      <c r="W431" s="335" t="e">
        <f ca="1">CONCATENATE(INDEX([4]IMC!$F$1:$R$5,5,$V431) &amp; " e " &amp; INDEX([4]IMC!$F$1:$R$5,5,$V431+1))</f>
        <v>#N/A</v>
      </c>
      <c r="X431" s="336">
        <f t="shared" si="65"/>
        <v>0</v>
      </c>
      <c r="Y431" s="336">
        <f t="shared" si="66"/>
        <v>0</v>
      </c>
      <c r="Z431" s="337"/>
      <c r="AA431" s="294" t="e">
        <f>VLOOKUP(F431,[4]IMC!$B$6:$R$210,5,FALSE)</f>
        <v>#N/A</v>
      </c>
      <c r="AB431" s="294" t="e">
        <f>VLOOKUP(F431,[4]IMC!$B$6:$R$210,6,FALSE)</f>
        <v>#N/A</v>
      </c>
      <c r="AC431" s="294" t="e">
        <f>VLOOKUP(F431,[4]IMC!$B$6:$R$210,7,FALSE)</f>
        <v>#N/A</v>
      </c>
      <c r="AD431" s="294" t="e">
        <f>VLOOKUP(F431,[4]IMC!$B$6:$R$210,8,FALSE)</f>
        <v>#N/A</v>
      </c>
      <c r="AE431" s="294" t="e">
        <f>VLOOKUP(F431,[4]IMC!$B$6:$R$210,9,FALSE)</f>
        <v>#N/A</v>
      </c>
      <c r="AF431" s="294" t="e">
        <f>VLOOKUP(F431,[4]IMC!$B$6:$R$210,10,FALSE)</f>
        <v>#N/A</v>
      </c>
      <c r="AG431" s="294" t="e">
        <f>VLOOKUP(F431,[4]IMC!$B$6:$R$210,11,FALSE)</f>
        <v>#N/A</v>
      </c>
      <c r="AH431" s="294" t="e">
        <f>VLOOKUP(F431,[4]IMC!$B$6:$R$210,12,FALSE)</f>
        <v>#N/A</v>
      </c>
      <c r="AI431" s="294" t="e">
        <f>VLOOKUP(F431,[4]IMC!$B$6:$R$210,13,FALSE)</f>
        <v>#N/A</v>
      </c>
      <c r="AJ431" s="294" t="e">
        <f>VLOOKUP(F431,[4]IMC!$B$6:$R$210,14,FALSE)</f>
        <v>#N/A</v>
      </c>
      <c r="AK431" s="294" t="e">
        <f>VLOOKUP(F431,[4]IMC!$B$6:$R$210,15,FALSE)</f>
        <v>#N/A</v>
      </c>
      <c r="AL431" s="294" t="e">
        <f>VLOOKUP(F431,[4]IMC!$B$6:$R$210,16,FALSE)</f>
        <v>#N/A</v>
      </c>
      <c r="AM431" s="294" t="e">
        <f>VLOOKUP(F431,[4]IMC!$B$6:$R$210,17,FALSE)</f>
        <v>#N/A</v>
      </c>
    </row>
    <row r="432" spans="1:39" ht="12">
      <c r="A432" s="281"/>
      <c r="B432" s="281"/>
      <c r="C432" s="281"/>
      <c r="D432" s="283"/>
      <c r="E432" s="283"/>
      <c r="F432" s="284">
        <f t="shared" si="67"/>
        <v>0</v>
      </c>
      <c r="G432" s="285" t="e">
        <f t="shared" ca="1" si="70"/>
        <v>#NAME?</v>
      </c>
      <c r="H432" s="281"/>
      <c r="I432" s="281"/>
      <c r="J432" s="281">
        <f t="shared" si="68"/>
        <v>0</v>
      </c>
      <c r="K432" s="281"/>
      <c r="L432" s="286" t="e">
        <f t="shared" si="69"/>
        <v>#DIV/0!</v>
      </c>
      <c r="M432" s="287" t="str">
        <f t="shared" si="62"/>
        <v/>
      </c>
      <c r="N432" s="288" t="e">
        <f>MATCH(F432,[4]IMC!B:B,0)</f>
        <v>#N/A</v>
      </c>
      <c r="O432" s="288" t="e">
        <f t="shared" ca="1" si="71"/>
        <v>#N/A</v>
      </c>
      <c r="P432" s="287" t="e">
        <f ca="1">CONCATENATE(INDEX([4]IMC!$F$1:$R$5,5,$O432) &amp; " e " &amp; INDEX([4]IMC!$F$1:$R$5,5,$O432+1))</f>
        <v>#N/A</v>
      </c>
      <c r="Q432" s="281"/>
      <c r="R432" s="288" t="e">
        <f>MATCH(F432,[4]PC!A:A,0)</f>
        <v>#N/A</v>
      </c>
      <c r="S432" s="288" t="e">
        <f t="shared" ca="1" si="63"/>
        <v>#N/A</v>
      </c>
      <c r="T432" s="296" t="e">
        <f ca="1">CONCATENATE(INDEX([4]PC!$E$1:$M$2,1,$S432) &amp; " e " &amp; INDEX([4]PC!$E$1:$M$2,1,$S432+1))</f>
        <v>#N/A</v>
      </c>
      <c r="U432" s="339"/>
      <c r="V432" s="335" t="e">
        <f t="shared" ca="1" si="64"/>
        <v>#N/A</v>
      </c>
      <c r="W432" s="335" t="e">
        <f ca="1">CONCATENATE(INDEX([4]IMC!$F$1:$R$5,5,$V432) &amp; " e " &amp; INDEX([4]IMC!$F$1:$R$5,5,$V432+1))</f>
        <v>#N/A</v>
      </c>
      <c r="X432" s="336">
        <f t="shared" si="65"/>
        <v>0</v>
      </c>
      <c r="Y432" s="336">
        <f t="shared" si="66"/>
        <v>0</v>
      </c>
      <c r="Z432" s="337"/>
      <c r="AA432" s="294" t="e">
        <f>VLOOKUP(F432,[4]IMC!$B$6:$R$210,5,FALSE)</f>
        <v>#N/A</v>
      </c>
      <c r="AB432" s="294" t="e">
        <f>VLOOKUP(F432,[4]IMC!$B$6:$R$210,6,FALSE)</f>
        <v>#N/A</v>
      </c>
      <c r="AC432" s="294" t="e">
        <f>VLOOKUP(F432,[4]IMC!$B$6:$R$210,7,FALSE)</f>
        <v>#N/A</v>
      </c>
      <c r="AD432" s="294" t="e">
        <f>VLOOKUP(F432,[4]IMC!$B$6:$R$210,8,FALSE)</f>
        <v>#N/A</v>
      </c>
      <c r="AE432" s="294" t="e">
        <f>VLOOKUP(F432,[4]IMC!$B$6:$R$210,9,FALSE)</f>
        <v>#N/A</v>
      </c>
      <c r="AF432" s="294" t="e">
        <f>VLOOKUP(F432,[4]IMC!$B$6:$R$210,10,FALSE)</f>
        <v>#N/A</v>
      </c>
      <c r="AG432" s="294" t="e">
        <f>VLOOKUP(F432,[4]IMC!$B$6:$R$210,11,FALSE)</f>
        <v>#N/A</v>
      </c>
      <c r="AH432" s="294" t="e">
        <f>VLOOKUP(F432,[4]IMC!$B$6:$R$210,12,FALSE)</f>
        <v>#N/A</v>
      </c>
      <c r="AI432" s="294" t="e">
        <f>VLOOKUP(F432,[4]IMC!$B$6:$R$210,13,FALSE)</f>
        <v>#N/A</v>
      </c>
      <c r="AJ432" s="294" t="e">
        <f>VLOOKUP(F432,[4]IMC!$B$6:$R$210,14,FALSE)</f>
        <v>#N/A</v>
      </c>
      <c r="AK432" s="294" t="e">
        <f>VLOOKUP(F432,[4]IMC!$B$6:$R$210,15,FALSE)</f>
        <v>#N/A</v>
      </c>
      <c r="AL432" s="294" t="e">
        <f>VLOOKUP(F432,[4]IMC!$B$6:$R$210,16,FALSE)</f>
        <v>#N/A</v>
      </c>
      <c r="AM432" s="294" t="e">
        <f>VLOOKUP(F432,[4]IMC!$B$6:$R$210,17,FALSE)</f>
        <v>#N/A</v>
      </c>
    </row>
    <row r="433" spans="1:39" ht="12">
      <c r="A433" s="281"/>
      <c r="B433" s="281"/>
      <c r="C433" s="281"/>
      <c r="D433" s="283"/>
      <c r="E433" s="283"/>
      <c r="F433" s="284">
        <f t="shared" si="67"/>
        <v>0</v>
      </c>
      <c r="G433" s="285" t="e">
        <f t="shared" ca="1" si="70"/>
        <v>#NAME?</v>
      </c>
      <c r="H433" s="281"/>
      <c r="I433" s="281"/>
      <c r="J433" s="281">
        <f t="shared" si="68"/>
        <v>0</v>
      </c>
      <c r="K433" s="281"/>
      <c r="L433" s="286" t="e">
        <f t="shared" si="69"/>
        <v>#DIV/0!</v>
      </c>
      <c r="M433" s="287" t="str">
        <f t="shared" si="62"/>
        <v/>
      </c>
      <c r="N433" s="288" t="e">
        <f>MATCH(F433,[4]IMC!B:B,0)</f>
        <v>#N/A</v>
      </c>
      <c r="O433" s="288" t="e">
        <f t="shared" ca="1" si="71"/>
        <v>#N/A</v>
      </c>
      <c r="P433" s="287" t="e">
        <f ca="1">CONCATENATE(INDEX([4]IMC!$F$1:$R$5,5,$O433) &amp; " e " &amp; INDEX([4]IMC!$F$1:$R$5,5,$O433+1))</f>
        <v>#N/A</v>
      </c>
      <c r="Q433" s="281"/>
      <c r="R433" s="288" t="e">
        <f>MATCH(F433,[4]PC!A:A,0)</f>
        <v>#N/A</v>
      </c>
      <c r="S433" s="288" t="e">
        <f t="shared" ca="1" si="63"/>
        <v>#N/A</v>
      </c>
      <c r="T433" s="296" t="e">
        <f ca="1">CONCATENATE(INDEX([4]PC!$E$1:$M$2,1,$S433) &amp; " e " &amp; INDEX([4]PC!$E$1:$M$2,1,$S433+1))</f>
        <v>#N/A</v>
      </c>
      <c r="U433" s="339"/>
      <c r="V433" s="335" t="e">
        <f t="shared" ca="1" si="64"/>
        <v>#N/A</v>
      </c>
      <c r="W433" s="335" t="e">
        <f ca="1">CONCATENATE(INDEX([4]IMC!$F$1:$R$5,5,$V433) &amp; " e " &amp; INDEX([4]IMC!$F$1:$R$5,5,$V433+1))</f>
        <v>#N/A</v>
      </c>
      <c r="X433" s="336">
        <f t="shared" si="65"/>
        <v>0</v>
      </c>
      <c r="Y433" s="336">
        <f t="shared" si="66"/>
        <v>0</v>
      </c>
      <c r="Z433" s="337"/>
      <c r="AA433" s="294" t="e">
        <f>VLOOKUP(F433,[4]IMC!$B$6:$R$210,5,FALSE)</f>
        <v>#N/A</v>
      </c>
      <c r="AB433" s="294" t="e">
        <f>VLOOKUP(F433,[4]IMC!$B$6:$R$210,6,FALSE)</f>
        <v>#N/A</v>
      </c>
      <c r="AC433" s="294" t="e">
        <f>VLOOKUP(F433,[4]IMC!$B$6:$R$210,7,FALSE)</f>
        <v>#N/A</v>
      </c>
      <c r="AD433" s="294" t="e">
        <f>VLOOKUP(F433,[4]IMC!$B$6:$R$210,8,FALSE)</f>
        <v>#N/A</v>
      </c>
      <c r="AE433" s="294" t="e">
        <f>VLOOKUP(F433,[4]IMC!$B$6:$R$210,9,FALSE)</f>
        <v>#N/A</v>
      </c>
      <c r="AF433" s="294" t="e">
        <f>VLOOKUP(F433,[4]IMC!$B$6:$R$210,10,FALSE)</f>
        <v>#N/A</v>
      </c>
      <c r="AG433" s="294" t="e">
        <f>VLOOKUP(F433,[4]IMC!$B$6:$R$210,11,FALSE)</f>
        <v>#N/A</v>
      </c>
      <c r="AH433" s="294" t="e">
        <f>VLOOKUP(F433,[4]IMC!$B$6:$R$210,12,FALSE)</f>
        <v>#N/A</v>
      </c>
      <c r="AI433" s="294" t="e">
        <f>VLOOKUP(F433,[4]IMC!$B$6:$R$210,13,FALSE)</f>
        <v>#N/A</v>
      </c>
      <c r="AJ433" s="294" t="e">
        <f>VLOOKUP(F433,[4]IMC!$B$6:$R$210,14,FALSE)</f>
        <v>#N/A</v>
      </c>
      <c r="AK433" s="294" t="e">
        <f>VLOOKUP(F433,[4]IMC!$B$6:$R$210,15,FALSE)</f>
        <v>#N/A</v>
      </c>
      <c r="AL433" s="294" t="e">
        <f>VLOOKUP(F433,[4]IMC!$B$6:$R$210,16,FALSE)</f>
        <v>#N/A</v>
      </c>
      <c r="AM433" s="294" t="e">
        <f>VLOOKUP(F433,[4]IMC!$B$6:$R$210,17,FALSE)</f>
        <v>#N/A</v>
      </c>
    </row>
    <row r="434" spans="1:39" ht="12">
      <c r="A434" s="281"/>
      <c r="B434" s="281"/>
      <c r="C434" s="281"/>
      <c r="D434" s="283"/>
      <c r="E434" s="283"/>
      <c r="F434" s="284">
        <f t="shared" si="67"/>
        <v>0</v>
      </c>
      <c r="G434" s="285" t="e">
        <f t="shared" ca="1" si="70"/>
        <v>#NAME?</v>
      </c>
      <c r="H434" s="281"/>
      <c r="I434" s="281"/>
      <c r="J434" s="281">
        <f t="shared" si="68"/>
        <v>0</v>
      </c>
      <c r="K434" s="281"/>
      <c r="L434" s="286" t="e">
        <f t="shared" si="69"/>
        <v>#DIV/0!</v>
      </c>
      <c r="M434" s="287" t="str">
        <f t="shared" si="62"/>
        <v/>
      </c>
      <c r="N434" s="288" t="e">
        <f>MATCH(F434,[4]IMC!B:B,0)</f>
        <v>#N/A</v>
      </c>
      <c r="O434" s="288" t="e">
        <f t="shared" ca="1" si="71"/>
        <v>#N/A</v>
      </c>
      <c r="P434" s="287" t="e">
        <f ca="1">CONCATENATE(INDEX([4]IMC!$F$1:$R$5,5,$O434) &amp; " e " &amp; INDEX([4]IMC!$F$1:$R$5,5,$O434+1))</f>
        <v>#N/A</v>
      </c>
      <c r="Q434" s="281"/>
      <c r="R434" s="288" t="e">
        <f>MATCH(F434,[4]PC!A:A,0)</f>
        <v>#N/A</v>
      </c>
      <c r="S434" s="288" t="e">
        <f t="shared" ca="1" si="63"/>
        <v>#N/A</v>
      </c>
      <c r="T434" s="296" t="e">
        <f ca="1">CONCATENATE(INDEX([4]PC!$E$1:$M$2,1,$S434) &amp; " e " &amp; INDEX([4]PC!$E$1:$M$2,1,$S434+1))</f>
        <v>#N/A</v>
      </c>
      <c r="U434" s="339"/>
      <c r="V434" s="335" t="e">
        <f t="shared" ca="1" si="64"/>
        <v>#N/A</v>
      </c>
      <c r="W434" s="335" t="e">
        <f ca="1">CONCATENATE(INDEX([4]IMC!$F$1:$R$5,5,$V434) &amp; " e " &amp; INDEX([4]IMC!$F$1:$R$5,5,$V434+1))</f>
        <v>#N/A</v>
      </c>
      <c r="X434" s="336">
        <f t="shared" si="65"/>
        <v>0</v>
      </c>
      <c r="Y434" s="336">
        <f t="shared" si="66"/>
        <v>0</v>
      </c>
      <c r="Z434" s="337"/>
      <c r="AA434" s="294" t="e">
        <f>VLOOKUP(F434,[4]IMC!$B$6:$R$210,5,FALSE)</f>
        <v>#N/A</v>
      </c>
      <c r="AB434" s="294" t="e">
        <f>VLOOKUP(F434,[4]IMC!$B$6:$R$210,6,FALSE)</f>
        <v>#N/A</v>
      </c>
      <c r="AC434" s="294" t="e">
        <f>VLOOKUP(F434,[4]IMC!$B$6:$R$210,7,FALSE)</f>
        <v>#N/A</v>
      </c>
      <c r="AD434" s="294" t="e">
        <f>VLOOKUP(F434,[4]IMC!$B$6:$R$210,8,FALSE)</f>
        <v>#N/A</v>
      </c>
      <c r="AE434" s="294" t="e">
        <f>VLOOKUP(F434,[4]IMC!$B$6:$R$210,9,FALSE)</f>
        <v>#N/A</v>
      </c>
      <c r="AF434" s="294" t="e">
        <f>VLOOKUP(F434,[4]IMC!$B$6:$R$210,10,FALSE)</f>
        <v>#N/A</v>
      </c>
      <c r="AG434" s="294" t="e">
        <f>VLOOKUP(F434,[4]IMC!$B$6:$R$210,11,FALSE)</f>
        <v>#N/A</v>
      </c>
      <c r="AH434" s="294" t="e">
        <f>VLOOKUP(F434,[4]IMC!$B$6:$R$210,12,FALSE)</f>
        <v>#N/A</v>
      </c>
      <c r="AI434" s="294" t="e">
        <f>VLOOKUP(F434,[4]IMC!$B$6:$R$210,13,FALSE)</f>
        <v>#N/A</v>
      </c>
      <c r="AJ434" s="294" t="e">
        <f>VLOOKUP(F434,[4]IMC!$B$6:$R$210,14,FALSE)</f>
        <v>#N/A</v>
      </c>
      <c r="AK434" s="294" t="e">
        <f>VLOOKUP(F434,[4]IMC!$B$6:$R$210,15,FALSE)</f>
        <v>#N/A</v>
      </c>
      <c r="AL434" s="294" t="e">
        <f>VLOOKUP(F434,[4]IMC!$B$6:$R$210,16,FALSE)</f>
        <v>#N/A</v>
      </c>
      <c r="AM434" s="294" t="e">
        <f>VLOOKUP(F434,[4]IMC!$B$6:$R$210,17,FALSE)</f>
        <v>#N/A</v>
      </c>
    </row>
    <row r="435" spans="1:39" ht="12">
      <c r="A435" s="281"/>
      <c r="B435" s="281"/>
      <c r="C435" s="281"/>
      <c r="D435" s="283"/>
      <c r="E435" s="283"/>
      <c r="F435" s="284">
        <f t="shared" si="67"/>
        <v>0</v>
      </c>
      <c r="G435" s="285" t="e">
        <f t="shared" ca="1" si="70"/>
        <v>#NAME?</v>
      </c>
      <c r="H435" s="281"/>
      <c r="I435" s="281"/>
      <c r="J435" s="281">
        <f t="shared" si="68"/>
        <v>0</v>
      </c>
      <c r="K435" s="281"/>
      <c r="L435" s="286" t="e">
        <f t="shared" si="69"/>
        <v>#DIV/0!</v>
      </c>
      <c r="M435" s="287" t="str">
        <f t="shared" si="62"/>
        <v/>
      </c>
      <c r="N435" s="288" t="e">
        <f>MATCH(F435,[4]IMC!B:B,0)</f>
        <v>#N/A</v>
      </c>
      <c r="O435" s="288" t="e">
        <f t="shared" ca="1" si="71"/>
        <v>#N/A</v>
      </c>
      <c r="P435" s="287" t="e">
        <f ca="1">CONCATENATE(INDEX([4]IMC!$F$1:$R$5,5,$O435) &amp; " e " &amp; INDEX([4]IMC!$F$1:$R$5,5,$O435+1))</f>
        <v>#N/A</v>
      </c>
      <c r="Q435" s="281"/>
      <c r="R435" s="288" t="e">
        <f>MATCH(F435,[4]PC!A:A,0)</f>
        <v>#N/A</v>
      </c>
      <c r="S435" s="288" t="e">
        <f t="shared" ca="1" si="63"/>
        <v>#N/A</v>
      </c>
      <c r="T435" s="296" t="e">
        <f ca="1">CONCATENATE(INDEX([4]PC!$E$1:$M$2,1,$S435) &amp; " e " &amp; INDEX([4]PC!$E$1:$M$2,1,$S435+1))</f>
        <v>#N/A</v>
      </c>
      <c r="U435" s="339"/>
      <c r="V435" s="335" t="e">
        <f t="shared" ca="1" si="64"/>
        <v>#N/A</v>
      </c>
      <c r="W435" s="335" t="e">
        <f ca="1">CONCATENATE(INDEX([4]IMC!$F$1:$R$5,5,$V435) &amp; " e " &amp; INDEX([4]IMC!$F$1:$R$5,5,$V435+1))</f>
        <v>#N/A</v>
      </c>
      <c r="X435" s="336">
        <f t="shared" si="65"/>
        <v>0</v>
      </c>
      <c r="Y435" s="336">
        <f t="shared" si="66"/>
        <v>0</v>
      </c>
      <c r="Z435" s="337"/>
      <c r="AA435" s="294" t="e">
        <f>VLOOKUP(F435,[4]IMC!$B$6:$R$210,5,FALSE)</f>
        <v>#N/A</v>
      </c>
      <c r="AB435" s="294" t="e">
        <f>VLOOKUP(F435,[4]IMC!$B$6:$R$210,6,FALSE)</f>
        <v>#N/A</v>
      </c>
      <c r="AC435" s="294" t="e">
        <f>VLOOKUP(F435,[4]IMC!$B$6:$R$210,7,FALSE)</f>
        <v>#N/A</v>
      </c>
      <c r="AD435" s="294" t="e">
        <f>VLOOKUP(F435,[4]IMC!$B$6:$R$210,8,FALSE)</f>
        <v>#N/A</v>
      </c>
      <c r="AE435" s="294" t="e">
        <f>VLOOKUP(F435,[4]IMC!$B$6:$R$210,9,FALSE)</f>
        <v>#N/A</v>
      </c>
      <c r="AF435" s="294" t="e">
        <f>VLOOKUP(F435,[4]IMC!$B$6:$R$210,10,FALSE)</f>
        <v>#N/A</v>
      </c>
      <c r="AG435" s="294" t="e">
        <f>VLOOKUP(F435,[4]IMC!$B$6:$R$210,11,FALSE)</f>
        <v>#N/A</v>
      </c>
      <c r="AH435" s="294" t="e">
        <f>VLOOKUP(F435,[4]IMC!$B$6:$R$210,12,FALSE)</f>
        <v>#N/A</v>
      </c>
      <c r="AI435" s="294" t="e">
        <f>VLOOKUP(F435,[4]IMC!$B$6:$R$210,13,FALSE)</f>
        <v>#N/A</v>
      </c>
      <c r="AJ435" s="294" t="e">
        <f>VLOOKUP(F435,[4]IMC!$B$6:$R$210,14,FALSE)</f>
        <v>#N/A</v>
      </c>
      <c r="AK435" s="294" t="e">
        <f>VLOOKUP(F435,[4]IMC!$B$6:$R$210,15,FALSE)</f>
        <v>#N/A</v>
      </c>
      <c r="AL435" s="294" t="e">
        <f>VLOOKUP(F435,[4]IMC!$B$6:$R$210,16,FALSE)</f>
        <v>#N/A</v>
      </c>
      <c r="AM435" s="294" t="e">
        <f>VLOOKUP(F435,[4]IMC!$B$6:$R$210,17,FALSE)</f>
        <v>#N/A</v>
      </c>
    </row>
    <row r="436" spans="1:39" ht="12">
      <c r="A436" s="281"/>
      <c r="B436" s="281"/>
      <c r="C436" s="281"/>
      <c r="D436" s="283"/>
      <c r="E436" s="283"/>
      <c r="F436" s="284">
        <f t="shared" si="67"/>
        <v>0</v>
      </c>
      <c r="G436" s="285" t="e">
        <f t="shared" ca="1" si="70"/>
        <v>#NAME?</v>
      </c>
      <c r="H436" s="281"/>
      <c r="I436" s="281"/>
      <c r="J436" s="281">
        <f t="shared" si="68"/>
        <v>0</v>
      </c>
      <c r="K436" s="281"/>
      <c r="L436" s="286" t="e">
        <f t="shared" si="69"/>
        <v>#DIV/0!</v>
      </c>
      <c r="M436" s="287" t="str">
        <f t="shared" si="62"/>
        <v/>
      </c>
      <c r="N436" s="288" t="e">
        <f>MATCH(F436,[4]IMC!B:B,0)</f>
        <v>#N/A</v>
      </c>
      <c r="O436" s="288" t="e">
        <f t="shared" ca="1" si="71"/>
        <v>#N/A</v>
      </c>
      <c r="P436" s="287" t="e">
        <f ca="1">CONCATENATE(INDEX([4]IMC!$F$1:$R$5,5,$O436) &amp; " e " &amp; INDEX([4]IMC!$F$1:$R$5,5,$O436+1))</f>
        <v>#N/A</v>
      </c>
      <c r="Q436" s="281"/>
      <c r="R436" s="288" t="e">
        <f>MATCH(F436,[4]PC!A:A,0)</f>
        <v>#N/A</v>
      </c>
      <c r="S436" s="288" t="e">
        <f t="shared" ca="1" si="63"/>
        <v>#N/A</v>
      </c>
      <c r="T436" s="296" t="e">
        <f ca="1">CONCATENATE(INDEX([4]PC!$E$1:$M$2,1,$S436) &amp; " e " &amp; INDEX([4]PC!$E$1:$M$2,1,$S436+1))</f>
        <v>#N/A</v>
      </c>
      <c r="U436" s="339"/>
      <c r="V436" s="335" t="e">
        <f t="shared" ca="1" si="64"/>
        <v>#N/A</v>
      </c>
      <c r="W436" s="335" t="e">
        <f ca="1">CONCATENATE(INDEX([4]IMC!$F$1:$R$5,5,$V436) &amp; " e " &amp; INDEX([4]IMC!$F$1:$R$5,5,$V436+1))</f>
        <v>#N/A</v>
      </c>
      <c r="X436" s="336">
        <f t="shared" si="65"/>
        <v>0</v>
      </c>
      <c r="Y436" s="336">
        <f t="shared" si="66"/>
        <v>0</v>
      </c>
      <c r="Z436" s="337"/>
      <c r="AA436" s="294" t="e">
        <f>VLOOKUP(F436,[4]IMC!$B$6:$R$210,5,FALSE)</f>
        <v>#N/A</v>
      </c>
      <c r="AB436" s="294" t="e">
        <f>VLOOKUP(F436,[4]IMC!$B$6:$R$210,6,FALSE)</f>
        <v>#N/A</v>
      </c>
      <c r="AC436" s="294" t="e">
        <f>VLOOKUP(F436,[4]IMC!$B$6:$R$210,7,FALSE)</f>
        <v>#N/A</v>
      </c>
      <c r="AD436" s="294" t="e">
        <f>VLOOKUP(F436,[4]IMC!$B$6:$R$210,8,FALSE)</f>
        <v>#N/A</v>
      </c>
      <c r="AE436" s="294" t="e">
        <f>VLOOKUP(F436,[4]IMC!$B$6:$R$210,9,FALSE)</f>
        <v>#N/A</v>
      </c>
      <c r="AF436" s="294" t="e">
        <f>VLOOKUP(F436,[4]IMC!$B$6:$R$210,10,FALSE)</f>
        <v>#N/A</v>
      </c>
      <c r="AG436" s="294" t="e">
        <f>VLOOKUP(F436,[4]IMC!$B$6:$R$210,11,FALSE)</f>
        <v>#N/A</v>
      </c>
      <c r="AH436" s="294" t="e">
        <f>VLOOKUP(F436,[4]IMC!$B$6:$R$210,12,FALSE)</f>
        <v>#N/A</v>
      </c>
      <c r="AI436" s="294" t="e">
        <f>VLOOKUP(F436,[4]IMC!$B$6:$R$210,13,FALSE)</f>
        <v>#N/A</v>
      </c>
      <c r="AJ436" s="294" t="e">
        <f>VLOOKUP(F436,[4]IMC!$B$6:$R$210,14,FALSE)</f>
        <v>#N/A</v>
      </c>
      <c r="AK436" s="294" t="e">
        <f>VLOOKUP(F436,[4]IMC!$B$6:$R$210,15,FALSE)</f>
        <v>#N/A</v>
      </c>
      <c r="AL436" s="294" t="e">
        <f>VLOOKUP(F436,[4]IMC!$B$6:$R$210,16,FALSE)</f>
        <v>#N/A</v>
      </c>
      <c r="AM436" s="294" t="e">
        <f>VLOOKUP(F436,[4]IMC!$B$6:$R$210,17,FALSE)</f>
        <v>#N/A</v>
      </c>
    </row>
    <row r="437" spans="1:39" ht="12">
      <c r="A437" s="281"/>
      <c r="B437" s="281"/>
      <c r="C437" s="281"/>
      <c r="D437" s="283"/>
      <c r="E437" s="283"/>
      <c r="F437" s="284">
        <f t="shared" si="67"/>
        <v>0</v>
      </c>
      <c r="G437" s="285" t="e">
        <f t="shared" ca="1" si="70"/>
        <v>#NAME?</v>
      </c>
      <c r="H437" s="281"/>
      <c r="I437" s="281"/>
      <c r="J437" s="281">
        <f t="shared" si="68"/>
        <v>0</v>
      </c>
      <c r="K437" s="281"/>
      <c r="L437" s="286" t="e">
        <f t="shared" si="69"/>
        <v>#DIV/0!</v>
      </c>
      <c r="M437" s="287" t="str">
        <f t="shared" si="62"/>
        <v/>
      </c>
      <c r="N437" s="288" t="e">
        <f>MATCH(F437,[4]IMC!B:B,0)</f>
        <v>#N/A</v>
      </c>
      <c r="O437" s="288" t="e">
        <f t="shared" ca="1" si="71"/>
        <v>#N/A</v>
      </c>
      <c r="P437" s="287" t="e">
        <f ca="1">CONCATENATE(INDEX([4]IMC!$F$1:$R$5,5,$O437) &amp; " e " &amp; INDEX([4]IMC!$F$1:$R$5,5,$O437+1))</f>
        <v>#N/A</v>
      </c>
      <c r="Q437" s="281"/>
      <c r="R437" s="288" t="e">
        <f>MATCH(F437,[4]PC!A:A,0)</f>
        <v>#N/A</v>
      </c>
      <c r="S437" s="288" t="e">
        <f t="shared" ca="1" si="63"/>
        <v>#N/A</v>
      </c>
      <c r="T437" s="296" t="e">
        <f ca="1">CONCATENATE(INDEX([4]PC!$E$1:$M$2,1,$S437) &amp; " e " &amp; INDEX([4]PC!$E$1:$M$2,1,$S437+1))</f>
        <v>#N/A</v>
      </c>
      <c r="U437" s="339"/>
      <c r="V437" s="335" t="e">
        <f t="shared" ca="1" si="64"/>
        <v>#N/A</v>
      </c>
      <c r="W437" s="335" t="e">
        <f ca="1">CONCATENATE(INDEX([4]IMC!$F$1:$R$5,5,$V437) &amp; " e " &amp; INDEX([4]IMC!$F$1:$R$5,5,$V437+1))</f>
        <v>#N/A</v>
      </c>
      <c r="X437" s="336">
        <f t="shared" si="65"/>
        <v>0</v>
      </c>
      <c r="Y437" s="336">
        <f t="shared" si="66"/>
        <v>0</v>
      </c>
      <c r="Z437" s="337"/>
      <c r="AA437" s="294" t="e">
        <f>VLOOKUP(F437,[4]IMC!$B$6:$R$210,5,FALSE)</f>
        <v>#N/A</v>
      </c>
      <c r="AB437" s="294" t="e">
        <f>VLOOKUP(F437,[4]IMC!$B$6:$R$210,6,FALSE)</f>
        <v>#N/A</v>
      </c>
      <c r="AC437" s="294" t="e">
        <f>VLOOKUP(F437,[4]IMC!$B$6:$R$210,7,FALSE)</f>
        <v>#N/A</v>
      </c>
      <c r="AD437" s="294" t="e">
        <f>VLOOKUP(F437,[4]IMC!$B$6:$R$210,8,FALSE)</f>
        <v>#N/A</v>
      </c>
      <c r="AE437" s="294" t="e">
        <f>VLOOKUP(F437,[4]IMC!$B$6:$R$210,9,FALSE)</f>
        <v>#N/A</v>
      </c>
      <c r="AF437" s="294" t="e">
        <f>VLOOKUP(F437,[4]IMC!$B$6:$R$210,10,FALSE)</f>
        <v>#N/A</v>
      </c>
      <c r="AG437" s="294" t="e">
        <f>VLOOKUP(F437,[4]IMC!$B$6:$R$210,11,FALSE)</f>
        <v>#N/A</v>
      </c>
      <c r="AH437" s="294" t="e">
        <f>VLOOKUP(F437,[4]IMC!$B$6:$R$210,12,FALSE)</f>
        <v>#N/A</v>
      </c>
      <c r="AI437" s="294" t="e">
        <f>VLOOKUP(F437,[4]IMC!$B$6:$R$210,13,FALSE)</f>
        <v>#N/A</v>
      </c>
      <c r="AJ437" s="294" t="e">
        <f>VLOOKUP(F437,[4]IMC!$B$6:$R$210,14,FALSE)</f>
        <v>#N/A</v>
      </c>
      <c r="AK437" s="294" t="e">
        <f>VLOOKUP(F437,[4]IMC!$B$6:$R$210,15,FALSE)</f>
        <v>#N/A</v>
      </c>
      <c r="AL437" s="294" t="e">
        <f>VLOOKUP(F437,[4]IMC!$B$6:$R$210,16,FALSE)</f>
        <v>#N/A</v>
      </c>
      <c r="AM437" s="294" t="e">
        <f>VLOOKUP(F437,[4]IMC!$B$6:$R$210,17,FALSE)</f>
        <v>#N/A</v>
      </c>
    </row>
    <row r="438" spans="1:39" ht="12">
      <c r="A438" s="281"/>
      <c r="B438" s="281"/>
      <c r="C438" s="281"/>
      <c r="D438" s="283"/>
      <c r="E438" s="283"/>
      <c r="F438" s="284">
        <f t="shared" si="67"/>
        <v>0</v>
      </c>
      <c r="G438" s="285" t="e">
        <f t="shared" ca="1" si="70"/>
        <v>#NAME?</v>
      </c>
      <c r="H438" s="281"/>
      <c r="I438" s="281"/>
      <c r="J438" s="281">
        <f t="shared" si="68"/>
        <v>0</v>
      </c>
      <c r="K438" s="281"/>
      <c r="L438" s="286" t="e">
        <f t="shared" si="69"/>
        <v>#DIV/0!</v>
      </c>
      <c r="M438" s="287" t="str">
        <f t="shared" si="62"/>
        <v/>
      </c>
      <c r="N438" s="288" t="e">
        <f>MATCH(F438,[4]IMC!B:B,0)</f>
        <v>#N/A</v>
      </c>
      <c r="O438" s="288" t="e">
        <f t="shared" ca="1" si="71"/>
        <v>#N/A</v>
      </c>
      <c r="P438" s="287" t="e">
        <f ca="1">CONCATENATE(INDEX([4]IMC!$F$1:$R$5,5,$O438) &amp; " e " &amp; INDEX([4]IMC!$F$1:$R$5,5,$O438+1))</f>
        <v>#N/A</v>
      </c>
      <c r="Q438" s="281"/>
      <c r="R438" s="288" t="e">
        <f>MATCH(F438,[4]PC!A:A,0)</f>
        <v>#N/A</v>
      </c>
      <c r="S438" s="288" t="e">
        <f t="shared" ca="1" si="63"/>
        <v>#N/A</v>
      </c>
      <c r="T438" s="296" t="e">
        <f ca="1">CONCATENATE(INDEX([4]PC!$E$1:$M$2,1,$S438) &amp; " e " &amp; INDEX([4]PC!$E$1:$M$2,1,$S438+1))</f>
        <v>#N/A</v>
      </c>
      <c r="U438" s="339"/>
      <c r="V438" s="335" t="e">
        <f t="shared" ca="1" si="64"/>
        <v>#N/A</v>
      </c>
      <c r="W438" s="335" t="e">
        <f ca="1">CONCATENATE(INDEX([4]IMC!$F$1:$R$5,5,$V438) &amp; " e " &amp; INDEX([4]IMC!$F$1:$R$5,5,$V438+1))</f>
        <v>#N/A</v>
      </c>
      <c r="X438" s="336">
        <f t="shared" si="65"/>
        <v>0</v>
      </c>
      <c r="Y438" s="336">
        <f t="shared" si="66"/>
        <v>0</v>
      </c>
      <c r="Z438" s="337"/>
      <c r="AA438" s="294" t="e">
        <f>VLOOKUP(F438,[4]IMC!$B$6:$R$210,5,FALSE)</f>
        <v>#N/A</v>
      </c>
      <c r="AB438" s="294" t="e">
        <f>VLOOKUP(F438,[4]IMC!$B$6:$R$210,6,FALSE)</f>
        <v>#N/A</v>
      </c>
      <c r="AC438" s="294" t="e">
        <f>VLOOKUP(F438,[4]IMC!$B$6:$R$210,7,FALSE)</f>
        <v>#N/A</v>
      </c>
      <c r="AD438" s="294" t="e">
        <f>VLOOKUP(F438,[4]IMC!$B$6:$R$210,8,FALSE)</f>
        <v>#N/A</v>
      </c>
      <c r="AE438" s="294" t="e">
        <f>VLOOKUP(F438,[4]IMC!$B$6:$R$210,9,FALSE)</f>
        <v>#N/A</v>
      </c>
      <c r="AF438" s="294" t="e">
        <f>VLOOKUP(F438,[4]IMC!$B$6:$R$210,10,FALSE)</f>
        <v>#N/A</v>
      </c>
      <c r="AG438" s="294" t="e">
        <f>VLOOKUP(F438,[4]IMC!$B$6:$R$210,11,FALSE)</f>
        <v>#N/A</v>
      </c>
      <c r="AH438" s="294" t="e">
        <f>VLOOKUP(F438,[4]IMC!$B$6:$R$210,12,FALSE)</f>
        <v>#N/A</v>
      </c>
      <c r="AI438" s="294" t="e">
        <f>VLOOKUP(F438,[4]IMC!$B$6:$R$210,13,FALSE)</f>
        <v>#N/A</v>
      </c>
      <c r="AJ438" s="294" t="e">
        <f>VLOOKUP(F438,[4]IMC!$B$6:$R$210,14,FALSE)</f>
        <v>#N/A</v>
      </c>
      <c r="AK438" s="294" t="e">
        <f>VLOOKUP(F438,[4]IMC!$B$6:$R$210,15,FALSE)</f>
        <v>#N/A</v>
      </c>
      <c r="AL438" s="294" t="e">
        <f>VLOOKUP(F438,[4]IMC!$B$6:$R$210,16,FALSE)</f>
        <v>#N/A</v>
      </c>
      <c r="AM438" s="294" t="e">
        <f>VLOOKUP(F438,[4]IMC!$B$6:$R$210,17,FALSE)</f>
        <v>#N/A</v>
      </c>
    </row>
    <row r="439" spans="1:39" ht="12">
      <c r="A439" s="281"/>
      <c r="B439" s="281"/>
      <c r="C439" s="281"/>
      <c r="D439" s="283"/>
      <c r="E439" s="283"/>
      <c r="F439" s="284">
        <f t="shared" si="67"/>
        <v>0</v>
      </c>
      <c r="G439" s="285" t="e">
        <f t="shared" ca="1" si="70"/>
        <v>#NAME?</v>
      </c>
      <c r="H439" s="281"/>
      <c r="I439" s="281"/>
      <c r="J439" s="281">
        <f t="shared" si="68"/>
        <v>0</v>
      </c>
      <c r="K439" s="281"/>
      <c r="L439" s="286" t="e">
        <f t="shared" si="69"/>
        <v>#DIV/0!</v>
      </c>
      <c r="M439" s="287" t="str">
        <f t="shared" si="62"/>
        <v/>
      </c>
      <c r="N439" s="288" t="e">
        <f>MATCH(F439,[4]IMC!B:B,0)</f>
        <v>#N/A</v>
      </c>
      <c r="O439" s="288" t="e">
        <f t="shared" ca="1" si="71"/>
        <v>#N/A</v>
      </c>
      <c r="P439" s="287" t="e">
        <f ca="1">CONCATENATE(INDEX([4]IMC!$F$1:$R$5,5,$O439) &amp; " e " &amp; INDEX([4]IMC!$F$1:$R$5,5,$O439+1))</f>
        <v>#N/A</v>
      </c>
      <c r="Q439" s="281"/>
      <c r="R439" s="288" t="e">
        <f>MATCH(F439,[4]PC!A:A,0)</f>
        <v>#N/A</v>
      </c>
      <c r="S439" s="288" t="e">
        <f t="shared" ca="1" si="63"/>
        <v>#N/A</v>
      </c>
      <c r="T439" s="296" t="e">
        <f ca="1">CONCATENATE(INDEX([4]PC!$E$1:$M$2,1,$S439) &amp; " e " &amp; INDEX([4]PC!$E$1:$M$2,1,$S439+1))</f>
        <v>#N/A</v>
      </c>
      <c r="U439" s="339"/>
      <c r="V439" s="335" t="e">
        <f t="shared" ca="1" si="64"/>
        <v>#N/A</v>
      </c>
      <c r="W439" s="335" t="e">
        <f ca="1">CONCATENATE(INDEX([4]IMC!$F$1:$R$5,5,$V439) &amp; " e " &amp; INDEX([4]IMC!$F$1:$R$5,5,$V439+1))</f>
        <v>#N/A</v>
      </c>
      <c r="X439" s="336">
        <f t="shared" si="65"/>
        <v>0</v>
      </c>
      <c r="Y439" s="336">
        <f t="shared" si="66"/>
        <v>0</v>
      </c>
      <c r="Z439" s="337"/>
      <c r="AA439" s="294" t="e">
        <f>VLOOKUP(F439,[4]IMC!$B$6:$R$210,5,FALSE)</f>
        <v>#N/A</v>
      </c>
      <c r="AB439" s="294" t="e">
        <f>VLOOKUP(F439,[4]IMC!$B$6:$R$210,6,FALSE)</f>
        <v>#N/A</v>
      </c>
      <c r="AC439" s="294" t="e">
        <f>VLOOKUP(F439,[4]IMC!$B$6:$R$210,7,FALSE)</f>
        <v>#N/A</v>
      </c>
      <c r="AD439" s="294" t="e">
        <f>VLOOKUP(F439,[4]IMC!$B$6:$R$210,8,FALSE)</f>
        <v>#N/A</v>
      </c>
      <c r="AE439" s="294" t="e">
        <f>VLOOKUP(F439,[4]IMC!$B$6:$R$210,9,FALSE)</f>
        <v>#N/A</v>
      </c>
      <c r="AF439" s="294" t="e">
        <f>VLOOKUP(F439,[4]IMC!$B$6:$R$210,10,FALSE)</f>
        <v>#N/A</v>
      </c>
      <c r="AG439" s="294" t="e">
        <f>VLOOKUP(F439,[4]IMC!$B$6:$R$210,11,FALSE)</f>
        <v>#N/A</v>
      </c>
      <c r="AH439" s="294" t="e">
        <f>VLOOKUP(F439,[4]IMC!$B$6:$R$210,12,FALSE)</f>
        <v>#N/A</v>
      </c>
      <c r="AI439" s="294" t="e">
        <f>VLOOKUP(F439,[4]IMC!$B$6:$R$210,13,FALSE)</f>
        <v>#N/A</v>
      </c>
      <c r="AJ439" s="294" t="e">
        <f>VLOOKUP(F439,[4]IMC!$B$6:$R$210,14,FALSE)</f>
        <v>#N/A</v>
      </c>
      <c r="AK439" s="294" t="e">
        <f>VLOOKUP(F439,[4]IMC!$B$6:$R$210,15,FALSE)</f>
        <v>#N/A</v>
      </c>
      <c r="AL439" s="294" t="e">
        <f>VLOOKUP(F439,[4]IMC!$B$6:$R$210,16,FALSE)</f>
        <v>#N/A</v>
      </c>
      <c r="AM439" s="294" t="e">
        <f>VLOOKUP(F439,[4]IMC!$B$6:$R$210,17,FALSE)</f>
        <v>#N/A</v>
      </c>
    </row>
    <row r="440" spans="1:39" ht="12">
      <c r="A440" s="281"/>
      <c r="B440" s="281"/>
      <c r="C440" s="281"/>
      <c r="D440" s="283"/>
      <c r="E440" s="283"/>
      <c r="F440" s="284">
        <f t="shared" si="67"/>
        <v>0</v>
      </c>
      <c r="G440" s="285" t="e">
        <f t="shared" ca="1" si="70"/>
        <v>#NAME?</v>
      </c>
      <c r="H440" s="281"/>
      <c r="I440" s="281"/>
      <c r="J440" s="281">
        <f t="shared" si="68"/>
        <v>0</v>
      </c>
      <c r="K440" s="281"/>
      <c r="L440" s="286" t="e">
        <f t="shared" si="69"/>
        <v>#DIV/0!</v>
      </c>
      <c r="M440" s="287" t="str">
        <f t="shared" si="62"/>
        <v/>
      </c>
      <c r="N440" s="288" t="e">
        <f>MATCH(F440,[4]IMC!B:B,0)</f>
        <v>#N/A</v>
      </c>
      <c r="O440" s="288" t="e">
        <f t="shared" ca="1" si="71"/>
        <v>#N/A</v>
      </c>
      <c r="P440" s="287" t="e">
        <f ca="1">CONCATENATE(INDEX([4]IMC!$F$1:$R$5,5,$O440) &amp; " e " &amp; INDEX([4]IMC!$F$1:$R$5,5,$O440+1))</f>
        <v>#N/A</v>
      </c>
      <c r="Q440" s="281"/>
      <c r="R440" s="288" t="e">
        <f>MATCH(F440,[4]PC!A:A,0)</f>
        <v>#N/A</v>
      </c>
      <c r="S440" s="288" t="e">
        <f t="shared" ca="1" si="63"/>
        <v>#N/A</v>
      </c>
      <c r="T440" s="296" t="e">
        <f ca="1">CONCATENATE(INDEX([4]PC!$E$1:$M$2,1,$S440) &amp; " e " &amp; INDEX([4]PC!$E$1:$M$2,1,$S440+1))</f>
        <v>#N/A</v>
      </c>
      <c r="U440" s="339"/>
      <c r="V440" s="335" t="e">
        <f t="shared" ca="1" si="64"/>
        <v>#N/A</v>
      </c>
      <c r="W440" s="335" t="e">
        <f ca="1">CONCATENATE(INDEX([4]IMC!$F$1:$R$5,5,$V440) &amp; " e " &amp; INDEX([4]IMC!$F$1:$R$5,5,$V440+1))</f>
        <v>#N/A</v>
      </c>
      <c r="X440" s="336">
        <f t="shared" si="65"/>
        <v>0</v>
      </c>
      <c r="Y440" s="336">
        <f t="shared" si="66"/>
        <v>0</v>
      </c>
      <c r="Z440" s="337"/>
      <c r="AA440" s="294" t="e">
        <f>VLOOKUP(F440,[4]IMC!$B$6:$R$210,5,FALSE)</f>
        <v>#N/A</v>
      </c>
      <c r="AB440" s="294" t="e">
        <f>VLOOKUP(F440,[4]IMC!$B$6:$R$210,6,FALSE)</f>
        <v>#N/A</v>
      </c>
      <c r="AC440" s="294" t="e">
        <f>VLOOKUP(F440,[4]IMC!$B$6:$R$210,7,FALSE)</f>
        <v>#N/A</v>
      </c>
      <c r="AD440" s="294" t="e">
        <f>VLOOKUP(F440,[4]IMC!$B$6:$R$210,8,FALSE)</f>
        <v>#N/A</v>
      </c>
      <c r="AE440" s="294" t="e">
        <f>VLOOKUP(F440,[4]IMC!$B$6:$R$210,9,FALSE)</f>
        <v>#N/A</v>
      </c>
      <c r="AF440" s="294" t="e">
        <f>VLOOKUP(F440,[4]IMC!$B$6:$R$210,10,FALSE)</f>
        <v>#N/A</v>
      </c>
      <c r="AG440" s="294" t="e">
        <f>VLOOKUP(F440,[4]IMC!$B$6:$R$210,11,FALSE)</f>
        <v>#N/A</v>
      </c>
      <c r="AH440" s="294" t="e">
        <f>VLOOKUP(F440,[4]IMC!$B$6:$R$210,12,FALSE)</f>
        <v>#N/A</v>
      </c>
      <c r="AI440" s="294" t="e">
        <f>VLOOKUP(F440,[4]IMC!$B$6:$R$210,13,FALSE)</f>
        <v>#N/A</v>
      </c>
      <c r="AJ440" s="294" t="e">
        <f>VLOOKUP(F440,[4]IMC!$B$6:$R$210,14,FALSE)</f>
        <v>#N/A</v>
      </c>
      <c r="AK440" s="294" t="e">
        <f>VLOOKUP(F440,[4]IMC!$B$6:$R$210,15,FALSE)</f>
        <v>#N/A</v>
      </c>
      <c r="AL440" s="294" t="e">
        <f>VLOOKUP(F440,[4]IMC!$B$6:$R$210,16,FALSE)</f>
        <v>#N/A</v>
      </c>
      <c r="AM440" s="294" t="e">
        <f>VLOOKUP(F440,[4]IMC!$B$6:$R$210,17,FALSE)</f>
        <v>#N/A</v>
      </c>
    </row>
    <row r="441" spans="1:39" ht="12">
      <c r="A441" s="281"/>
      <c r="B441" s="281"/>
      <c r="C441" s="281"/>
      <c r="D441" s="283"/>
      <c r="E441" s="283"/>
      <c r="F441" s="284">
        <f t="shared" si="67"/>
        <v>0</v>
      </c>
      <c r="G441" s="285" t="e">
        <f t="shared" ca="1" si="70"/>
        <v>#NAME?</v>
      </c>
      <c r="H441" s="281"/>
      <c r="I441" s="281"/>
      <c r="J441" s="281">
        <f t="shared" si="68"/>
        <v>0</v>
      </c>
      <c r="K441" s="281"/>
      <c r="L441" s="286" t="e">
        <f t="shared" si="69"/>
        <v>#DIV/0!</v>
      </c>
      <c r="M441" s="287" t="str">
        <f t="shared" si="62"/>
        <v/>
      </c>
      <c r="N441" s="288" t="e">
        <f>MATCH(F441,[4]IMC!B:B,0)</f>
        <v>#N/A</v>
      </c>
      <c r="O441" s="288" t="e">
        <f t="shared" ca="1" si="71"/>
        <v>#N/A</v>
      </c>
      <c r="P441" s="287" t="e">
        <f ca="1">CONCATENATE(INDEX([4]IMC!$F$1:$R$5,5,$O441) &amp; " e " &amp; INDEX([4]IMC!$F$1:$R$5,5,$O441+1))</f>
        <v>#N/A</v>
      </c>
      <c r="Q441" s="281"/>
      <c r="R441" s="288" t="e">
        <f>MATCH(F441,[4]PC!A:A,0)</f>
        <v>#N/A</v>
      </c>
      <c r="S441" s="288" t="e">
        <f t="shared" ca="1" si="63"/>
        <v>#N/A</v>
      </c>
      <c r="T441" s="296" t="e">
        <f ca="1">CONCATENATE(INDEX([4]PC!$E$1:$M$2,1,$S441) &amp; " e " &amp; INDEX([4]PC!$E$1:$M$2,1,$S441+1))</f>
        <v>#N/A</v>
      </c>
      <c r="U441" s="339"/>
      <c r="V441" s="335" t="e">
        <f t="shared" ca="1" si="64"/>
        <v>#N/A</v>
      </c>
      <c r="W441" s="335" t="e">
        <f ca="1">CONCATENATE(INDEX([4]IMC!$F$1:$R$5,5,$V441) &amp; " e " &amp; INDEX([4]IMC!$F$1:$R$5,5,$V441+1))</f>
        <v>#N/A</v>
      </c>
      <c r="X441" s="336">
        <f t="shared" si="65"/>
        <v>0</v>
      </c>
      <c r="Y441" s="336">
        <f t="shared" si="66"/>
        <v>0</v>
      </c>
      <c r="Z441" s="337"/>
      <c r="AA441" s="294" t="e">
        <f>VLOOKUP(F441,[4]IMC!$B$6:$R$210,5,FALSE)</f>
        <v>#N/A</v>
      </c>
      <c r="AB441" s="294" t="e">
        <f>VLOOKUP(F441,[4]IMC!$B$6:$R$210,6,FALSE)</f>
        <v>#N/A</v>
      </c>
      <c r="AC441" s="294" t="e">
        <f>VLOOKUP(F441,[4]IMC!$B$6:$R$210,7,FALSE)</f>
        <v>#N/A</v>
      </c>
      <c r="AD441" s="294" t="e">
        <f>VLOOKUP(F441,[4]IMC!$B$6:$R$210,8,FALSE)</f>
        <v>#N/A</v>
      </c>
      <c r="AE441" s="294" t="e">
        <f>VLOOKUP(F441,[4]IMC!$B$6:$R$210,9,FALSE)</f>
        <v>#N/A</v>
      </c>
      <c r="AF441" s="294" t="e">
        <f>VLOOKUP(F441,[4]IMC!$B$6:$R$210,10,FALSE)</f>
        <v>#N/A</v>
      </c>
      <c r="AG441" s="294" t="e">
        <f>VLOOKUP(F441,[4]IMC!$B$6:$R$210,11,FALSE)</f>
        <v>#N/A</v>
      </c>
      <c r="AH441" s="294" t="e">
        <f>VLOOKUP(F441,[4]IMC!$B$6:$R$210,12,FALSE)</f>
        <v>#N/A</v>
      </c>
      <c r="AI441" s="294" t="e">
        <f>VLOOKUP(F441,[4]IMC!$B$6:$R$210,13,FALSE)</f>
        <v>#N/A</v>
      </c>
      <c r="AJ441" s="294" t="e">
        <f>VLOOKUP(F441,[4]IMC!$B$6:$R$210,14,FALSE)</f>
        <v>#N/A</v>
      </c>
      <c r="AK441" s="294" t="e">
        <f>VLOOKUP(F441,[4]IMC!$B$6:$R$210,15,FALSE)</f>
        <v>#N/A</v>
      </c>
      <c r="AL441" s="294" t="e">
        <f>VLOOKUP(F441,[4]IMC!$B$6:$R$210,16,FALSE)</f>
        <v>#N/A</v>
      </c>
      <c r="AM441" s="294" t="e">
        <f>VLOOKUP(F441,[4]IMC!$B$6:$R$210,17,FALSE)</f>
        <v>#N/A</v>
      </c>
    </row>
    <row r="442" spans="1:39" ht="12">
      <c r="A442" s="281"/>
      <c r="B442" s="281"/>
      <c r="C442" s="281"/>
      <c r="D442" s="283"/>
      <c r="E442" s="283"/>
      <c r="F442" s="284">
        <f t="shared" si="67"/>
        <v>0</v>
      </c>
      <c r="G442" s="285" t="e">
        <f t="shared" ca="1" si="70"/>
        <v>#NAME?</v>
      </c>
      <c r="H442" s="281"/>
      <c r="I442" s="281"/>
      <c r="J442" s="281">
        <f t="shared" si="68"/>
        <v>0</v>
      </c>
      <c r="K442" s="281"/>
      <c r="L442" s="286" t="e">
        <f t="shared" si="69"/>
        <v>#DIV/0!</v>
      </c>
      <c r="M442" s="287" t="str">
        <f t="shared" si="62"/>
        <v/>
      </c>
      <c r="N442" s="288" t="e">
        <f>MATCH(F442,[4]IMC!B:B,0)</f>
        <v>#N/A</v>
      </c>
      <c r="O442" s="288" t="e">
        <f t="shared" ca="1" si="71"/>
        <v>#N/A</v>
      </c>
      <c r="P442" s="287" t="e">
        <f ca="1">CONCATENATE(INDEX([4]IMC!$F$1:$R$5,5,$O442) &amp; " e " &amp; INDEX([4]IMC!$F$1:$R$5,5,$O442+1))</f>
        <v>#N/A</v>
      </c>
      <c r="Q442" s="281"/>
      <c r="R442" s="288" t="e">
        <f>MATCH(F442,[4]PC!A:A,0)</f>
        <v>#N/A</v>
      </c>
      <c r="S442" s="288" t="e">
        <f t="shared" ca="1" si="63"/>
        <v>#N/A</v>
      </c>
      <c r="T442" s="296" t="e">
        <f ca="1">CONCATENATE(INDEX([4]PC!$E$1:$M$2,1,$S442) &amp; " e " &amp; INDEX([4]PC!$E$1:$M$2,1,$S442+1))</f>
        <v>#N/A</v>
      </c>
      <c r="U442" s="339"/>
      <c r="V442" s="335" t="e">
        <f t="shared" ca="1" si="64"/>
        <v>#N/A</v>
      </c>
      <c r="W442" s="335" t="e">
        <f ca="1">CONCATENATE(INDEX([4]IMC!$F$1:$R$5,5,$V442) &amp; " e " &amp; INDEX([4]IMC!$F$1:$R$5,5,$V442+1))</f>
        <v>#N/A</v>
      </c>
      <c r="X442" s="336">
        <f t="shared" si="65"/>
        <v>0</v>
      </c>
      <c r="Y442" s="336">
        <f t="shared" si="66"/>
        <v>0</v>
      </c>
      <c r="Z442" s="337"/>
      <c r="AA442" s="294" t="e">
        <f>VLOOKUP(F442,[4]IMC!$B$6:$R$210,5,FALSE)</f>
        <v>#N/A</v>
      </c>
      <c r="AB442" s="294" t="e">
        <f>VLOOKUP(F442,[4]IMC!$B$6:$R$210,6,FALSE)</f>
        <v>#N/A</v>
      </c>
      <c r="AC442" s="294" t="e">
        <f>VLOOKUP(F442,[4]IMC!$B$6:$R$210,7,FALSE)</f>
        <v>#N/A</v>
      </c>
      <c r="AD442" s="294" t="e">
        <f>VLOOKUP(F442,[4]IMC!$B$6:$R$210,8,FALSE)</f>
        <v>#N/A</v>
      </c>
      <c r="AE442" s="294" t="e">
        <f>VLOOKUP(F442,[4]IMC!$B$6:$R$210,9,FALSE)</f>
        <v>#N/A</v>
      </c>
      <c r="AF442" s="294" t="e">
        <f>VLOOKUP(F442,[4]IMC!$B$6:$R$210,10,FALSE)</f>
        <v>#N/A</v>
      </c>
      <c r="AG442" s="294" t="e">
        <f>VLOOKUP(F442,[4]IMC!$B$6:$R$210,11,FALSE)</f>
        <v>#N/A</v>
      </c>
      <c r="AH442" s="294" t="e">
        <f>VLOOKUP(F442,[4]IMC!$B$6:$R$210,12,FALSE)</f>
        <v>#N/A</v>
      </c>
      <c r="AI442" s="294" t="e">
        <f>VLOOKUP(F442,[4]IMC!$B$6:$R$210,13,FALSE)</f>
        <v>#N/A</v>
      </c>
      <c r="AJ442" s="294" t="e">
        <f>VLOOKUP(F442,[4]IMC!$B$6:$R$210,14,FALSE)</f>
        <v>#N/A</v>
      </c>
      <c r="AK442" s="294" t="e">
        <f>VLOOKUP(F442,[4]IMC!$B$6:$R$210,15,FALSE)</f>
        <v>#N/A</v>
      </c>
      <c r="AL442" s="294" t="e">
        <f>VLOOKUP(F442,[4]IMC!$B$6:$R$210,16,FALSE)</f>
        <v>#N/A</v>
      </c>
      <c r="AM442" s="294" t="e">
        <f>VLOOKUP(F442,[4]IMC!$B$6:$R$210,17,FALSE)</f>
        <v>#N/A</v>
      </c>
    </row>
    <row r="443" spans="1:39" ht="12">
      <c r="A443" s="281"/>
      <c r="B443" s="281"/>
      <c r="C443" s="281"/>
      <c r="D443" s="283"/>
      <c r="E443" s="283"/>
      <c r="F443" s="284">
        <f t="shared" si="67"/>
        <v>0</v>
      </c>
      <c r="G443" s="285" t="e">
        <f t="shared" ca="1" si="70"/>
        <v>#NAME?</v>
      </c>
      <c r="H443" s="281"/>
      <c r="I443" s="281"/>
      <c r="J443" s="281">
        <f t="shared" si="68"/>
        <v>0</v>
      </c>
      <c r="K443" s="281"/>
      <c r="L443" s="286" t="e">
        <f t="shared" si="69"/>
        <v>#DIV/0!</v>
      </c>
      <c r="M443" s="287" t="str">
        <f t="shared" si="62"/>
        <v/>
      </c>
      <c r="N443" s="288" t="e">
        <f>MATCH(F443,[4]IMC!B:B,0)</f>
        <v>#N/A</v>
      </c>
      <c r="O443" s="288" t="e">
        <f t="shared" ca="1" si="71"/>
        <v>#N/A</v>
      </c>
      <c r="P443" s="287" t="e">
        <f ca="1">CONCATENATE(INDEX([4]IMC!$F$1:$R$5,5,$O443) &amp; " e " &amp; INDEX([4]IMC!$F$1:$R$5,5,$O443+1))</f>
        <v>#N/A</v>
      </c>
      <c r="Q443" s="281"/>
      <c r="R443" s="288" t="e">
        <f>MATCH(F443,[4]PC!A:A,0)</f>
        <v>#N/A</v>
      </c>
      <c r="S443" s="288" t="e">
        <f t="shared" ca="1" si="63"/>
        <v>#N/A</v>
      </c>
      <c r="T443" s="296" t="e">
        <f ca="1">CONCATENATE(INDEX([4]PC!$E$1:$M$2,1,$S443) &amp; " e " &amp; INDEX([4]PC!$E$1:$M$2,1,$S443+1))</f>
        <v>#N/A</v>
      </c>
      <c r="U443" s="339"/>
      <c r="V443" s="335" t="e">
        <f t="shared" ca="1" si="64"/>
        <v>#N/A</v>
      </c>
      <c r="W443" s="335" t="e">
        <f ca="1">CONCATENATE(INDEX([4]IMC!$F$1:$R$5,5,$V443) &amp; " e " &amp; INDEX([4]IMC!$F$1:$R$5,5,$V443+1))</f>
        <v>#N/A</v>
      </c>
      <c r="X443" s="336">
        <f t="shared" si="65"/>
        <v>0</v>
      </c>
      <c r="Y443" s="336">
        <f t="shared" si="66"/>
        <v>0</v>
      </c>
      <c r="Z443" s="337"/>
      <c r="AA443" s="294" t="e">
        <f>VLOOKUP(F443,[4]IMC!$B$6:$R$210,5,FALSE)</f>
        <v>#N/A</v>
      </c>
      <c r="AB443" s="294" t="e">
        <f>VLOOKUP(F443,[4]IMC!$B$6:$R$210,6,FALSE)</f>
        <v>#N/A</v>
      </c>
      <c r="AC443" s="294" t="e">
        <f>VLOOKUP(F443,[4]IMC!$B$6:$R$210,7,FALSE)</f>
        <v>#N/A</v>
      </c>
      <c r="AD443" s="294" t="e">
        <f>VLOOKUP(F443,[4]IMC!$B$6:$R$210,8,FALSE)</f>
        <v>#N/A</v>
      </c>
      <c r="AE443" s="294" t="e">
        <f>VLOOKUP(F443,[4]IMC!$B$6:$R$210,9,FALSE)</f>
        <v>#N/A</v>
      </c>
      <c r="AF443" s="294" t="e">
        <f>VLOOKUP(F443,[4]IMC!$B$6:$R$210,10,FALSE)</f>
        <v>#N/A</v>
      </c>
      <c r="AG443" s="294" t="e">
        <f>VLOOKUP(F443,[4]IMC!$B$6:$R$210,11,FALSE)</f>
        <v>#N/A</v>
      </c>
      <c r="AH443" s="294" t="e">
        <f>VLOOKUP(F443,[4]IMC!$B$6:$R$210,12,FALSE)</f>
        <v>#N/A</v>
      </c>
      <c r="AI443" s="294" t="e">
        <f>VLOOKUP(F443,[4]IMC!$B$6:$R$210,13,FALSE)</f>
        <v>#N/A</v>
      </c>
      <c r="AJ443" s="294" t="e">
        <f>VLOOKUP(F443,[4]IMC!$B$6:$R$210,14,FALSE)</f>
        <v>#N/A</v>
      </c>
      <c r="AK443" s="294" t="e">
        <f>VLOOKUP(F443,[4]IMC!$B$6:$R$210,15,FALSE)</f>
        <v>#N/A</v>
      </c>
      <c r="AL443" s="294" t="e">
        <f>VLOOKUP(F443,[4]IMC!$B$6:$R$210,16,FALSE)</f>
        <v>#N/A</v>
      </c>
      <c r="AM443" s="294" t="e">
        <f>VLOOKUP(F443,[4]IMC!$B$6:$R$210,17,FALSE)</f>
        <v>#N/A</v>
      </c>
    </row>
    <row r="444" spans="1:39" ht="12">
      <c r="A444" s="281"/>
      <c r="B444" s="281"/>
      <c r="C444" s="281"/>
      <c r="D444" s="283"/>
      <c r="E444" s="283"/>
      <c r="F444" s="284">
        <f t="shared" si="67"/>
        <v>0</v>
      </c>
      <c r="G444" s="285" t="e">
        <f t="shared" ca="1" si="70"/>
        <v>#NAME?</v>
      </c>
      <c r="H444" s="281"/>
      <c r="I444" s="281"/>
      <c r="J444" s="281">
        <f t="shared" si="68"/>
        <v>0</v>
      </c>
      <c r="K444" s="281"/>
      <c r="L444" s="286" t="e">
        <f t="shared" si="69"/>
        <v>#DIV/0!</v>
      </c>
      <c r="M444" s="287" t="str">
        <f t="shared" si="62"/>
        <v/>
      </c>
      <c r="N444" s="288" t="e">
        <f>MATCH(F444,[4]IMC!B:B,0)</f>
        <v>#N/A</v>
      </c>
      <c r="O444" s="288" t="e">
        <f t="shared" ca="1" si="71"/>
        <v>#N/A</v>
      </c>
      <c r="P444" s="287" t="e">
        <f ca="1">CONCATENATE(INDEX([4]IMC!$F$1:$R$5,5,$O444) &amp; " e " &amp; INDEX([4]IMC!$F$1:$R$5,5,$O444+1))</f>
        <v>#N/A</v>
      </c>
      <c r="Q444" s="281"/>
      <c r="R444" s="288" t="e">
        <f>MATCH(F444,[4]PC!A:A,0)</f>
        <v>#N/A</v>
      </c>
      <c r="S444" s="288" t="e">
        <f t="shared" ca="1" si="63"/>
        <v>#N/A</v>
      </c>
      <c r="T444" s="296" t="e">
        <f ca="1">CONCATENATE(INDEX([4]PC!$E$1:$M$2,1,$S444) &amp; " e " &amp; INDEX([4]PC!$E$1:$M$2,1,$S444+1))</f>
        <v>#N/A</v>
      </c>
      <c r="U444" s="339"/>
      <c r="V444" s="335" t="e">
        <f t="shared" ca="1" si="64"/>
        <v>#N/A</v>
      </c>
      <c r="W444" s="335" t="e">
        <f ca="1">CONCATENATE(INDEX([4]IMC!$F$1:$R$5,5,$V444) &amp; " e " &amp; INDEX([4]IMC!$F$1:$R$5,5,$V444+1))</f>
        <v>#N/A</v>
      </c>
      <c r="X444" s="336">
        <f t="shared" si="65"/>
        <v>0</v>
      </c>
      <c r="Y444" s="336">
        <f t="shared" si="66"/>
        <v>0</v>
      </c>
      <c r="Z444" s="337"/>
      <c r="AA444" s="294" t="e">
        <f>VLOOKUP(F444,[4]IMC!$B$6:$R$210,5,FALSE)</f>
        <v>#N/A</v>
      </c>
      <c r="AB444" s="294" t="e">
        <f>VLOOKUP(F444,[4]IMC!$B$6:$R$210,6,FALSE)</f>
        <v>#N/A</v>
      </c>
      <c r="AC444" s="294" t="e">
        <f>VLOOKUP(F444,[4]IMC!$B$6:$R$210,7,FALSE)</f>
        <v>#N/A</v>
      </c>
      <c r="AD444" s="294" t="e">
        <f>VLOOKUP(F444,[4]IMC!$B$6:$R$210,8,FALSE)</f>
        <v>#N/A</v>
      </c>
      <c r="AE444" s="294" t="e">
        <f>VLOOKUP(F444,[4]IMC!$B$6:$R$210,9,FALSE)</f>
        <v>#N/A</v>
      </c>
      <c r="AF444" s="294" t="e">
        <f>VLOOKUP(F444,[4]IMC!$B$6:$R$210,10,FALSE)</f>
        <v>#N/A</v>
      </c>
      <c r="AG444" s="294" t="e">
        <f>VLOOKUP(F444,[4]IMC!$B$6:$R$210,11,FALSE)</f>
        <v>#N/A</v>
      </c>
      <c r="AH444" s="294" t="e">
        <f>VLOOKUP(F444,[4]IMC!$B$6:$R$210,12,FALSE)</f>
        <v>#N/A</v>
      </c>
      <c r="AI444" s="294" t="e">
        <f>VLOOKUP(F444,[4]IMC!$B$6:$R$210,13,FALSE)</f>
        <v>#N/A</v>
      </c>
      <c r="AJ444" s="294" t="e">
        <f>VLOOKUP(F444,[4]IMC!$B$6:$R$210,14,FALSE)</f>
        <v>#N/A</v>
      </c>
      <c r="AK444" s="294" t="e">
        <f>VLOOKUP(F444,[4]IMC!$B$6:$R$210,15,FALSE)</f>
        <v>#N/A</v>
      </c>
      <c r="AL444" s="294" t="e">
        <f>VLOOKUP(F444,[4]IMC!$B$6:$R$210,16,FALSE)</f>
        <v>#N/A</v>
      </c>
      <c r="AM444" s="294" t="e">
        <f>VLOOKUP(F444,[4]IMC!$B$6:$R$210,17,FALSE)</f>
        <v>#N/A</v>
      </c>
    </row>
    <row r="445" spans="1:39" ht="12">
      <c r="A445" s="281"/>
      <c r="B445" s="281"/>
      <c r="C445" s="281"/>
      <c r="D445" s="283"/>
      <c r="E445" s="283"/>
      <c r="F445" s="284">
        <f t="shared" si="67"/>
        <v>0</v>
      </c>
      <c r="G445" s="285" t="e">
        <f t="shared" ca="1" si="70"/>
        <v>#NAME?</v>
      </c>
      <c r="H445" s="281"/>
      <c r="I445" s="281"/>
      <c r="J445" s="281">
        <f t="shared" si="68"/>
        <v>0</v>
      </c>
      <c r="K445" s="281"/>
      <c r="L445" s="286" t="e">
        <f t="shared" si="69"/>
        <v>#DIV/0!</v>
      </c>
      <c r="M445" s="287" t="str">
        <f t="shared" si="62"/>
        <v/>
      </c>
      <c r="N445" s="288" t="e">
        <f>MATCH(F445,[4]IMC!B:B,0)</f>
        <v>#N/A</v>
      </c>
      <c r="O445" s="288" t="e">
        <f t="shared" ca="1" si="71"/>
        <v>#N/A</v>
      </c>
      <c r="P445" s="287" t="e">
        <f ca="1">CONCATENATE(INDEX([4]IMC!$F$1:$R$5,5,$O445) &amp; " e " &amp; INDEX([4]IMC!$F$1:$R$5,5,$O445+1))</f>
        <v>#N/A</v>
      </c>
      <c r="Q445" s="281"/>
      <c r="R445" s="288" t="e">
        <f>MATCH(F445,[4]PC!A:A,0)</f>
        <v>#N/A</v>
      </c>
      <c r="S445" s="288" t="e">
        <f t="shared" ca="1" si="63"/>
        <v>#N/A</v>
      </c>
      <c r="T445" s="296" t="e">
        <f ca="1">CONCATENATE(INDEX([4]PC!$E$1:$M$2,1,$S445) &amp; " e " &amp; INDEX([4]PC!$E$1:$M$2,1,$S445+1))</f>
        <v>#N/A</v>
      </c>
      <c r="U445" s="339"/>
      <c r="V445" s="335" t="e">
        <f t="shared" ca="1" si="64"/>
        <v>#N/A</v>
      </c>
      <c r="W445" s="335" t="e">
        <f ca="1">CONCATENATE(INDEX([4]IMC!$F$1:$R$5,5,$V445) &amp; " e " &amp; INDEX([4]IMC!$F$1:$R$5,5,$V445+1))</f>
        <v>#N/A</v>
      </c>
      <c r="X445" s="336">
        <f t="shared" si="65"/>
        <v>0</v>
      </c>
      <c r="Y445" s="336">
        <f t="shared" si="66"/>
        <v>0</v>
      </c>
      <c r="Z445" s="337"/>
      <c r="AA445" s="294" t="e">
        <f>VLOOKUP(F445,[4]IMC!$B$6:$R$210,5,FALSE)</f>
        <v>#N/A</v>
      </c>
      <c r="AB445" s="294" t="e">
        <f>VLOOKUP(F445,[4]IMC!$B$6:$R$210,6,FALSE)</f>
        <v>#N/A</v>
      </c>
      <c r="AC445" s="294" t="e">
        <f>VLOOKUP(F445,[4]IMC!$B$6:$R$210,7,FALSE)</f>
        <v>#N/A</v>
      </c>
      <c r="AD445" s="294" t="e">
        <f>VLOOKUP(F445,[4]IMC!$B$6:$R$210,8,FALSE)</f>
        <v>#N/A</v>
      </c>
      <c r="AE445" s="294" t="e">
        <f>VLOOKUP(F445,[4]IMC!$B$6:$R$210,9,FALSE)</f>
        <v>#N/A</v>
      </c>
      <c r="AF445" s="294" t="e">
        <f>VLOOKUP(F445,[4]IMC!$B$6:$R$210,10,FALSE)</f>
        <v>#N/A</v>
      </c>
      <c r="AG445" s="294" t="e">
        <f>VLOOKUP(F445,[4]IMC!$B$6:$R$210,11,FALSE)</f>
        <v>#N/A</v>
      </c>
      <c r="AH445" s="294" t="e">
        <f>VLOOKUP(F445,[4]IMC!$B$6:$R$210,12,FALSE)</f>
        <v>#N/A</v>
      </c>
      <c r="AI445" s="294" t="e">
        <f>VLOOKUP(F445,[4]IMC!$B$6:$R$210,13,FALSE)</f>
        <v>#N/A</v>
      </c>
      <c r="AJ445" s="294" t="e">
        <f>VLOOKUP(F445,[4]IMC!$B$6:$R$210,14,FALSE)</f>
        <v>#N/A</v>
      </c>
      <c r="AK445" s="294" t="e">
        <f>VLOOKUP(F445,[4]IMC!$B$6:$R$210,15,FALSE)</f>
        <v>#N/A</v>
      </c>
      <c r="AL445" s="294" t="e">
        <f>VLOOKUP(F445,[4]IMC!$B$6:$R$210,16,FALSE)</f>
        <v>#N/A</v>
      </c>
      <c r="AM445" s="294" t="e">
        <f>VLOOKUP(F445,[4]IMC!$B$6:$R$210,17,FALSE)</f>
        <v>#N/A</v>
      </c>
    </row>
    <row r="446" spans="1:39" ht="12">
      <c r="A446" s="281"/>
      <c r="B446" s="281"/>
      <c r="C446" s="281"/>
      <c r="D446" s="283"/>
      <c r="E446" s="283"/>
      <c r="F446" s="284">
        <f t="shared" si="67"/>
        <v>0</v>
      </c>
      <c r="G446" s="285" t="e">
        <f t="shared" ca="1" si="70"/>
        <v>#NAME?</v>
      </c>
      <c r="H446" s="281"/>
      <c r="I446" s="281"/>
      <c r="J446" s="281">
        <f t="shared" si="68"/>
        <v>0</v>
      </c>
      <c r="K446" s="281"/>
      <c r="L446" s="286" t="e">
        <f t="shared" si="69"/>
        <v>#DIV/0!</v>
      </c>
      <c r="M446" s="287" t="str">
        <f t="shared" si="62"/>
        <v/>
      </c>
      <c r="N446" s="288" t="e">
        <f>MATCH(F446,[4]IMC!B:B,0)</f>
        <v>#N/A</v>
      </c>
      <c r="O446" s="288" t="e">
        <f t="shared" ca="1" si="71"/>
        <v>#N/A</v>
      </c>
      <c r="P446" s="287" t="e">
        <f ca="1">CONCATENATE(INDEX([4]IMC!$F$1:$R$5,5,$O446) &amp; " e " &amp; INDEX([4]IMC!$F$1:$R$5,5,$O446+1))</f>
        <v>#N/A</v>
      </c>
      <c r="Q446" s="281"/>
      <c r="R446" s="288" t="e">
        <f>MATCH(F446,[4]PC!A:A,0)</f>
        <v>#N/A</v>
      </c>
      <c r="S446" s="288" t="e">
        <f t="shared" ca="1" si="63"/>
        <v>#N/A</v>
      </c>
      <c r="T446" s="296" t="e">
        <f ca="1">CONCATENATE(INDEX([4]PC!$E$1:$M$2,1,$S446) &amp; " e " &amp; INDEX([4]PC!$E$1:$M$2,1,$S446+1))</f>
        <v>#N/A</v>
      </c>
      <c r="U446" s="339"/>
      <c r="V446" s="335" t="e">
        <f t="shared" ca="1" si="64"/>
        <v>#N/A</v>
      </c>
      <c r="W446" s="335" t="e">
        <f ca="1">CONCATENATE(INDEX([4]IMC!$F$1:$R$5,5,$V446) &amp; " e " &amp; INDEX([4]IMC!$F$1:$R$5,5,$V446+1))</f>
        <v>#N/A</v>
      </c>
      <c r="X446" s="336">
        <f t="shared" si="65"/>
        <v>0</v>
      </c>
      <c r="Y446" s="336">
        <f t="shared" si="66"/>
        <v>0</v>
      </c>
      <c r="Z446" s="337"/>
      <c r="AA446" s="294" t="e">
        <f>VLOOKUP(F446,[4]IMC!$B$6:$R$210,5,FALSE)</f>
        <v>#N/A</v>
      </c>
      <c r="AB446" s="294" t="e">
        <f>VLOOKUP(F446,[4]IMC!$B$6:$R$210,6,FALSE)</f>
        <v>#N/A</v>
      </c>
      <c r="AC446" s="294" t="e">
        <f>VLOOKUP(F446,[4]IMC!$B$6:$R$210,7,FALSE)</f>
        <v>#N/A</v>
      </c>
      <c r="AD446" s="294" t="e">
        <f>VLOOKUP(F446,[4]IMC!$B$6:$R$210,8,FALSE)</f>
        <v>#N/A</v>
      </c>
      <c r="AE446" s="294" t="e">
        <f>VLOOKUP(F446,[4]IMC!$B$6:$R$210,9,FALSE)</f>
        <v>#N/A</v>
      </c>
      <c r="AF446" s="294" t="e">
        <f>VLOOKUP(F446,[4]IMC!$B$6:$R$210,10,FALSE)</f>
        <v>#N/A</v>
      </c>
      <c r="AG446" s="294" t="e">
        <f>VLOOKUP(F446,[4]IMC!$B$6:$R$210,11,FALSE)</f>
        <v>#N/A</v>
      </c>
      <c r="AH446" s="294" t="e">
        <f>VLOOKUP(F446,[4]IMC!$B$6:$R$210,12,FALSE)</f>
        <v>#N/A</v>
      </c>
      <c r="AI446" s="294" t="e">
        <f>VLOOKUP(F446,[4]IMC!$B$6:$R$210,13,FALSE)</f>
        <v>#N/A</v>
      </c>
      <c r="AJ446" s="294" t="e">
        <f>VLOOKUP(F446,[4]IMC!$B$6:$R$210,14,FALSE)</f>
        <v>#N/A</v>
      </c>
      <c r="AK446" s="294" t="e">
        <f>VLOOKUP(F446,[4]IMC!$B$6:$R$210,15,FALSE)</f>
        <v>#N/A</v>
      </c>
      <c r="AL446" s="294" t="e">
        <f>VLOOKUP(F446,[4]IMC!$B$6:$R$210,16,FALSE)</f>
        <v>#N/A</v>
      </c>
      <c r="AM446" s="294" t="e">
        <f>VLOOKUP(F446,[4]IMC!$B$6:$R$210,17,FALSE)</f>
        <v>#N/A</v>
      </c>
    </row>
    <row r="447" spans="1:39" ht="12">
      <c r="A447" s="281"/>
      <c r="B447" s="281"/>
      <c r="C447" s="281"/>
      <c r="D447" s="283"/>
      <c r="E447" s="283"/>
      <c r="F447" s="284">
        <f t="shared" si="67"/>
        <v>0</v>
      </c>
      <c r="G447" s="285" t="e">
        <f t="shared" ca="1" si="70"/>
        <v>#NAME?</v>
      </c>
      <c r="H447" s="281"/>
      <c r="I447" s="281"/>
      <c r="J447" s="281">
        <f t="shared" si="68"/>
        <v>0</v>
      </c>
      <c r="K447" s="281"/>
      <c r="L447" s="286" t="e">
        <f t="shared" si="69"/>
        <v>#DIV/0!</v>
      </c>
      <c r="M447" s="287" t="str">
        <f t="shared" si="62"/>
        <v/>
      </c>
      <c r="N447" s="288" t="e">
        <f>MATCH(F447,[4]IMC!B:B,0)</f>
        <v>#N/A</v>
      </c>
      <c r="O447" s="288" t="e">
        <f t="shared" ca="1" si="71"/>
        <v>#N/A</v>
      </c>
      <c r="P447" s="287" t="e">
        <f ca="1">CONCATENATE(INDEX([4]IMC!$F$1:$R$5,5,$O447) &amp; " e " &amp; INDEX([4]IMC!$F$1:$R$5,5,$O447+1))</f>
        <v>#N/A</v>
      </c>
      <c r="Q447" s="281"/>
      <c r="R447" s="288" t="e">
        <f>MATCH(F447,[4]PC!A:A,0)</f>
        <v>#N/A</v>
      </c>
      <c r="S447" s="288" t="e">
        <f t="shared" ca="1" si="63"/>
        <v>#N/A</v>
      </c>
      <c r="T447" s="296" t="e">
        <f ca="1">CONCATENATE(INDEX([4]PC!$E$1:$M$2,1,$S447) &amp; " e " &amp; INDEX([4]PC!$E$1:$M$2,1,$S447+1))</f>
        <v>#N/A</v>
      </c>
      <c r="U447" s="339"/>
      <c r="V447" s="335" t="e">
        <f t="shared" ca="1" si="64"/>
        <v>#N/A</v>
      </c>
      <c r="W447" s="335" t="e">
        <f ca="1">CONCATENATE(INDEX([4]IMC!$F$1:$R$5,5,$V447) &amp; " e " &amp; INDEX([4]IMC!$F$1:$R$5,5,$V447+1))</f>
        <v>#N/A</v>
      </c>
      <c r="X447" s="336">
        <f t="shared" si="65"/>
        <v>0</v>
      </c>
      <c r="Y447" s="336">
        <f t="shared" si="66"/>
        <v>0</v>
      </c>
      <c r="Z447" s="337"/>
      <c r="AA447" s="294" t="e">
        <f>VLOOKUP(F447,[4]IMC!$B$6:$R$210,5,FALSE)</f>
        <v>#N/A</v>
      </c>
      <c r="AB447" s="294" t="e">
        <f>VLOOKUP(F447,[4]IMC!$B$6:$R$210,6,FALSE)</f>
        <v>#N/A</v>
      </c>
      <c r="AC447" s="294" t="e">
        <f>VLOOKUP(F447,[4]IMC!$B$6:$R$210,7,FALSE)</f>
        <v>#N/A</v>
      </c>
      <c r="AD447" s="294" t="e">
        <f>VLOOKUP(F447,[4]IMC!$B$6:$R$210,8,FALSE)</f>
        <v>#N/A</v>
      </c>
      <c r="AE447" s="294" t="e">
        <f>VLOOKUP(F447,[4]IMC!$B$6:$R$210,9,FALSE)</f>
        <v>#N/A</v>
      </c>
      <c r="AF447" s="294" t="e">
        <f>VLOOKUP(F447,[4]IMC!$B$6:$R$210,10,FALSE)</f>
        <v>#N/A</v>
      </c>
      <c r="AG447" s="294" t="e">
        <f>VLOOKUP(F447,[4]IMC!$B$6:$R$210,11,FALSE)</f>
        <v>#N/A</v>
      </c>
      <c r="AH447" s="294" t="e">
        <f>VLOOKUP(F447,[4]IMC!$B$6:$R$210,12,FALSE)</f>
        <v>#N/A</v>
      </c>
      <c r="AI447" s="294" t="e">
        <f>VLOOKUP(F447,[4]IMC!$B$6:$R$210,13,FALSE)</f>
        <v>#N/A</v>
      </c>
      <c r="AJ447" s="294" t="e">
        <f>VLOOKUP(F447,[4]IMC!$B$6:$R$210,14,FALSE)</f>
        <v>#N/A</v>
      </c>
      <c r="AK447" s="294" t="e">
        <f>VLOOKUP(F447,[4]IMC!$B$6:$R$210,15,FALSE)</f>
        <v>#N/A</v>
      </c>
      <c r="AL447" s="294" t="e">
        <f>VLOOKUP(F447,[4]IMC!$B$6:$R$210,16,FALSE)</f>
        <v>#N/A</v>
      </c>
      <c r="AM447" s="294" t="e">
        <f>VLOOKUP(F447,[4]IMC!$B$6:$R$210,17,FALSE)</f>
        <v>#N/A</v>
      </c>
    </row>
    <row r="448" spans="1:39" ht="12">
      <c r="A448" s="281"/>
      <c r="B448" s="281"/>
      <c r="C448" s="281"/>
      <c r="D448" s="283"/>
      <c r="E448" s="283"/>
      <c r="F448" s="284">
        <f t="shared" si="67"/>
        <v>0</v>
      </c>
      <c r="G448" s="285" t="e">
        <f t="shared" ca="1" si="70"/>
        <v>#NAME?</v>
      </c>
      <c r="H448" s="281"/>
      <c r="I448" s="281"/>
      <c r="J448" s="281">
        <f t="shared" si="68"/>
        <v>0</v>
      </c>
      <c r="K448" s="281"/>
      <c r="L448" s="286" t="e">
        <f t="shared" si="69"/>
        <v>#DIV/0!</v>
      </c>
      <c r="M448" s="287" t="str">
        <f t="shared" si="62"/>
        <v/>
      </c>
      <c r="N448" s="288" t="e">
        <f>MATCH(F448,[4]IMC!B:B,0)</f>
        <v>#N/A</v>
      </c>
      <c r="O448" s="288" t="e">
        <f t="shared" ca="1" si="71"/>
        <v>#N/A</v>
      </c>
      <c r="P448" s="287" t="e">
        <f ca="1">CONCATENATE(INDEX([4]IMC!$F$1:$R$5,5,$O448) &amp; " e " &amp; INDEX([4]IMC!$F$1:$R$5,5,$O448+1))</f>
        <v>#N/A</v>
      </c>
      <c r="Q448" s="281"/>
      <c r="R448" s="288" t="e">
        <f>MATCH(F448,[4]PC!A:A,0)</f>
        <v>#N/A</v>
      </c>
      <c r="S448" s="288" t="e">
        <f t="shared" ca="1" si="63"/>
        <v>#N/A</v>
      </c>
      <c r="T448" s="296" t="e">
        <f ca="1">CONCATENATE(INDEX([4]PC!$E$1:$M$2,1,$S448) &amp; " e " &amp; INDEX([4]PC!$E$1:$M$2,1,$S448+1))</f>
        <v>#N/A</v>
      </c>
      <c r="U448" s="339"/>
      <c r="V448" s="335" t="e">
        <f t="shared" ca="1" si="64"/>
        <v>#N/A</v>
      </c>
      <c r="W448" s="335" t="e">
        <f ca="1">CONCATENATE(INDEX([4]IMC!$F$1:$R$5,5,$V448) &amp; " e " &amp; INDEX([4]IMC!$F$1:$R$5,5,$V448+1))</f>
        <v>#N/A</v>
      </c>
      <c r="X448" s="336">
        <f t="shared" si="65"/>
        <v>0</v>
      </c>
      <c r="Y448" s="336">
        <f t="shared" si="66"/>
        <v>0</v>
      </c>
      <c r="Z448" s="337"/>
      <c r="AA448" s="294" t="e">
        <f>VLOOKUP(F448,[4]IMC!$B$6:$R$210,5,FALSE)</f>
        <v>#N/A</v>
      </c>
      <c r="AB448" s="294" t="e">
        <f>VLOOKUP(F448,[4]IMC!$B$6:$R$210,6,FALSE)</f>
        <v>#N/A</v>
      </c>
      <c r="AC448" s="294" t="e">
        <f>VLOOKUP(F448,[4]IMC!$B$6:$R$210,7,FALSE)</f>
        <v>#N/A</v>
      </c>
      <c r="AD448" s="294" t="e">
        <f>VLOOKUP(F448,[4]IMC!$B$6:$R$210,8,FALSE)</f>
        <v>#N/A</v>
      </c>
      <c r="AE448" s="294" t="e">
        <f>VLOOKUP(F448,[4]IMC!$B$6:$R$210,9,FALSE)</f>
        <v>#N/A</v>
      </c>
      <c r="AF448" s="294" t="e">
        <f>VLOOKUP(F448,[4]IMC!$B$6:$R$210,10,FALSE)</f>
        <v>#N/A</v>
      </c>
      <c r="AG448" s="294" t="e">
        <f>VLOOKUP(F448,[4]IMC!$B$6:$R$210,11,FALSE)</f>
        <v>#N/A</v>
      </c>
      <c r="AH448" s="294" t="e">
        <f>VLOOKUP(F448,[4]IMC!$B$6:$R$210,12,FALSE)</f>
        <v>#N/A</v>
      </c>
      <c r="AI448" s="294" t="e">
        <f>VLOOKUP(F448,[4]IMC!$B$6:$R$210,13,FALSE)</f>
        <v>#N/A</v>
      </c>
      <c r="AJ448" s="294" t="e">
        <f>VLOOKUP(F448,[4]IMC!$B$6:$R$210,14,FALSE)</f>
        <v>#N/A</v>
      </c>
      <c r="AK448" s="294" t="e">
        <f>VLOOKUP(F448,[4]IMC!$B$6:$R$210,15,FALSE)</f>
        <v>#N/A</v>
      </c>
      <c r="AL448" s="294" t="e">
        <f>VLOOKUP(F448,[4]IMC!$B$6:$R$210,16,FALSE)</f>
        <v>#N/A</v>
      </c>
      <c r="AM448" s="294" t="e">
        <f>VLOOKUP(F448,[4]IMC!$B$6:$R$210,17,FALSE)</f>
        <v>#N/A</v>
      </c>
    </row>
    <row r="449" spans="1:39" ht="12">
      <c r="A449" s="281"/>
      <c r="B449" s="281"/>
      <c r="C449" s="281"/>
      <c r="D449" s="283"/>
      <c r="E449" s="283"/>
      <c r="F449" s="284">
        <f t="shared" si="67"/>
        <v>0</v>
      </c>
      <c r="G449" s="285" t="e">
        <f t="shared" ca="1" si="70"/>
        <v>#NAME?</v>
      </c>
      <c r="H449" s="281"/>
      <c r="I449" s="281"/>
      <c r="J449" s="281">
        <f t="shared" si="68"/>
        <v>0</v>
      </c>
      <c r="K449" s="281"/>
      <c r="L449" s="286" t="e">
        <f t="shared" si="69"/>
        <v>#DIV/0!</v>
      </c>
      <c r="M449" s="287" t="str">
        <f t="shared" si="62"/>
        <v/>
      </c>
      <c r="N449" s="288" t="e">
        <f>MATCH(F449,[4]IMC!B:B,0)</f>
        <v>#N/A</v>
      </c>
      <c r="O449" s="288" t="e">
        <f t="shared" ca="1" si="71"/>
        <v>#N/A</v>
      </c>
      <c r="P449" s="287" t="e">
        <f ca="1">CONCATENATE(INDEX([4]IMC!$F$1:$R$5,5,$O449) &amp; " e " &amp; INDEX([4]IMC!$F$1:$R$5,5,$O449+1))</f>
        <v>#N/A</v>
      </c>
      <c r="Q449" s="281"/>
      <c r="R449" s="288" t="e">
        <f>MATCH(F449,[4]PC!A:A,0)</f>
        <v>#N/A</v>
      </c>
      <c r="S449" s="288" t="e">
        <f t="shared" ca="1" si="63"/>
        <v>#N/A</v>
      </c>
      <c r="T449" s="296" t="e">
        <f ca="1">CONCATENATE(INDEX([4]PC!$E$1:$M$2,1,$S449) &amp; " e " &amp; INDEX([4]PC!$E$1:$M$2,1,$S449+1))</f>
        <v>#N/A</v>
      </c>
      <c r="U449" s="339"/>
      <c r="V449" s="335" t="e">
        <f t="shared" ca="1" si="64"/>
        <v>#N/A</v>
      </c>
      <c r="W449" s="335" t="e">
        <f ca="1">CONCATENATE(INDEX([4]IMC!$F$1:$R$5,5,$V449) &amp; " e " &amp; INDEX([4]IMC!$F$1:$R$5,5,$V449+1))</f>
        <v>#N/A</v>
      </c>
      <c r="X449" s="336">
        <f t="shared" si="65"/>
        <v>0</v>
      </c>
      <c r="Y449" s="336">
        <f t="shared" si="66"/>
        <v>0</v>
      </c>
      <c r="Z449" s="337"/>
      <c r="AA449" s="294" t="e">
        <f>VLOOKUP(F449,[4]IMC!$B$6:$R$210,5,FALSE)</f>
        <v>#N/A</v>
      </c>
      <c r="AB449" s="294" t="e">
        <f>VLOOKUP(F449,[4]IMC!$B$6:$R$210,6,FALSE)</f>
        <v>#N/A</v>
      </c>
      <c r="AC449" s="294" t="e">
        <f>VLOOKUP(F449,[4]IMC!$B$6:$R$210,7,FALSE)</f>
        <v>#N/A</v>
      </c>
      <c r="AD449" s="294" t="e">
        <f>VLOOKUP(F449,[4]IMC!$B$6:$R$210,8,FALSE)</f>
        <v>#N/A</v>
      </c>
      <c r="AE449" s="294" t="e">
        <f>VLOOKUP(F449,[4]IMC!$B$6:$R$210,9,FALSE)</f>
        <v>#N/A</v>
      </c>
      <c r="AF449" s="294" t="e">
        <f>VLOOKUP(F449,[4]IMC!$B$6:$R$210,10,FALSE)</f>
        <v>#N/A</v>
      </c>
      <c r="AG449" s="294" t="e">
        <f>VLOOKUP(F449,[4]IMC!$B$6:$R$210,11,FALSE)</f>
        <v>#N/A</v>
      </c>
      <c r="AH449" s="294" t="e">
        <f>VLOOKUP(F449,[4]IMC!$B$6:$R$210,12,FALSE)</f>
        <v>#N/A</v>
      </c>
      <c r="AI449" s="294" t="e">
        <f>VLOOKUP(F449,[4]IMC!$B$6:$R$210,13,FALSE)</f>
        <v>#N/A</v>
      </c>
      <c r="AJ449" s="294" t="e">
        <f>VLOOKUP(F449,[4]IMC!$B$6:$R$210,14,FALSE)</f>
        <v>#N/A</v>
      </c>
      <c r="AK449" s="294" t="e">
        <f>VLOOKUP(F449,[4]IMC!$B$6:$R$210,15,FALSE)</f>
        <v>#N/A</v>
      </c>
      <c r="AL449" s="294" t="e">
        <f>VLOOKUP(F449,[4]IMC!$B$6:$R$210,16,FALSE)</f>
        <v>#N/A</v>
      </c>
      <c r="AM449" s="294" t="e">
        <f>VLOOKUP(F449,[4]IMC!$B$6:$R$210,17,FALSE)</f>
        <v>#N/A</v>
      </c>
    </row>
    <row r="450" spans="1:39" ht="12">
      <c r="A450" s="281"/>
      <c r="B450" s="281"/>
      <c r="C450" s="281"/>
      <c r="D450" s="283"/>
      <c r="E450" s="283"/>
      <c r="F450" s="284">
        <f t="shared" si="67"/>
        <v>0</v>
      </c>
      <c r="G450" s="285" t="e">
        <f t="shared" ca="1" si="70"/>
        <v>#NAME?</v>
      </c>
      <c r="H450" s="281"/>
      <c r="I450" s="281"/>
      <c r="J450" s="281">
        <f t="shared" si="68"/>
        <v>0</v>
      </c>
      <c r="K450" s="281"/>
      <c r="L450" s="286" t="e">
        <f t="shared" si="69"/>
        <v>#DIV/0!</v>
      </c>
      <c r="M450" s="287" t="str">
        <f t="shared" ref="M450:M513" si="72">IF(H450&gt;0,IF(I450&gt;0,H450/I450^2,""),"")</f>
        <v/>
      </c>
      <c r="N450" s="288" t="e">
        <f>MATCH(F450,[4]IMC!B:B,0)</f>
        <v>#N/A</v>
      </c>
      <c r="O450" s="288" t="e">
        <f t="shared" ca="1" si="71"/>
        <v>#N/A</v>
      </c>
      <c r="P450" s="287" t="e">
        <f ca="1">CONCATENATE(INDEX([4]IMC!$F$1:$R$5,5,$O450) &amp; " e " &amp; INDEX([4]IMC!$F$1:$R$5,5,$O450+1))</f>
        <v>#N/A</v>
      </c>
      <c r="Q450" s="281"/>
      <c r="R450" s="288" t="e">
        <f>MATCH(F450,[4]PC!A:A,0)</f>
        <v>#N/A</v>
      </c>
      <c r="S450" s="288" t="e">
        <f t="shared" ref="S450:S513" ca="1" si="73">MATCH(K450,INDIRECT("PC!E" &amp; R450 &amp; ":L" &amp;R450),1)</f>
        <v>#N/A</v>
      </c>
      <c r="T450" s="296" t="e">
        <f ca="1">CONCATENATE(INDEX([4]PC!$E$1:$M$2,1,$S450) &amp; " e " &amp; INDEX([4]PC!$E$1:$M$2,1,$S450+1))</f>
        <v>#N/A</v>
      </c>
      <c r="U450" s="339"/>
      <c r="V450" s="335" t="e">
        <f t="shared" ref="V450:V513" ca="1" si="74">MATCH(U450,INDIRECT("IMC!F" &amp; N450 &amp; ":R" &amp;N450),1)</f>
        <v>#N/A</v>
      </c>
      <c r="W450" s="335" t="e">
        <f ca="1">CONCATENATE(INDEX([4]IMC!$F$1:$R$5,5,$V450) &amp; " e " &amp; INDEX([4]IMC!$F$1:$R$5,5,$V450+1))</f>
        <v>#N/A</v>
      </c>
      <c r="X450" s="336">
        <f t="shared" ref="X450:X513" si="75">U450*(I450*I450)</f>
        <v>0</v>
      </c>
      <c r="Y450" s="336">
        <f t="shared" ref="Y450:Y513" si="76">H450-X450</f>
        <v>0</v>
      </c>
      <c r="Z450" s="337"/>
      <c r="AA450" s="294" t="e">
        <f>VLOOKUP(F450,[4]IMC!$B$6:$R$210,5,FALSE)</f>
        <v>#N/A</v>
      </c>
      <c r="AB450" s="294" t="e">
        <f>VLOOKUP(F450,[4]IMC!$B$6:$R$210,6,FALSE)</f>
        <v>#N/A</v>
      </c>
      <c r="AC450" s="294" t="e">
        <f>VLOOKUP(F450,[4]IMC!$B$6:$R$210,7,FALSE)</f>
        <v>#N/A</v>
      </c>
      <c r="AD450" s="294" t="e">
        <f>VLOOKUP(F450,[4]IMC!$B$6:$R$210,8,FALSE)</f>
        <v>#N/A</v>
      </c>
      <c r="AE450" s="294" t="e">
        <f>VLOOKUP(F450,[4]IMC!$B$6:$R$210,9,FALSE)</f>
        <v>#N/A</v>
      </c>
      <c r="AF450" s="294" t="e">
        <f>VLOOKUP(F450,[4]IMC!$B$6:$R$210,10,FALSE)</f>
        <v>#N/A</v>
      </c>
      <c r="AG450" s="294" t="e">
        <f>VLOOKUP(F450,[4]IMC!$B$6:$R$210,11,FALSE)</f>
        <v>#N/A</v>
      </c>
      <c r="AH450" s="294" t="e">
        <f>VLOOKUP(F450,[4]IMC!$B$6:$R$210,12,FALSE)</f>
        <v>#N/A</v>
      </c>
      <c r="AI450" s="294" t="e">
        <f>VLOOKUP(F450,[4]IMC!$B$6:$R$210,13,FALSE)</f>
        <v>#N/A</v>
      </c>
      <c r="AJ450" s="294" t="e">
        <f>VLOOKUP(F450,[4]IMC!$B$6:$R$210,14,FALSE)</f>
        <v>#N/A</v>
      </c>
      <c r="AK450" s="294" t="e">
        <f>VLOOKUP(F450,[4]IMC!$B$6:$R$210,15,FALSE)</f>
        <v>#N/A</v>
      </c>
      <c r="AL450" s="294" t="e">
        <f>VLOOKUP(F450,[4]IMC!$B$6:$R$210,16,FALSE)</f>
        <v>#N/A</v>
      </c>
      <c r="AM450" s="294" t="e">
        <f>VLOOKUP(F450,[4]IMC!$B$6:$R$210,17,FALSE)</f>
        <v>#N/A</v>
      </c>
    </row>
    <row r="451" spans="1:39" ht="12">
      <c r="A451" s="281"/>
      <c r="B451" s="281"/>
      <c r="C451" s="281"/>
      <c r="D451" s="283"/>
      <c r="E451" s="283"/>
      <c r="F451" s="284">
        <f t="shared" ref="F451:F454" si="77">DATEDIF(E451,D451,"M")</f>
        <v>0</v>
      </c>
      <c r="G451" s="285" t="e">
        <f t="shared" ca="1" si="70"/>
        <v>#NAME?</v>
      </c>
      <c r="H451" s="281"/>
      <c r="I451" s="281"/>
      <c r="J451" s="281">
        <f t="shared" ref="J451:J514" si="78">I451*100</f>
        <v>0</v>
      </c>
      <c r="K451" s="281"/>
      <c r="L451" s="286" t="e">
        <f t="shared" ref="L451:L514" si="79">K451/J451</f>
        <v>#DIV/0!</v>
      </c>
      <c r="M451" s="287" t="str">
        <f t="shared" si="72"/>
        <v/>
      </c>
      <c r="N451" s="288" t="e">
        <f>MATCH(F451,[4]IMC!B:B,0)</f>
        <v>#N/A</v>
      </c>
      <c r="O451" s="288" t="e">
        <f t="shared" ca="1" si="71"/>
        <v>#N/A</v>
      </c>
      <c r="P451" s="287" t="e">
        <f ca="1">CONCATENATE(INDEX([4]IMC!$F$1:$R$5,5,$O451) &amp; " e " &amp; INDEX([4]IMC!$F$1:$R$5,5,$O451+1))</f>
        <v>#N/A</v>
      </c>
      <c r="Q451" s="281"/>
      <c r="R451" s="288" t="e">
        <f>MATCH(F451,[4]PC!A:A,0)</f>
        <v>#N/A</v>
      </c>
      <c r="S451" s="288" t="e">
        <f t="shared" ca="1" si="73"/>
        <v>#N/A</v>
      </c>
      <c r="T451" s="296" t="e">
        <f ca="1">CONCATENATE(INDEX([4]PC!$E$1:$M$2,1,$S451) &amp; " e " &amp; INDEX([4]PC!$E$1:$M$2,1,$S451+1))</f>
        <v>#N/A</v>
      </c>
      <c r="U451" s="339"/>
      <c r="V451" s="335" t="e">
        <f t="shared" ca="1" si="74"/>
        <v>#N/A</v>
      </c>
      <c r="W451" s="335" t="e">
        <f ca="1">CONCATENATE(INDEX([4]IMC!$F$1:$R$5,5,$V451) &amp; " e " &amp; INDEX([4]IMC!$F$1:$R$5,5,$V451+1))</f>
        <v>#N/A</v>
      </c>
      <c r="X451" s="336">
        <f t="shared" si="75"/>
        <v>0</v>
      </c>
      <c r="Y451" s="336">
        <f t="shared" si="76"/>
        <v>0</v>
      </c>
      <c r="Z451" s="337"/>
      <c r="AA451" s="294" t="e">
        <f>VLOOKUP(F451,[4]IMC!$B$6:$R$210,5,FALSE)</f>
        <v>#N/A</v>
      </c>
      <c r="AB451" s="294" t="e">
        <f>VLOOKUP(F451,[4]IMC!$B$6:$R$210,6,FALSE)</f>
        <v>#N/A</v>
      </c>
      <c r="AC451" s="294" t="e">
        <f>VLOOKUP(F451,[4]IMC!$B$6:$R$210,7,FALSE)</f>
        <v>#N/A</v>
      </c>
      <c r="AD451" s="294" t="e">
        <f>VLOOKUP(F451,[4]IMC!$B$6:$R$210,8,FALSE)</f>
        <v>#N/A</v>
      </c>
      <c r="AE451" s="294" t="e">
        <f>VLOOKUP(F451,[4]IMC!$B$6:$R$210,9,FALSE)</f>
        <v>#N/A</v>
      </c>
      <c r="AF451" s="294" t="e">
        <f>VLOOKUP(F451,[4]IMC!$B$6:$R$210,10,FALSE)</f>
        <v>#N/A</v>
      </c>
      <c r="AG451" s="294" t="e">
        <f>VLOOKUP(F451,[4]IMC!$B$6:$R$210,11,FALSE)</f>
        <v>#N/A</v>
      </c>
      <c r="AH451" s="294" t="e">
        <f>VLOOKUP(F451,[4]IMC!$B$6:$R$210,12,FALSE)</f>
        <v>#N/A</v>
      </c>
      <c r="AI451" s="294" t="e">
        <f>VLOOKUP(F451,[4]IMC!$B$6:$R$210,13,FALSE)</f>
        <v>#N/A</v>
      </c>
      <c r="AJ451" s="294" t="e">
        <f>VLOOKUP(F451,[4]IMC!$B$6:$R$210,14,FALSE)</f>
        <v>#N/A</v>
      </c>
      <c r="AK451" s="294" t="e">
        <f>VLOOKUP(F451,[4]IMC!$B$6:$R$210,15,FALSE)</f>
        <v>#N/A</v>
      </c>
      <c r="AL451" s="294" t="e">
        <f>VLOOKUP(F451,[4]IMC!$B$6:$R$210,16,FALSE)</f>
        <v>#N/A</v>
      </c>
      <c r="AM451" s="294" t="e">
        <f>VLOOKUP(F451,[4]IMC!$B$6:$R$210,17,FALSE)</f>
        <v>#N/A</v>
      </c>
    </row>
    <row r="452" spans="1:39" ht="12">
      <c r="A452" s="281"/>
      <c r="B452" s="281"/>
      <c r="C452" s="281"/>
      <c r="D452" s="283"/>
      <c r="E452" s="283"/>
      <c r="F452" s="284">
        <f t="shared" si="77"/>
        <v>0</v>
      </c>
      <c r="G452" s="285" t="e">
        <f t="shared" ca="1" si="70"/>
        <v>#NAME?</v>
      </c>
      <c r="H452" s="281"/>
      <c r="I452" s="281"/>
      <c r="J452" s="281">
        <f t="shared" si="78"/>
        <v>0</v>
      </c>
      <c r="K452" s="281"/>
      <c r="L452" s="286" t="e">
        <f t="shared" si="79"/>
        <v>#DIV/0!</v>
      </c>
      <c r="M452" s="287" t="str">
        <f t="shared" si="72"/>
        <v/>
      </c>
      <c r="N452" s="288" t="e">
        <f>MATCH(F452,[4]IMC!B:B,0)</f>
        <v>#N/A</v>
      </c>
      <c r="O452" s="288" t="e">
        <f t="shared" ca="1" si="71"/>
        <v>#N/A</v>
      </c>
      <c r="P452" s="287" t="e">
        <f ca="1">CONCATENATE(INDEX([4]IMC!$F$1:$R$5,5,$O452) &amp; " e " &amp; INDEX([4]IMC!$F$1:$R$5,5,$O452+1))</f>
        <v>#N/A</v>
      </c>
      <c r="Q452" s="281"/>
      <c r="R452" s="288" t="e">
        <f>MATCH(F452,[4]PC!A:A,0)</f>
        <v>#N/A</v>
      </c>
      <c r="S452" s="288" t="e">
        <f t="shared" ca="1" si="73"/>
        <v>#N/A</v>
      </c>
      <c r="T452" s="296" t="e">
        <f ca="1">CONCATENATE(INDEX([4]PC!$E$1:$M$2,1,$S452) &amp; " e " &amp; INDEX([4]PC!$E$1:$M$2,1,$S452+1))</f>
        <v>#N/A</v>
      </c>
      <c r="U452" s="339"/>
      <c r="V452" s="335" t="e">
        <f t="shared" ca="1" si="74"/>
        <v>#N/A</v>
      </c>
      <c r="W452" s="335" t="e">
        <f ca="1">CONCATENATE(INDEX([4]IMC!$F$1:$R$5,5,$V452) &amp; " e " &amp; INDEX([4]IMC!$F$1:$R$5,5,$V452+1))</f>
        <v>#N/A</v>
      </c>
      <c r="X452" s="336">
        <f t="shared" si="75"/>
        <v>0</v>
      </c>
      <c r="Y452" s="336">
        <f t="shared" si="76"/>
        <v>0</v>
      </c>
      <c r="Z452" s="337"/>
      <c r="AA452" s="294" t="e">
        <f>VLOOKUP(F452,[4]IMC!$B$6:$R$210,5,FALSE)</f>
        <v>#N/A</v>
      </c>
      <c r="AB452" s="294" t="e">
        <f>VLOOKUP(F452,[4]IMC!$B$6:$R$210,6,FALSE)</f>
        <v>#N/A</v>
      </c>
      <c r="AC452" s="294" t="e">
        <f>VLOOKUP(F452,[4]IMC!$B$6:$R$210,7,FALSE)</f>
        <v>#N/A</v>
      </c>
      <c r="AD452" s="294" t="e">
        <f>VLOOKUP(F452,[4]IMC!$B$6:$R$210,8,FALSE)</f>
        <v>#N/A</v>
      </c>
      <c r="AE452" s="294" t="e">
        <f>VLOOKUP(F452,[4]IMC!$B$6:$R$210,9,FALSE)</f>
        <v>#N/A</v>
      </c>
      <c r="AF452" s="294" t="e">
        <f>VLOOKUP(F452,[4]IMC!$B$6:$R$210,10,FALSE)</f>
        <v>#N/A</v>
      </c>
      <c r="AG452" s="294" t="e">
        <f>VLOOKUP(F452,[4]IMC!$B$6:$R$210,11,FALSE)</f>
        <v>#N/A</v>
      </c>
      <c r="AH452" s="294" t="e">
        <f>VLOOKUP(F452,[4]IMC!$B$6:$R$210,12,FALSE)</f>
        <v>#N/A</v>
      </c>
      <c r="AI452" s="294" t="e">
        <f>VLOOKUP(F452,[4]IMC!$B$6:$R$210,13,FALSE)</f>
        <v>#N/A</v>
      </c>
      <c r="AJ452" s="294" t="e">
        <f>VLOOKUP(F452,[4]IMC!$B$6:$R$210,14,FALSE)</f>
        <v>#N/A</v>
      </c>
      <c r="AK452" s="294" t="e">
        <f>VLOOKUP(F452,[4]IMC!$B$6:$R$210,15,FALSE)</f>
        <v>#N/A</v>
      </c>
      <c r="AL452" s="294" t="e">
        <f>VLOOKUP(F452,[4]IMC!$B$6:$R$210,16,FALSE)</f>
        <v>#N/A</v>
      </c>
      <c r="AM452" s="294" t="e">
        <f>VLOOKUP(F452,[4]IMC!$B$6:$R$210,17,FALSE)</f>
        <v>#N/A</v>
      </c>
    </row>
    <row r="453" spans="1:39" ht="12">
      <c r="A453" s="281"/>
      <c r="B453" s="281"/>
      <c r="C453" s="281"/>
      <c r="D453" s="283"/>
      <c r="E453" s="283"/>
      <c r="F453" s="284">
        <f t="shared" si="77"/>
        <v>0</v>
      </c>
      <c r="G453" s="285" t="e">
        <f t="shared" ca="1" si="70"/>
        <v>#NAME?</v>
      </c>
      <c r="H453" s="281"/>
      <c r="I453" s="281"/>
      <c r="J453" s="281">
        <f t="shared" si="78"/>
        <v>0</v>
      </c>
      <c r="K453" s="281"/>
      <c r="L453" s="286" t="e">
        <f t="shared" si="79"/>
        <v>#DIV/0!</v>
      </c>
      <c r="M453" s="287" t="str">
        <f t="shared" si="72"/>
        <v/>
      </c>
      <c r="N453" s="288" t="e">
        <f>MATCH(F453,[4]IMC!B:B,0)</f>
        <v>#N/A</v>
      </c>
      <c r="O453" s="288" t="e">
        <f t="shared" ca="1" si="71"/>
        <v>#N/A</v>
      </c>
      <c r="P453" s="287" t="e">
        <f ca="1">CONCATENATE(INDEX([4]IMC!$F$1:$R$5,5,$O453) &amp; " e " &amp; INDEX([4]IMC!$F$1:$R$5,5,$O453+1))</f>
        <v>#N/A</v>
      </c>
      <c r="Q453" s="281"/>
      <c r="R453" s="288" t="e">
        <f>MATCH(F453,[4]PC!A:A,0)</f>
        <v>#N/A</v>
      </c>
      <c r="S453" s="288" t="e">
        <f t="shared" ca="1" si="73"/>
        <v>#N/A</v>
      </c>
      <c r="T453" s="296" t="e">
        <f ca="1">CONCATENATE(INDEX([4]PC!$E$1:$M$2,1,$S453) &amp; " e " &amp; INDEX([4]PC!$E$1:$M$2,1,$S453+1))</f>
        <v>#N/A</v>
      </c>
      <c r="U453" s="339"/>
      <c r="V453" s="335" t="e">
        <f t="shared" ca="1" si="74"/>
        <v>#N/A</v>
      </c>
      <c r="W453" s="335" t="e">
        <f ca="1">CONCATENATE(INDEX([4]IMC!$F$1:$R$5,5,$V453) &amp; " e " &amp; INDEX([4]IMC!$F$1:$R$5,5,$V453+1))</f>
        <v>#N/A</v>
      </c>
      <c r="X453" s="336">
        <f t="shared" si="75"/>
        <v>0</v>
      </c>
      <c r="Y453" s="336">
        <f t="shared" si="76"/>
        <v>0</v>
      </c>
      <c r="Z453" s="337"/>
      <c r="AA453" s="294" t="e">
        <f>VLOOKUP(F453,[4]IMC!$B$6:$R$210,5,FALSE)</f>
        <v>#N/A</v>
      </c>
      <c r="AB453" s="294" t="e">
        <f>VLOOKUP(F453,[4]IMC!$B$6:$R$210,6,FALSE)</f>
        <v>#N/A</v>
      </c>
      <c r="AC453" s="294" t="e">
        <f>VLOOKUP(F453,[4]IMC!$B$6:$R$210,7,FALSE)</f>
        <v>#N/A</v>
      </c>
      <c r="AD453" s="294" t="e">
        <f>VLOOKUP(F453,[4]IMC!$B$6:$R$210,8,FALSE)</f>
        <v>#N/A</v>
      </c>
      <c r="AE453" s="294" t="e">
        <f>VLOOKUP(F453,[4]IMC!$B$6:$R$210,9,FALSE)</f>
        <v>#N/A</v>
      </c>
      <c r="AF453" s="294" t="e">
        <f>VLOOKUP(F453,[4]IMC!$B$6:$R$210,10,FALSE)</f>
        <v>#N/A</v>
      </c>
      <c r="AG453" s="294" t="e">
        <f>VLOOKUP(F453,[4]IMC!$B$6:$R$210,11,FALSE)</f>
        <v>#N/A</v>
      </c>
      <c r="AH453" s="294" t="e">
        <f>VLOOKUP(F453,[4]IMC!$B$6:$R$210,12,FALSE)</f>
        <v>#N/A</v>
      </c>
      <c r="AI453" s="294" t="e">
        <f>VLOOKUP(F453,[4]IMC!$B$6:$R$210,13,FALSE)</f>
        <v>#N/A</v>
      </c>
      <c r="AJ453" s="294" t="e">
        <f>VLOOKUP(F453,[4]IMC!$B$6:$R$210,14,FALSE)</f>
        <v>#N/A</v>
      </c>
      <c r="AK453" s="294" t="e">
        <f>VLOOKUP(F453,[4]IMC!$B$6:$R$210,15,FALSE)</f>
        <v>#N/A</v>
      </c>
      <c r="AL453" s="294" t="e">
        <f>VLOOKUP(F453,[4]IMC!$B$6:$R$210,16,FALSE)</f>
        <v>#N/A</v>
      </c>
      <c r="AM453" s="294" t="e">
        <f>VLOOKUP(F453,[4]IMC!$B$6:$R$210,17,FALSE)</f>
        <v>#N/A</v>
      </c>
    </row>
    <row r="454" spans="1:39" ht="12">
      <c r="A454" s="281"/>
      <c r="B454" s="281"/>
      <c r="C454" s="281"/>
      <c r="D454" s="283"/>
      <c r="E454" s="283"/>
      <c r="F454" s="284">
        <f t="shared" si="77"/>
        <v>0</v>
      </c>
      <c r="G454" s="285" t="e">
        <f t="shared" ca="1" si="70"/>
        <v>#NAME?</v>
      </c>
      <c r="H454" s="281"/>
      <c r="I454" s="281"/>
      <c r="J454" s="281">
        <f t="shared" si="78"/>
        <v>0</v>
      </c>
      <c r="K454" s="281"/>
      <c r="L454" s="286" t="e">
        <f t="shared" si="79"/>
        <v>#DIV/0!</v>
      </c>
      <c r="M454" s="287" t="str">
        <f t="shared" si="72"/>
        <v/>
      </c>
      <c r="N454" s="288" t="e">
        <f>MATCH(F454,[4]IMC!B:B,0)</f>
        <v>#N/A</v>
      </c>
      <c r="O454" s="288" t="e">
        <f t="shared" ca="1" si="71"/>
        <v>#N/A</v>
      </c>
      <c r="P454" s="287" t="e">
        <f ca="1">CONCATENATE(INDEX([4]IMC!$F$1:$R$5,5,$O454) &amp; " e " &amp; INDEX([4]IMC!$F$1:$R$5,5,$O454+1))</f>
        <v>#N/A</v>
      </c>
      <c r="Q454" s="281"/>
      <c r="R454" s="288" t="e">
        <f>MATCH(F454,[4]PC!A:A,0)</f>
        <v>#N/A</v>
      </c>
      <c r="S454" s="288" t="e">
        <f t="shared" ca="1" si="73"/>
        <v>#N/A</v>
      </c>
      <c r="T454" s="296" t="e">
        <f ca="1">CONCATENATE(INDEX([4]PC!$E$1:$M$2,1,$S454) &amp; " e " &amp; INDEX([4]PC!$E$1:$M$2,1,$S454+1))</f>
        <v>#N/A</v>
      </c>
      <c r="U454" s="339"/>
      <c r="V454" s="335" t="e">
        <f t="shared" ca="1" si="74"/>
        <v>#N/A</v>
      </c>
      <c r="W454" s="335" t="e">
        <f ca="1">CONCATENATE(INDEX([4]IMC!$F$1:$R$5,5,$V454) &amp; " e " &amp; INDEX([4]IMC!$F$1:$R$5,5,$V454+1))</f>
        <v>#N/A</v>
      </c>
      <c r="X454" s="336">
        <f t="shared" si="75"/>
        <v>0</v>
      </c>
      <c r="Y454" s="336">
        <f t="shared" si="76"/>
        <v>0</v>
      </c>
      <c r="Z454" s="337"/>
      <c r="AA454" s="294" t="e">
        <f>VLOOKUP(F454,[4]IMC!$B$6:$R$210,5,FALSE)</f>
        <v>#N/A</v>
      </c>
      <c r="AB454" s="294" t="e">
        <f>VLOOKUP(F454,[4]IMC!$B$6:$R$210,6,FALSE)</f>
        <v>#N/A</v>
      </c>
      <c r="AC454" s="294" t="e">
        <f>VLOOKUP(F454,[4]IMC!$B$6:$R$210,7,FALSE)</f>
        <v>#N/A</v>
      </c>
      <c r="AD454" s="294" t="e">
        <f>VLOOKUP(F454,[4]IMC!$B$6:$R$210,8,FALSE)</f>
        <v>#N/A</v>
      </c>
      <c r="AE454" s="294" t="e">
        <f>VLOOKUP(F454,[4]IMC!$B$6:$R$210,9,FALSE)</f>
        <v>#N/A</v>
      </c>
      <c r="AF454" s="294" t="e">
        <f>VLOOKUP(F454,[4]IMC!$B$6:$R$210,10,FALSE)</f>
        <v>#N/A</v>
      </c>
      <c r="AG454" s="294" t="e">
        <f>VLOOKUP(F454,[4]IMC!$B$6:$R$210,11,FALSE)</f>
        <v>#N/A</v>
      </c>
      <c r="AH454" s="294" t="e">
        <f>VLOOKUP(F454,[4]IMC!$B$6:$R$210,12,FALSE)</f>
        <v>#N/A</v>
      </c>
      <c r="AI454" s="294" t="e">
        <f>VLOOKUP(F454,[4]IMC!$B$6:$R$210,13,FALSE)</f>
        <v>#N/A</v>
      </c>
      <c r="AJ454" s="294" t="e">
        <f>VLOOKUP(F454,[4]IMC!$B$6:$R$210,14,FALSE)</f>
        <v>#N/A</v>
      </c>
      <c r="AK454" s="294" t="e">
        <f>VLOOKUP(F454,[4]IMC!$B$6:$R$210,15,FALSE)</f>
        <v>#N/A</v>
      </c>
      <c r="AL454" s="294" t="e">
        <f>VLOOKUP(F454,[4]IMC!$B$6:$R$210,16,FALSE)</f>
        <v>#N/A</v>
      </c>
      <c r="AM454" s="294" t="e">
        <f>VLOOKUP(F454,[4]IMC!$B$6:$R$210,17,FALSE)</f>
        <v>#N/A</v>
      </c>
    </row>
    <row r="455" spans="1:39" ht="12">
      <c r="A455" s="281"/>
      <c r="B455" s="281"/>
      <c r="C455" s="281"/>
      <c r="D455" s="283"/>
      <c r="E455" s="283"/>
      <c r="F455" s="284" t="e">
        <f t="shared" ref="F455:F471" ca="1" si="80">meses(E455,D455)</f>
        <v>#NAME?</v>
      </c>
      <c r="G455" s="285" t="e">
        <f t="shared" ca="1" si="70"/>
        <v>#NAME?</v>
      </c>
      <c r="H455" s="281"/>
      <c r="I455" s="281"/>
      <c r="J455" s="281">
        <f t="shared" si="78"/>
        <v>0</v>
      </c>
      <c r="K455" s="281"/>
      <c r="L455" s="286" t="e">
        <f t="shared" si="79"/>
        <v>#DIV/0!</v>
      </c>
      <c r="M455" s="287" t="str">
        <f t="shared" si="72"/>
        <v/>
      </c>
      <c r="N455" s="288" t="e">
        <f ca="1">MATCH(F455,[4]IMC!B:B,0)</f>
        <v>#NAME?</v>
      </c>
      <c r="O455" s="288" t="e">
        <f t="shared" ca="1" si="71"/>
        <v>#NAME?</v>
      </c>
      <c r="P455" s="287" t="e">
        <f ca="1">CONCATENATE(INDEX([4]IMC!$F$1:$R$5,5,$O455) &amp; " e " &amp; INDEX([4]IMC!$F$1:$R$5,5,$O455+1))</f>
        <v>#NAME?</v>
      </c>
      <c r="Q455" s="281"/>
      <c r="R455" s="288" t="e">
        <f ca="1">MATCH(F455,[4]PC!A:A,0)</f>
        <v>#NAME?</v>
      </c>
      <c r="S455" s="288" t="e">
        <f t="shared" ca="1" si="73"/>
        <v>#NAME?</v>
      </c>
      <c r="T455" s="296" t="e">
        <f ca="1">CONCATENATE(INDEX([4]PC!$E$1:$M$2,1,$S455) &amp; " e " &amp; INDEX([4]PC!$E$1:$M$2,1,$S455+1))</f>
        <v>#NAME?</v>
      </c>
      <c r="U455" s="339"/>
      <c r="V455" s="335" t="e">
        <f t="shared" ca="1" si="74"/>
        <v>#NAME?</v>
      </c>
      <c r="W455" s="335" t="e">
        <f ca="1">CONCATENATE(INDEX([4]IMC!$F$1:$R$5,5,$V455) &amp; " e " &amp; INDEX([4]IMC!$F$1:$R$5,5,$V455+1))</f>
        <v>#NAME?</v>
      </c>
      <c r="X455" s="336">
        <f t="shared" si="75"/>
        <v>0</v>
      </c>
      <c r="Y455" s="336">
        <f t="shared" si="76"/>
        <v>0</v>
      </c>
      <c r="Z455" s="337"/>
      <c r="AA455" s="294" t="e">
        <f ca="1">VLOOKUP(F455,[4]IMC!$B$6:$R$210,5,FALSE)</f>
        <v>#NAME?</v>
      </c>
      <c r="AB455" s="294" t="e">
        <f ca="1">VLOOKUP(F455,[4]IMC!$B$6:$R$210,6,FALSE)</f>
        <v>#NAME?</v>
      </c>
      <c r="AC455" s="294" t="e">
        <f ca="1">VLOOKUP(F455,[4]IMC!$B$6:$R$210,7,FALSE)</f>
        <v>#NAME?</v>
      </c>
      <c r="AD455" s="294" t="e">
        <f ca="1">VLOOKUP(F455,[4]IMC!$B$6:$R$210,8,FALSE)</f>
        <v>#NAME?</v>
      </c>
      <c r="AE455" s="294" t="e">
        <f ca="1">VLOOKUP(F455,[4]IMC!$B$6:$R$210,9,FALSE)</f>
        <v>#NAME?</v>
      </c>
      <c r="AF455" s="294" t="e">
        <f ca="1">VLOOKUP(F455,[4]IMC!$B$6:$R$210,10,FALSE)</f>
        <v>#NAME?</v>
      </c>
      <c r="AG455" s="294" t="e">
        <f ca="1">VLOOKUP(F455,[4]IMC!$B$6:$R$210,11,FALSE)</f>
        <v>#NAME?</v>
      </c>
      <c r="AH455" s="294" t="e">
        <f ca="1">VLOOKUP(F455,[4]IMC!$B$6:$R$210,12,FALSE)</f>
        <v>#NAME?</v>
      </c>
      <c r="AI455" s="294" t="e">
        <f ca="1">VLOOKUP(F455,[4]IMC!$B$6:$R$210,13,FALSE)</f>
        <v>#NAME?</v>
      </c>
      <c r="AJ455" s="294" t="e">
        <f ca="1">VLOOKUP(F455,[4]IMC!$B$6:$R$210,14,FALSE)</f>
        <v>#NAME?</v>
      </c>
      <c r="AK455" s="294" t="e">
        <f ca="1">VLOOKUP(F455,[4]IMC!$B$6:$R$210,15,FALSE)</f>
        <v>#NAME?</v>
      </c>
      <c r="AL455" s="294" t="e">
        <f ca="1">VLOOKUP(F455,[4]IMC!$B$6:$R$210,16,FALSE)</f>
        <v>#NAME?</v>
      </c>
      <c r="AM455" s="294" t="e">
        <f ca="1">VLOOKUP(F455,[4]IMC!$B$6:$R$210,17,FALSE)</f>
        <v>#NAME?</v>
      </c>
    </row>
    <row r="456" spans="1:39" ht="12">
      <c r="A456" s="281"/>
      <c r="B456" s="281"/>
      <c r="C456" s="281"/>
      <c r="D456" s="283"/>
      <c r="E456" s="283"/>
      <c r="F456" s="284" t="e">
        <f t="shared" ca="1" si="80"/>
        <v>#NAME?</v>
      </c>
      <c r="G456" s="285" t="e">
        <f t="shared" ca="1" si="70"/>
        <v>#NAME?</v>
      </c>
      <c r="H456" s="281"/>
      <c r="I456" s="281"/>
      <c r="J456" s="281">
        <f t="shared" si="78"/>
        <v>0</v>
      </c>
      <c r="K456" s="281"/>
      <c r="L456" s="286" t="e">
        <f t="shared" si="79"/>
        <v>#DIV/0!</v>
      </c>
      <c r="M456" s="287" t="str">
        <f t="shared" si="72"/>
        <v/>
      </c>
      <c r="N456" s="288" t="e">
        <f ca="1">MATCH(F456,[4]IMC!B:B,0)</f>
        <v>#NAME?</v>
      </c>
      <c r="O456" s="288" t="e">
        <f t="shared" ca="1" si="71"/>
        <v>#NAME?</v>
      </c>
      <c r="P456" s="287" t="e">
        <f ca="1">CONCATENATE(INDEX([4]IMC!$F$1:$R$5,5,$O456) &amp; " e " &amp; INDEX([4]IMC!$F$1:$R$5,5,$O456+1))</f>
        <v>#NAME?</v>
      </c>
      <c r="Q456" s="281"/>
      <c r="R456" s="288" t="e">
        <f ca="1">MATCH(F456,[4]PC!A:A,0)</f>
        <v>#NAME?</v>
      </c>
      <c r="S456" s="288" t="e">
        <f t="shared" ca="1" si="73"/>
        <v>#NAME?</v>
      </c>
      <c r="T456" s="296" t="e">
        <f ca="1">CONCATENATE(INDEX([4]PC!$E$1:$M$2,1,$S456) &amp; " e " &amp; INDEX([4]PC!$E$1:$M$2,1,$S456+1))</f>
        <v>#NAME?</v>
      </c>
      <c r="U456" s="339"/>
      <c r="V456" s="335" t="e">
        <f t="shared" ca="1" si="74"/>
        <v>#NAME?</v>
      </c>
      <c r="W456" s="335" t="e">
        <f ca="1">CONCATENATE(INDEX([4]IMC!$F$1:$R$5,5,$V456) &amp; " e " &amp; INDEX([4]IMC!$F$1:$R$5,5,$V456+1))</f>
        <v>#NAME?</v>
      </c>
      <c r="X456" s="336">
        <f t="shared" si="75"/>
        <v>0</v>
      </c>
      <c r="Y456" s="336">
        <f t="shared" si="76"/>
        <v>0</v>
      </c>
      <c r="Z456" s="337"/>
      <c r="AA456" s="294" t="e">
        <f ca="1">VLOOKUP(F456,[4]IMC!$B$6:$R$210,5,FALSE)</f>
        <v>#NAME?</v>
      </c>
      <c r="AB456" s="294" t="e">
        <f ca="1">VLOOKUP(F456,[4]IMC!$B$6:$R$210,6,FALSE)</f>
        <v>#NAME?</v>
      </c>
      <c r="AC456" s="294" t="e">
        <f ca="1">VLOOKUP(F456,[4]IMC!$B$6:$R$210,7,FALSE)</f>
        <v>#NAME?</v>
      </c>
      <c r="AD456" s="294" t="e">
        <f ca="1">VLOOKUP(F456,[4]IMC!$B$6:$R$210,8,FALSE)</f>
        <v>#NAME?</v>
      </c>
      <c r="AE456" s="294" t="e">
        <f ca="1">VLOOKUP(F456,[4]IMC!$B$6:$R$210,9,FALSE)</f>
        <v>#NAME?</v>
      </c>
      <c r="AF456" s="294" t="e">
        <f ca="1">VLOOKUP(F456,[4]IMC!$B$6:$R$210,10,FALSE)</f>
        <v>#NAME?</v>
      </c>
      <c r="AG456" s="294" t="e">
        <f ca="1">VLOOKUP(F456,[4]IMC!$B$6:$R$210,11,FALSE)</f>
        <v>#NAME?</v>
      </c>
      <c r="AH456" s="294" t="e">
        <f ca="1">VLOOKUP(F456,[4]IMC!$B$6:$R$210,12,FALSE)</f>
        <v>#NAME?</v>
      </c>
      <c r="AI456" s="294" t="e">
        <f ca="1">VLOOKUP(F456,[4]IMC!$B$6:$R$210,13,FALSE)</f>
        <v>#NAME?</v>
      </c>
      <c r="AJ456" s="294" t="e">
        <f ca="1">VLOOKUP(F456,[4]IMC!$B$6:$R$210,14,FALSE)</f>
        <v>#NAME?</v>
      </c>
      <c r="AK456" s="294" t="e">
        <f ca="1">VLOOKUP(F456,[4]IMC!$B$6:$R$210,15,FALSE)</f>
        <v>#NAME?</v>
      </c>
      <c r="AL456" s="294" t="e">
        <f ca="1">VLOOKUP(F456,[4]IMC!$B$6:$R$210,16,FALSE)</f>
        <v>#NAME?</v>
      </c>
      <c r="AM456" s="294" t="e">
        <f ca="1">VLOOKUP(F456,[4]IMC!$B$6:$R$210,17,FALSE)</f>
        <v>#NAME?</v>
      </c>
    </row>
    <row r="457" spans="1:39" ht="12">
      <c r="A457" s="281"/>
      <c r="B457" s="281"/>
      <c r="C457" s="281"/>
      <c r="D457" s="283"/>
      <c r="E457" s="283"/>
      <c r="F457" s="284" t="e">
        <f t="shared" ca="1" si="80"/>
        <v>#NAME?</v>
      </c>
      <c r="G457" s="285" t="e">
        <f t="shared" ca="1" si="70"/>
        <v>#NAME?</v>
      </c>
      <c r="H457" s="281"/>
      <c r="I457" s="281"/>
      <c r="J457" s="281">
        <f t="shared" si="78"/>
        <v>0</v>
      </c>
      <c r="K457" s="281"/>
      <c r="L457" s="286" t="e">
        <f t="shared" si="79"/>
        <v>#DIV/0!</v>
      </c>
      <c r="M457" s="287" t="str">
        <f t="shared" si="72"/>
        <v/>
      </c>
      <c r="N457" s="288" t="e">
        <f ca="1">MATCH(F457,[4]IMC!B:B,0)</f>
        <v>#NAME?</v>
      </c>
      <c r="O457" s="288" t="e">
        <f t="shared" ca="1" si="71"/>
        <v>#NAME?</v>
      </c>
      <c r="P457" s="287" t="e">
        <f ca="1">CONCATENATE(INDEX([4]IMC!$F$1:$R$5,5,$O457) &amp; " e " &amp; INDEX([4]IMC!$F$1:$R$5,5,$O457+1))</f>
        <v>#NAME?</v>
      </c>
      <c r="Q457" s="281"/>
      <c r="R457" s="288" t="e">
        <f ca="1">MATCH(F457,[4]PC!A:A,0)</f>
        <v>#NAME?</v>
      </c>
      <c r="S457" s="288" t="e">
        <f t="shared" ca="1" si="73"/>
        <v>#NAME?</v>
      </c>
      <c r="T457" s="296" t="e">
        <f ca="1">CONCATENATE(INDEX([4]PC!$E$1:$M$2,1,$S457) &amp; " e " &amp; INDEX([4]PC!$E$1:$M$2,1,$S457+1))</f>
        <v>#NAME?</v>
      </c>
      <c r="U457" s="339"/>
      <c r="V457" s="335" t="e">
        <f t="shared" ca="1" si="74"/>
        <v>#NAME?</v>
      </c>
      <c r="W457" s="335" t="e">
        <f ca="1">CONCATENATE(INDEX([4]IMC!$F$1:$R$5,5,$V457) &amp; " e " &amp; INDEX([4]IMC!$F$1:$R$5,5,$V457+1))</f>
        <v>#NAME?</v>
      </c>
      <c r="X457" s="336">
        <f t="shared" si="75"/>
        <v>0</v>
      </c>
      <c r="Y457" s="336">
        <f t="shared" si="76"/>
        <v>0</v>
      </c>
      <c r="Z457" s="337"/>
      <c r="AA457" s="294" t="e">
        <f ca="1">VLOOKUP(F457,[4]IMC!$B$6:$R$210,5,FALSE)</f>
        <v>#NAME?</v>
      </c>
      <c r="AB457" s="294" t="e">
        <f ca="1">VLOOKUP(F457,[4]IMC!$B$6:$R$210,6,FALSE)</f>
        <v>#NAME?</v>
      </c>
      <c r="AC457" s="294" t="e">
        <f ca="1">VLOOKUP(F457,[4]IMC!$B$6:$R$210,7,FALSE)</f>
        <v>#NAME?</v>
      </c>
      <c r="AD457" s="294" t="e">
        <f ca="1">VLOOKUP(F457,[4]IMC!$B$6:$R$210,8,FALSE)</f>
        <v>#NAME?</v>
      </c>
      <c r="AE457" s="294" t="e">
        <f ca="1">VLOOKUP(F457,[4]IMC!$B$6:$R$210,9,FALSE)</f>
        <v>#NAME?</v>
      </c>
      <c r="AF457" s="294" t="e">
        <f ca="1">VLOOKUP(F457,[4]IMC!$B$6:$R$210,10,FALSE)</f>
        <v>#NAME?</v>
      </c>
      <c r="AG457" s="294" t="e">
        <f ca="1">VLOOKUP(F457,[4]IMC!$B$6:$R$210,11,FALSE)</f>
        <v>#NAME?</v>
      </c>
      <c r="AH457" s="294" t="e">
        <f ca="1">VLOOKUP(F457,[4]IMC!$B$6:$R$210,12,FALSE)</f>
        <v>#NAME?</v>
      </c>
      <c r="AI457" s="294" t="e">
        <f ca="1">VLOOKUP(F457,[4]IMC!$B$6:$R$210,13,FALSE)</f>
        <v>#NAME?</v>
      </c>
      <c r="AJ457" s="294" t="e">
        <f ca="1">VLOOKUP(F457,[4]IMC!$B$6:$R$210,14,FALSE)</f>
        <v>#NAME?</v>
      </c>
      <c r="AK457" s="294" t="e">
        <f ca="1">VLOOKUP(F457,[4]IMC!$B$6:$R$210,15,FALSE)</f>
        <v>#NAME?</v>
      </c>
      <c r="AL457" s="294" t="e">
        <f ca="1">VLOOKUP(F457,[4]IMC!$B$6:$R$210,16,FALSE)</f>
        <v>#NAME?</v>
      </c>
      <c r="AM457" s="294" t="e">
        <f ca="1">VLOOKUP(F457,[4]IMC!$B$6:$R$210,17,FALSE)</f>
        <v>#NAME?</v>
      </c>
    </row>
    <row r="458" spans="1:39" ht="12">
      <c r="A458" s="281"/>
      <c r="B458" s="281"/>
      <c r="C458" s="281"/>
      <c r="D458" s="283"/>
      <c r="E458" s="283"/>
      <c r="F458" s="284" t="e">
        <f t="shared" ca="1" si="80"/>
        <v>#NAME?</v>
      </c>
      <c r="G458" s="285" t="e">
        <f t="shared" ca="1" si="70"/>
        <v>#NAME?</v>
      </c>
      <c r="H458" s="281"/>
      <c r="I458" s="281"/>
      <c r="J458" s="281">
        <f t="shared" si="78"/>
        <v>0</v>
      </c>
      <c r="K458" s="281"/>
      <c r="L458" s="286" t="e">
        <f t="shared" si="79"/>
        <v>#DIV/0!</v>
      </c>
      <c r="M458" s="287" t="str">
        <f t="shared" si="72"/>
        <v/>
      </c>
      <c r="N458" s="288" t="e">
        <f ca="1">MATCH(F458,[4]IMC!B:B,0)</f>
        <v>#NAME?</v>
      </c>
      <c r="O458" s="288" t="e">
        <f t="shared" ca="1" si="71"/>
        <v>#NAME?</v>
      </c>
      <c r="P458" s="287" t="e">
        <f ca="1">CONCATENATE(INDEX([4]IMC!$F$1:$R$5,5,$O458) &amp; " e " &amp; INDEX([4]IMC!$F$1:$R$5,5,$O458+1))</f>
        <v>#NAME?</v>
      </c>
      <c r="Q458" s="281"/>
      <c r="R458" s="288" t="e">
        <f ca="1">MATCH(F458,[4]PC!A:A,0)</f>
        <v>#NAME?</v>
      </c>
      <c r="S458" s="288" t="e">
        <f t="shared" ca="1" si="73"/>
        <v>#NAME?</v>
      </c>
      <c r="T458" s="296" t="e">
        <f ca="1">CONCATENATE(INDEX([4]PC!$E$1:$M$2,1,$S458) &amp; " e " &amp; INDEX([4]PC!$E$1:$M$2,1,$S458+1))</f>
        <v>#NAME?</v>
      </c>
      <c r="U458" s="339"/>
      <c r="V458" s="335" t="e">
        <f t="shared" ca="1" si="74"/>
        <v>#NAME?</v>
      </c>
      <c r="W458" s="335" t="e">
        <f ca="1">CONCATENATE(INDEX([4]IMC!$F$1:$R$5,5,$V458) &amp; " e " &amp; INDEX([4]IMC!$F$1:$R$5,5,$V458+1))</f>
        <v>#NAME?</v>
      </c>
      <c r="X458" s="336">
        <f t="shared" si="75"/>
        <v>0</v>
      </c>
      <c r="Y458" s="336">
        <f t="shared" si="76"/>
        <v>0</v>
      </c>
      <c r="Z458" s="337"/>
      <c r="AA458" s="294" t="e">
        <f ca="1">VLOOKUP(F458,[4]IMC!$B$6:$R$210,5,FALSE)</f>
        <v>#NAME?</v>
      </c>
      <c r="AB458" s="294" t="e">
        <f ca="1">VLOOKUP(F458,[4]IMC!$B$6:$R$210,6,FALSE)</f>
        <v>#NAME?</v>
      </c>
      <c r="AC458" s="294" t="e">
        <f ca="1">VLOOKUP(F458,[4]IMC!$B$6:$R$210,7,FALSE)</f>
        <v>#NAME?</v>
      </c>
      <c r="AD458" s="294" t="e">
        <f ca="1">VLOOKUP(F458,[4]IMC!$B$6:$R$210,8,FALSE)</f>
        <v>#NAME?</v>
      </c>
      <c r="AE458" s="294" t="e">
        <f ca="1">VLOOKUP(F458,[4]IMC!$B$6:$R$210,9,FALSE)</f>
        <v>#NAME?</v>
      </c>
      <c r="AF458" s="294" t="e">
        <f ca="1">VLOOKUP(F458,[4]IMC!$B$6:$R$210,10,FALSE)</f>
        <v>#NAME?</v>
      </c>
      <c r="AG458" s="294" t="e">
        <f ca="1">VLOOKUP(F458,[4]IMC!$B$6:$R$210,11,FALSE)</f>
        <v>#NAME?</v>
      </c>
      <c r="AH458" s="294" t="e">
        <f ca="1">VLOOKUP(F458,[4]IMC!$B$6:$R$210,12,FALSE)</f>
        <v>#NAME?</v>
      </c>
      <c r="AI458" s="294" t="e">
        <f ca="1">VLOOKUP(F458,[4]IMC!$B$6:$R$210,13,FALSE)</f>
        <v>#NAME?</v>
      </c>
      <c r="AJ458" s="294" t="e">
        <f ca="1">VLOOKUP(F458,[4]IMC!$B$6:$R$210,14,FALSE)</f>
        <v>#NAME?</v>
      </c>
      <c r="AK458" s="294" t="e">
        <f ca="1">VLOOKUP(F458,[4]IMC!$B$6:$R$210,15,FALSE)</f>
        <v>#NAME?</v>
      </c>
      <c r="AL458" s="294" t="e">
        <f ca="1">VLOOKUP(F458,[4]IMC!$B$6:$R$210,16,FALSE)</f>
        <v>#NAME?</v>
      </c>
      <c r="AM458" s="294" t="e">
        <f ca="1">VLOOKUP(F458,[4]IMC!$B$6:$R$210,17,FALSE)</f>
        <v>#NAME?</v>
      </c>
    </row>
    <row r="459" spans="1:39" ht="12">
      <c r="A459" s="281"/>
      <c r="B459" s="281"/>
      <c r="C459" s="281"/>
      <c r="D459" s="283"/>
      <c r="E459" s="283"/>
      <c r="F459" s="284" t="e">
        <f t="shared" ca="1" si="80"/>
        <v>#NAME?</v>
      </c>
      <c r="G459" s="285" t="e">
        <f t="shared" ca="1" si="70"/>
        <v>#NAME?</v>
      </c>
      <c r="H459" s="281"/>
      <c r="I459" s="281"/>
      <c r="J459" s="281">
        <f t="shared" si="78"/>
        <v>0</v>
      </c>
      <c r="K459" s="281"/>
      <c r="L459" s="286" t="e">
        <f t="shared" si="79"/>
        <v>#DIV/0!</v>
      </c>
      <c r="M459" s="287" t="str">
        <f t="shared" si="72"/>
        <v/>
      </c>
      <c r="N459" s="288" t="e">
        <f ca="1">MATCH(F459,[4]IMC!B:B,0)</f>
        <v>#NAME?</v>
      </c>
      <c r="O459" s="288" t="e">
        <f t="shared" ca="1" si="71"/>
        <v>#NAME?</v>
      </c>
      <c r="P459" s="287" t="e">
        <f ca="1">CONCATENATE(INDEX([4]IMC!$F$1:$R$5,5,$O459) &amp; " e " &amp; INDEX([4]IMC!$F$1:$R$5,5,$O459+1))</f>
        <v>#NAME?</v>
      </c>
      <c r="Q459" s="281"/>
      <c r="R459" s="288" t="e">
        <f ca="1">MATCH(F459,[4]PC!A:A,0)</f>
        <v>#NAME?</v>
      </c>
      <c r="S459" s="288" t="e">
        <f t="shared" ca="1" si="73"/>
        <v>#NAME?</v>
      </c>
      <c r="T459" s="296" t="e">
        <f ca="1">CONCATENATE(INDEX([4]PC!$E$1:$M$2,1,$S459) &amp; " e " &amp; INDEX([4]PC!$E$1:$M$2,1,$S459+1))</f>
        <v>#NAME?</v>
      </c>
      <c r="U459" s="339"/>
      <c r="V459" s="335" t="e">
        <f t="shared" ca="1" si="74"/>
        <v>#NAME?</v>
      </c>
      <c r="W459" s="335" t="e">
        <f ca="1">CONCATENATE(INDEX([4]IMC!$F$1:$R$5,5,$V459) &amp; " e " &amp; INDEX([4]IMC!$F$1:$R$5,5,$V459+1))</f>
        <v>#NAME?</v>
      </c>
      <c r="X459" s="336">
        <f t="shared" si="75"/>
        <v>0</v>
      </c>
      <c r="Y459" s="336">
        <f t="shared" si="76"/>
        <v>0</v>
      </c>
      <c r="Z459" s="337"/>
      <c r="AA459" s="294" t="e">
        <f ca="1">VLOOKUP(F459,[4]IMC!$B$6:$R$210,5,FALSE)</f>
        <v>#NAME?</v>
      </c>
      <c r="AB459" s="294" t="e">
        <f ca="1">VLOOKUP(F459,[4]IMC!$B$6:$R$210,6,FALSE)</f>
        <v>#NAME?</v>
      </c>
      <c r="AC459" s="294" t="e">
        <f ca="1">VLOOKUP(F459,[4]IMC!$B$6:$R$210,7,FALSE)</f>
        <v>#NAME?</v>
      </c>
      <c r="AD459" s="294" t="e">
        <f ca="1">VLOOKUP(F459,[4]IMC!$B$6:$R$210,8,FALSE)</f>
        <v>#NAME?</v>
      </c>
      <c r="AE459" s="294" t="e">
        <f ca="1">VLOOKUP(F459,[4]IMC!$B$6:$R$210,9,FALSE)</f>
        <v>#NAME?</v>
      </c>
      <c r="AF459" s="294" t="e">
        <f ca="1">VLOOKUP(F459,[4]IMC!$B$6:$R$210,10,FALSE)</f>
        <v>#NAME?</v>
      </c>
      <c r="AG459" s="294" t="e">
        <f ca="1">VLOOKUP(F459,[4]IMC!$B$6:$R$210,11,FALSE)</f>
        <v>#NAME?</v>
      </c>
      <c r="AH459" s="294" t="e">
        <f ca="1">VLOOKUP(F459,[4]IMC!$B$6:$R$210,12,FALSE)</f>
        <v>#NAME?</v>
      </c>
      <c r="AI459" s="294" t="e">
        <f ca="1">VLOOKUP(F459,[4]IMC!$B$6:$R$210,13,FALSE)</f>
        <v>#NAME?</v>
      </c>
      <c r="AJ459" s="294" t="e">
        <f ca="1">VLOOKUP(F459,[4]IMC!$B$6:$R$210,14,FALSE)</f>
        <v>#NAME?</v>
      </c>
      <c r="AK459" s="294" t="e">
        <f ca="1">VLOOKUP(F459,[4]IMC!$B$6:$R$210,15,FALSE)</f>
        <v>#NAME?</v>
      </c>
      <c r="AL459" s="294" t="e">
        <f ca="1">VLOOKUP(F459,[4]IMC!$B$6:$R$210,16,FALSE)</f>
        <v>#NAME?</v>
      </c>
      <c r="AM459" s="294" t="e">
        <f ca="1">VLOOKUP(F459,[4]IMC!$B$6:$R$210,17,FALSE)</f>
        <v>#NAME?</v>
      </c>
    </row>
    <row r="460" spans="1:39" ht="12">
      <c r="A460" s="281"/>
      <c r="B460" s="281"/>
      <c r="C460" s="281"/>
      <c r="D460" s="283"/>
      <c r="E460" s="283"/>
      <c r="F460" s="284" t="e">
        <f t="shared" ca="1" si="80"/>
        <v>#NAME?</v>
      </c>
      <c r="G460" s="285" t="e">
        <f t="shared" ca="1" si="70"/>
        <v>#NAME?</v>
      </c>
      <c r="H460" s="281"/>
      <c r="I460" s="281"/>
      <c r="J460" s="281">
        <f t="shared" si="78"/>
        <v>0</v>
      </c>
      <c r="K460" s="281"/>
      <c r="L460" s="286" t="e">
        <f t="shared" si="79"/>
        <v>#DIV/0!</v>
      </c>
      <c r="M460" s="287" t="str">
        <f t="shared" si="72"/>
        <v/>
      </c>
      <c r="N460" s="288" t="e">
        <f ca="1">MATCH(F460,[4]IMC!B:B,0)</f>
        <v>#NAME?</v>
      </c>
      <c r="O460" s="288" t="e">
        <f t="shared" ca="1" si="71"/>
        <v>#NAME?</v>
      </c>
      <c r="P460" s="287" t="e">
        <f ca="1">CONCATENATE(INDEX([4]IMC!$F$1:$R$5,5,$O460) &amp; " e " &amp; INDEX([4]IMC!$F$1:$R$5,5,$O460+1))</f>
        <v>#NAME?</v>
      </c>
      <c r="Q460" s="281"/>
      <c r="R460" s="288" t="e">
        <f ca="1">MATCH(F460,[4]PC!A:A,0)</f>
        <v>#NAME?</v>
      </c>
      <c r="S460" s="288" t="e">
        <f t="shared" ca="1" si="73"/>
        <v>#NAME?</v>
      </c>
      <c r="T460" s="296" t="e">
        <f ca="1">CONCATENATE(INDEX([4]PC!$E$1:$M$2,1,$S460) &amp; " e " &amp; INDEX([4]PC!$E$1:$M$2,1,$S460+1))</f>
        <v>#NAME?</v>
      </c>
      <c r="U460" s="339"/>
      <c r="V460" s="335" t="e">
        <f t="shared" ca="1" si="74"/>
        <v>#NAME?</v>
      </c>
      <c r="W460" s="335" t="e">
        <f ca="1">CONCATENATE(INDEX([4]IMC!$F$1:$R$5,5,$V460) &amp; " e " &amp; INDEX([4]IMC!$F$1:$R$5,5,$V460+1))</f>
        <v>#NAME?</v>
      </c>
      <c r="X460" s="336">
        <f t="shared" si="75"/>
        <v>0</v>
      </c>
      <c r="Y460" s="336">
        <f t="shared" si="76"/>
        <v>0</v>
      </c>
      <c r="Z460" s="337"/>
      <c r="AA460" s="294" t="e">
        <f ca="1">VLOOKUP(F460,[4]IMC!$B$6:$R$210,5,FALSE)</f>
        <v>#NAME?</v>
      </c>
      <c r="AB460" s="294" t="e">
        <f ca="1">VLOOKUP(F460,[4]IMC!$B$6:$R$210,6,FALSE)</f>
        <v>#NAME?</v>
      </c>
      <c r="AC460" s="294" t="e">
        <f ca="1">VLOOKUP(F460,[4]IMC!$B$6:$R$210,7,FALSE)</f>
        <v>#NAME?</v>
      </c>
      <c r="AD460" s="294" t="e">
        <f ca="1">VLOOKUP(F460,[4]IMC!$B$6:$R$210,8,FALSE)</f>
        <v>#NAME?</v>
      </c>
      <c r="AE460" s="294" t="e">
        <f ca="1">VLOOKUP(F460,[4]IMC!$B$6:$R$210,9,FALSE)</f>
        <v>#NAME?</v>
      </c>
      <c r="AF460" s="294" t="e">
        <f ca="1">VLOOKUP(F460,[4]IMC!$B$6:$R$210,10,FALSE)</f>
        <v>#NAME?</v>
      </c>
      <c r="AG460" s="294" t="e">
        <f ca="1">VLOOKUP(F460,[4]IMC!$B$6:$R$210,11,FALSE)</f>
        <v>#NAME?</v>
      </c>
      <c r="AH460" s="294" t="e">
        <f ca="1">VLOOKUP(F460,[4]IMC!$B$6:$R$210,12,FALSE)</f>
        <v>#NAME?</v>
      </c>
      <c r="AI460" s="294" t="e">
        <f ca="1">VLOOKUP(F460,[4]IMC!$B$6:$R$210,13,FALSE)</f>
        <v>#NAME?</v>
      </c>
      <c r="AJ460" s="294" t="e">
        <f ca="1">VLOOKUP(F460,[4]IMC!$B$6:$R$210,14,FALSE)</f>
        <v>#NAME?</v>
      </c>
      <c r="AK460" s="294" t="e">
        <f ca="1">VLOOKUP(F460,[4]IMC!$B$6:$R$210,15,FALSE)</f>
        <v>#NAME?</v>
      </c>
      <c r="AL460" s="294" t="e">
        <f ca="1">VLOOKUP(F460,[4]IMC!$B$6:$R$210,16,FALSE)</f>
        <v>#NAME?</v>
      </c>
      <c r="AM460" s="294" t="e">
        <f ca="1">VLOOKUP(F460,[4]IMC!$B$6:$R$210,17,FALSE)</f>
        <v>#NAME?</v>
      </c>
    </row>
    <row r="461" spans="1:39" ht="12">
      <c r="A461" s="281"/>
      <c r="B461" s="281"/>
      <c r="C461" s="281"/>
      <c r="D461" s="283"/>
      <c r="E461" s="283"/>
      <c r="F461" s="284" t="e">
        <f t="shared" ca="1" si="80"/>
        <v>#NAME?</v>
      </c>
      <c r="G461" s="285" t="e">
        <f t="shared" ca="1" si="70"/>
        <v>#NAME?</v>
      </c>
      <c r="H461" s="281"/>
      <c r="I461" s="281"/>
      <c r="J461" s="281">
        <f t="shared" si="78"/>
        <v>0</v>
      </c>
      <c r="K461" s="281"/>
      <c r="L461" s="286" t="e">
        <f t="shared" si="79"/>
        <v>#DIV/0!</v>
      </c>
      <c r="M461" s="287" t="str">
        <f t="shared" si="72"/>
        <v/>
      </c>
      <c r="N461" s="288" t="e">
        <f ca="1">MATCH(F461,[4]IMC!B:B,0)</f>
        <v>#NAME?</v>
      </c>
      <c r="O461" s="288" t="e">
        <f t="shared" ca="1" si="71"/>
        <v>#NAME?</v>
      </c>
      <c r="P461" s="287" t="e">
        <f ca="1">CONCATENATE(INDEX([4]IMC!$F$1:$R$5,5,$O461) &amp; " e " &amp; INDEX([4]IMC!$F$1:$R$5,5,$O461+1))</f>
        <v>#NAME?</v>
      </c>
      <c r="Q461" s="281"/>
      <c r="R461" s="288" t="e">
        <f ca="1">MATCH(F461,[4]PC!A:A,0)</f>
        <v>#NAME?</v>
      </c>
      <c r="S461" s="288" t="e">
        <f t="shared" ca="1" si="73"/>
        <v>#NAME?</v>
      </c>
      <c r="T461" s="296" t="e">
        <f ca="1">CONCATENATE(INDEX([4]PC!$E$1:$M$2,1,$S461) &amp; " e " &amp; INDEX([4]PC!$E$1:$M$2,1,$S461+1))</f>
        <v>#NAME?</v>
      </c>
      <c r="U461" s="339"/>
      <c r="V461" s="335" t="e">
        <f t="shared" ca="1" si="74"/>
        <v>#NAME?</v>
      </c>
      <c r="W461" s="335" t="e">
        <f ca="1">CONCATENATE(INDEX([4]IMC!$F$1:$R$5,5,$V461) &amp; " e " &amp; INDEX([4]IMC!$F$1:$R$5,5,$V461+1))</f>
        <v>#NAME?</v>
      </c>
      <c r="X461" s="336">
        <f t="shared" si="75"/>
        <v>0</v>
      </c>
      <c r="Y461" s="336">
        <f t="shared" si="76"/>
        <v>0</v>
      </c>
      <c r="Z461" s="337"/>
      <c r="AA461" s="294" t="e">
        <f ca="1">VLOOKUP(F461,[4]IMC!$B$6:$R$210,5,FALSE)</f>
        <v>#NAME?</v>
      </c>
      <c r="AB461" s="294" t="e">
        <f ca="1">VLOOKUP(F461,[4]IMC!$B$6:$R$210,6,FALSE)</f>
        <v>#NAME?</v>
      </c>
      <c r="AC461" s="294" t="e">
        <f ca="1">VLOOKUP(F461,[4]IMC!$B$6:$R$210,7,FALSE)</f>
        <v>#NAME?</v>
      </c>
      <c r="AD461" s="294" t="e">
        <f ca="1">VLOOKUP(F461,[4]IMC!$B$6:$R$210,8,FALSE)</f>
        <v>#NAME?</v>
      </c>
      <c r="AE461" s="294" t="e">
        <f ca="1">VLOOKUP(F461,[4]IMC!$B$6:$R$210,9,FALSE)</f>
        <v>#NAME?</v>
      </c>
      <c r="AF461" s="294" t="e">
        <f ca="1">VLOOKUP(F461,[4]IMC!$B$6:$R$210,10,FALSE)</f>
        <v>#NAME?</v>
      </c>
      <c r="AG461" s="294" t="e">
        <f ca="1">VLOOKUP(F461,[4]IMC!$B$6:$R$210,11,FALSE)</f>
        <v>#NAME?</v>
      </c>
      <c r="AH461" s="294" t="e">
        <f ca="1">VLOOKUP(F461,[4]IMC!$B$6:$R$210,12,FALSE)</f>
        <v>#NAME?</v>
      </c>
      <c r="AI461" s="294" t="e">
        <f ca="1">VLOOKUP(F461,[4]IMC!$B$6:$R$210,13,FALSE)</f>
        <v>#NAME?</v>
      </c>
      <c r="AJ461" s="294" t="e">
        <f ca="1">VLOOKUP(F461,[4]IMC!$B$6:$R$210,14,FALSE)</f>
        <v>#NAME?</v>
      </c>
      <c r="AK461" s="294" t="e">
        <f ca="1">VLOOKUP(F461,[4]IMC!$B$6:$R$210,15,FALSE)</f>
        <v>#NAME?</v>
      </c>
      <c r="AL461" s="294" t="e">
        <f ca="1">VLOOKUP(F461,[4]IMC!$B$6:$R$210,16,FALSE)</f>
        <v>#NAME?</v>
      </c>
      <c r="AM461" s="294" t="e">
        <f ca="1">VLOOKUP(F461,[4]IMC!$B$6:$R$210,17,FALSE)</f>
        <v>#NAME?</v>
      </c>
    </row>
    <row r="462" spans="1:39" ht="12">
      <c r="A462" s="281"/>
      <c r="B462" s="281"/>
      <c r="C462" s="281"/>
      <c r="D462" s="283"/>
      <c r="E462" s="283"/>
      <c r="F462" s="284" t="e">
        <f t="shared" ca="1" si="80"/>
        <v>#NAME?</v>
      </c>
      <c r="G462" s="285" t="e">
        <f t="shared" ca="1" si="70"/>
        <v>#NAME?</v>
      </c>
      <c r="H462" s="281"/>
      <c r="I462" s="281"/>
      <c r="J462" s="281">
        <f t="shared" si="78"/>
        <v>0</v>
      </c>
      <c r="K462" s="281"/>
      <c r="L462" s="286" t="e">
        <f t="shared" si="79"/>
        <v>#DIV/0!</v>
      </c>
      <c r="M462" s="287" t="str">
        <f t="shared" si="72"/>
        <v/>
      </c>
      <c r="N462" s="288" t="e">
        <f ca="1">MATCH(F462,[4]IMC!B:B,0)</f>
        <v>#NAME?</v>
      </c>
      <c r="O462" s="288" t="e">
        <f t="shared" ca="1" si="71"/>
        <v>#NAME?</v>
      </c>
      <c r="P462" s="287" t="e">
        <f ca="1">CONCATENATE(INDEX([4]IMC!$F$1:$R$5,5,$O462) &amp; " e " &amp; INDEX([4]IMC!$F$1:$R$5,5,$O462+1))</f>
        <v>#NAME?</v>
      </c>
      <c r="Q462" s="281"/>
      <c r="R462" s="288" t="e">
        <f ca="1">MATCH(F462,[4]PC!A:A,0)</f>
        <v>#NAME?</v>
      </c>
      <c r="S462" s="288" t="e">
        <f t="shared" ca="1" si="73"/>
        <v>#NAME?</v>
      </c>
      <c r="T462" s="296" t="e">
        <f ca="1">CONCATENATE(INDEX([4]PC!$E$1:$M$2,1,$S462) &amp; " e " &amp; INDEX([4]PC!$E$1:$M$2,1,$S462+1))</f>
        <v>#NAME?</v>
      </c>
      <c r="U462" s="339"/>
      <c r="V462" s="335" t="e">
        <f t="shared" ca="1" si="74"/>
        <v>#NAME?</v>
      </c>
      <c r="W462" s="335" t="e">
        <f ca="1">CONCATENATE(INDEX([4]IMC!$F$1:$R$5,5,$V462) &amp; " e " &amp; INDEX([4]IMC!$F$1:$R$5,5,$V462+1))</f>
        <v>#NAME?</v>
      </c>
      <c r="X462" s="336">
        <f t="shared" si="75"/>
        <v>0</v>
      </c>
      <c r="Y462" s="336">
        <f t="shared" si="76"/>
        <v>0</v>
      </c>
      <c r="Z462" s="337"/>
      <c r="AA462" s="294" t="e">
        <f ca="1">VLOOKUP(F462,[4]IMC!$B$6:$R$210,5,FALSE)</f>
        <v>#NAME?</v>
      </c>
      <c r="AB462" s="294" t="e">
        <f ca="1">VLOOKUP(F462,[4]IMC!$B$6:$R$210,6,FALSE)</f>
        <v>#NAME?</v>
      </c>
      <c r="AC462" s="294" t="e">
        <f ca="1">VLOOKUP(F462,[4]IMC!$B$6:$R$210,7,FALSE)</f>
        <v>#NAME?</v>
      </c>
      <c r="AD462" s="294" t="e">
        <f ca="1">VLOOKUP(F462,[4]IMC!$B$6:$R$210,8,FALSE)</f>
        <v>#NAME?</v>
      </c>
      <c r="AE462" s="294" t="e">
        <f ca="1">VLOOKUP(F462,[4]IMC!$B$6:$R$210,9,FALSE)</f>
        <v>#NAME?</v>
      </c>
      <c r="AF462" s="294" t="e">
        <f ca="1">VLOOKUP(F462,[4]IMC!$B$6:$R$210,10,FALSE)</f>
        <v>#NAME?</v>
      </c>
      <c r="AG462" s="294" t="e">
        <f ca="1">VLOOKUP(F462,[4]IMC!$B$6:$R$210,11,FALSE)</f>
        <v>#NAME?</v>
      </c>
      <c r="AH462" s="294" t="e">
        <f ca="1">VLOOKUP(F462,[4]IMC!$B$6:$R$210,12,FALSE)</f>
        <v>#NAME?</v>
      </c>
      <c r="AI462" s="294" t="e">
        <f ca="1">VLOOKUP(F462,[4]IMC!$B$6:$R$210,13,FALSE)</f>
        <v>#NAME?</v>
      </c>
      <c r="AJ462" s="294" t="e">
        <f ca="1">VLOOKUP(F462,[4]IMC!$B$6:$R$210,14,FALSE)</f>
        <v>#NAME?</v>
      </c>
      <c r="AK462" s="294" t="e">
        <f ca="1">VLOOKUP(F462,[4]IMC!$B$6:$R$210,15,FALSE)</f>
        <v>#NAME?</v>
      </c>
      <c r="AL462" s="294" t="e">
        <f ca="1">VLOOKUP(F462,[4]IMC!$B$6:$R$210,16,FALSE)</f>
        <v>#NAME?</v>
      </c>
      <c r="AM462" s="294" t="e">
        <f ca="1">VLOOKUP(F462,[4]IMC!$B$6:$R$210,17,FALSE)</f>
        <v>#NAME?</v>
      </c>
    </row>
    <row r="463" spans="1:39" ht="12">
      <c r="A463" s="281"/>
      <c r="B463" s="281"/>
      <c r="C463" s="281"/>
      <c r="D463" s="283"/>
      <c r="E463" s="283"/>
      <c r="F463" s="284" t="e">
        <f t="shared" ca="1" si="80"/>
        <v>#NAME?</v>
      </c>
      <c r="G463" s="285" t="e">
        <f t="shared" ca="1" si="70"/>
        <v>#NAME?</v>
      </c>
      <c r="H463" s="281"/>
      <c r="I463" s="281"/>
      <c r="J463" s="281">
        <f t="shared" si="78"/>
        <v>0</v>
      </c>
      <c r="K463" s="281"/>
      <c r="L463" s="286" t="e">
        <f t="shared" si="79"/>
        <v>#DIV/0!</v>
      </c>
      <c r="M463" s="287" t="str">
        <f t="shared" si="72"/>
        <v/>
      </c>
      <c r="N463" s="288" t="e">
        <f ca="1">MATCH(F463,[4]IMC!B:B,0)</f>
        <v>#NAME?</v>
      </c>
      <c r="O463" s="288" t="e">
        <f t="shared" ca="1" si="71"/>
        <v>#NAME?</v>
      </c>
      <c r="P463" s="287" t="e">
        <f ca="1">CONCATENATE(INDEX([4]IMC!$F$1:$R$5,5,$O463) &amp; " e " &amp; INDEX([4]IMC!$F$1:$R$5,5,$O463+1))</f>
        <v>#NAME?</v>
      </c>
      <c r="Q463" s="281"/>
      <c r="R463" s="288" t="e">
        <f ca="1">MATCH(F463,[4]PC!A:A,0)</f>
        <v>#NAME?</v>
      </c>
      <c r="S463" s="288" t="e">
        <f t="shared" ca="1" si="73"/>
        <v>#NAME?</v>
      </c>
      <c r="T463" s="296" t="e">
        <f ca="1">CONCATENATE(INDEX([4]PC!$E$1:$M$2,1,$S463) &amp; " e " &amp; INDEX([4]PC!$E$1:$M$2,1,$S463+1))</f>
        <v>#NAME?</v>
      </c>
      <c r="U463" s="339"/>
      <c r="V463" s="335" t="e">
        <f t="shared" ca="1" si="74"/>
        <v>#NAME?</v>
      </c>
      <c r="W463" s="335" t="e">
        <f ca="1">CONCATENATE(INDEX([4]IMC!$F$1:$R$5,5,$V463) &amp; " e " &amp; INDEX([4]IMC!$F$1:$R$5,5,$V463+1))</f>
        <v>#NAME?</v>
      </c>
      <c r="X463" s="336">
        <f t="shared" si="75"/>
        <v>0</v>
      </c>
      <c r="Y463" s="336">
        <f t="shared" si="76"/>
        <v>0</v>
      </c>
      <c r="Z463" s="337"/>
      <c r="AA463" s="294" t="e">
        <f ca="1">VLOOKUP(F463,[4]IMC!$B$6:$R$210,5,FALSE)</f>
        <v>#NAME?</v>
      </c>
      <c r="AB463" s="294" t="e">
        <f ca="1">VLOOKUP(F463,[4]IMC!$B$6:$R$210,6,FALSE)</f>
        <v>#NAME?</v>
      </c>
      <c r="AC463" s="294" t="e">
        <f ca="1">VLOOKUP(F463,[4]IMC!$B$6:$R$210,7,FALSE)</f>
        <v>#NAME?</v>
      </c>
      <c r="AD463" s="294" t="e">
        <f ca="1">VLOOKUP(F463,[4]IMC!$B$6:$R$210,8,FALSE)</f>
        <v>#NAME?</v>
      </c>
      <c r="AE463" s="294" t="e">
        <f ca="1">VLOOKUP(F463,[4]IMC!$B$6:$R$210,9,FALSE)</f>
        <v>#NAME?</v>
      </c>
      <c r="AF463" s="294" t="e">
        <f ca="1">VLOOKUP(F463,[4]IMC!$B$6:$R$210,10,FALSE)</f>
        <v>#NAME?</v>
      </c>
      <c r="AG463" s="294" t="e">
        <f ca="1">VLOOKUP(F463,[4]IMC!$B$6:$R$210,11,FALSE)</f>
        <v>#NAME?</v>
      </c>
      <c r="AH463" s="294" t="e">
        <f ca="1">VLOOKUP(F463,[4]IMC!$B$6:$R$210,12,FALSE)</f>
        <v>#NAME?</v>
      </c>
      <c r="AI463" s="294" t="e">
        <f ca="1">VLOOKUP(F463,[4]IMC!$B$6:$R$210,13,FALSE)</f>
        <v>#NAME?</v>
      </c>
      <c r="AJ463" s="294" t="e">
        <f ca="1">VLOOKUP(F463,[4]IMC!$B$6:$R$210,14,FALSE)</f>
        <v>#NAME?</v>
      </c>
      <c r="AK463" s="294" t="e">
        <f ca="1">VLOOKUP(F463,[4]IMC!$B$6:$R$210,15,FALSE)</f>
        <v>#NAME?</v>
      </c>
      <c r="AL463" s="294" t="e">
        <f ca="1">VLOOKUP(F463,[4]IMC!$B$6:$R$210,16,FALSE)</f>
        <v>#NAME?</v>
      </c>
      <c r="AM463" s="294" t="e">
        <f ca="1">VLOOKUP(F463,[4]IMC!$B$6:$R$210,17,FALSE)</f>
        <v>#NAME?</v>
      </c>
    </row>
    <row r="464" spans="1:39" ht="12">
      <c r="A464" s="281"/>
      <c r="B464" s="281"/>
      <c r="C464" s="281"/>
      <c r="D464" s="283"/>
      <c r="E464" s="283"/>
      <c r="F464" s="284" t="e">
        <f t="shared" ca="1" si="80"/>
        <v>#NAME?</v>
      </c>
      <c r="G464" s="285" t="e">
        <f t="shared" ca="1" si="70"/>
        <v>#NAME?</v>
      </c>
      <c r="H464" s="281"/>
      <c r="I464" s="281"/>
      <c r="J464" s="281">
        <f t="shared" si="78"/>
        <v>0</v>
      </c>
      <c r="K464" s="281"/>
      <c r="L464" s="286" t="e">
        <f t="shared" si="79"/>
        <v>#DIV/0!</v>
      </c>
      <c r="M464" s="287" t="str">
        <f t="shared" si="72"/>
        <v/>
      </c>
      <c r="N464" s="288" t="e">
        <f ca="1">MATCH(F464,[4]IMC!B:B,0)</f>
        <v>#NAME?</v>
      </c>
      <c r="O464" s="288" t="e">
        <f t="shared" ca="1" si="71"/>
        <v>#NAME?</v>
      </c>
      <c r="P464" s="287" t="e">
        <f ca="1">CONCATENATE(INDEX([4]IMC!$F$1:$R$5,5,$O464) &amp; " e " &amp; INDEX([4]IMC!$F$1:$R$5,5,$O464+1))</f>
        <v>#NAME?</v>
      </c>
      <c r="Q464" s="281"/>
      <c r="R464" s="288" t="e">
        <f ca="1">MATCH(F464,[4]PC!A:A,0)</f>
        <v>#NAME?</v>
      </c>
      <c r="S464" s="288" t="e">
        <f t="shared" ca="1" si="73"/>
        <v>#NAME?</v>
      </c>
      <c r="T464" s="296" t="e">
        <f ca="1">CONCATENATE(INDEX([4]PC!$E$1:$M$2,1,$S464) &amp; " e " &amp; INDEX([4]PC!$E$1:$M$2,1,$S464+1))</f>
        <v>#NAME?</v>
      </c>
      <c r="U464" s="339"/>
      <c r="V464" s="335" t="e">
        <f t="shared" ca="1" si="74"/>
        <v>#NAME?</v>
      </c>
      <c r="W464" s="335" t="e">
        <f ca="1">CONCATENATE(INDEX([4]IMC!$F$1:$R$5,5,$V464) &amp; " e " &amp; INDEX([4]IMC!$F$1:$R$5,5,$V464+1))</f>
        <v>#NAME?</v>
      </c>
      <c r="X464" s="336">
        <f t="shared" si="75"/>
        <v>0</v>
      </c>
      <c r="Y464" s="336">
        <f t="shared" si="76"/>
        <v>0</v>
      </c>
      <c r="Z464" s="337"/>
      <c r="AA464" s="294" t="e">
        <f ca="1">VLOOKUP(F464,[4]IMC!$B$6:$R$210,5,FALSE)</f>
        <v>#NAME?</v>
      </c>
      <c r="AB464" s="294" t="e">
        <f ca="1">VLOOKUP(F464,[4]IMC!$B$6:$R$210,6,FALSE)</f>
        <v>#NAME?</v>
      </c>
      <c r="AC464" s="294" t="e">
        <f ca="1">VLOOKUP(F464,[4]IMC!$B$6:$R$210,7,FALSE)</f>
        <v>#NAME?</v>
      </c>
      <c r="AD464" s="294" t="e">
        <f ca="1">VLOOKUP(F464,[4]IMC!$B$6:$R$210,8,FALSE)</f>
        <v>#NAME?</v>
      </c>
      <c r="AE464" s="294" t="e">
        <f ca="1">VLOOKUP(F464,[4]IMC!$B$6:$R$210,9,FALSE)</f>
        <v>#NAME?</v>
      </c>
      <c r="AF464" s="294" t="e">
        <f ca="1">VLOOKUP(F464,[4]IMC!$B$6:$R$210,10,FALSE)</f>
        <v>#NAME?</v>
      </c>
      <c r="AG464" s="294" t="e">
        <f ca="1">VLOOKUP(F464,[4]IMC!$B$6:$R$210,11,FALSE)</f>
        <v>#NAME?</v>
      </c>
      <c r="AH464" s="294" t="e">
        <f ca="1">VLOOKUP(F464,[4]IMC!$B$6:$R$210,12,FALSE)</f>
        <v>#NAME?</v>
      </c>
      <c r="AI464" s="294" t="e">
        <f ca="1">VLOOKUP(F464,[4]IMC!$B$6:$R$210,13,FALSE)</f>
        <v>#NAME?</v>
      </c>
      <c r="AJ464" s="294" t="e">
        <f ca="1">VLOOKUP(F464,[4]IMC!$B$6:$R$210,14,FALSE)</f>
        <v>#NAME?</v>
      </c>
      <c r="AK464" s="294" t="e">
        <f ca="1">VLOOKUP(F464,[4]IMC!$B$6:$R$210,15,FALSE)</f>
        <v>#NAME?</v>
      </c>
      <c r="AL464" s="294" t="e">
        <f ca="1">VLOOKUP(F464,[4]IMC!$B$6:$R$210,16,FALSE)</f>
        <v>#NAME?</v>
      </c>
      <c r="AM464" s="294" t="e">
        <f ca="1">VLOOKUP(F464,[4]IMC!$B$6:$R$210,17,FALSE)</f>
        <v>#NAME?</v>
      </c>
    </row>
    <row r="465" spans="1:39" ht="12">
      <c r="A465" s="281"/>
      <c r="B465" s="281"/>
      <c r="C465" s="281"/>
      <c r="D465" s="283"/>
      <c r="E465" s="283"/>
      <c r="F465" s="284" t="e">
        <f t="shared" ca="1" si="80"/>
        <v>#NAME?</v>
      </c>
      <c r="G465" s="285" t="e">
        <f t="shared" ca="1" si="70"/>
        <v>#NAME?</v>
      </c>
      <c r="H465" s="281"/>
      <c r="I465" s="281"/>
      <c r="J465" s="281">
        <f t="shared" si="78"/>
        <v>0</v>
      </c>
      <c r="K465" s="281"/>
      <c r="L465" s="286" t="e">
        <f t="shared" si="79"/>
        <v>#DIV/0!</v>
      </c>
      <c r="M465" s="287" t="str">
        <f t="shared" si="72"/>
        <v/>
      </c>
      <c r="N465" s="288" t="e">
        <f ca="1">MATCH(F465,[4]IMC!B:B,0)</f>
        <v>#NAME?</v>
      </c>
      <c r="O465" s="288" t="e">
        <f t="shared" ca="1" si="71"/>
        <v>#NAME?</v>
      </c>
      <c r="P465" s="287" t="e">
        <f ca="1">CONCATENATE(INDEX([4]IMC!$F$1:$R$5,5,$O465) &amp; " e " &amp; INDEX([4]IMC!$F$1:$R$5,5,$O465+1))</f>
        <v>#NAME?</v>
      </c>
      <c r="Q465" s="281"/>
      <c r="R465" s="288" t="e">
        <f ca="1">MATCH(F465,[4]PC!A:A,0)</f>
        <v>#NAME?</v>
      </c>
      <c r="S465" s="288" t="e">
        <f t="shared" ca="1" si="73"/>
        <v>#NAME?</v>
      </c>
      <c r="T465" s="296" t="e">
        <f ca="1">CONCATENATE(INDEX([4]PC!$E$1:$M$2,1,$S465) &amp; " e " &amp; INDEX([4]PC!$E$1:$M$2,1,$S465+1))</f>
        <v>#NAME?</v>
      </c>
      <c r="U465" s="339"/>
      <c r="V465" s="335" t="e">
        <f t="shared" ca="1" si="74"/>
        <v>#NAME?</v>
      </c>
      <c r="W465" s="335" t="e">
        <f ca="1">CONCATENATE(INDEX([4]IMC!$F$1:$R$5,5,$V465) &amp; " e " &amp; INDEX([4]IMC!$F$1:$R$5,5,$V465+1))</f>
        <v>#NAME?</v>
      </c>
      <c r="X465" s="336">
        <f t="shared" si="75"/>
        <v>0</v>
      </c>
      <c r="Y465" s="336">
        <f t="shared" si="76"/>
        <v>0</v>
      </c>
      <c r="Z465" s="337"/>
      <c r="AA465" s="294" t="e">
        <f ca="1">VLOOKUP(F465,[4]IMC!$B$6:$R$210,5,FALSE)</f>
        <v>#NAME?</v>
      </c>
      <c r="AB465" s="294" t="e">
        <f ca="1">VLOOKUP(F465,[4]IMC!$B$6:$R$210,6,FALSE)</f>
        <v>#NAME?</v>
      </c>
      <c r="AC465" s="294" t="e">
        <f ca="1">VLOOKUP(F465,[4]IMC!$B$6:$R$210,7,FALSE)</f>
        <v>#NAME?</v>
      </c>
      <c r="AD465" s="294" t="e">
        <f ca="1">VLOOKUP(F465,[4]IMC!$B$6:$R$210,8,FALSE)</f>
        <v>#NAME?</v>
      </c>
      <c r="AE465" s="294" t="e">
        <f ca="1">VLOOKUP(F465,[4]IMC!$B$6:$R$210,9,FALSE)</f>
        <v>#NAME?</v>
      </c>
      <c r="AF465" s="294" t="e">
        <f ca="1">VLOOKUP(F465,[4]IMC!$B$6:$R$210,10,FALSE)</f>
        <v>#NAME?</v>
      </c>
      <c r="AG465" s="294" t="e">
        <f ca="1">VLOOKUP(F465,[4]IMC!$B$6:$R$210,11,FALSE)</f>
        <v>#NAME?</v>
      </c>
      <c r="AH465" s="294" t="e">
        <f ca="1">VLOOKUP(F465,[4]IMC!$B$6:$R$210,12,FALSE)</f>
        <v>#NAME?</v>
      </c>
      <c r="AI465" s="294" t="e">
        <f ca="1">VLOOKUP(F465,[4]IMC!$B$6:$R$210,13,FALSE)</f>
        <v>#NAME?</v>
      </c>
      <c r="AJ465" s="294" t="e">
        <f ca="1">VLOOKUP(F465,[4]IMC!$B$6:$R$210,14,FALSE)</f>
        <v>#NAME?</v>
      </c>
      <c r="AK465" s="294" t="e">
        <f ca="1">VLOOKUP(F465,[4]IMC!$B$6:$R$210,15,FALSE)</f>
        <v>#NAME?</v>
      </c>
      <c r="AL465" s="294" t="e">
        <f ca="1">VLOOKUP(F465,[4]IMC!$B$6:$R$210,16,FALSE)</f>
        <v>#NAME?</v>
      </c>
      <c r="AM465" s="294" t="e">
        <f ca="1">VLOOKUP(F465,[4]IMC!$B$6:$R$210,17,FALSE)</f>
        <v>#NAME?</v>
      </c>
    </row>
    <row r="466" spans="1:39" ht="12">
      <c r="A466" s="281"/>
      <c r="B466" s="281"/>
      <c r="C466" s="281"/>
      <c r="D466" s="283"/>
      <c r="E466" s="283"/>
      <c r="F466" s="284" t="e">
        <f t="shared" ca="1" si="80"/>
        <v>#NAME?</v>
      </c>
      <c r="G466" s="285" t="e">
        <f t="shared" ca="1" si="70"/>
        <v>#NAME?</v>
      </c>
      <c r="H466" s="281"/>
      <c r="I466" s="281"/>
      <c r="J466" s="281">
        <f t="shared" si="78"/>
        <v>0</v>
      </c>
      <c r="K466" s="281"/>
      <c r="L466" s="286" t="e">
        <f t="shared" si="79"/>
        <v>#DIV/0!</v>
      </c>
      <c r="M466" s="287" t="str">
        <f t="shared" si="72"/>
        <v/>
      </c>
      <c r="N466" s="288" t="e">
        <f ca="1">MATCH(F466,[4]IMC!B:B,0)</f>
        <v>#NAME?</v>
      </c>
      <c r="O466" s="288" t="e">
        <f t="shared" ca="1" si="71"/>
        <v>#NAME?</v>
      </c>
      <c r="P466" s="287" t="e">
        <f ca="1">CONCATENATE(INDEX([4]IMC!$F$1:$R$5,5,$O466) &amp; " e " &amp; INDEX([4]IMC!$F$1:$R$5,5,$O466+1))</f>
        <v>#NAME?</v>
      </c>
      <c r="Q466" s="281"/>
      <c r="R466" s="288" t="e">
        <f ca="1">MATCH(F466,[4]PC!A:A,0)</f>
        <v>#NAME?</v>
      </c>
      <c r="S466" s="288" t="e">
        <f t="shared" ca="1" si="73"/>
        <v>#NAME?</v>
      </c>
      <c r="T466" s="296" t="e">
        <f ca="1">CONCATENATE(INDEX([4]PC!$E$1:$M$2,1,$S466) &amp; " e " &amp; INDEX([4]PC!$E$1:$M$2,1,$S466+1))</f>
        <v>#NAME?</v>
      </c>
      <c r="U466" s="339"/>
      <c r="V466" s="335" t="e">
        <f t="shared" ca="1" si="74"/>
        <v>#NAME?</v>
      </c>
      <c r="W466" s="335" t="e">
        <f ca="1">CONCATENATE(INDEX([4]IMC!$F$1:$R$5,5,$V466) &amp; " e " &amp; INDEX([4]IMC!$F$1:$R$5,5,$V466+1))</f>
        <v>#NAME?</v>
      </c>
      <c r="X466" s="336">
        <f t="shared" si="75"/>
        <v>0</v>
      </c>
      <c r="Y466" s="336">
        <f t="shared" si="76"/>
        <v>0</v>
      </c>
      <c r="Z466" s="337"/>
      <c r="AA466" s="294" t="e">
        <f ca="1">VLOOKUP(F466,[4]IMC!$B$6:$R$210,5,FALSE)</f>
        <v>#NAME?</v>
      </c>
      <c r="AB466" s="294" t="e">
        <f ca="1">VLOOKUP(F466,[4]IMC!$B$6:$R$210,6,FALSE)</f>
        <v>#NAME?</v>
      </c>
      <c r="AC466" s="294" t="e">
        <f ca="1">VLOOKUP(F466,[4]IMC!$B$6:$R$210,7,FALSE)</f>
        <v>#NAME?</v>
      </c>
      <c r="AD466" s="294" t="e">
        <f ca="1">VLOOKUP(F466,[4]IMC!$B$6:$R$210,8,FALSE)</f>
        <v>#NAME?</v>
      </c>
      <c r="AE466" s="294" t="e">
        <f ca="1">VLOOKUP(F466,[4]IMC!$B$6:$R$210,9,FALSE)</f>
        <v>#NAME?</v>
      </c>
      <c r="AF466" s="294" t="e">
        <f ca="1">VLOOKUP(F466,[4]IMC!$B$6:$R$210,10,FALSE)</f>
        <v>#NAME?</v>
      </c>
      <c r="AG466" s="294" t="e">
        <f ca="1">VLOOKUP(F466,[4]IMC!$B$6:$R$210,11,FALSE)</f>
        <v>#NAME?</v>
      </c>
      <c r="AH466" s="294" t="e">
        <f ca="1">VLOOKUP(F466,[4]IMC!$B$6:$R$210,12,FALSE)</f>
        <v>#NAME?</v>
      </c>
      <c r="AI466" s="294" t="e">
        <f ca="1">VLOOKUP(F466,[4]IMC!$B$6:$R$210,13,FALSE)</f>
        <v>#NAME?</v>
      </c>
      <c r="AJ466" s="294" t="e">
        <f ca="1">VLOOKUP(F466,[4]IMC!$B$6:$R$210,14,FALSE)</f>
        <v>#NAME?</v>
      </c>
      <c r="AK466" s="294" t="e">
        <f ca="1">VLOOKUP(F466,[4]IMC!$B$6:$R$210,15,FALSE)</f>
        <v>#NAME?</v>
      </c>
      <c r="AL466" s="294" t="e">
        <f ca="1">VLOOKUP(F466,[4]IMC!$B$6:$R$210,16,FALSE)</f>
        <v>#NAME?</v>
      </c>
      <c r="AM466" s="294" t="e">
        <f ca="1">VLOOKUP(F466,[4]IMC!$B$6:$R$210,17,FALSE)</f>
        <v>#NAME?</v>
      </c>
    </row>
    <row r="467" spans="1:39" ht="12">
      <c r="A467" s="281"/>
      <c r="B467" s="281"/>
      <c r="C467" s="281"/>
      <c r="D467" s="283"/>
      <c r="E467" s="283"/>
      <c r="F467" s="284" t="e">
        <f t="shared" ca="1" si="80"/>
        <v>#NAME?</v>
      </c>
      <c r="G467" s="285" t="e">
        <f t="shared" ca="1" si="70"/>
        <v>#NAME?</v>
      </c>
      <c r="H467" s="281"/>
      <c r="I467" s="281"/>
      <c r="J467" s="281">
        <f t="shared" si="78"/>
        <v>0</v>
      </c>
      <c r="K467" s="281"/>
      <c r="L467" s="286" t="e">
        <f t="shared" si="79"/>
        <v>#DIV/0!</v>
      </c>
      <c r="M467" s="287" t="str">
        <f t="shared" si="72"/>
        <v/>
      </c>
      <c r="N467" s="288" t="e">
        <f ca="1">MATCH(F467,[4]IMC!B:B,0)</f>
        <v>#NAME?</v>
      </c>
      <c r="O467" s="288" t="e">
        <f t="shared" ca="1" si="71"/>
        <v>#NAME?</v>
      </c>
      <c r="P467" s="287" t="e">
        <f ca="1">CONCATENATE(INDEX([4]IMC!$F$1:$R$5,5,$O467) &amp; " e " &amp; INDEX([4]IMC!$F$1:$R$5,5,$O467+1))</f>
        <v>#NAME?</v>
      </c>
      <c r="Q467" s="281"/>
      <c r="R467" s="288" t="e">
        <f ca="1">MATCH(F467,[4]PC!A:A,0)</f>
        <v>#NAME?</v>
      </c>
      <c r="S467" s="288" t="e">
        <f t="shared" ca="1" si="73"/>
        <v>#NAME?</v>
      </c>
      <c r="T467" s="296" t="e">
        <f ca="1">CONCATENATE(INDEX([4]PC!$E$1:$M$2,1,$S467) &amp; " e " &amp; INDEX([4]PC!$E$1:$M$2,1,$S467+1))</f>
        <v>#NAME?</v>
      </c>
      <c r="U467" s="339"/>
      <c r="V467" s="335" t="e">
        <f t="shared" ca="1" si="74"/>
        <v>#NAME?</v>
      </c>
      <c r="W467" s="335" t="e">
        <f ca="1">CONCATENATE(INDEX([4]IMC!$F$1:$R$5,5,$V467) &amp; " e " &amp; INDEX([4]IMC!$F$1:$R$5,5,$V467+1))</f>
        <v>#NAME?</v>
      </c>
      <c r="X467" s="336">
        <f t="shared" si="75"/>
        <v>0</v>
      </c>
      <c r="Y467" s="336">
        <f t="shared" si="76"/>
        <v>0</v>
      </c>
      <c r="Z467" s="337"/>
      <c r="AA467" s="294" t="e">
        <f ca="1">VLOOKUP(F467,[4]IMC!$B$6:$R$210,5,FALSE)</f>
        <v>#NAME?</v>
      </c>
      <c r="AB467" s="294" t="e">
        <f ca="1">VLOOKUP(F467,[4]IMC!$B$6:$R$210,6,FALSE)</f>
        <v>#NAME?</v>
      </c>
      <c r="AC467" s="294" t="e">
        <f ca="1">VLOOKUP(F467,[4]IMC!$B$6:$R$210,7,FALSE)</f>
        <v>#NAME?</v>
      </c>
      <c r="AD467" s="294" t="e">
        <f ca="1">VLOOKUP(F467,[4]IMC!$B$6:$R$210,8,FALSE)</f>
        <v>#NAME?</v>
      </c>
      <c r="AE467" s="294" t="e">
        <f ca="1">VLOOKUP(F467,[4]IMC!$B$6:$R$210,9,FALSE)</f>
        <v>#NAME?</v>
      </c>
      <c r="AF467" s="294" t="e">
        <f ca="1">VLOOKUP(F467,[4]IMC!$B$6:$R$210,10,FALSE)</f>
        <v>#NAME?</v>
      </c>
      <c r="AG467" s="294" t="e">
        <f ca="1">VLOOKUP(F467,[4]IMC!$B$6:$R$210,11,FALSE)</f>
        <v>#NAME?</v>
      </c>
      <c r="AH467" s="294" t="e">
        <f ca="1">VLOOKUP(F467,[4]IMC!$B$6:$R$210,12,FALSE)</f>
        <v>#NAME?</v>
      </c>
      <c r="AI467" s="294" t="e">
        <f ca="1">VLOOKUP(F467,[4]IMC!$B$6:$R$210,13,FALSE)</f>
        <v>#NAME?</v>
      </c>
      <c r="AJ467" s="294" t="e">
        <f ca="1">VLOOKUP(F467,[4]IMC!$B$6:$R$210,14,FALSE)</f>
        <v>#NAME?</v>
      </c>
      <c r="AK467" s="294" t="e">
        <f ca="1">VLOOKUP(F467,[4]IMC!$B$6:$R$210,15,FALSE)</f>
        <v>#NAME?</v>
      </c>
      <c r="AL467" s="294" t="e">
        <f ca="1">VLOOKUP(F467,[4]IMC!$B$6:$R$210,16,FALSE)</f>
        <v>#NAME?</v>
      </c>
      <c r="AM467" s="294" t="e">
        <f ca="1">VLOOKUP(F467,[4]IMC!$B$6:$R$210,17,FALSE)</f>
        <v>#NAME?</v>
      </c>
    </row>
    <row r="468" spans="1:39" ht="12">
      <c r="A468" s="281"/>
      <c r="B468" s="281"/>
      <c r="C468" s="281"/>
      <c r="D468" s="283"/>
      <c r="E468" s="283"/>
      <c r="F468" s="284" t="e">
        <f t="shared" ca="1" si="80"/>
        <v>#NAME?</v>
      </c>
      <c r="G468" s="285" t="e">
        <f t="shared" ca="1" si="70"/>
        <v>#NAME?</v>
      </c>
      <c r="H468" s="281"/>
      <c r="I468" s="281"/>
      <c r="J468" s="281">
        <f t="shared" si="78"/>
        <v>0</v>
      </c>
      <c r="K468" s="281"/>
      <c r="L468" s="286" t="e">
        <f t="shared" si="79"/>
        <v>#DIV/0!</v>
      </c>
      <c r="M468" s="287" t="str">
        <f t="shared" si="72"/>
        <v/>
      </c>
      <c r="N468" s="288" t="e">
        <f ca="1">MATCH(F468,[4]IMC!B:B,0)</f>
        <v>#NAME?</v>
      </c>
      <c r="O468" s="288" t="e">
        <f t="shared" ca="1" si="71"/>
        <v>#NAME?</v>
      </c>
      <c r="P468" s="287" t="e">
        <f ca="1">CONCATENATE(INDEX([4]IMC!$F$1:$R$5,5,$O468) &amp; " e " &amp; INDEX([4]IMC!$F$1:$R$5,5,$O468+1))</f>
        <v>#NAME?</v>
      </c>
      <c r="Q468" s="281"/>
      <c r="R468" s="288" t="e">
        <f ca="1">MATCH(F468,[4]PC!A:A,0)</f>
        <v>#NAME?</v>
      </c>
      <c r="S468" s="288" t="e">
        <f t="shared" ca="1" si="73"/>
        <v>#NAME?</v>
      </c>
      <c r="T468" s="296" t="e">
        <f ca="1">CONCATENATE(INDEX([4]PC!$E$1:$M$2,1,$S468) &amp; " e " &amp; INDEX([4]PC!$E$1:$M$2,1,$S468+1))</f>
        <v>#NAME?</v>
      </c>
      <c r="U468" s="339"/>
      <c r="V468" s="335" t="e">
        <f t="shared" ca="1" si="74"/>
        <v>#NAME?</v>
      </c>
      <c r="W468" s="335" t="e">
        <f ca="1">CONCATENATE(INDEX([4]IMC!$F$1:$R$5,5,$V468) &amp; " e " &amp; INDEX([4]IMC!$F$1:$R$5,5,$V468+1))</f>
        <v>#NAME?</v>
      </c>
      <c r="X468" s="336">
        <f t="shared" si="75"/>
        <v>0</v>
      </c>
      <c r="Y468" s="336">
        <f t="shared" si="76"/>
        <v>0</v>
      </c>
      <c r="Z468" s="337"/>
      <c r="AA468" s="294" t="e">
        <f ca="1">VLOOKUP(F468,[4]IMC!$B$6:$R$210,5,FALSE)</f>
        <v>#NAME?</v>
      </c>
      <c r="AB468" s="294" t="e">
        <f ca="1">VLOOKUP(F468,[4]IMC!$B$6:$R$210,6,FALSE)</f>
        <v>#NAME?</v>
      </c>
      <c r="AC468" s="294" t="e">
        <f ca="1">VLOOKUP(F468,[4]IMC!$B$6:$R$210,7,FALSE)</f>
        <v>#NAME?</v>
      </c>
      <c r="AD468" s="294" t="e">
        <f ca="1">VLOOKUP(F468,[4]IMC!$B$6:$R$210,8,FALSE)</f>
        <v>#NAME?</v>
      </c>
      <c r="AE468" s="294" t="e">
        <f ca="1">VLOOKUP(F468,[4]IMC!$B$6:$R$210,9,FALSE)</f>
        <v>#NAME?</v>
      </c>
      <c r="AF468" s="294" t="e">
        <f ca="1">VLOOKUP(F468,[4]IMC!$B$6:$R$210,10,FALSE)</f>
        <v>#NAME?</v>
      </c>
      <c r="AG468" s="294" t="e">
        <f ca="1">VLOOKUP(F468,[4]IMC!$B$6:$R$210,11,FALSE)</f>
        <v>#NAME?</v>
      </c>
      <c r="AH468" s="294" t="e">
        <f ca="1">VLOOKUP(F468,[4]IMC!$B$6:$R$210,12,FALSE)</f>
        <v>#NAME?</v>
      </c>
      <c r="AI468" s="294" t="e">
        <f ca="1">VLOOKUP(F468,[4]IMC!$B$6:$R$210,13,FALSE)</f>
        <v>#NAME?</v>
      </c>
      <c r="AJ468" s="294" t="e">
        <f ca="1">VLOOKUP(F468,[4]IMC!$B$6:$R$210,14,FALSE)</f>
        <v>#NAME?</v>
      </c>
      <c r="AK468" s="294" t="e">
        <f ca="1">VLOOKUP(F468,[4]IMC!$B$6:$R$210,15,FALSE)</f>
        <v>#NAME?</v>
      </c>
      <c r="AL468" s="294" t="e">
        <f ca="1">VLOOKUP(F468,[4]IMC!$B$6:$R$210,16,FALSE)</f>
        <v>#NAME?</v>
      </c>
      <c r="AM468" s="294" t="e">
        <f ca="1">VLOOKUP(F468,[4]IMC!$B$6:$R$210,17,FALSE)</f>
        <v>#NAME?</v>
      </c>
    </row>
    <row r="469" spans="1:39" ht="12">
      <c r="A469" s="281"/>
      <c r="B469" s="281"/>
      <c r="C469" s="281"/>
      <c r="D469" s="283"/>
      <c r="E469" s="283"/>
      <c r="F469" s="284" t="e">
        <f t="shared" ca="1" si="80"/>
        <v>#NAME?</v>
      </c>
      <c r="G469" s="285" t="e">
        <f t="shared" ca="1" si="70"/>
        <v>#NAME?</v>
      </c>
      <c r="H469" s="281"/>
      <c r="I469" s="281"/>
      <c r="J469" s="281">
        <f t="shared" si="78"/>
        <v>0</v>
      </c>
      <c r="K469" s="281"/>
      <c r="L469" s="286" t="e">
        <f t="shared" si="79"/>
        <v>#DIV/0!</v>
      </c>
      <c r="M469" s="287" t="str">
        <f t="shared" si="72"/>
        <v/>
      </c>
      <c r="N469" s="288" t="e">
        <f ca="1">MATCH(F469,[4]IMC!B:B,0)</f>
        <v>#NAME?</v>
      </c>
      <c r="O469" s="288" t="e">
        <f t="shared" ca="1" si="71"/>
        <v>#NAME?</v>
      </c>
      <c r="P469" s="287" t="e">
        <f ca="1">CONCATENATE(INDEX([4]IMC!$F$1:$R$5,5,$O469) &amp; " e " &amp; INDEX([4]IMC!$F$1:$R$5,5,$O469+1))</f>
        <v>#NAME?</v>
      </c>
      <c r="Q469" s="281"/>
      <c r="R469" s="288" t="e">
        <f ca="1">MATCH(F469,[4]PC!A:A,0)</f>
        <v>#NAME?</v>
      </c>
      <c r="S469" s="288" t="e">
        <f t="shared" ca="1" si="73"/>
        <v>#NAME?</v>
      </c>
      <c r="T469" s="296" t="e">
        <f ca="1">CONCATENATE(INDEX([4]PC!$E$1:$M$2,1,$S469) &amp; " e " &amp; INDEX([4]PC!$E$1:$M$2,1,$S469+1))</f>
        <v>#NAME?</v>
      </c>
      <c r="U469" s="339"/>
      <c r="V469" s="335" t="e">
        <f t="shared" ca="1" si="74"/>
        <v>#NAME?</v>
      </c>
      <c r="W469" s="335" t="e">
        <f ca="1">CONCATENATE(INDEX([4]IMC!$F$1:$R$5,5,$V469) &amp; " e " &amp; INDEX([4]IMC!$F$1:$R$5,5,$V469+1))</f>
        <v>#NAME?</v>
      </c>
      <c r="X469" s="336">
        <f t="shared" si="75"/>
        <v>0</v>
      </c>
      <c r="Y469" s="336">
        <f t="shared" si="76"/>
        <v>0</v>
      </c>
      <c r="Z469" s="337"/>
      <c r="AA469" s="294" t="e">
        <f ca="1">VLOOKUP(F469,[4]IMC!$B$6:$R$210,5,FALSE)</f>
        <v>#NAME?</v>
      </c>
      <c r="AB469" s="294" t="e">
        <f ca="1">VLOOKUP(F469,[4]IMC!$B$6:$R$210,6,FALSE)</f>
        <v>#NAME?</v>
      </c>
      <c r="AC469" s="294" t="e">
        <f ca="1">VLOOKUP(F469,[4]IMC!$B$6:$R$210,7,FALSE)</f>
        <v>#NAME?</v>
      </c>
      <c r="AD469" s="294" t="e">
        <f ca="1">VLOOKUP(F469,[4]IMC!$B$6:$R$210,8,FALSE)</f>
        <v>#NAME?</v>
      </c>
      <c r="AE469" s="294" t="e">
        <f ca="1">VLOOKUP(F469,[4]IMC!$B$6:$R$210,9,FALSE)</f>
        <v>#NAME?</v>
      </c>
      <c r="AF469" s="294" t="e">
        <f ca="1">VLOOKUP(F469,[4]IMC!$B$6:$R$210,10,FALSE)</f>
        <v>#NAME?</v>
      </c>
      <c r="AG469" s="294" t="e">
        <f ca="1">VLOOKUP(F469,[4]IMC!$B$6:$R$210,11,FALSE)</f>
        <v>#NAME?</v>
      </c>
      <c r="AH469" s="294" t="e">
        <f ca="1">VLOOKUP(F469,[4]IMC!$B$6:$R$210,12,FALSE)</f>
        <v>#NAME?</v>
      </c>
      <c r="AI469" s="294" t="e">
        <f ca="1">VLOOKUP(F469,[4]IMC!$B$6:$R$210,13,FALSE)</f>
        <v>#NAME?</v>
      </c>
      <c r="AJ469" s="294" t="e">
        <f ca="1">VLOOKUP(F469,[4]IMC!$B$6:$R$210,14,FALSE)</f>
        <v>#NAME?</v>
      </c>
      <c r="AK469" s="294" t="e">
        <f ca="1">VLOOKUP(F469,[4]IMC!$B$6:$R$210,15,FALSE)</f>
        <v>#NAME?</v>
      </c>
      <c r="AL469" s="294" t="e">
        <f ca="1">VLOOKUP(F469,[4]IMC!$B$6:$R$210,16,FALSE)</f>
        <v>#NAME?</v>
      </c>
      <c r="AM469" s="294" t="e">
        <f ca="1">VLOOKUP(F469,[4]IMC!$B$6:$R$210,17,FALSE)</f>
        <v>#NAME?</v>
      </c>
    </row>
    <row r="470" spans="1:39" ht="12">
      <c r="A470" s="281"/>
      <c r="B470" s="281"/>
      <c r="C470" s="281"/>
      <c r="D470" s="283"/>
      <c r="E470" s="283"/>
      <c r="F470" s="284" t="e">
        <f t="shared" ca="1" si="80"/>
        <v>#NAME?</v>
      </c>
      <c r="G470" s="285" t="e">
        <f t="shared" ca="1" si="70"/>
        <v>#NAME?</v>
      </c>
      <c r="H470" s="281"/>
      <c r="I470" s="281"/>
      <c r="J470" s="281">
        <f t="shared" si="78"/>
        <v>0</v>
      </c>
      <c r="K470" s="281"/>
      <c r="L470" s="286" t="e">
        <f t="shared" si="79"/>
        <v>#DIV/0!</v>
      </c>
      <c r="M470" s="287" t="str">
        <f t="shared" si="72"/>
        <v/>
      </c>
      <c r="N470" s="288" t="e">
        <f ca="1">MATCH(F470,[4]IMC!B:B,0)</f>
        <v>#NAME?</v>
      </c>
      <c r="O470" s="288" t="e">
        <f t="shared" ca="1" si="71"/>
        <v>#NAME?</v>
      </c>
      <c r="P470" s="287" t="e">
        <f ca="1">CONCATENATE(INDEX([4]IMC!$F$1:$R$5,5,$O470) &amp; " e " &amp; INDEX([4]IMC!$F$1:$R$5,5,$O470+1))</f>
        <v>#NAME?</v>
      </c>
      <c r="Q470" s="281"/>
      <c r="R470" s="288" t="e">
        <f ca="1">MATCH(F470,[4]PC!A:A,0)</f>
        <v>#NAME?</v>
      </c>
      <c r="S470" s="288" t="e">
        <f t="shared" ca="1" si="73"/>
        <v>#NAME?</v>
      </c>
      <c r="T470" s="296" t="e">
        <f ca="1">CONCATENATE(INDEX([4]PC!$E$1:$M$2,1,$S470) &amp; " e " &amp; INDEX([4]PC!$E$1:$M$2,1,$S470+1))</f>
        <v>#NAME?</v>
      </c>
      <c r="U470" s="339"/>
      <c r="V470" s="335" t="e">
        <f t="shared" ca="1" si="74"/>
        <v>#NAME?</v>
      </c>
      <c r="W470" s="335" t="e">
        <f ca="1">CONCATENATE(INDEX([4]IMC!$F$1:$R$5,5,$V470) &amp; " e " &amp; INDEX([4]IMC!$F$1:$R$5,5,$V470+1))</f>
        <v>#NAME?</v>
      </c>
      <c r="X470" s="336">
        <f t="shared" si="75"/>
        <v>0</v>
      </c>
      <c r="Y470" s="336">
        <f t="shared" si="76"/>
        <v>0</v>
      </c>
      <c r="Z470" s="337"/>
      <c r="AA470" s="294" t="e">
        <f ca="1">VLOOKUP(F470,[4]IMC!$B$6:$R$210,5,FALSE)</f>
        <v>#NAME?</v>
      </c>
      <c r="AB470" s="294" t="e">
        <f ca="1">VLOOKUP(F470,[4]IMC!$B$6:$R$210,6,FALSE)</f>
        <v>#NAME?</v>
      </c>
      <c r="AC470" s="294" t="e">
        <f ca="1">VLOOKUP(F470,[4]IMC!$B$6:$R$210,7,FALSE)</f>
        <v>#NAME?</v>
      </c>
      <c r="AD470" s="294" t="e">
        <f ca="1">VLOOKUP(F470,[4]IMC!$B$6:$R$210,8,FALSE)</f>
        <v>#NAME?</v>
      </c>
      <c r="AE470" s="294" t="e">
        <f ca="1">VLOOKUP(F470,[4]IMC!$B$6:$R$210,9,FALSE)</f>
        <v>#NAME?</v>
      </c>
      <c r="AF470" s="294" t="e">
        <f ca="1">VLOOKUP(F470,[4]IMC!$B$6:$R$210,10,FALSE)</f>
        <v>#NAME?</v>
      </c>
      <c r="AG470" s="294" t="e">
        <f ca="1">VLOOKUP(F470,[4]IMC!$B$6:$R$210,11,FALSE)</f>
        <v>#NAME?</v>
      </c>
      <c r="AH470" s="294" t="e">
        <f ca="1">VLOOKUP(F470,[4]IMC!$B$6:$R$210,12,FALSE)</f>
        <v>#NAME?</v>
      </c>
      <c r="AI470" s="294" t="e">
        <f ca="1">VLOOKUP(F470,[4]IMC!$B$6:$R$210,13,FALSE)</f>
        <v>#NAME?</v>
      </c>
      <c r="AJ470" s="294" t="e">
        <f ca="1">VLOOKUP(F470,[4]IMC!$B$6:$R$210,14,FALSE)</f>
        <v>#NAME?</v>
      </c>
      <c r="AK470" s="294" t="e">
        <f ca="1">VLOOKUP(F470,[4]IMC!$B$6:$R$210,15,FALSE)</f>
        <v>#NAME?</v>
      </c>
      <c r="AL470" s="294" t="e">
        <f ca="1">VLOOKUP(F470,[4]IMC!$B$6:$R$210,16,FALSE)</f>
        <v>#NAME?</v>
      </c>
      <c r="AM470" s="294" t="e">
        <f ca="1">VLOOKUP(F470,[4]IMC!$B$6:$R$210,17,FALSE)</f>
        <v>#NAME?</v>
      </c>
    </row>
    <row r="471" spans="1:39" ht="12">
      <c r="A471" s="281"/>
      <c r="B471" s="281"/>
      <c r="C471" s="281"/>
      <c r="D471" s="283"/>
      <c r="E471" s="283"/>
      <c r="F471" s="284" t="e">
        <f t="shared" ca="1" si="80"/>
        <v>#NAME?</v>
      </c>
      <c r="G471" s="285" t="e">
        <f t="shared" ca="1" si="70"/>
        <v>#NAME?</v>
      </c>
      <c r="H471" s="281"/>
      <c r="I471" s="281"/>
      <c r="J471" s="281">
        <f t="shared" si="78"/>
        <v>0</v>
      </c>
      <c r="K471" s="281"/>
      <c r="L471" s="286" t="e">
        <f t="shared" si="79"/>
        <v>#DIV/0!</v>
      </c>
      <c r="M471" s="287" t="str">
        <f t="shared" si="72"/>
        <v/>
      </c>
      <c r="N471" s="288" t="e">
        <f ca="1">MATCH(F471,[4]IMC!B:B,0)</f>
        <v>#NAME?</v>
      </c>
      <c r="O471" s="288" t="e">
        <f t="shared" ca="1" si="71"/>
        <v>#NAME?</v>
      </c>
      <c r="P471" s="287" t="e">
        <f ca="1">CONCATENATE(INDEX([4]IMC!$F$1:$R$5,5,$O471) &amp; " e " &amp; INDEX([4]IMC!$F$1:$R$5,5,$O471+1))</f>
        <v>#NAME?</v>
      </c>
      <c r="Q471" s="281"/>
      <c r="R471" s="288" t="e">
        <f ca="1">MATCH(F471,[4]PC!A:A,0)</f>
        <v>#NAME?</v>
      </c>
      <c r="S471" s="288" t="e">
        <f t="shared" ca="1" si="73"/>
        <v>#NAME?</v>
      </c>
      <c r="T471" s="296" t="e">
        <f ca="1">CONCATENATE(INDEX([4]PC!$E$1:$M$2,1,$S471) &amp; " e " &amp; INDEX([4]PC!$E$1:$M$2,1,$S471+1))</f>
        <v>#NAME?</v>
      </c>
      <c r="U471" s="339"/>
      <c r="V471" s="335" t="e">
        <f t="shared" ca="1" si="74"/>
        <v>#NAME?</v>
      </c>
      <c r="W471" s="335" t="e">
        <f ca="1">CONCATENATE(INDEX([4]IMC!$F$1:$R$5,5,$V471) &amp; " e " &amp; INDEX([4]IMC!$F$1:$R$5,5,$V471+1))</f>
        <v>#NAME?</v>
      </c>
      <c r="X471" s="336">
        <f t="shared" si="75"/>
        <v>0</v>
      </c>
      <c r="Y471" s="336">
        <f t="shared" si="76"/>
        <v>0</v>
      </c>
      <c r="Z471" s="337"/>
      <c r="AA471" s="294" t="e">
        <f ca="1">VLOOKUP(F471,[4]IMC!$B$6:$R$210,5,FALSE)</f>
        <v>#NAME?</v>
      </c>
      <c r="AB471" s="294" t="e">
        <f ca="1">VLOOKUP(F471,[4]IMC!$B$6:$R$210,6,FALSE)</f>
        <v>#NAME?</v>
      </c>
      <c r="AC471" s="294" t="e">
        <f ca="1">VLOOKUP(F471,[4]IMC!$B$6:$R$210,7,FALSE)</f>
        <v>#NAME?</v>
      </c>
      <c r="AD471" s="294" t="e">
        <f ca="1">VLOOKUP(F471,[4]IMC!$B$6:$R$210,8,FALSE)</f>
        <v>#NAME?</v>
      </c>
      <c r="AE471" s="294" t="e">
        <f ca="1">VLOOKUP(F471,[4]IMC!$B$6:$R$210,9,FALSE)</f>
        <v>#NAME?</v>
      </c>
      <c r="AF471" s="294" t="e">
        <f ca="1">VLOOKUP(F471,[4]IMC!$B$6:$R$210,10,FALSE)</f>
        <v>#NAME?</v>
      </c>
      <c r="AG471" s="294" t="e">
        <f ca="1">VLOOKUP(F471,[4]IMC!$B$6:$R$210,11,FALSE)</f>
        <v>#NAME?</v>
      </c>
      <c r="AH471" s="294" t="e">
        <f ca="1">VLOOKUP(F471,[4]IMC!$B$6:$R$210,12,FALSE)</f>
        <v>#NAME?</v>
      </c>
      <c r="AI471" s="294" t="e">
        <f ca="1">VLOOKUP(F471,[4]IMC!$B$6:$R$210,13,FALSE)</f>
        <v>#NAME?</v>
      </c>
      <c r="AJ471" s="294" t="e">
        <f ca="1">VLOOKUP(F471,[4]IMC!$B$6:$R$210,14,FALSE)</f>
        <v>#NAME?</v>
      </c>
      <c r="AK471" s="294" t="e">
        <f ca="1">VLOOKUP(F471,[4]IMC!$B$6:$R$210,15,FALSE)</f>
        <v>#NAME?</v>
      </c>
      <c r="AL471" s="294" t="e">
        <f ca="1">VLOOKUP(F471,[4]IMC!$B$6:$R$210,16,FALSE)</f>
        <v>#NAME?</v>
      </c>
      <c r="AM471" s="294" t="e">
        <f ca="1">VLOOKUP(F471,[4]IMC!$B$6:$R$210,17,FALSE)</f>
        <v>#NAME?</v>
      </c>
    </row>
    <row r="472" spans="1:39" ht="12">
      <c r="A472" s="281"/>
      <c r="B472" s="281"/>
      <c r="C472" s="281"/>
      <c r="D472" s="283"/>
      <c r="E472" s="283"/>
      <c r="F472" s="284" t="e">
        <f t="shared" ref="F472:F535" ca="1" si="81">meses(E472,D472)</f>
        <v>#NAME?</v>
      </c>
      <c r="G472" s="285" t="e">
        <f t="shared" ref="G472:G535" ca="1" si="82">AnosMeses(E472,D472)</f>
        <v>#NAME?</v>
      </c>
      <c r="H472" s="281"/>
      <c r="I472" s="281"/>
      <c r="J472" s="281">
        <f t="shared" si="78"/>
        <v>0</v>
      </c>
      <c r="K472" s="281"/>
      <c r="L472" s="286" t="e">
        <f t="shared" si="79"/>
        <v>#DIV/0!</v>
      </c>
      <c r="M472" s="287" t="str">
        <f t="shared" si="72"/>
        <v/>
      </c>
      <c r="N472" s="288" t="e">
        <f ca="1">MATCH(F472,[4]IMC!B:B,0)</f>
        <v>#NAME?</v>
      </c>
      <c r="O472" s="288" t="e">
        <f t="shared" ca="1" si="71"/>
        <v>#NAME?</v>
      </c>
      <c r="P472" s="287" t="e">
        <f ca="1">CONCATENATE(INDEX([4]IMC!$F$1:$R$5,5,$O472) &amp; " e " &amp; INDEX([4]IMC!$F$1:$R$5,5,$O472+1))</f>
        <v>#NAME?</v>
      </c>
      <c r="Q472" s="281"/>
      <c r="R472" s="288" t="e">
        <f ca="1">MATCH(F472,[4]PC!A:A,0)</f>
        <v>#NAME?</v>
      </c>
      <c r="S472" s="288" t="e">
        <f t="shared" ca="1" si="73"/>
        <v>#NAME?</v>
      </c>
      <c r="T472" s="296" t="e">
        <f ca="1">CONCATENATE(INDEX([4]PC!$E$1:$M$2,1,$S472) &amp; " e " &amp; INDEX([4]PC!$E$1:$M$2,1,$S472+1))</f>
        <v>#NAME?</v>
      </c>
      <c r="U472" s="339"/>
      <c r="V472" s="335" t="e">
        <f t="shared" ca="1" si="74"/>
        <v>#NAME?</v>
      </c>
      <c r="W472" s="335" t="e">
        <f ca="1">CONCATENATE(INDEX([4]IMC!$F$1:$R$5,5,$V472) &amp; " e " &amp; INDEX([4]IMC!$F$1:$R$5,5,$V472+1))</f>
        <v>#NAME?</v>
      </c>
      <c r="X472" s="336">
        <f t="shared" si="75"/>
        <v>0</v>
      </c>
      <c r="Y472" s="336">
        <f t="shared" si="76"/>
        <v>0</v>
      </c>
      <c r="Z472" s="337"/>
      <c r="AA472" s="294" t="e">
        <f ca="1">VLOOKUP(F472,[4]IMC!$B$6:$R$210,5,FALSE)</f>
        <v>#NAME?</v>
      </c>
      <c r="AB472" s="294" t="e">
        <f ca="1">VLOOKUP(F472,[4]IMC!$B$6:$R$210,6,FALSE)</f>
        <v>#NAME?</v>
      </c>
      <c r="AC472" s="294" t="e">
        <f ca="1">VLOOKUP(F472,[4]IMC!$B$6:$R$210,7,FALSE)</f>
        <v>#NAME?</v>
      </c>
      <c r="AD472" s="294" t="e">
        <f ca="1">VLOOKUP(F472,[4]IMC!$B$6:$R$210,8,FALSE)</f>
        <v>#NAME?</v>
      </c>
      <c r="AE472" s="294" t="e">
        <f ca="1">VLOOKUP(F472,[4]IMC!$B$6:$R$210,9,FALSE)</f>
        <v>#NAME?</v>
      </c>
      <c r="AF472" s="294" t="e">
        <f ca="1">VLOOKUP(F472,[4]IMC!$B$6:$R$210,10,FALSE)</f>
        <v>#NAME?</v>
      </c>
      <c r="AG472" s="294" t="e">
        <f ca="1">VLOOKUP(F472,[4]IMC!$B$6:$R$210,11,FALSE)</f>
        <v>#NAME?</v>
      </c>
      <c r="AH472" s="294" t="e">
        <f ca="1">VLOOKUP(F472,[4]IMC!$B$6:$R$210,12,FALSE)</f>
        <v>#NAME?</v>
      </c>
      <c r="AI472" s="294" t="e">
        <f ca="1">VLOOKUP(F472,[4]IMC!$B$6:$R$210,13,FALSE)</f>
        <v>#NAME?</v>
      </c>
      <c r="AJ472" s="294" t="e">
        <f ca="1">VLOOKUP(F472,[4]IMC!$B$6:$R$210,14,FALSE)</f>
        <v>#NAME?</v>
      </c>
      <c r="AK472" s="294" t="e">
        <f ca="1">VLOOKUP(F472,[4]IMC!$B$6:$R$210,15,FALSE)</f>
        <v>#NAME?</v>
      </c>
      <c r="AL472" s="294" t="e">
        <f ca="1">VLOOKUP(F472,[4]IMC!$B$6:$R$210,16,FALSE)</f>
        <v>#NAME?</v>
      </c>
      <c r="AM472" s="294" t="e">
        <f ca="1">VLOOKUP(F472,[4]IMC!$B$6:$R$210,17,FALSE)</f>
        <v>#NAME?</v>
      </c>
    </row>
    <row r="473" spans="1:39" ht="12">
      <c r="A473" s="281"/>
      <c r="B473" s="281"/>
      <c r="C473" s="281"/>
      <c r="D473" s="283"/>
      <c r="E473" s="283"/>
      <c r="F473" s="284" t="e">
        <f t="shared" ca="1" si="81"/>
        <v>#NAME?</v>
      </c>
      <c r="G473" s="285" t="e">
        <f t="shared" ca="1" si="82"/>
        <v>#NAME?</v>
      </c>
      <c r="H473" s="281"/>
      <c r="I473" s="281"/>
      <c r="J473" s="281">
        <f t="shared" si="78"/>
        <v>0</v>
      </c>
      <c r="K473" s="281"/>
      <c r="L473" s="286" t="e">
        <f t="shared" si="79"/>
        <v>#DIV/0!</v>
      </c>
      <c r="M473" s="287" t="str">
        <f t="shared" si="72"/>
        <v/>
      </c>
      <c r="N473" s="288" t="e">
        <f ca="1">MATCH(F473,[4]IMC!B:B,0)</f>
        <v>#NAME?</v>
      </c>
      <c r="O473" s="288" t="e">
        <f t="shared" ca="1" si="71"/>
        <v>#NAME?</v>
      </c>
      <c r="P473" s="287" t="e">
        <f ca="1">CONCATENATE(INDEX([4]IMC!$F$1:$R$5,5,$O473) &amp; " e " &amp; INDEX([4]IMC!$F$1:$R$5,5,$O473+1))</f>
        <v>#NAME?</v>
      </c>
      <c r="Q473" s="281"/>
      <c r="R473" s="288" t="e">
        <f ca="1">MATCH(F473,[4]PC!A:A,0)</f>
        <v>#NAME?</v>
      </c>
      <c r="S473" s="288" t="e">
        <f t="shared" ca="1" si="73"/>
        <v>#NAME?</v>
      </c>
      <c r="T473" s="296" t="e">
        <f ca="1">CONCATENATE(INDEX([4]PC!$E$1:$M$2,1,$S473) &amp; " e " &amp; INDEX([4]PC!$E$1:$M$2,1,$S473+1))</f>
        <v>#NAME?</v>
      </c>
      <c r="U473" s="339"/>
      <c r="V473" s="335" t="e">
        <f t="shared" ca="1" si="74"/>
        <v>#NAME?</v>
      </c>
      <c r="W473" s="335" t="e">
        <f ca="1">CONCATENATE(INDEX([4]IMC!$F$1:$R$5,5,$V473) &amp; " e " &amp; INDEX([4]IMC!$F$1:$R$5,5,$V473+1))</f>
        <v>#NAME?</v>
      </c>
      <c r="X473" s="336">
        <f t="shared" si="75"/>
        <v>0</v>
      </c>
      <c r="Y473" s="336">
        <f t="shared" si="76"/>
        <v>0</v>
      </c>
      <c r="Z473" s="337"/>
      <c r="AA473" s="294" t="e">
        <f ca="1">VLOOKUP(F473,[4]IMC!$B$6:$R$210,5,FALSE)</f>
        <v>#NAME?</v>
      </c>
      <c r="AB473" s="294" t="e">
        <f ca="1">VLOOKUP(F473,[4]IMC!$B$6:$R$210,6,FALSE)</f>
        <v>#NAME?</v>
      </c>
      <c r="AC473" s="294" t="e">
        <f ca="1">VLOOKUP(F473,[4]IMC!$B$6:$R$210,7,FALSE)</f>
        <v>#NAME?</v>
      </c>
      <c r="AD473" s="294" t="e">
        <f ca="1">VLOOKUP(F473,[4]IMC!$B$6:$R$210,8,FALSE)</f>
        <v>#NAME?</v>
      </c>
      <c r="AE473" s="294" t="e">
        <f ca="1">VLOOKUP(F473,[4]IMC!$B$6:$R$210,9,FALSE)</f>
        <v>#NAME?</v>
      </c>
      <c r="AF473" s="294" t="e">
        <f ca="1">VLOOKUP(F473,[4]IMC!$B$6:$R$210,10,FALSE)</f>
        <v>#NAME?</v>
      </c>
      <c r="AG473" s="294" t="e">
        <f ca="1">VLOOKUP(F473,[4]IMC!$B$6:$R$210,11,FALSE)</f>
        <v>#NAME?</v>
      </c>
      <c r="AH473" s="294" t="e">
        <f ca="1">VLOOKUP(F473,[4]IMC!$B$6:$R$210,12,FALSE)</f>
        <v>#NAME?</v>
      </c>
      <c r="AI473" s="294" t="e">
        <f ca="1">VLOOKUP(F473,[4]IMC!$B$6:$R$210,13,FALSE)</f>
        <v>#NAME?</v>
      </c>
      <c r="AJ473" s="294" t="e">
        <f ca="1">VLOOKUP(F473,[4]IMC!$B$6:$R$210,14,FALSE)</f>
        <v>#NAME?</v>
      </c>
      <c r="AK473" s="294" t="e">
        <f ca="1">VLOOKUP(F473,[4]IMC!$B$6:$R$210,15,FALSE)</f>
        <v>#NAME?</v>
      </c>
      <c r="AL473" s="294" t="e">
        <f ca="1">VLOOKUP(F473,[4]IMC!$B$6:$R$210,16,FALSE)</f>
        <v>#NAME?</v>
      </c>
      <c r="AM473" s="294" t="e">
        <f ca="1">VLOOKUP(F473,[4]IMC!$B$6:$R$210,17,FALSE)</f>
        <v>#NAME?</v>
      </c>
    </row>
    <row r="474" spans="1:39" ht="12">
      <c r="A474" s="281"/>
      <c r="B474" s="281"/>
      <c r="C474" s="281"/>
      <c r="D474" s="283"/>
      <c r="E474" s="283"/>
      <c r="F474" s="284" t="e">
        <f t="shared" ca="1" si="81"/>
        <v>#NAME?</v>
      </c>
      <c r="G474" s="285" t="e">
        <f t="shared" ca="1" si="82"/>
        <v>#NAME?</v>
      </c>
      <c r="H474" s="281"/>
      <c r="I474" s="281"/>
      <c r="J474" s="281">
        <f t="shared" si="78"/>
        <v>0</v>
      </c>
      <c r="K474" s="281"/>
      <c r="L474" s="286" t="e">
        <f t="shared" si="79"/>
        <v>#DIV/0!</v>
      </c>
      <c r="M474" s="287" t="str">
        <f t="shared" si="72"/>
        <v/>
      </c>
      <c r="N474" s="288" t="e">
        <f ca="1">MATCH(F474,[4]IMC!B:B,0)</f>
        <v>#NAME?</v>
      </c>
      <c r="O474" s="288" t="e">
        <f t="shared" ca="1" si="71"/>
        <v>#NAME?</v>
      </c>
      <c r="P474" s="287" t="e">
        <f ca="1">CONCATENATE(INDEX([4]IMC!$F$1:$R$5,5,$O474) &amp; " e " &amp; INDEX([4]IMC!$F$1:$R$5,5,$O474+1))</f>
        <v>#NAME?</v>
      </c>
      <c r="Q474" s="281"/>
      <c r="R474" s="288" t="e">
        <f ca="1">MATCH(F474,[4]PC!A:A,0)</f>
        <v>#NAME?</v>
      </c>
      <c r="S474" s="288" t="e">
        <f t="shared" ca="1" si="73"/>
        <v>#NAME?</v>
      </c>
      <c r="T474" s="296" t="e">
        <f ca="1">CONCATENATE(INDEX([4]PC!$E$1:$M$2,1,$S474) &amp; " e " &amp; INDEX([4]PC!$E$1:$M$2,1,$S474+1))</f>
        <v>#NAME?</v>
      </c>
      <c r="U474" s="339"/>
      <c r="V474" s="335" t="e">
        <f t="shared" ca="1" si="74"/>
        <v>#NAME?</v>
      </c>
      <c r="W474" s="335" t="e">
        <f ca="1">CONCATENATE(INDEX([4]IMC!$F$1:$R$5,5,$V474) &amp; " e " &amp; INDEX([4]IMC!$F$1:$R$5,5,$V474+1))</f>
        <v>#NAME?</v>
      </c>
      <c r="X474" s="336">
        <f t="shared" si="75"/>
        <v>0</v>
      </c>
      <c r="Y474" s="336">
        <f t="shared" si="76"/>
        <v>0</v>
      </c>
      <c r="Z474" s="337"/>
      <c r="AA474" s="294" t="e">
        <f ca="1">VLOOKUP(F474,[4]IMC!$B$6:$R$210,5,FALSE)</f>
        <v>#NAME?</v>
      </c>
      <c r="AB474" s="294" t="e">
        <f ca="1">VLOOKUP(F474,[4]IMC!$B$6:$R$210,6,FALSE)</f>
        <v>#NAME?</v>
      </c>
      <c r="AC474" s="294" t="e">
        <f ca="1">VLOOKUP(F474,[4]IMC!$B$6:$R$210,7,FALSE)</f>
        <v>#NAME?</v>
      </c>
      <c r="AD474" s="294" t="e">
        <f ca="1">VLOOKUP(F474,[4]IMC!$B$6:$R$210,8,FALSE)</f>
        <v>#NAME?</v>
      </c>
      <c r="AE474" s="294" t="e">
        <f ca="1">VLOOKUP(F474,[4]IMC!$B$6:$R$210,9,FALSE)</f>
        <v>#NAME?</v>
      </c>
      <c r="AF474" s="294" t="e">
        <f ca="1">VLOOKUP(F474,[4]IMC!$B$6:$R$210,10,FALSE)</f>
        <v>#NAME?</v>
      </c>
      <c r="AG474" s="294" t="e">
        <f ca="1">VLOOKUP(F474,[4]IMC!$B$6:$R$210,11,FALSE)</f>
        <v>#NAME?</v>
      </c>
      <c r="AH474" s="294" t="e">
        <f ca="1">VLOOKUP(F474,[4]IMC!$B$6:$R$210,12,FALSE)</f>
        <v>#NAME?</v>
      </c>
      <c r="AI474" s="294" t="e">
        <f ca="1">VLOOKUP(F474,[4]IMC!$B$6:$R$210,13,FALSE)</f>
        <v>#NAME?</v>
      </c>
      <c r="AJ474" s="294" t="e">
        <f ca="1">VLOOKUP(F474,[4]IMC!$B$6:$R$210,14,FALSE)</f>
        <v>#NAME?</v>
      </c>
      <c r="AK474" s="294" t="e">
        <f ca="1">VLOOKUP(F474,[4]IMC!$B$6:$R$210,15,FALSE)</f>
        <v>#NAME?</v>
      </c>
      <c r="AL474" s="294" t="e">
        <f ca="1">VLOOKUP(F474,[4]IMC!$B$6:$R$210,16,FALSE)</f>
        <v>#NAME?</v>
      </c>
      <c r="AM474" s="294" t="e">
        <f ca="1">VLOOKUP(F474,[4]IMC!$B$6:$R$210,17,FALSE)</f>
        <v>#NAME?</v>
      </c>
    </row>
    <row r="475" spans="1:39" ht="12">
      <c r="A475" s="281"/>
      <c r="B475" s="281"/>
      <c r="C475" s="281"/>
      <c r="D475" s="283"/>
      <c r="E475" s="283"/>
      <c r="F475" s="284" t="e">
        <f t="shared" ca="1" si="81"/>
        <v>#NAME?</v>
      </c>
      <c r="G475" s="285" t="e">
        <f t="shared" ca="1" si="82"/>
        <v>#NAME?</v>
      </c>
      <c r="H475" s="281"/>
      <c r="I475" s="281"/>
      <c r="J475" s="281">
        <f t="shared" si="78"/>
        <v>0</v>
      </c>
      <c r="K475" s="281"/>
      <c r="L475" s="286" t="e">
        <f t="shared" si="79"/>
        <v>#DIV/0!</v>
      </c>
      <c r="M475" s="287" t="str">
        <f t="shared" si="72"/>
        <v/>
      </c>
      <c r="N475" s="288" t="e">
        <f ca="1">MATCH(F475,[4]IMC!B:B,0)</f>
        <v>#NAME?</v>
      </c>
      <c r="O475" s="288" t="e">
        <f t="shared" ca="1" si="71"/>
        <v>#NAME?</v>
      </c>
      <c r="P475" s="287" t="e">
        <f ca="1">CONCATENATE(INDEX([4]IMC!$F$1:$R$5,5,$O475) &amp; " e " &amp; INDEX([4]IMC!$F$1:$R$5,5,$O475+1))</f>
        <v>#NAME?</v>
      </c>
      <c r="Q475" s="281"/>
      <c r="R475" s="288" t="e">
        <f ca="1">MATCH(F475,[4]PC!A:A,0)</f>
        <v>#NAME?</v>
      </c>
      <c r="S475" s="288" t="e">
        <f t="shared" ca="1" si="73"/>
        <v>#NAME?</v>
      </c>
      <c r="T475" s="296" t="e">
        <f ca="1">CONCATENATE(INDEX([4]PC!$E$1:$M$2,1,$S475) &amp; " e " &amp; INDEX([4]PC!$E$1:$M$2,1,$S475+1))</f>
        <v>#NAME?</v>
      </c>
      <c r="U475" s="339"/>
      <c r="V475" s="335" t="e">
        <f t="shared" ca="1" si="74"/>
        <v>#NAME?</v>
      </c>
      <c r="W475" s="335" t="e">
        <f ca="1">CONCATENATE(INDEX([4]IMC!$F$1:$R$5,5,$V475) &amp; " e " &amp; INDEX([4]IMC!$F$1:$R$5,5,$V475+1))</f>
        <v>#NAME?</v>
      </c>
      <c r="X475" s="336">
        <f t="shared" si="75"/>
        <v>0</v>
      </c>
      <c r="Y475" s="336">
        <f t="shared" si="76"/>
        <v>0</v>
      </c>
      <c r="Z475" s="337"/>
      <c r="AA475" s="294" t="e">
        <f ca="1">VLOOKUP(F475,[4]IMC!$B$6:$R$210,5,FALSE)</f>
        <v>#NAME?</v>
      </c>
      <c r="AB475" s="294" t="e">
        <f ca="1">VLOOKUP(F475,[4]IMC!$B$6:$R$210,6,FALSE)</f>
        <v>#NAME?</v>
      </c>
      <c r="AC475" s="294" t="e">
        <f ca="1">VLOOKUP(F475,[4]IMC!$B$6:$R$210,7,FALSE)</f>
        <v>#NAME?</v>
      </c>
      <c r="AD475" s="294" t="e">
        <f ca="1">VLOOKUP(F475,[4]IMC!$B$6:$R$210,8,FALSE)</f>
        <v>#NAME?</v>
      </c>
      <c r="AE475" s="294" t="e">
        <f ca="1">VLOOKUP(F475,[4]IMC!$B$6:$R$210,9,FALSE)</f>
        <v>#NAME?</v>
      </c>
      <c r="AF475" s="294" t="e">
        <f ca="1">VLOOKUP(F475,[4]IMC!$B$6:$R$210,10,FALSE)</f>
        <v>#NAME?</v>
      </c>
      <c r="AG475" s="294" t="e">
        <f ca="1">VLOOKUP(F475,[4]IMC!$B$6:$R$210,11,FALSE)</f>
        <v>#NAME?</v>
      </c>
      <c r="AH475" s="294" t="e">
        <f ca="1">VLOOKUP(F475,[4]IMC!$B$6:$R$210,12,FALSE)</f>
        <v>#NAME?</v>
      </c>
      <c r="AI475" s="294" t="e">
        <f ca="1">VLOOKUP(F475,[4]IMC!$B$6:$R$210,13,FALSE)</f>
        <v>#NAME?</v>
      </c>
      <c r="AJ475" s="294" t="e">
        <f ca="1">VLOOKUP(F475,[4]IMC!$B$6:$R$210,14,FALSE)</f>
        <v>#NAME?</v>
      </c>
      <c r="AK475" s="294" t="e">
        <f ca="1">VLOOKUP(F475,[4]IMC!$B$6:$R$210,15,FALSE)</f>
        <v>#NAME?</v>
      </c>
      <c r="AL475" s="294" t="e">
        <f ca="1">VLOOKUP(F475,[4]IMC!$B$6:$R$210,16,FALSE)</f>
        <v>#NAME?</v>
      </c>
      <c r="AM475" s="294" t="e">
        <f ca="1">VLOOKUP(F475,[4]IMC!$B$6:$R$210,17,FALSE)</f>
        <v>#NAME?</v>
      </c>
    </row>
    <row r="476" spans="1:39" ht="12">
      <c r="A476" s="281"/>
      <c r="B476" s="281"/>
      <c r="C476" s="281"/>
      <c r="D476" s="283"/>
      <c r="E476" s="283"/>
      <c r="F476" s="284" t="e">
        <f t="shared" ca="1" si="81"/>
        <v>#NAME?</v>
      </c>
      <c r="G476" s="285" t="e">
        <f t="shared" ca="1" si="82"/>
        <v>#NAME?</v>
      </c>
      <c r="H476" s="281"/>
      <c r="I476" s="281"/>
      <c r="J476" s="281">
        <f t="shared" si="78"/>
        <v>0</v>
      </c>
      <c r="K476" s="281"/>
      <c r="L476" s="286" t="e">
        <f t="shared" si="79"/>
        <v>#DIV/0!</v>
      </c>
      <c r="M476" s="287" t="str">
        <f t="shared" si="72"/>
        <v/>
      </c>
      <c r="N476" s="288" t="e">
        <f ca="1">MATCH(F476,[4]IMC!B:B,0)</f>
        <v>#NAME?</v>
      </c>
      <c r="O476" s="288" t="e">
        <f t="shared" ca="1" si="71"/>
        <v>#NAME?</v>
      </c>
      <c r="P476" s="287" t="e">
        <f ca="1">CONCATENATE(INDEX([4]IMC!$F$1:$R$5,5,$O476) &amp; " e " &amp; INDEX([4]IMC!$F$1:$R$5,5,$O476+1))</f>
        <v>#NAME?</v>
      </c>
      <c r="Q476" s="281"/>
      <c r="R476" s="288" t="e">
        <f ca="1">MATCH(F476,[4]PC!A:A,0)</f>
        <v>#NAME?</v>
      </c>
      <c r="S476" s="288" t="e">
        <f t="shared" ca="1" si="73"/>
        <v>#NAME?</v>
      </c>
      <c r="T476" s="296" t="e">
        <f ca="1">CONCATENATE(INDEX([4]PC!$E$1:$M$2,1,$S476) &amp; " e " &amp; INDEX([4]PC!$E$1:$M$2,1,$S476+1))</f>
        <v>#NAME?</v>
      </c>
      <c r="U476" s="339"/>
      <c r="V476" s="335" t="e">
        <f t="shared" ca="1" si="74"/>
        <v>#NAME?</v>
      </c>
      <c r="W476" s="335" t="e">
        <f ca="1">CONCATENATE(INDEX([4]IMC!$F$1:$R$5,5,$V476) &amp; " e " &amp; INDEX([4]IMC!$F$1:$R$5,5,$V476+1))</f>
        <v>#NAME?</v>
      </c>
      <c r="X476" s="336">
        <f t="shared" si="75"/>
        <v>0</v>
      </c>
      <c r="Y476" s="336">
        <f t="shared" si="76"/>
        <v>0</v>
      </c>
      <c r="Z476" s="337"/>
      <c r="AA476" s="294" t="e">
        <f ca="1">VLOOKUP(F476,[4]IMC!$B$6:$R$210,5,FALSE)</f>
        <v>#NAME?</v>
      </c>
      <c r="AB476" s="294" t="e">
        <f ca="1">VLOOKUP(F476,[4]IMC!$B$6:$R$210,6,FALSE)</f>
        <v>#NAME?</v>
      </c>
      <c r="AC476" s="294" t="e">
        <f ca="1">VLOOKUP(F476,[4]IMC!$B$6:$R$210,7,FALSE)</f>
        <v>#NAME?</v>
      </c>
      <c r="AD476" s="294" t="e">
        <f ca="1">VLOOKUP(F476,[4]IMC!$B$6:$R$210,8,FALSE)</f>
        <v>#NAME?</v>
      </c>
      <c r="AE476" s="294" t="e">
        <f ca="1">VLOOKUP(F476,[4]IMC!$B$6:$R$210,9,FALSE)</f>
        <v>#NAME?</v>
      </c>
      <c r="AF476" s="294" t="e">
        <f ca="1">VLOOKUP(F476,[4]IMC!$B$6:$R$210,10,FALSE)</f>
        <v>#NAME?</v>
      </c>
      <c r="AG476" s="294" t="e">
        <f ca="1">VLOOKUP(F476,[4]IMC!$B$6:$R$210,11,FALSE)</f>
        <v>#NAME?</v>
      </c>
      <c r="AH476" s="294" t="e">
        <f ca="1">VLOOKUP(F476,[4]IMC!$B$6:$R$210,12,FALSE)</f>
        <v>#NAME?</v>
      </c>
      <c r="AI476" s="294" t="e">
        <f ca="1">VLOOKUP(F476,[4]IMC!$B$6:$R$210,13,FALSE)</f>
        <v>#NAME?</v>
      </c>
      <c r="AJ476" s="294" t="e">
        <f ca="1">VLOOKUP(F476,[4]IMC!$B$6:$R$210,14,FALSE)</f>
        <v>#NAME?</v>
      </c>
      <c r="AK476" s="294" t="e">
        <f ca="1">VLOOKUP(F476,[4]IMC!$B$6:$R$210,15,FALSE)</f>
        <v>#NAME?</v>
      </c>
      <c r="AL476" s="294" t="e">
        <f ca="1">VLOOKUP(F476,[4]IMC!$B$6:$R$210,16,FALSE)</f>
        <v>#NAME?</v>
      </c>
      <c r="AM476" s="294" t="e">
        <f ca="1">VLOOKUP(F476,[4]IMC!$B$6:$R$210,17,FALSE)</f>
        <v>#NAME?</v>
      </c>
    </row>
    <row r="477" spans="1:39" ht="12">
      <c r="A477" s="281"/>
      <c r="B477" s="281"/>
      <c r="C477" s="281"/>
      <c r="D477" s="283"/>
      <c r="E477" s="283"/>
      <c r="F477" s="284" t="e">
        <f t="shared" ca="1" si="81"/>
        <v>#NAME?</v>
      </c>
      <c r="G477" s="285" t="e">
        <f t="shared" ca="1" si="82"/>
        <v>#NAME?</v>
      </c>
      <c r="H477" s="281"/>
      <c r="I477" s="281"/>
      <c r="J477" s="281">
        <f t="shared" si="78"/>
        <v>0</v>
      </c>
      <c r="K477" s="281"/>
      <c r="L477" s="286" t="e">
        <f t="shared" si="79"/>
        <v>#DIV/0!</v>
      </c>
      <c r="M477" s="287" t="str">
        <f t="shared" si="72"/>
        <v/>
      </c>
      <c r="N477" s="288" t="e">
        <f ca="1">MATCH(F477,[4]IMC!B:B,0)</f>
        <v>#NAME?</v>
      </c>
      <c r="O477" s="288" t="e">
        <f t="shared" ca="1" si="71"/>
        <v>#NAME?</v>
      </c>
      <c r="P477" s="287" t="e">
        <f ca="1">CONCATENATE(INDEX([4]IMC!$F$1:$R$5,5,$O477) &amp; " e " &amp; INDEX([4]IMC!$F$1:$R$5,5,$O477+1))</f>
        <v>#NAME?</v>
      </c>
      <c r="Q477" s="281"/>
      <c r="R477" s="288" t="e">
        <f ca="1">MATCH(F477,[4]PC!A:A,0)</f>
        <v>#NAME?</v>
      </c>
      <c r="S477" s="288" t="e">
        <f t="shared" ca="1" si="73"/>
        <v>#NAME?</v>
      </c>
      <c r="T477" s="296" t="e">
        <f ca="1">CONCATENATE(INDEX([4]PC!$E$1:$M$2,1,$S477) &amp; " e " &amp; INDEX([4]PC!$E$1:$M$2,1,$S477+1))</f>
        <v>#NAME?</v>
      </c>
      <c r="U477" s="339"/>
      <c r="V477" s="335" t="e">
        <f t="shared" ca="1" si="74"/>
        <v>#NAME?</v>
      </c>
      <c r="W477" s="335" t="e">
        <f ca="1">CONCATENATE(INDEX([4]IMC!$F$1:$R$5,5,$V477) &amp; " e " &amp; INDEX([4]IMC!$F$1:$R$5,5,$V477+1))</f>
        <v>#NAME?</v>
      </c>
      <c r="X477" s="336">
        <f t="shared" si="75"/>
        <v>0</v>
      </c>
      <c r="Y477" s="336">
        <f t="shared" si="76"/>
        <v>0</v>
      </c>
      <c r="Z477" s="337"/>
      <c r="AA477" s="294" t="e">
        <f ca="1">VLOOKUP(F477,[4]IMC!$B$6:$R$210,5,FALSE)</f>
        <v>#NAME?</v>
      </c>
      <c r="AB477" s="294" t="e">
        <f ca="1">VLOOKUP(F477,[4]IMC!$B$6:$R$210,6,FALSE)</f>
        <v>#NAME?</v>
      </c>
      <c r="AC477" s="294" t="e">
        <f ca="1">VLOOKUP(F477,[4]IMC!$B$6:$R$210,7,FALSE)</f>
        <v>#NAME?</v>
      </c>
      <c r="AD477" s="294" t="e">
        <f ca="1">VLOOKUP(F477,[4]IMC!$B$6:$R$210,8,FALSE)</f>
        <v>#NAME?</v>
      </c>
      <c r="AE477" s="294" t="e">
        <f ca="1">VLOOKUP(F477,[4]IMC!$B$6:$R$210,9,FALSE)</f>
        <v>#NAME?</v>
      </c>
      <c r="AF477" s="294" t="e">
        <f ca="1">VLOOKUP(F477,[4]IMC!$B$6:$R$210,10,FALSE)</f>
        <v>#NAME?</v>
      </c>
      <c r="AG477" s="294" t="e">
        <f ca="1">VLOOKUP(F477,[4]IMC!$B$6:$R$210,11,FALSE)</f>
        <v>#NAME?</v>
      </c>
      <c r="AH477" s="294" t="e">
        <f ca="1">VLOOKUP(F477,[4]IMC!$B$6:$R$210,12,FALSE)</f>
        <v>#NAME?</v>
      </c>
      <c r="AI477" s="294" t="e">
        <f ca="1">VLOOKUP(F477,[4]IMC!$B$6:$R$210,13,FALSE)</f>
        <v>#NAME?</v>
      </c>
      <c r="AJ477" s="294" t="e">
        <f ca="1">VLOOKUP(F477,[4]IMC!$B$6:$R$210,14,FALSE)</f>
        <v>#NAME?</v>
      </c>
      <c r="AK477" s="294" t="e">
        <f ca="1">VLOOKUP(F477,[4]IMC!$B$6:$R$210,15,FALSE)</f>
        <v>#NAME?</v>
      </c>
      <c r="AL477" s="294" t="e">
        <f ca="1">VLOOKUP(F477,[4]IMC!$B$6:$R$210,16,FALSE)</f>
        <v>#NAME?</v>
      </c>
      <c r="AM477" s="294" t="e">
        <f ca="1">VLOOKUP(F477,[4]IMC!$B$6:$R$210,17,FALSE)</f>
        <v>#NAME?</v>
      </c>
    </row>
    <row r="478" spans="1:39" ht="12">
      <c r="A478" s="281"/>
      <c r="B478" s="281"/>
      <c r="C478" s="281"/>
      <c r="D478" s="283"/>
      <c r="E478" s="283"/>
      <c r="F478" s="284" t="e">
        <f t="shared" ca="1" si="81"/>
        <v>#NAME?</v>
      </c>
      <c r="G478" s="285" t="e">
        <f t="shared" ca="1" si="82"/>
        <v>#NAME?</v>
      </c>
      <c r="H478" s="281"/>
      <c r="I478" s="281"/>
      <c r="J478" s="281">
        <f t="shared" si="78"/>
        <v>0</v>
      </c>
      <c r="K478" s="281"/>
      <c r="L478" s="286" t="e">
        <f t="shared" si="79"/>
        <v>#DIV/0!</v>
      </c>
      <c r="M478" s="287" t="str">
        <f t="shared" si="72"/>
        <v/>
      </c>
      <c r="N478" s="288" t="e">
        <f ca="1">MATCH(F478,[4]IMC!B:B,0)</f>
        <v>#NAME?</v>
      </c>
      <c r="O478" s="288" t="e">
        <f t="shared" ca="1" si="71"/>
        <v>#NAME?</v>
      </c>
      <c r="P478" s="287" t="e">
        <f ca="1">CONCATENATE(INDEX([4]IMC!$F$1:$R$5,5,$O478) &amp; " e " &amp; INDEX([4]IMC!$F$1:$R$5,5,$O478+1))</f>
        <v>#NAME?</v>
      </c>
      <c r="Q478" s="281"/>
      <c r="R478" s="288" t="e">
        <f ca="1">MATCH(F478,[4]PC!A:A,0)</f>
        <v>#NAME?</v>
      </c>
      <c r="S478" s="288" t="e">
        <f t="shared" ca="1" si="73"/>
        <v>#NAME?</v>
      </c>
      <c r="T478" s="296" t="e">
        <f ca="1">CONCATENATE(INDEX([4]PC!$E$1:$M$2,1,$S478) &amp; " e " &amp; INDEX([4]PC!$E$1:$M$2,1,$S478+1))</f>
        <v>#NAME?</v>
      </c>
      <c r="U478" s="339"/>
      <c r="V478" s="335" t="e">
        <f t="shared" ca="1" si="74"/>
        <v>#NAME?</v>
      </c>
      <c r="W478" s="335" t="e">
        <f ca="1">CONCATENATE(INDEX([4]IMC!$F$1:$R$5,5,$V478) &amp; " e " &amp; INDEX([4]IMC!$F$1:$R$5,5,$V478+1))</f>
        <v>#NAME?</v>
      </c>
      <c r="X478" s="336">
        <f t="shared" si="75"/>
        <v>0</v>
      </c>
      <c r="Y478" s="336">
        <f t="shared" si="76"/>
        <v>0</v>
      </c>
      <c r="Z478" s="337"/>
      <c r="AA478" s="294" t="e">
        <f ca="1">VLOOKUP(F478,[4]IMC!$B$6:$R$210,5,FALSE)</f>
        <v>#NAME?</v>
      </c>
      <c r="AB478" s="294" t="e">
        <f ca="1">VLOOKUP(F478,[4]IMC!$B$6:$R$210,6,FALSE)</f>
        <v>#NAME?</v>
      </c>
      <c r="AC478" s="294" t="e">
        <f ca="1">VLOOKUP(F478,[4]IMC!$B$6:$R$210,7,FALSE)</f>
        <v>#NAME?</v>
      </c>
      <c r="AD478" s="294" t="e">
        <f ca="1">VLOOKUP(F478,[4]IMC!$B$6:$R$210,8,FALSE)</f>
        <v>#NAME?</v>
      </c>
      <c r="AE478" s="294" t="e">
        <f ca="1">VLOOKUP(F478,[4]IMC!$B$6:$R$210,9,FALSE)</f>
        <v>#NAME?</v>
      </c>
      <c r="AF478" s="294" t="e">
        <f ca="1">VLOOKUP(F478,[4]IMC!$B$6:$R$210,10,FALSE)</f>
        <v>#NAME?</v>
      </c>
      <c r="AG478" s="294" t="e">
        <f ca="1">VLOOKUP(F478,[4]IMC!$B$6:$R$210,11,FALSE)</f>
        <v>#NAME?</v>
      </c>
      <c r="AH478" s="294" t="e">
        <f ca="1">VLOOKUP(F478,[4]IMC!$B$6:$R$210,12,FALSE)</f>
        <v>#NAME?</v>
      </c>
      <c r="AI478" s="294" t="e">
        <f ca="1">VLOOKUP(F478,[4]IMC!$B$6:$R$210,13,FALSE)</f>
        <v>#NAME?</v>
      </c>
      <c r="AJ478" s="294" t="e">
        <f ca="1">VLOOKUP(F478,[4]IMC!$B$6:$R$210,14,FALSE)</f>
        <v>#NAME?</v>
      </c>
      <c r="AK478" s="294" t="e">
        <f ca="1">VLOOKUP(F478,[4]IMC!$B$6:$R$210,15,FALSE)</f>
        <v>#NAME?</v>
      </c>
      <c r="AL478" s="294" t="e">
        <f ca="1">VLOOKUP(F478,[4]IMC!$B$6:$R$210,16,FALSE)</f>
        <v>#NAME?</v>
      </c>
      <c r="AM478" s="294" t="e">
        <f ca="1">VLOOKUP(F478,[4]IMC!$B$6:$R$210,17,FALSE)</f>
        <v>#NAME?</v>
      </c>
    </row>
    <row r="479" spans="1:39" ht="12">
      <c r="A479" s="281"/>
      <c r="B479" s="281"/>
      <c r="C479" s="281"/>
      <c r="D479" s="283"/>
      <c r="E479" s="283"/>
      <c r="F479" s="284" t="e">
        <f t="shared" ca="1" si="81"/>
        <v>#NAME?</v>
      </c>
      <c r="G479" s="285" t="e">
        <f t="shared" ca="1" si="82"/>
        <v>#NAME?</v>
      </c>
      <c r="H479" s="281"/>
      <c r="I479" s="281"/>
      <c r="J479" s="281">
        <f t="shared" si="78"/>
        <v>0</v>
      </c>
      <c r="K479" s="281"/>
      <c r="L479" s="286" t="e">
        <f t="shared" si="79"/>
        <v>#DIV/0!</v>
      </c>
      <c r="M479" s="287" t="str">
        <f t="shared" si="72"/>
        <v/>
      </c>
      <c r="N479" s="288" t="e">
        <f ca="1">MATCH(F479,[4]IMC!B:B,0)</f>
        <v>#NAME?</v>
      </c>
      <c r="O479" s="288" t="e">
        <f t="shared" ca="1" si="71"/>
        <v>#NAME?</v>
      </c>
      <c r="P479" s="287" t="e">
        <f ca="1">CONCATENATE(INDEX([4]IMC!$F$1:$R$5,5,$O479) &amp; " e " &amp; INDEX([4]IMC!$F$1:$R$5,5,$O479+1))</f>
        <v>#NAME?</v>
      </c>
      <c r="Q479" s="281"/>
      <c r="R479" s="288" t="e">
        <f ca="1">MATCH(F479,[4]PC!A:A,0)</f>
        <v>#NAME?</v>
      </c>
      <c r="S479" s="288" t="e">
        <f t="shared" ca="1" si="73"/>
        <v>#NAME?</v>
      </c>
      <c r="T479" s="296" t="e">
        <f ca="1">CONCATENATE(INDEX([4]PC!$E$1:$M$2,1,$S479) &amp; " e " &amp; INDEX([4]PC!$E$1:$M$2,1,$S479+1))</f>
        <v>#NAME?</v>
      </c>
      <c r="U479" s="339"/>
      <c r="V479" s="335" t="e">
        <f t="shared" ca="1" si="74"/>
        <v>#NAME?</v>
      </c>
      <c r="W479" s="335" t="e">
        <f ca="1">CONCATENATE(INDEX([4]IMC!$F$1:$R$5,5,$V479) &amp; " e " &amp; INDEX([4]IMC!$F$1:$R$5,5,$V479+1))</f>
        <v>#NAME?</v>
      </c>
      <c r="X479" s="336">
        <f t="shared" si="75"/>
        <v>0</v>
      </c>
      <c r="Y479" s="336">
        <f t="shared" si="76"/>
        <v>0</v>
      </c>
      <c r="Z479" s="337"/>
      <c r="AA479" s="294" t="e">
        <f ca="1">VLOOKUP(F479,[4]IMC!$B$6:$R$210,5,FALSE)</f>
        <v>#NAME?</v>
      </c>
      <c r="AB479" s="294" t="e">
        <f ca="1">VLOOKUP(F479,[4]IMC!$B$6:$R$210,6,FALSE)</f>
        <v>#NAME?</v>
      </c>
      <c r="AC479" s="294" t="e">
        <f ca="1">VLOOKUP(F479,[4]IMC!$B$6:$R$210,7,FALSE)</f>
        <v>#NAME?</v>
      </c>
      <c r="AD479" s="294" t="e">
        <f ca="1">VLOOKUP(F479,[4]IMC!$B$6:$R$210,8,FALSE)</f>
        <v>#NAME?</v>
      </c>
      <c r="AE479" s="294" t="e">
        <f ca="1">VLOOKUP(F479,[4]IMC!$B$6:$R$210,9,FALSE)</f>
        <v>#NAME?</v>
      </c>
      <c r="AF479" s="294" t="e">
        <f ca="1">VLOOKUP(F479,[4]IMC!$B$6:$R$210,10,FALSE)</f>
        <v>#NAME?</v>
      </c>
      <c r="AG479" s="294" t="e">
        <f ca="1">VLOOKUP(F479,[4]IMC!$B$6:$R$210,11,FALSE)</f>
        <v>#NAME?</v>
      </c>
      <c r="AH479" s="294" t="e">
        <f ca="1">VLOOKUP(F479,[4]IMC!$B$6:$R$210,12,FALSE)</f>
        <v>#NAME?</v>
      </c>
      <c r="AI479" s="294" t="e">
        <f ca="1">VLOOKUP(F479,[4]IMC!$B$6:$R$210,13,FALSE)</f>
        <v>#NAME?</v>
      </c>
      <c r="AJ479" s="294" t="e">
        <f ca="1">VLOOKUP(F479,[4]IMC!$B$6:$R$210,14,FALSE)</f>
        <v>#NAME?</v>
      </c>
      <c r="AK479" s="294" t="e">
        <f ca="1">VLOOKUP(F479,[4]IMC!$B$6:$R$210,15,FALSE)</f>
        <v>#NAME?</v>
      </c>
      <c r="AL479" s="294" t="e">
        <f ca="1">VLOOKUP(F479,[4]IMC!$B$6:$R$210,16,FALSE)</f>
        <v>#NAME?</v>
      </c>
      <c r="AM479" s="294" t="e">
        <f ca="1">VLOOKUP(F479,[4]IMC!$B$6:$R$210,17,FALSE)</f>
        <v>#NAME?</v>
      </c>
    </row>
    <row r="480" spans="1:39" ht="12">
      <c r="A480" s="281"/>
      <c r="B480" s="281"/>
      <c r="C480" s="281"/>
      <c r="D480" s="283"/>
      <c r="E480" s="283"/>
      <c r="F480" s="284" t="e">
        <f t="shared" ca="1" si="81"/>
        <v>#NAME?</v>
      </c>
      <c r="G480" s="285" t="e">
        <f t="shared" ca="1" si="82"/>
        <v>#NAME?</v>
      </c>
      <c r="H480" s="281"/>
      <c r="I480" s="281"/>
      <c r="J480" s="281">
        <f t="shared" si="78"/>
        <v>0</v>
      </c>
      <c r="K480" s="281"/>
      <c r="L480" s="286" t="e">
        <f t="shared" si="79"/>
        <v>#DIV/0!</v>
      </c>
      <c r="M480" s="287" t="str">
        <f t="shared" si="72"/>
        <v/>
      </c>
      <c r="N480" s="288" t="e">
        <f ca="1">MATCH(F480,[4]IMC!B:B,0)</f>
        <v>#NAME?</v>
      </c>
      <c r="O480" s="288" t="e">
        <f t="shared" ca="1" si="71"/>
        <v>#NAME?</v>
      </c>
      <c r="P480" s="287" t="e">
        <f ca="1">CONCATENATE(INDEX([4]IMC!$F$1:$R$5,5,$O480) &amp; " e " &amp; INDEX([4]IMC!$F$1:$R$5,5,$O480+1))</f>
        <v>#NAME?</v>
      </c>
      <c r="Q480" s="281"/>
      <c r="R480" s="288" t="e">
        <f ca="1">MATCH(F480,[4]PC!A:A,0)</f>
        <v>#NAME?</v>
      </c>
      <c r="S480" s="288" t="e">
        <f t="shared" ca="1" si="73"/>
        <v>#NAME?</v>
      </c>
      <c r="T480" s="296" t="e">
        <f ca="1">CONCATENATE(INDEX([4]PC!$E$1:$M$2,1,$S480) &amp; " e " &amp; INDEX([4]PC!$E$1:$M$2,1,$S480+1))</f>
        <v>#NAME?</v>
      </c>
      <c r="U480" s="339"/>
      <c r="V480" s="335" t="e">
        <f t="shared" ca="1" si="74"/>
        <v>#NAME?</v>
      </c>
      <c r="W480" s="335" t="e">
        <f ca="1">CONCATENATE(INDEX([4]IMC!$F$1:$R$5,5,$V480) &amp; " e " &amp; INDEX([4]IMC!$F$1:$R$5,5,$V480+1))</f>
        <v>#NAME?</v>
      </c>
      <c r="X480" s="336">
        <f t="shared" si="75"/>
        <v>0</v>
      </c>
      <c r="Y480" s="336">
        <f t="shared" si="76"/>
        <v>0</v>
      </c>
      <c r="Z480" s="337"/>
      <c r="AA480" s="294" t="e">
        <f ca="1">VLOOKUP(F480,[4]IMC!$B$6:$R$210,5,FALSE)</f>
        <v>#NAME?</v>
      </c>
      <c r="AB480" s="294" t="e">
        <f ca="1">VLOOKUP(F480,[4]IMC!$B$6:$R$210,6,FALSE)</f>
        <v>#NAME?</v>
      </c>
      <c r="AC480" s="294" t="e">
        <f ca="1">VLOOKUP(F480,[4]IMC!$B$6:$R$210,7,FALSE)</f>
        <v>#NAME?</v>
      </c>
      <c r="AD480" s="294" t="e">
        <f ca="1">VLOOKUP(F480,[4]IMC!$B$6:$R$210,8,FALSE)</f>
        <v>#NAME?</v>
      </c>
      <c r="AE480" s="294" t="e">
        <f ca="1">VLOOKUP(F480,[4]IMC!$B$6:$R$210,9,FALSE)</f>
        <v>#NAME?</v>
      </c>
      <c r="AF480" s="294" t="e">
        <f ca="1">VLOOKUP(F480,[4]IMC!$B$6:$R$210,10,FALSE)</f>
        <v>#NAME?</v>
      </c>
      <c r="AG480" s="294" t="e">
        <f ca="1">VLOOKUP(F480,[4]IMC!$B$6:$R$210,11,FALSE)</f>
        <v>#NAME?</v>
      </c>
      <c r="AH480" s="294" t="e">
        <f ca="1">VLOOKUP(F480,[4]IMC!$B$6:$R$210,12,FALSE)</f>
        <v>#NAME?</v>
      </c>
      <c r="AI480" s="294" t="e">
        <f ca="1">VLOOKUP(F480,[4]IMC!$B$6:$R$210,13,FALSE)</f>
        <v>#NAME?</v>
      </c>
      <c r="AJ480" s="294" t="e">
        <f ca="1">VLOOKUP(F480,[4]IMC!$B$6:$R$210,14,FALSE)</f>
        <v>#NAME?</v>
      </c>
      <c r="AK480" s="294" t="e">
        <f ca="1">VLOOKUP(F480,[4]IMC!$B$6:$R$210,15,FALSE)</f>
        <v>#NAME?</v>
      </c>
      <c r="AL480" s="294" t="e">
        <f ca="1">VLOOKUP(F480,[4]IMC!$B$6:$R$210,16,FALSE)</f>
        <v>#NAME?</v>
      </c>
      <c r="AM480" s="294" t="e">
        <f ca="1">VLOOKUP(F480,[4]IMC!$B$6:$R$210,17,FALSE)</f>
        <v>#NAME?</v>
      </c>
    </row>
    <row r="481" spans="1:39" ht="12">
      <c r="A481" s="281"/>
      <c r="B481" s="281"/>
      <c r="C481" s="281"/>
      <c r="D481" s="283"/>
      <c r="E481" s="283"/>
      <c r="F481" s="284" t="e">
        <f t="shared" ca="1" si="81"/>
        <v>#NAME?</v>
      </c>
      <c r="G481" s="285" t="e">
        <f t="shared" ca="1" si="82"/>
        <v>#NAME?</v>
      </c>
      <c r="H481" s="281"/>
      <c r="I481" s="281"/>
      <c r="J481" s="281">
        <f t="shared" si="78"/>
        <v>0</v>
      </c>
      <c r="K481" s="281"/>
      <c r="L481" s="286" t="e">
        <f t="shared" si="79"/>
        <v>#DIV/0!</v>
      </c>
      <c r="M481" s="287" t="str">
        <f t="shared" si="72"/>
        <v/>
      </c>
      <c r="N481" s="288" t="e">
        <f ca="1">MATCH(F481,[4]IMC!B:B,0)</f>
        <v>#NAME?</v>
      </c>
      <c r="O481" s="288" t="e">
        <f t="shared" ca="1" si="71"/>
        <v>#NAME?</v>
      </c>
      <c r="P481" s="287" t="e">
        <f ca="1">CONCATENATE(INDEX([4]IMC!$F$1:$R$5,5,$O481) &amp; " e " &amp; INDEX([4]IMC!$F$1:$R$5,5,$O481+1))</f>
        <v>#NAME?</v>
      </c>
      <c r="Q481" s="281"/>
      <c r="R481" s="288" t="e">
        <f ca="1">MATCH(F481,[4]PC!A:A,0)</f>
        <v>#NAME?</v>
      </c>
      <c r="S481" s="288" t="e">
        <f t="shared" ca="1" si="73"/>
        <v>#NAME?</v>
      </c>
      <c r="T481" s="296" t="e">
        <f ca="1">CONCATENATE(INDEX([4]PC!$E$1:$M$2,1,$S481) &amp; " e " &amp; INDEX([4]PC!$E$1:$M$2,1,$S481+1))</f>
        <v>#NAME?</v>
      </c>
      <c r="U481" s="339"/>
      <c r="V481" s="335" t="e">
        <f t="shared" ca="1" si="74"/>
        <v>#NAME?</v>
      </c>
      <c r="W481" s="335" t="e">
        <f ca="1">CONCATENATE(INDEX([4]IMC!$F$1:$R$5,5,$V481) &amp; " e " &amp; INDEX([4]IMC!$F$1:$R$5,5,$V481+1))</f>
        <v>#NAME?</v>
      </c>
      <c r="X481" s="336">
        <f t="shared" si="75"/>
        <v>0</v>
      </c>
      <c r="Y481" s="336">
        <f t="shared" si="76"/>
        <v>0</v>
      </c>
      <c r="Z481" s="337"/>
      <c r="AA481" s="294" t="e">
        <f ca="1">VLOOKUP(F481,[4]IMC!$B$6:$R$210,5,FALSE)</f>
        <v>#NAME?</v>
      </c>
      <c r="AB481" s="294" t="e">
        <f ca="1">VLOOKUP(F481,[4]IMC!$B$6:$R$210,6,FALSE)</f>
        <v>#NAME?</v>
      </c>
      <c r="AC481" s="294" t="e">
        <f ca="1">VLOOKUP(F481,[4]IMC!$B$6:$R$210,7,FALSE)</f>
        <v>#NAME?</v>
      </c>
      <c r="AD481" s="294" t="e">
        <f ca="1">VLOOKUP(F481,[4]IMC!$B$6:$R$210,8,FALSE)</f>
        <v>#NAME?</v>
      </c>
      <c r="AE481" s="294" t="e">
        <f ca="1">VLOOKUP(F481,[4]IMC!$B$6:$R$210,9,FALSE)</f>
        <v>#NAME?</v>
      </c>
      <c r="AF481" s="294" t="e">
        <f ca="1">VLOOKUP(F481,[4]IMC!$B$6:$R$210,10,FALSE)</f>
        <v>#NAME?</v>
      </c>
      <c r="AG481" s="294" t="e">
        <f ca="1">VLOOKUP(F481,[4]IMC!$B$6:$R$210,11,FALSE)</f>
        <v>#NAME?</v>
      </c>
      <c r="AH481" s="294" t="e">
        <f ca="1">VLOOKUP(F481,[4]IMC!$B$6:$R$210,12,FALSE)</f>
        <v>#NAME?</v>
      </c>
      <c r="AI481" s="294" t="e">
        <f ca="1">VLOOKUP(F481,[4]IMC!$B$6:$R$210,13,FALSE)</f>
        <v>#NAME?</v>
      </c>
      <c r="AJ481" s="294" t="e">
        <f ca="1">VLOOKUP(F481,[4]IMC!$B$6:$R$210,14,FALSE)</f>
        <v>#NAME?</v>
      </c>
      <c r="AK481" s="294" t="e">
        <f ca="1">VLOOKUP(F481,[4]IMC!$B$6:$R$210,15,FALSE)</f>
        <v>#NAME?</v>
      </c>
      <c r="AL481" s="294" t="e">
        <f ca="1">VLOOKUP(F481,[4]IMC!$B$6:$R$210,16,FALSE)</f>
        <v>#NAME?</v>
      </c>
      <c r="AM481" s="294" t="e">
        <f ca="1">VLOOKUP(F481,[4]IMC!$B$6:$R$210,17,FALSE)</f>
        <v>#NAME?</v>
      </c>
    </row>
    <row r="482" spans="1:39" ht="12">
      <c r="A482" s="281"/>
      <c r="B482" s="281"/>
      <c r="C482" s="281"/>
      <c r="D482" s="283"/>
      <c r="E482" s="283"/>
      <c r="F482" s="284" t="e">
        <f t="shared" ca="1" si="81"/>
        <v>#NAME?</v>
      </c>
      <c r="G482" s="285" t="e">
        <f t="shared" ca="1" si="82"/>
        <v>#NAME?</v>
      </c>
      <c r="H482" s="281"/>
      <c r="I482" s="281"/>
      <c r="J482" s="281">
        <f t="shared" si="78"/>
        <v>0</v>
      </c>
      <c r="K482" s="281"/>
      <c r="L482" s="286" t="e">
        <f t="shared" si="79"/>
        <v>#DIV/0!</v>
      </c>
      <c r="M482" s="287" t="str">
        <f t="shared" si="72"/>
        <v/>
      </c>
      <c r="N482" s="288" t="e">
        <f ca="1">MATCH(F482,[4]IMC!B:B,0)</f>
        <v>#NAME?</v>
      </c>
      <c r="O482" s="288" t="e">
        <f t="shared" ca="1" si="71"/>
        <v>#NAME?</v>
      </c>
      <c r="P482" s="287" t="e">
        <f ca="1">CONCATENATE(INDEX([4]IMC!$F$1:$R$5,5,$O482) &amp; " e " &amp; INDEX([4]IMC!$F$1:$R$5,5,$O482+1))</f>
        <v>#NAME?</v>
      </c>
      <c r="Q482" s="281"/>
      <c r="R482" s="288" t="e">
        <f ca="1">MATCH(F482,[4]PC!A:A,0)</f>
        <v>#NAME?</v>
      </c>
      <c r="S482" s="288" t="e">
        <f t="shared" ca="1" si="73"/>
        <v>#NAME?</v>
      </c>
      <c r="T482" s="296" t="e">
        <f ca="1">CONCATENATE(INDEX([4]PC!$E$1:$M$2,1,$S482) &amp; " e " &amp; INDEX([4]PC!$E$1:$M$2,1,$S482+1))</f>
        <v>#NAME?</v>
      </c>
      <c r="U482" s="339"/>
      <c r="V482" s="335" t="e">
        <f t="shared" ca="1" si="74"/>
        <v>#NAME?</v>
      </c>
      <c r="W482" s="335" t="e">
        <f ca="1">CONCATENATE(INDEX([4]IMC!$F$1:$R$5,5,$V482) &amp; " e " &amp; INDEX([4]IMC!$F$1:$R$5,5,$V482+1))</f>
        <v>#NAME?</v>
      </c>
      <c r="X482" s="336">
        <f t="shared" si="75"/>
        <v>0</v>
      </c>
      <c r="Y482" s="336">
        <f t="shared" si="76"/>
        <v>0</v>
      </c>
      <c r="Z482" s="337"/>
      <c r="AA482" s="294" t="e">
        <f ca="1">VLOOKUP(F482,[4]IMC!$B$6:$R$210,5,FALSE)</f>
        <v>#NAME?</v>
      </c>
      <c r="AB482" s="294" t="e">
        <f ca="1">VLOOKUP(F482,[4]IMC!$B$6:$R$210,6,FALSE)</f>
        <v>#NAME?</v>
      </c>
      <c r="AC482" s="294" t="e">
        <f ca="1">VLOOKUP(F482,[4]IMC!$B$6:$R$210,7,FALSE)</f>
        <v>#NAME?</v>
      </c>
      <c r="AD482" s="294" t="e">
        <f ca="1">VLOOKUP(F482,[4]IMC!$B$6:$R$210,8,FALSE)</f>
        <v>#NAME?</v>
      </c>
      <c r="AE482" s="294" t="e">
        <f ca="1">VLOOKUP(F482,[4]IMC!$B$6:$R$210,9,FALSE)</f>
        <v>#NAME?</v>
      </c>
      <c r="AF482" s="294" t="e">
        <f ca="1">VLOOKUP(F482,[4]IMC!$B$6:$R$210,10,FALSE)</f>
        <v>#NAME?</v>
      </c>
      <c r="AG482" s="294" t="e">
        <f ca="1">VLOOKUP(F482,[4]IMC!$B$6:$R$210,11,FALSE)</f>
        <v>#NAME?</v>
      </c>
      <c r="AH482" s="294" t="e">
        <f ca="1">VLOOKUP(F482,[4]IMC!$B$6:$R$210,12,FALSE)</f>
        <v>#NAME?</v>
      </c>
      <c r="AI482" s="294" t="e">
        <f ca="1">VLOOKUP(F482,[4]IMC!$B$6:$R$210,13,FALSE)</f>
        <v>#NAME?</v>
      </c>
      <c r="AJ482" s="294" t="e">
        <f ca="1">VLOOKUP(F482,[4]IMC!$B$6:$R$210,14,FALSE)</f>
        <v>#NAME?</v>
      </c>
      <c r="AK482" s="294" t="e">
        <f ca="1">VLOOKUP(F482,[4]IMC!$B$6:$R$210,15,FALSE)</f>
        <v>#NAME?</v>
      </c>
      <c r="AL482" s="294" t="e">
        <f ca="1">VLOOKUP(F482,[4]IMC!$B$6:$R$210,16,FALSE)</f>
        <v>#NAME?</v>
      </c>
      <c r="AM482" s="294" t="e">
        <f ca="1">VLOOKUP(F482,[4]IMC!$B$6:$R$210,17,FALSE)</f>
        <v>#NAME?</v>
      </c>
    </row>
    <row r="483" spans="1:39" ht="12">
      <c r="A483" s="281"/>
      <c r="B483" s="281"/>
      <c r="C483" s="281"/>
      <c r="D483" s="283"/>
      <c r="E483" s="283"/>
      <c r="F483" s="284" t="e">
        <f t="shared" ca="1" si="81"/>
        <v>#NAME?</v>
      </c>
      <c r="G483" s="285" t="e">
        <f t="shared" ca="1" si="82"/>
        <v>#NAME?</v>
      </c>
      <c r="H483" s="281"/>
      <c r="I483" s="281"/>
      <c r="J483" s="281">
        <f t="shared" si="78"/>
        <v>0</v>
      </c>
      <c r="K483" s="281"/>
      <c r="L483" s="286" t="e">
        <f t="shared" si="79"/>
        <v>#DIV/0!</v>
      </c>
      <c r="M483" s="287" t="str">
        <f t="shared" si="72"/>
        <v/>
      </c>
      <c r="N483" s="288" t="e">
        <f ca="1">MATCH(F483,[4]IMC!B:B,0)</f>
        <v>#NAME?</v>
      </c>
      <c r="O483" s="288" t="e">
        <f t="shared" ca="1" si="71"/>
        <v>#NAME?</v>
      </c>
      <c r="P483" s="287" t="e">
        <f ca="1">CONCATENATE(INDEX([4]IMC!$F$1:$R$5,5,$O483) &amp; " e " &amp; INDEX([4]IMC!$F$1:$R$5,5,$O483+1))</f>
        <v>#NAME?</v>
      </c>
      <c r="Q483" s="281"/>
      <c r="R483" s="288" t="e">
        <f ca="1">MATCH(F483,[4]PC!A:A,0)</f>
        <v>#NAME?</v>
      </c>
      <c r="S483" s="288" t="e">
        <f t="shared" ca="1" si="73"/>
        <v>#NAME?</v>
      </c>
      <c r="T483" s="296" t="e">
        <f ca="1">CONCATENATE(INDEX([4]PC!$E$1:$M$2,1,$S483) &amp; " e " &amp; INDEX([4]PC!$E$1:$M$2,1,$S483+1))</f>
        <v>#NAME?</v>
      </c>
      <c r="U483" s="339"/>
      <c r="V483" s="335" t="e">
        <f t="shared" ca="1" si="74"/>
        <v>#NAME?</v>
      </c>
      <c r="W483" s="335" t="e">
        <f ca="1">CONCATENATE(INDEX([4]IMC!$F$1:$R$5,5,$V483) &amp; " e " &amp; INDEX([4]IMC!$F$1:$R$5,5,$V483+1))</f>
        <v>#NAME?</v>
      </c>
      <c r="X483" s="336">
        <f t="shared" si="75"/>
        <v>0</v>
      </c>
      <c r="Y483" s="336">
        <f t="shared" si="76"/>
        <v>0</v>
      </c>
      <c r="Z483" s="337"/>
      <c r="AA483" s="294" t="e">
        <f ca="1">VLOOKUP(F483,[4]IMC!$B$6:$R$210,5,FALSE)</f>
        <v>#NAME?</v>
      </c>
      <c r="AB483" s="294" t="e">
        <f ca="1">VLOOKUP(F483,[4]IMC!$B$6:$R$210,6,FALSE)</f>
        <v>#NAME?</v>
      </c>
      <c r="AC483" s="294" t="e">
        <f ca="1">VLOOKUP(F483,[4]IMC!$B$6:$R$210,7,FALSE)</f>
        <v>#NAME?</v>
      </c>
      <c r="AD483" s="294" t="e">
        <f ca="1">VLOOKUP(F483,[4]IMC!$B$6:$R$210,8,FALSE)</f>
        <v>#NAME?</v>
      </c>
      <c r="AE483" s="294" t="e">
        <f ca="1">VLOOKUP(F483,[4]IMC!$B$6:$R$210,9,FALSE)</f>
        <v>#NAME?</v>
      </c>
      <c r="AF483" s="294" t="e">
        <f ca="1">VLOOKUP(F483,[4]IMC!$B$6:$R$210,10,FALSE)</f>
        <v>#NAME?</v>
      </c>
      <c r="AG483" s="294" t="e">
        <f ca="1">VLOOKUP(F483,[4]IMC!$B$6:$R$210,11,FALSE)</f>
        <v>#NAME?</v>
      </c>
      <c r="AH483" s="294" t="e">
        <f ca="1">VLOOKUP(F483,[4]IMC!$B$6:$R$210,12,FALSE)</f>
        <v>#NAME?</v>
      </c>
      <c r="AI483" s="294" t="e">
        <f ca="1">VLOOKUP(F483,[4]IMC!$B$6:$R$210,13,FALSE)</f>
        <v>#NAME?</v>
      </c>
      <c r="AJ483" s="294" t="e">
        <f ca="1">VLOOKUP(F483,[4]IMC!$B$6:$R$210,14,FALSE)</f>
        <v>#NAME?</v>
      </c>
      <c r="AK483" s="294" t="e">
        <f ca="1">VLOOKUP(F483,[4]IMC!$B$6:$R$210,15,FALSE)</f>
        <v>#NAME?</v>
      </c>
      <c r="AL483" s="294" t="e">
        <f ca="1">VLOOKUP(F483,[4]IMC!$B$6:$R$210,16,FALSE)</f>
        <v>#NAME?</v>
      </c>
      <c r="AM483" s="294" t="e">
        <f ca="1">VLOOKUP(F483,[4]IMC!$B$6:$R$210,17,FALSE)</f>
        <v>#NAME?</v>
      </c>
    </row>
    <row r="484" spans="1:39" ht="12">
      <c r="A484" s="281"/>
      <c r="B484" s="281"/>
      <c r="C484" s="281"/>
      <c r="D484" s="283"/>
      <c r="E484" s="283"/>
      <c r="F484" s="284" t="e">
        <f t="shared" ca="1" si="81"/>
        <v>#NAME?</v>
      </c>
      <c r="G484" s="285" t="e">
        <f t="shared" ca="1" si="82"/>
        <v>#NAME?</v>
      </c>
      <c r="H484" s="281"/>
      <c r="I484" s="281"/>
      <c r="J484" s="281">
        <f t="shared" si="78"/>
        <v>0</v>
      </c>
      <c r="K484" s="281"/>
      <c r="L484" s="286" t="e">
        <f t="shared" si="79"/>
        <v>#DIV/0!</v>
      </c>
      <c r="M484" s="287" t="str">
        <f t="shared" si="72"/>
        <v/>
      </c>
      <c r="N484" s="288" t="e">
        <f ca="1">MATCH(F484,[4]IMC!B:B,0)</f>
        <v>#NAME?</v>
      </c>
      <c r="O484" s="288" t="e">
        <f t="shared" ca="1" si="71"/>
        <v>#NAME?</v>
      </c>
      <c r="P484" s="287" t="e">
        <f ca="1">CONCATENATE(INDEX([4]IMC!$F$1:$R$5,5,$O484) &amp; " e " &amp; INDEX([4]IMC!$F$1:$R$5,5,$O484+1))</f>
        <v>#NAME?</v>
      </c>
      <c r="Q484" s="281"/>
      <c r="R484" s="288" t="e">
        <f ca="1">MATCH(F484,[4]PC!A:A,0)</f>
        <v>#NAME?</v>
      </c>
      <c r="S484" s="288" t="e">
        <f t="shared" ca="1" si="73"/>
        <v>#NAME?</v>
      </c>
      <c r="T484" s="296" t="e">
        <f ca="1">CONCATENATE(INDEX([4]PC!$E$1:$M$2,1,$S484) &amp; " e " &amp; INDEX([4]PC!$E$1:$M$2,1,$S484+1))</f>
        <v>#NAME?</v>
      </c>
      <c r="U484" s="339"/>
      <c r="V484" s="335" t="e">
        <f t="shared" ca="1" si="74"/>
        <v>#NAME?</v>
      </c>
      <c r="W484" s="335" t="e">
        <f ca="1">CONCATENATE(INDEX([4]IMC!$F$1:$R$5,5,$V484) &amp; " e " &amp; INDEX([4]IMC!$F$1:$R$5,5,$V484+1))</f>
        <v>#NAME?</v>
      </c>
      <c r="X484" s="336">
        <f t="shared" si="75"/>
        <v>0</v>
      </c>
      <c r="Y484" s="336">
        <f t="shared" si="76"/>
        <v>0</v>
      </c>
      <c r="Z484" s="337"/>
      <c r="AA484" s="294" t="e">
        <f ca="1">VLOOKUP(F484,[4]IMC!$B$6:$R$210,5,FALSE)</f>
        <v>#NAME?</v>
      </c>
      <c r="AB484" s="294" t="e">
        <f ca="1">VLOOKUP(F484,[4]IMC!$B$6:$R$210,6,FALSE)</f>
        <v>#NAME?</v>
      </c>
      <c r="AC484" s="294" t="e">
        <f ca="1">VLOOKUP(F484,[4]IMC!$B$6:$R$210,7,FALSE)</f>
        <v>#NAME?</v>
      </c>
      <c r="AD484" s="294" t="e">
        <f ca="1">VLOOKUP(F484,[4]IMC!$B$6:$R$210,8,FALSE)</f>
        <v>#NAME?</v>
      </c>
      <c r="AE484" s="294" t="e">
        <f ca="1">VLOOKUP(F484,[4]IMC!$B$6:$R$210,9,FALSE)</f>
        <v>#NAME?</v>
      </c>
      <c r="AF484" s="294" t="e">
        <f ca="1">VLOOKUP(F484,[4]IMC!$B$6:$R$210,10,FALSE)</f>
        <v>#NAME?</v>
      </c>
      <c r="AG484" s="294" t="e">
        <f ca="1">VLOOKUP(F484,[4]IMC!$B$6:$R$210,11,FALSE)</f>
        <v>#NAME?</v>
      </c>
      <c r="AH484" s="294" t="e">
        <f ca="1">VLOOKUP(F484,[4]IMC!$B$6:$R$210,12,FALSE)</f>
        <v>#NAME?</v>
      </c>
      <c r="AI484" s="294" t="e">
        <f ca="1">VLOOKUP(F484,[4]IMC!$B$6:$R$210,13,FALSE)</f>
        <v>#NAME?</v>
      </c>
      <c r="AJ484" s="294" t="e">
        <f ca="1">VLOOKUP(F484,[4]IMC!$B$6:$R$210,14,FALSE)</f>
        <v>#NAME?</v>
      </c>
      <c r="AK484" s="294" t="e">
        <f ca="1">VLOOKUP(F484,[4]IMC!$B$6:$R$210,15,FALSE)</f>
        <v>#NAME?</v>
      </c>
      <c r="AL484" s="294" t="e">
        <f ca="1">VLOOKUP(F484,[4]IMC!$B$6:$R$210,16,FALSE)</f>
        <v>#NAME?</v>
      </c>
      <c r="AM484" s="294" t="e">
        <f ca="1">VLOOKUP(F484,[4]IMC!$B$6:$R$210,17,FALSE)</f>
        <v>#NAME?</v>
      </c>
    </row>
    <row r="485" spans="1:39" ht="12">
      <c r="A485" s="281"/>
      <c r="B485" s="281"/>
      <c r="C485" s="281"/>
      <c r="D485" s="283"/>
      <c r="E485" s="283"/>
      <c r="F485" s="284" t="e">
        <f t="shared" ca="1" si="81"/>
        <v>#NAME?</v>
      </c>
      <c r="G485" s="285" t="e">
        <f t="shared" ca="1" si="82"/>
        <v>#NAME?</v>
      </c>
      <c r="H485" s="281"/>
      <c r="I485" s="281"/>
      <c r="J485" s="281">
        <f t="shared" si="78"/>
        <v>0</v>
      </c>
      <c r="K485" s="281"/>
      <c r="L485" s="286" t="e">
        <f t="shared" si="79"/>
        <v>#DIV/0!</v>
      </c>
      <c r="M485" s="287" t="str">
        <f t="shared" si="72"/>
        <v/>
      </c>
      <c r="N485" s="288" t="e">
        <f ca="1">MATCH(F485,[4]IMC!B:B,0)</f>
        <v>#NAME?</v>
      </c>
      <c r="O485" s="288" t="e">
        <f t="shared" ca="1" si="71"/>
        <v>#NAME?</v>
      </c>
      <c r="P485" s="287" t="e">
        <f ca="1">CONCATENATE(INDEX([4]IMC!$F$1:$R$5,5,$O485) &amp; " e " &amp; INDEX([4]IMC!$F$1:$R$5,5,$O485+1))</f>
        <v>#NAME?</v>
      </c>
      <c r="Q485" s="281"/>
      <c r="R485" s="288" t="e">
        <f ca="1">MATCH(F485,[4]PC!A:A,0)</f>
        <v>#NAME?</v>
      </c>
      <c r="S485" s="288" t="e">
        <f t="shared" ca="1" si="73"/>
        <v>#NAME?</v>
      </c>
      <c r="T485" s="296" t="e">
        <f ca="1">CONCATENATE(INDEX([4]PC!$E$1:$M$2,1,$S485) &amp; " e " &amp; INDEX([4]PC!$E$1:$M$2,1,$S485+1))</f>
        <v>#NAME?</v>
      </c>
      <c r="U485" s="339"/>
      <c r="V485" s="335" t="e">
        <f t="shared" ca="1" si="74"/>
        <v>#NAME?</v>
      </c>
      <c r="W485" s="335" t="e">
        <f ca="1">CONCATENATE(INDEX([4]IMC!$F$1:$R$5,5,$V485) &amp; " e " &amp; INDEX([4]IMC!$F$1:$R$5,5,$V485+1))</f>
        <v>#NAME?</v>
      </c>
      <c r="X485" s="336">
        <f t="shared" si="75"/>
        <v>0</v>
      </c>
      <c r="Y485" s="336">
        <f t="shared" si="76"/>
        <v>0</v>
      </c>
      <c r="Z485" s="337"/>
      <c r="AA485" s="294" t="e">
        <f ca="1">VLOOKUP(F485,[4]IMC!$B$6:$R$210,5,FALSE)</f>
        <v>#NAME?</v>
      </c>
      <c r="AB485" s="294" t="e">
        <f ca="1">VLOOKUP(F485,[4]IMC!$B$6:$R$210,6,FALSE)</f>
        <v>#NAME?</v>
      </c>
      <c r="AC485" s="294" t="e">
        <f ca="1">VLOOKUP(F485,[4]IMC!$B$6:$R$210,7,FALSE)</f>
        <v>#NAME?</v>
      </c>
      <c r="AD485" s="294" t="e">
        <f ca="1">VLOOKUP(F485,[4]IMC!$B$6:$R$210,8,FALSE)</f>
        <v>#NAME?</v>
      </c>
      <c r="AE485" s="294" t="e">
        <f ca="1">VLOOKUP(F485,[4]IMC!$B$6:$R$210,9,FALSE)</f>
        <v>#NAME?</v>
      </c>
      <c r="AF485" s="294" t="e">
        <f ca="1">VLOOKUP(F485,[4]IMC!$B$6:$R$210,10,FALSE)</f>
        <v>#NAME?</v>
      </c>
      <c r="AG485" s="294" t="e">
        <f ca="1">VLOOKUP(F485,[4]IMC!$B$6:$R$210,11,FALSE)</f>
        <v>#NAME?</v>
      </c>
      <c r="AH485" s="294" t="e">
        <f ca="1">VLOOKUP(F485,[4]IMC!$B$6:$R$210,12,FALSE)</f>
        <v>#NAME?</v>
      </c>
      <c r="AI485" s="294" t="e">
        <f ca="1">VLOOKUP(F485,[4]IMC!$B$6:$R$210,13,FALSE)</f>
        <v>#NAME?</v>
      </c>
      <c r="AJ485" s="294" t="e">
        <f ca="1">VLOOKUP(F485,[4]IMC!$B$6:$R$210,14,FALSE)</f>
        <v>#NAME?</v>
      </c>
      <c r="AK485" s="294" t="e">
        <f ca="1">VLOOKUP(F485,[4]IMC!$B$6:$R$210,15,FALSE)</f>
        <v>#NAME?</v>
      </c>
      <c r="AL485" s="294" t="e">
        <f ca="1">VLOOKUP(F485,[4]IMC!$B$6:$R$210,16,FALSE)</f>
        <v>#NAME?</v>
      </c>
      <c r="AM485" s="294" t="e">
        <f ca="1">VLOOKUP(F485,[4]IMC!$B$6:$R$210,17,FALSE)</f>
        <v>#NAME?</v>
      </c>
    </row>
    <row r="486" spans="1:39" ht="12">
      <c r="A486" s="281"/>
      <c r="B486" s="281"/>
      <c r="C486" s="281"/>
      <c r="D486" s="283"/>
      <c r="E486" s="283"/>
      <c r="F486" s="284" t="e">
        <f t="shared" ca="1" si="81"/>
        <v>#NAME?</v>
      </c>
      <c r="G486" s="285" t="e">
        <f t="shared" ca="1" si="82"/>
        <v>#NAME?</v>
      </c>
      <c r="H486" s="281"/>
      <c r="I486" s="281"/>
      <c r="J486" s="281">
        <f t="shared" si="78"/>
        <v>0</v>
      </c>
      <c r="K486" s="281"/>
      <c r="L486" s="286" t="e">
        <f t="shared" si="79"/>
        <v>#DIV/0!</v>
      </c>
      <c r="M486" s="287" t="str">
        <f t="shared" si="72"/>
        <v/>
      </c>
      <c r="N486" s="288" t="e">
        <f ca="1">MATCH(F486,[4]IMC!B:B,0)</f>
        <v>#NAME?</v>
      </c>
      <c r="O486" s="288" t="e">
        <f t="shared" ref="O486:O549" ca="1" si="83">MATCH(M486,INDIRECT("IMC!F" &amp; N486 &amp; ":R" &amp;N486),1)</f>
        <v>#NAME?</v>
      </c>
      <c r="P486" s="287" t="e">
        <f ca="1">CONCATENATE(INDEX([4]IMC!$F$1:$R$5,5,$O486) &amp; " e " &amp; INDEX([4]IMC!$F$1:$R$5,5,$O486+1))</f>
        <v>#NAME?</v>
      </c>
      <c r="Q486" s="281"/>
      <c r="R486" s="288" t="e">
        <f ca="1">MATCH(F486,[4]PC!A:A,0)</f>
        <v>#NAME?</v>
      </c>
      <c r="S486" s="288" t="e">
        <f t="shared" ca="1" si="73"/>
        <v>#NAME?</v>
      </c>
      <c r="T486" s="296" t="e">
        <f ca="1">CONCATENATE(INDEX([4]PC!$E$1:$M$2,1,$S486) &amp; " e " &amp; INDEX([4]PC!$E$1:$M$2,1,$S486+1))</f>
        <v>#NAME?</v>
      </c>
      <c r="U486" s="339"/>
      <c r="V486" s="335" t="e">
        <f t="shared" ca="1" si="74"/>
        <v>#NAME?</v>
      </c>
      <c r="W486" s="335" t="e">
        <f ca="1">CONCATENATE(INDEX([4]IMC!$F$1:$R$5,5,$V486) &amp; " e " &amp; INDEX([4]IMC!$F$1:$R$5,5,$V486+1))</f>
        <v>#NAME?</v>
      </c>
      <c r="X486" s="336">
        <f t="shared" si="75"/>
        <v>0</v>
      </c>
      <c r="Y486" s="336">
        <f t="shared" si="76"/>
        <v>0</v>
      </c>
      <c r="Z486" s="337"/>
      <c r="AA486" s="294" t="e">
        <f ca="1">VLOOKUP(F486,[4]IMC!$B$6:$R$210,5,FALSE)</f>
        <v>#NAME?</v>
      </c>
      <c r="AB486" s="294" t="e">
        <f ca="1">VLOOKUP(F486,[4]IMC!$B$6:$R$210,6,FALSE)</f>
        <v>#NAME?</v>
      </c>
      <c r="AC486" s="294" t="e">
        <f ca="1">VLOOKUP(F486,[4]IMC!$B$6:$R$210,7,FALSE)</f>
        <v>#NAME?</v>
      </c>
      <c r="AD486" s="294" t="e">
        <f ca="1">VLOOKUP(F486,[4]IMC!$B$6:$R$210,8,FALSE)</f>
        <v>#NAME?</v>
      </c>
      <c r="AE486" s="294" t="e">
        <f ca="1">VLOOKUP(F486,[4]IMC!$B$6:$R$210,9,FALSE)</f>
        <v>#NAME?</v>
      </c>
      <c r="AF486" s="294" t="e">
        <f ca="1">VLOOKUP(F486,[4]IMC!$B$6:$R$210,10,FALSE)</f>
        <v>#NAME?</v>
      </c>
      <c r="AG486" s="294" t="e">
        <f ca="1">VLOOKUP(F486,[4]IMC!$B$6:$R$210,11,FALSE)</f>
        <v>#NAME?</v>
      </c>
      <c r="AH486" s="294" t="e">
        <f ca="1">VLOOKUP(F486,[4]IMC!$B$6:$R$210,12,FALSE)</f>
        <v>#NAME?</v>
      </c>
      <c r="AI486" s="294" t="e">
        <f ca="1">VLOOKUP(F486,[4]IMC!$B$6:$R$210,13,FALSE)</f>
        <v>#NAME?</v>
      </c>
      <c r="AJ486" s="294" t="e">
        <f ca="1">VLOOKUP(F486,[4]IMC!$B$6:$R$210,14,FALSE)</f>
        <v>#NAME?</v>
      </c>
      <c r="AK486" s="294" t="e">
        <f ca="1">VLOOKUP(F486,[4]IMC!$B$6:$R$210,15,FALSE)</f>
        <v>#NAME?</v>
      </c>
      <c r="AL486" s="294" t="e">
        <f ca="1">VLOOKUP(F486,[4]IMC!$B$6:$R$210,16,FALSE)</f>
        <v>#NAME?</v>
      </c>
      <c r="AM486" s="294" t="e">
        <f ca="1">VLOOKUP(F486,[4]IMC!$B$6:$R$210,17,FALSE)</f>
        <v>#NAME?</v>
      </c>
    </row>
    <row r="487" spans="1:39" ht="12">
      <c r="A487" s="281"/>
      <c r="B487" s="281"/>
      <c r="C487" s="281"/>
      <c r="D487" s="283"/>
      <c r="E487" s="283"/>
      <c r="F487" s="284" t="e">
        <f t="shared" ca="1" si="81"/>
        <v>#NAME?</v>
      </c>
      <c r="G487" s="285" t="e">
        <f t="shared" ca="1" si="82"/>
        <v>#NAME?</v>
      </c>
      <c r="H487" s="281"/>
      <c r="I487" s="281"/>
      <c r="J487" s="281">
        <f t="shared" si="78"/>
        <v>0</v>
      </c>
      <c r="K487" s="281"/>
      <c r="L487" s="286" t="e">
        <f t="shared" si="79"/>
        <v>#DIV/0!</v>
      </c>
      <c r="M487" s="287" t="str">
        <f t="shared" si="72"/>
        <v/>
      </c>
      <c r="N487" s="288" t="e">
        <f ca="1">MATCH(F487,[4]IMC!B:B,0)</f>
        <v>#NAME?</v>
      </c>
      <c r="O487" s="288" t="e">
        <f t="shared" ca="1" si="83"/>
        <v>#NAME?</v>
      </c>
      <c r="P487" s="287" t="e">
        <f ca="1">CONCATENATE(INDEX([4]IMC!$F$1:$R$5,5,$O487) &amp; " e " &amp; INDEX([4]IMC!$F$1:$R$5,5,$O487+1))</f>
        <v>#NAME?</v>
      </c>
      <c r="Q487" s="281"/>
      <c r="R487" s="288" t="e">
        <f ca="1">MATCH(F487,[4]PC!A:A,0)</f>
        <v>#NAME?</v>
      </c>
      <c r="S487" s="288" t="e">
        <f t="shared" ca="1" si="73"/>
        <v>#NAME?</v>
      </c>
      <c r="T487" s="296" t="e">
        <f ca="1">CONCATENATE(INDEX([4]PC!$E$1:$M$2,1,$S487) &amp; " e " &amp; INDEX([4]PC!$E$1:$M$2,1,$S487+1))</f>
        <v>#NAME?</v>
      </c>
      <c r="U487" s="339"/>
      <c r="V487" s="335" t="e">
        <f t="shared" ca="1" si="74"/>
        <v>#NAME?</v>
      </c>
      <c r="W487" s="335" t="e">
        <f ca="1">CONCATENATE(INDEX([4]IMC!$F$1:$R$5,5,$V487) &amp; " e " &amp; INDEX([4]IMC!$F$1:$R$5,5,$V487+1))</f>
        <v>#NAME?</v>
      </c>
      <c r="X487" s="336">
        <f t="shared" si="75"/>
        <v>0</v>
      </c>
      <c r="Y487" s="336">
        <f t="shared" si="76"/>
        <v>0</v>
      </c>
      <c r="Z487" s="337"/>
      <c r="AA487" s="294" t="e">
        <f ca="1">VLOOKUP(F487,[4]IMC!$B$6:$R$210,5,FALSE)</f>
        <v>#NAME?</v>
      </c>
      <c r="AB487" s="294" t="e">
        <f ca="1">VLOOKUP(F487,[4]IMC!$B$6:$R$210,6,FALSE)</f>
        <v>#NAME?</v>
      </c>
      <c r="AC487" s="294" t="e">
        <f ca="1">VLOOKUP(F487,[4]IMC!$B$6:$R$210,7,FALSE)</f>
        <v>#NAME?</v>
      </c>
      <c r="AD487" s="294" t="e">
        <f ca="1">VLOOKUP(F487,[4]IMC!$B$6:$R$210,8,FALSE)</f>
        <v>#NAME?</v>
      </c>
      <c r="AE487" s="294" t="e">
        <f ca="1">VLOOKUP(F487,[4]IMC!$B$6:$R$210,9,FALSE)</f>
        <v>#NAME?</v>
      </c>
      <c r="AF487" s="294" t="e">
        <f ca="1">VLOOKUP(F487,[4]IMC!$B$6:$R$210,10,FALSE)</f>
        <v>#NAME?</v>
      </c>
      <c r="AG487" s="294" t="e">
        <f ca="1">VLOOKUP(F487,[4]IMC!$B$6:$R$210,11,FALSE)</f>
        <v>#NAME?</v>
      </c>
      <c r="AH487" s="294" t="e">
        <f ca="1">VLOOKUP(F487,[4]IMC!$B$6:$R$210,12,FALSE)</f>
        <v>#NAME?</v>
      </c>
      <c r="AI487" s="294" t="e">
        <f ca="1">VLOOKUP(F487,[4]IMC!$B$6:$R$210,13,FALSE)</f>
        <v>#NAME?</v>
      </c>
      <c r="AJ487" s="294" t="e">
        <f ca="1">VLOOKUP(F487,[4]IMC!$B$6:$R$210,14,FALSE)</f>
        <v>#NAME?</v>
      </c>
      <c r="AK487" s="294" t="e">
        <f ca="1">VLOOKUP(F487,[4]IMC!$B$6:$R$210,15,FALSE)</f>
        <v>#NAME?</v>
      </c>
      <c r="AL487" s="294" t="e">
        <f ca="1">VLOOKUP(F487,[4]IMC!$B$6:$R$210,16,FALSE)</f>
        <v>#NAME?</v>
      </c>
      <c r="AM487" s="294" t="e">
        <f ca="1">VLOOKUP(F487,[4]IMC!$B$6:$R$210,17,FALSE)</f>
        <v>#NAME?</v>
      </c>
    </row>
    <row r="488" spans="1:39" ht="12">
      <c r="A488" s="281"/>
      <c r="B488" s="281"/>
      <c r="C488" s="281"/>
      <c r="D488" s="283"/>
      <c r="E488" s="283"/>
      <c r="F488" s="284" t="e">
        <f t="shared" ca="1" si="81"/>
        <v>#NAME?</v>
      </c>
      <c r="G488" s="285" t="e">
        <f t="shared" ca="1" si="82"/>
        <v>#NAME?</v>
      </c>
      <c r="H488" s="281"/>
      <c r="I488" s="281"/>
      <c r="J488" s="281">
        <f t="shared" si="78"/>
        <v>0</v>
      </c>
      <c r="K488" s="281"/>
      <c r="L488" s="286" t="e">
        <f t="shared" si="79"/>
        <v>#DIV/0!</v>
      </c>
      <c r="M488" s="287" t="str">
        <f t="shared" si="72"/>
        <v/>
      </c>
      <c r="N488" s="288" t="e">
        <f ca="1">MATCH(F488,[4]IMC!B:B,0)</f>
        <v>#NAME?</v>
      </c>
      <c r="O488" s="288" t="e">
        <f t="shared" ca="1" si="83"/>
        <v>#NAME?</v>
      </c>
      <c r="P488" s="287" t="e">
        <f ca="1">CONCATENATE(INDEX([4]IMC!$F$1:$R$5,5,$O488) &amp; " e " &amp; INDEX([4]IMC!$F$1:$R$5,5,$O488+1))</f>
        <v>#NAME?</v>
      </c>
      <c r="Q488" s="281"/>
      <c r="R488" s="288" t="e">
        <f ca="1">MATCH(F488,[4]PC!A:A,0)</f>
        <v>#NAME?</v>
      </c>
      <c r="S488" s="288" t="e">
        <f t="shared" ca="1" si="73"/>
        <v>#NAME?</v>
      </c>
      <c r="T488" s="296" t="e">
        <f ca="1">CONCATENATE(INDEX([4]PC!$E$1:$M$2,1,$S488) &amp; " e " &amp; INDEX([4]PC!$E$1:$M$2,1,$S488+1))</f>
        <v>#NAME?</v>
      </c>
      <c r="U488" s="339"/>
      <c r="V488" s="335" t="e">
        <f t="shared" ca="1" si="74"/>
        <v>#NAME?</v>
      </c>
      <c r="W488" s="335" t="e">
        <f ca="1">CONCATENATE(INDEX([4]IMC!$F$1:$R$5,5,$V488) &amp; " e " &amp; INDEX([4]IMC!$F$1:$R$5,5,$V488+1))</f>
        <v>#NAME?</v>
      </c>
      <c r="X488" s="336">
        <f t="shared" si="75"/>
        <v>0</v>
      </c>
      <c r="Y488" s="336">
        <f t="shared" si="76"/>
        <v>0</v>
      </c>
      <c r="Z488" s="337"/>
      <c r="AA488" s="294" t="e">
        <f ca="1">VLOOKUP(F488,[4]IMC!$B$6:$R$210,5,FALSE)</f>
        <v>#NAME?</v>
      </c>
      <c r="AB488" s="294" t="e">
        <f ca="1">VLOOKUP(F488,[4]IMC!$B$6:$R$210,6,FALSE)</f>
        <v>#NAME?</v>
      </c>
      <c r="AC488" s="294" t="e">
        <f ca="1">VLOOKUP(F488,[4]IMC!$B$6:$R$210,7,FALSE)</f>
        <v>#NAME?</v>
      </c>
      <c r="AD488" s="294" t="e">
        <f ca="1">VLOOKUP(F488,[4]IMC!$B$6:$R$210,8,FALSE)</f>
        <v>#NAME?</v>
      </c>
      <c r="AE488" s="294" t="e">
        <f ca="1">VLOOKUP(F488,[4]IMC!$B$6:$R$210,9,FALSE)</f>
        <v>#NAME?</v>
      </c>
      <c r="AF488" s="294" t="e">
        <f ca="1">VLOOKUP(F488,[4]IMC!$B$6:$R$210,10,FALSE)</f>
        <v>#NAME?</v>
      </c>
      <c r="AG488" s="294" t="e">
        <f ca="1">VLOOKUP(F488,[4]IMC!$B$6:$R$210,11,FALSE)</f>
        <v>#NAME?</v>
      </c>
      <c r="AH488" s="294" t="e">
        <f ca="1">VLOOKUP(F488,[4]IMC!$B$6:$R$210,12,FALSE)</f>
        <v>#NAME?</v>
      </c>
      <c r="AI488" s="294" t="e">
        <f ca="1">VLOOKUP(F488,[4]IMC!$B$6:$R$210,13,FALSE)</f>
        <v>#NAME?</v>
      </c>
      <c r="AJ488" s="294" t="e">
        <f ca="1">VLOOKUP(F488,[4]IMC!$B$6:$R$210,14,FALSE)</f>
        <v>#NAME?</v>
      </c>
      <c r="AK488" s="294" t="e">
        <f ca="1">VLOOKUP(F488,[4]IMC!$B$6:$R$210,15,FALSE)</f>
        <v>#NAME?</v>
      </c>
      <c r="AL488" s="294" t="e">
        <f ca="1">VLOOKUP(F488,[4]IMC!$B$6:$R$210,16,FALSE)</f>
        <v>#NAME?</v>
      </c>
      <c r="AM488" s="294" t="e">
        <f ca="1">VLOOKUP(F488,[4]IMC!$B$6:$R$210,17,FALSE)</f>
        <v>#NAME?</v>
      </c>
    </row>
    <row r="489" spans="1:39" ht="12">
      <c r="A489" s="281"/>
      <c r="B489" s="281"/>
      <c r="C489" s="281"/>
      <c r="D489" s="283"/>
      <c r="E489" s="283"/>
      <c r="F489" s="284" t="e">
        <f t="shared" ca="1" si="81"/>
        <v>#NAME?</v>
      </c>
      <c r="G489" s="285" t="e">
        <f t="shared" ca="1" si="82"/>
        <v>#NAME?</v>
      </c>
      <c r="H489" s="281"/>
      <c r="I489" s="281"/>
      <c r="J489" s="281">
        <f t="shared" si="78"/>
        <v>0</v>
      </c>
      <c r="K489" s="281"/>
      <c r="L489" s="286" t="e">
        <f t="shared" si="79"/>
        <v>#DIV/0!</v>
      </c>
      <c r="M489" s="287" t="str">
        <f t="shared" si="72"/>
        <v/>
      </c>
      <c r="N489" s="288" t="e">
        <f ca="1">MATCH(F489,[4]IMC!B:B,0)</f>
        <v>#NAME?</v>
      </c>
      <c r="O489" s="288" t="e">
        <f t="shared" ca="1" si="83"/>
        <v>#NAME?</v>
      </c>
      <c r="P489" s="287" t="e">
        <f ca="1">CONCATENATE(INDEX([4]IMC!$F$1:$R$5,5,$O489) &amp; " e " &amp; INDEX([4]IMC!$F$1:$R$5,5,$O489+1))</f>
        <v>#NAME?</v>
      </c>
      <c r="Q489" s="281"/>
      <c r="R489" s="288" t="e">
        <f ca="1">MATCH(F489,[4]PC!A:A,0)</f>
        <v>#NAME?</v>
      </c>
      <c r="S489" s="288" t="e">
        <f t="shared" ca="1" si="73"/>
        <v>#NAME?</v>
      </c>
      <c r="T489" s="296" t="e">
        <f ca="1">CONCATENATE(INDEX([4]PC!$E$1:$M$2,1,$S489) &amp; " e " &amp; INDEX([4]PC!$E$1:$M$2,1,$S489+1))</f>
        <v>#NAME?</v>
      </c>
      <c r="U489" s="339"/>
      <c r="V489" s="335" t="e">
        <f t="shared" ca="1" si="74"/>
        <v>#NAME?</v>
      </c>
      <c r="W489" s="335" t="e">
        <f ca="1">CONCATENATE(INDEX([4]IMC!$F$1:$R$5,5,$V489) &amp; " e " &amp; INDEX([4]IMC!$F$1:$R$5,5,$V489+1))</f>
        <v>#NAME?</v>
      </c>
      <c r="X489" s="336">
        <f t="shared" si="75"/>
        <v>0</v>
      </c>
      <c r="Y489" s="336">
        <f t="shared" si="76"/>
        <v>0</v>
      </c>
      <c r="Z489" s="337"/>
      <c r="AA489" s="294" t="e">
        <f ca="1">VLOOKUP(F489,[4]IMC!$B$6:$R$210,5,FALSE)</f>
        <v>#NAME?</v>
      </c>
      <c r="AB489" s="294" t="e">
        <f ca="1">VLOOKUP(F489,[4]IMC!$B$6:$R$210,6,FALSE)</f>
        <v>#NAME?</v>
      </c>
      <c r="AC489" s="294" t="e">
        <f ca="1">VLOOKUP(F489,[4]IMC!$B$6:$R$210,7,FALSE)</f>
        <v>#NAME?</v>
      </c>
      <c r="AD489" s="294" t="e">
        <f ca="1">VLOOKUP(F489,[4]IMC!$B$6:$R$210,8,FALSE)</f>
        <v>#NAME?</v>
      </c>
      <c r="AE489" s="294" t="e">
        <f ca="1">VLOOKUP(F489,[4]IMC!$B$6:$R$210,9,FALSE)</f>
        <v>#NAME?</v>
      </c>
      <c r="AF489" s="294" t="e">
        <f ca="1">VLOOKUP(F489,[4]IMC!$B$6:$R$210,10,FALSE)</f>
        <v>#NAME?</v>
      </c>
      <c r="AG489" s="294" t="e">
        <f ca="1">VLOOKUP(F489,[4]IMC!$B$6:$R$210,11,FALSE)</f>
        <v>#NAME?</v>
      </c>
      <c r="AH489" s="294" t="e">
        <f ca="1">VLOOKUP(F489,[4]IMC!$B$6:$R$210,12,FALSE)</f>
        <v>#NAME?</v>
      </c>
      <c r="AI489" s="294" t="e">
        <f ca="1">VLOOKUP(F489,[4]IMC!$B$6:$R$210,13,FALSE)</f>
        <v>#NAME?</v>
      </c>
      <c r="AJ489" s="294" t="e">
        <f ca="1">VLOOKUP(F489,[4]IMC!$B$6:$R$210,14,FALSE)</f>
        <v>#NAME?</v>
      </c>
      <c r="AK489" s="294" t="e">
        <f ca="1">VLOOKUP(F489,[4]IMC!$B$6:$R$210,15,FALSE)</f>
        <v>#NAME?</v>
      </c>
      <c r="AL489" s="294" t="e">
        <f ca="1">VLOOKUP(F489,[4]IMC!$B$6:$R$210,16,FALSE)</f>
        <v>#NAME?</v>
      </c>
      <c r="AM489" s="294" t="e">
        <f ca="1">VLOOKUP(F489,[4]IMC!$B$6:$R$210,17,FALSE)</f>
        <v>#NAME?</v>
      </c>
    </row>
    <row r="490" spans="1:39" ht="12">
      <c r="A490" s="281"/>
      <c r="B490" s="281"/>
      <c r="C490" s="281"/>
      <c r="D490" s="283"/>
      <c r="E490" s="283"/>
      <c r="F490" s="284" t="e">
        <f t="shared" ca="1" si="81"/>
        <v>#NAME?</v>
      </c>
      <c r="G490" s="285" t="e">
        <f t="shared" ca="1" si="82"/>
        <v>#NAME?</v>
      </c>
      <c r="H490" s="281"/>
      <c r="I490" s="281"/>
      <c r="J490" s="281">
        <f t="shared" si="78"/>
        <v>0</v>
      </c>
      <c r="K490" s="281"/>
      <c r="L490" s="286" t="e">
        <f t="shared" si="79"/>
        <v>#DIV/0!</v>
      </c>
      <c r="M490" s="287" t="str">
        <f t="shared" si="72"/>
        <v/>
      </c>
      <c r="N490" s="288" t="e">
        <f ca="1">MATCH(F490,[4]IMC!B:B,0)</f>
        <v>#NAME?</v>
      </c>
      <c r="O490" s="288" t="e">
        <f t="shared" ca="1" si="83"/>
        <v>#NAME?</v>
      </c>
      <c r="P490" s="287" t="e">
        <f ca="1">CONCATENATE(INDEX([4]IMC!$F$1:$R$5,5,$O490) &amp; " e " &amp; INDEX([4]IMC!$F$1:$R$5,5,$O490+1))</f>
        <v>#NAME?</v>
      </c>
      <c r="Q490" s="281"/>
      <c r="R490" s="288" t="e">
        <f ca="1">MATCH(F490,[4]PC!A:A,0)</f>
        <v>#NAME?</v>
      </c>
      <c r="S490" s="288" t="e">
        <f t="shared" ca="1" si="73"/>
        <v>#NAME?</v>
      </c>
      <c r="T490" s="296" t="e">
        <f ca="1">CONCATENATE(INDEX([4]PC!$E$1:$M$2,1,$S490) &amp; " e " &amp; INDEX([4]PC!$E$1:$M$2,1,$S490+1))</f>
        <v>#NAME?</v>
      </c>
      <c r="U490" s="339"/>
      <c r="V490" s="335" t="e">
        <f t="shared" ca="1" si="74"/>
        <v>#NAME?</v>
      </c>
      <c r="W490" s="335" t="e">
        <f ca="1">CONCATENATE(INDEX([4]IMC!$F$1:$R$5,5,$V490) &amp; " e " &amp; INDEX([4]IMC!$F$1:$R$5,5,$V490+1))</f>
        <v>#NAME?</v>
      </c>
      <c r="X490" s="336">
        <f t="shared" si="75"/>
        <v>0</v>
      </c>
      <c r="Y490" s="336">
        <f t="shared" si="76"/>
        <v>0</v>
      </c>
      <c r="Z490" s="337"/>
      <c r="AA490" s="294" t="e">
        <f ca="1">VLOOKUP(F490,[4]IMC!$B$6:$R$210,5,FALSE)</f>
        <v>#NAME?</v>
      </c>
      <c r="AB490" s="294" t="e">
        <f ca="1">VLOOKUP(F490,[4]IMC!$B$6:$R$210,6,FALSE)</f>
        <v>#NAME?</v>
      </c>
      <c r="AC490" s="294" t="e">
        <f ca="1">VLOOKUP(F490,[4]IMC!$B$6:$R$210,7,FALSE)</f>
        <v>#NAME?</v>
      </c>
      <c r="AD490" s="294" t="e">
        <f ca="1">VLOOKUP(F490,[4]IMC!$B$6:$R$210,8,FALSE)</f>
        <v>#NAME?</v>
      </c>
      <c r="AE490" s="294" t="e">
        <f ca="1">VLOOKUP(F490,[4]IMC!$B$6:$R$210,9,FALSE)</f>
        <v>#NAME?</v>
      </c>
      <c r="AF490" s="294" t="e">
        <f ca="1">VLOOKUP(F490,[4]IMC!$B$6:$R$210,10,FALSE)</f>
        <v>#NAME?</v>
      </c>
      <c r="AG490" s="294" t="e">
        <f ca="1">VLOOKUP(F490,[4]IMC!$B$6:$R$210,11,FALSE)</f>
        <v>#NAME?</v>
      </c>
      <c r="AH490" s="294" t="e">
        <f ca="1">VLOOKUP(F490,[4]IMC!$B$6:$R$210,12,FALSE)</f>
        <v>#NAME?</v>
      </c>
      <c r="AI490" s="294" t="e">
        <f ca="1">VLOOKUP(F490,[4]IMC!$B$6:$R$210,13,FALSE)</f>
        <v>#NAME?</v>
      </c>
      <c r="AJ490" s="294" t="e">
        <f ca="1">VLOOKUP(F490,[4]IMC!$B$6:$R$210,14,FALSE)</f>
        <v>#NAME?</v>
      </c>
      <c r="AK490" s="294" t="e">
        <f ca="1">VLOOKUP(F490,[4]IMC!$B$6:$R$210,15,FALSE)</f>
        <v>#NAME?</v>
      </c>
      <c r="AL490" s="294" t="e">
        <f ca="1">VLOOKUP(F490,[4]IMC!$B$6:$R$210,16,FALSE)</f>
        <v>#NAME?</v>
      </c>
      <c r="AM490" s="294" t="e">
        <f ca="1">VLOOKUP(F490,[4]IMC!$B$6:$R$210,17,FALSE)</f>
        <v>#NAME?</v>
      </c>
    </row>
    <row r="491" spans="1:39" ht="12">
      <c r="A491" s="281"/>
      <c r="B491" s="281"/>
      <c r="C491" s="281"/>
      <c r="D491" s="283"/>
      <c r="E491" s="283"/>
      <c r="F491" s="284" t="e">
        <f t="shared" ca="1" si="81"/>
        <v>#NAME?</v>
      </c>
      <c r="G491" s="285" t="e">
        <f t="shared" ca="1" si="82"/>
        <v>#NAME?</v>
      </c>
      <c r="H491" s="281"/>
      <c r="I491" s="281"/>
      <c r="J491" s="281">
        <f t="shared" si="78"/>
        <v>0</v>
      </c>
      <c r="K491" s="281"/>
      <c r="L491" s="286" t="e">
        <f t="shared" si="79"/>
        <v>#DIV/0!</v>
      </c>
      <c r="M491" s="287" t="str">
        <f t="shared" si="72"/>
        <v/>
      </c>
      <c r="N491" s="288" t="e">
        <f ca="1">MATCH(F491,[4]IMC!B:B,0)</f>
        <v>#NAME?</v>
      </c>
      <c r="O491" s="288" t="e">
        <f t="shared" ca="1" si="83"/>
        <v>#NAME?</v>
      </c>
      <c r="P491" s="287" t="e">
        <f ca="1">CONCATENATE(INDEX([4]IMC!$F$1:$R$5,5,$O491) &amp; " e " &amp; INDEX([4]IMC!$F$1:$R$5,5,$O491+1))</f>
        <v>#NAME?</v>
      </c>
      <c r="Q491" s="281"/>
      <c r="R491" s="288" t="e">
        <f ca="1">MATCH(F491,[4]PC!A:A,0)</f>
        <v>#NAME?</v>
      </c>
      <c r="S491" s="288" t="e">
        <f t="shared" ca="1" si="73"/>
        <v>#NAME?</v>
      </c>
      <c r="T491" s="296" t="e">
        <f ca="1">CONCATENATE(INDEX([4]PC!$E$1:$M$2,1,$S491) &amp; " e " &amp; INDEX([4]PC!$E$1:$M$2,1,$S491+1))</f>
        <v>#NAME?</v>
      </c>
      <c r="U491" s="339"/>
      <c r="V491" s="335" t="e">
        <f t="shared" ca="1" si="74"/>
        <v>#NAME?</v>
      </c>
      <c r="W491" s="335" t="e">
        <f ca="1">CONCATENATE(INDEX([4]IMC!$F$1:$R$5,5,$V491) &amp; " e " &amp; INDEX([4]IMC!$F$1:$R$5,5,$V491+1))</f>
        <v>#NAME?</v>
      </c>
      <c r="X491" s="336">
        <f t="shared" si="75"/>
        <v>0</v>
      </c>
      <c r="Y491" s="336">
        <f t="shared" si="76"/>
        <v>0</v>
      </c>
      <c r="Z491" s="337"/>
      <c r="AA491" s="294" t="e">
        <f ca="1">VLOOKUP(F491,[4]IMC!$B$6:$R$210,5,FALSE)</f>
        <v>#NAME?</v>
      </c>
      <c r="AB491" s="294" t="e">
        <f ca="1">VLOOKUP(F491,[4]IMC!$B$6:$R$210,6,FALSE)</f>
        <v>#NAME?</v>
      </c>
      <c r="AC491" s="294" t="e">
        <f ca="1">VLOOKUP(F491,[4]IMC!$B$6:$R$210,7,FALSE)</f>
        <v>#NAME?</v>
      </c>
      <c r="AD491" s="294" t="e">
        <f ca="1">VLOOKUP(F491,[4]IMC!$B$6:$R$210,8,FALSE)</f>
        <v>#NAME?</v>
      </c>
      <c r="AE491" s="294" t="e">
        <f ca="1">VLOOKUP(F491,[4]IMC!$B$6:$R$210,9,FALSE)</f>
        <v>#NAME?</v>
      </c>
      <c r="AF491" s="294" t="e">
        <f ca="1">VLOOKUP(F491,[4]IMC!$B$6:$R$210,10,FALSE)</f>
        <v>#NAME?</v>
      </c>
      <c r="AG491" s="294" t="e">
        <f ca="1">VLOOKUP(F491,[4]IMC!$B$6:$R$210,11,FALSE)</f>
        <v>#NAME?</v>
      </c>
      <c r="AH491" s="294" t="e">
        <f ca="1">VLOOKUP(F491,[4]IMC!$B$6:$R$210,12,FALSE)</f>
        <v>#NAME?</v>
      </c>
      <c r="AI491" s="294" t="e">
        <f ca="1">VLOOKUP(F491,[4]IMC!$B$6:$R$210,13,FALSE)</f>
        <v>#NAME?</v>
      </c>
      <c r="AJ491" s="294" t="e">
        <f ca="1">VLOOKUP(F491,[4]IMC!$B$6:$R$210,14,FALSE)</f>
        <v>#NAME?</v>
      </c>
      <c r="AK491" s="294" t="e">
        <f ca="1">VLOOKUP(F491,[4]IMC!$B$6:$R$210,15,FALSE)</f>
        <v>#NAME?</v>
      </c>
      <c r="AL491" s="294" t="e">
        <f ca="1">VLOOKUP(F491,[4]IMC!$B$6:$R$210,16,FALSE)</f>
        <v>#NAME?</v>
      </c>
      <c r="AM491" s="294" t="e">
        <f ca="1">VLOOKUP(F491,[4]IMC!$B$6:$R$210,17,FALSE)</f>
        <v>#NAME?</v>
      </c>
    </row>
    <row r="492" spans="1:39" ht="12">
      <c r="A492" s="281"/>
      <c r="B492" s="281"/>
      <c r="C492" s="281"/>
      <c r="D492" s="283"/>
      <c r="E492" s="283"/>
      <c r="F492" s="284" t="e">
        <f t="shared" ca="1" si="81"/>
        <v>#NAME?</v>
      </c>
      <c r="G492" s="285" t="e">
        <f t="shared" ca="1" si="82"/>
        <v>#NAME?</v>
      </c>
      <c r="H492" s="281"/>
      <c r="I492" s="281"/>
      <c r="J492" s="281">
        <f t="shared" si="78"/>
        <v>0</v>
      </c>
      <c r="K492" s="281"/>
      <c r="L492" s="286" t="e">
        <f t="shared" si="79"/>
        <v>#DIV/0!</v>
      </c>
      <c r="M492" s="287" t="str">
        <f t="shared" si="72"/>
        <v/>
      </c>
      <c r="N492" s="288" t="e">
        <f ca="1">MATCH(F492,[4]IMC!B:B,0)</f>
        <v>#NAME?</v>
      </c>
      <c r="O492" s="288" t="e">
        <f t="shared" ca="1" si="83"/>
        <v>#NAME?</v>
      </c>
      <c r="P492" s="287" t="e">
        <f ca="1">CONCATENATE(INDEX([4]IMC!$F$1:$R$5,5,$O492) &amp; " e " &amp; INDEX([4]IMC!$F$1:$R$5,5,$O492+1))</f>
        <v>#NAME?</v>
      </c>
      <c r="Q492" s="281"/>
      <c r="R492" s="288" t="e">
        <f ca="1">MATCH(F492,[4]PC!A:A,0)</f>
        <v>#NAME?</v>
      </c>
      <c r="S492" s="288" t="e">
        <f t="shared" ca="1" si="73"/>
        <v>#NAME?</v>
      </c>
      <c r="T492" s="296" t="e">
        <f ca="1">CONCATENATE(INDEX([4]PC!$E$1:$M$2,1,$S492) &amp; " e " &amp; INDEX([4]PC!$E$1:$M$2,1,$S492+1))</f>
        <v>#NAME?</v>
      </c>
      <c r="U492" s="339"/>
      <c r="V492" s="335" t="e">
        <f t="shared" ca="1" si="74"/>
        <v>#NAME?</v>
      </c>
      <c r="W492" s="335" t="e">
        <f ca="1">CONCATENATE(INDEX([4]IMC!$F$1:$R$5,5,$V492) &amp; " e " &amp; INDEX([4]IMC!$F$1:$R$5,5,$V492+1))</f>
        <v>#NAME?</v>
      </c>
      <c r="X492" s="336">
        <f t="shared" si="75"/>
        <v>0</v>
      </c>
      <c r="Y492" s="336">
        <f t="shared" si="76"/>
        <v>0</v>
      </c>
      <c r="Z492" s="337"/>
      <c r="AA492" s="294" t="e">
        <f ca="1">VLOOKUP(F492,[4]IMC!$B$6:$R$210,5,FALSE)</f>
        <v>#NAME?</v>
      </c>
      <c r="AB492" s="294" t="e">
        <f ca="1">VLOOKUP(F492,[4]IMC!$B$6:$R$210,6,FALSE)</f>
        <v>#NAME?</v>
      </c>
      <c r="AC492" s="294" t="e">
        <f ca="1">VLOOKUP(F492,[4]IMC!$B$6:$R$210,7,FALSE)</f>
        <v>#NAME?</v>
      </c>
      <c r="AD492" s="294" t="e">
        <f ca="1">VLOOKUP(F492,[4]IMC!$B$6:$R$210,8,FALSE)</f>
        <v>#NAME?</v>
      </c>
      <c r="AE492" s="294" t="e">
        <f ca="1">VLOOKUP(F492,[4]IMC!$B$6:$R$210,9,FALSE)</f>
        <v>#NAME?</v>
      </c>
      <c r="AF492" s="294" t="e">
        <f ca="1">VLOOKUP(F492,[4]IMC!$B$6:$R$210,10,FALSE)</f>
        <v>#NAME?</v>
      </c>
      <c r="AG492" s="294" t="e">
        <f ca="1">VLOOKUP(F492,[4]IMC!$B$6:$R$210,11,FALSE)</f>
        <v>#NAME?</v>
      </c>
      <c r="AH492" s="294" t="e">
        <f ca="1">VLOOKUP(F492,[4]IMC!$B$6:$R$210,12,FALSE)</f>
        <v>#NAME?</v>
      </c>
      <c r="AI492" s="294" t="e">
        <f ca="1">VLOOKUP(F492,[4]IMC!$B$6:$R$210,13,FALSE)</f>
        <v>#NAME?</v>
      </c>
      <c r="AJ492" s="294" t="e">
        <f ca="1">VLOOKUP(F492,[4]IMC!$B$6:$R$210,14,FALSE)</f>
        <v>#NAME?</v>
      </c>
      <c r="AK492" s="294" t="e">
        <f ca="1">VLOOKUP(F492,[4]IMC!$B$6:$R$210,15,FALSE)</f>
        <v>#NAME?</v>
      </c>
      <c r="AL492" s="294" t="e">
        <f ca="1">VLOOKUP(F492,[4]IMC!$B$6:$R$210,16,FALSE)</f>
        <v>#NAME?</v>
      </c>
      <c r="AM492" s="294" t="e">
        <f ca="1">VLOOKUP(F492,[4]IMC!$B$6:$R$210,17,FALSE)</f>
        <v>#NAME?</v>
      </c>
    </row>
    <row r="493" spans="1:39" ht="12">
      <c r="A493" s="281"/>
      <c r="B493" s="281"/>
      <c r="C493" s="281"/>
      <c r="D493" s="283"/>
      <c r="E493" s="283"/>
      <c r="F493" s="284" t="e">
        <f t="shared" ca="1" si="81"/>
        <v>#NAME?</v>
      </c>
      <c r="G493" s="285" t="e">
        <f t="shared" ca="1" si="82"/>
        <v>#NAME?</v>
      </c>
      <c r="H493" s="281"/>
      <c r="I493" s="281"/>
      <c r="J493" s="281">
        <f t="shared" si="78"/>
        <v>0</v>
      </c>
      <c r="K493" s="281"/>
      <c r="L493" s="286" t="e">
        <f t="shared" si="79"/>
        <v>#DIV/0!</v>
      </c>
      <c r="M493" s="287" t="str">
        <f t="shared" si="72"/>
        <v/>
      </c>
      <c r="N493" s="288" t="e">
        <f ca="1">MATCH(F493,[4]IMC!B:B,0)</f>
        <v>#NAME?</v>
      </c>
      <c r="O493" s="288" t="e">
        <f t="shared" ca="1" si="83"/>
        <v>#NAME?</v>
      </c>
      <c r="P493" s="287" t="e">
        <f ca="1">CONCATENATE(INDEX([4]IMC!$F$1:$R$5,5,$O493) &amp; " e " &amp; INDEX([4]IMC!$F$1:$R$5,5,$O493+1))</f>
        <v>#NAME?</v>
      </c>
      <c r="Q493" s="281"/>
      <c r="R493" s="288" t="e">
        <f ca="1">MATCH(F493,[4]PC!A:A,0)</f>
        <v>#NAME?</v>
      </c>
      <c r="S493" s="288" t="e">
        <f t="shared" ca="1" si="73"/>
        <v>#NAME?</v>
      </c>
      <c r="T493" s="296" t="e">
        <f ca="1">CONCATENATE(INDEX([4]PC!$E$1:$M$2,1,$S493) &amp; " e " &amp; INDEX([4]PC!$E$1:$M$2,1,$S493+1))</f>
        <v>#NAME?</v>
      </c>
      <c r="U493" s="339"/>
      <c r="V493" s="335" t="e">
        <f t="shared" ca="1" si="74"/>
        <v>#NAME?</v>
      </c>
      <c r="W493" s="335" t="e">
        <f ca="1">CONCATENATE(INDEX([4]IMC!$F$1:$R$5,5,$V493) &amp; " e " &amp; INDEX([4]IMC!$F$1:$R$5,5,$V493+1))</f>
        <v>#NAME?</v>
      </c>
      <c r="X493" s="336">
        <f t="shared" si="75"/>
        <v>0</v>
      </c>
      <c r="Y493" s="336">
        <f t="shared" si="76"/>
        <v>0</v>
      </c>
      <c r="Z493" s="337"/>
      <c r="AA493" s="294" t="e">
        <f ca="1">VLOOKUP(F493,[4]IMC!$B$6:$R$210,5,FALSE)</f>
        <v>#NAME?</v>
      </c>
      <c r="AB493" s="294" t="e">
        <f ca="1">VLOOKUP(F493,[4]IMC!$B$6:$R$210,6,FALSE)</f>
        <v>#NAME?</v>
      </c>
      <c r="AC493" s="294" t="e">
        <f ca="1">VLOOKUP(F493,[4]IMC!$B$6:$R$210,7,FALSE)</f>
        <v>#NAME?</v>
      </c>
      <c r="AD493" s="294" t="e">
        <f ca="1">VLOOKUP(F493,[4]IMC!$B$6:$R$210,8,FALSE)</f>
        <v>#NAME?</v>
      </c>
      <c r="AE493" s="294" t="e">
        <f ca="1">VLOOKUP(F493,[4]IMC!$B$6:$R$210,9,FALSE)</f>
        <v>#NAME?</v>
      </c>
      <c r="AF493" s="294" t="e">
        <f ca="1">VLOOKUP(F493,[4]IMC!$B$6:$R$210,10,FALSE)</f>
        <v>#NAME?</v>
      </c>
      <c r="AG493" s="294" t="e">
        <f ca="1">VLOOKUP(F493,[4]IMC!$B$6:$R$210,11,FALSE)</f>
        <v>#NAME?</v>
      </c>
      <c r="AH493" s="294" t="e">
        <f ca="1">VLOOKUP(F493,[4]IMC!$B$6:$R$210,12,FALSE)</f>
        <v>#NAME?</v>
      </c>
      <c r="AI493" s="294" t="e">
        <f ca="1">VLOOKUP(F493,[4]IMC!$B$6:$R$210,13,FALSE)</f>
        <v>#NAME?</v>
      </c>
      <c r="AJ493" s="294" t="e">
        <f ca="1">VLOOKUP(F493,[4]IMC!$B$6:$R$210,14,FALSE)</f>
        <v>#NAME?</v>
      </c>
      <c r="AK493" s="294" t="e">
        <f ca="1">VLOOKUP(F493,[4]IMC!$B$6:$R$210,15,FALSE)</f>
        <v>#NAME?</v>
      </c>
      <c r="AL493" s="294" t="e">
        <f ca="1">VLOOKUP(F493,[4]IMC!$B$6:$R$210,16,FALSE)</f>
        <v>#NAME?</v>
      </c>
      <c r="AM493" s="294" t="e">
        <f ca="1">VLOOKUP(F493,[4]IMC!$B$6:$R$210,17,FALSE)</f>
        <v>#NAME?</v>
      </c>
    </row>
    <row r="494" spans="1:39" ht="12">
      <c r="A494" s="281"/>
      <c r="B494" s="281"/>
      <c r="C494" s="281"/>
      <c r="D494" s="283"/>
      <c r="E494" s="283"/>
      <c r="F494" s="284" t="e">
        <f t="shared" ca="1" si="81"/>
        <v>#NAME?</v>
      </c>
      <c r="G494" s="285" t="e">
        <f t="shared" ca="1" si="82"/>
        <v>#NAME?</v>
      </c>
      <c r="H494" s="281"/>
      <c r="I494" s="281"/>
      <c r="J494" s="281">
        <f t="shared" si="78"/>
        <v>0</v>
      </c>
      <c r="K494" s="281"/>
      <c r="L494" s="286" t="e">
        <f t="shared" si="79"/>
        <v>#DIV/0!</v>
      </c>
      <c r="M494" s="287" t="str">
        <f t="shared" si="72"/>
        <v/>
      </c>
      <c r="N494" s="288" t="e">
        <f ca="1">MATCH(F494,[4]IMC!B:B,0)</f>
        <v>#NAME?</v>
      </c>
      <c r="O494" s="288" t="e">
        <f t="shared" ca="1" si="83"/>
        <v>#NAME?</v>
      </c>
      <c r="P494" s="287" t="e">
        <f ca="1">CONCATENATE(INDEX([4]IMC!$F$1:$R$5,5,$O494) &amp; " e " &amp; INDEX([4]IMC!$F$1:$R$5,5,$O494+1))</f>
        <v>#NAME?</v>
      </c>
      <c r="Q494" s="281"/>
      <c r="R494" s="288" t="e">
        <f ca="1">MATCH(F494,[4]PC!A:A,0)</f>
        <v>#NAME?</v>
      </c>
      <c r="S494" s="288" t="e">
        <f t="shared" ca="1" si="73"/>
        <v>#NAME?</v>
      </c>
      <c r="T494" s="296" t="e">
        <f ca="1">CONCATENATE(INDEX([4]PC!$E$1:$M$2,1,$S494) &amp; " e " &amp; INDEX([4]PC!$E$1:$M$2,1,$S494+1))</f>
        <v>#NAME?</v>
      </c>
      <c r="U494" s="339"/>
      <c r="V494" s="335" t="e">
        <f t="shared" ca="1" si="74"/>
        <v>#NAME?</v>
      </c>
      <c r="W494" s="335" t="e">
        <f ca="1">CONCATENATE(INDEX([4]IMC!$F$1:$R$5,5,$V494) &amp; " e " &amp; INDEX([4]IMC!$F$1:$R$5,5,$V494+1))</f>
        <v>#NAME?</v>
      </c>
      <c r="X494" s="336">
        <f t="shared" si="75"/>
        <v>0</v>
      </c>
      <c r="Y494" s="336">
        <f t="shared" si="76"/>
        <v>0</v>
      </c>
      <c r="Z494" s="337"/>
      <c r="AA494" s="294" t="e">
        <f ca="1">VLOOKUP(F494,[4]IMC!$B$6:$R$210,5,FALSE)</f>
        <v>#NAME?</v>
      </c>
      <c r="AB494" s="294" t="e">
        <f ca="1">VLOOKUP(F494,[4]IMC!$B$6:$R$210,6,FALSE)</f>
        <v>#NAME?</v>
      </c>
      <c r="AC494" s="294" t="e">
        <f ca="1">VLOOKUP(F494,[4]IMC!$B$6:$R$210,7,FALSE)</f>
        <v>#NAME?</v>
      </c>
      <c r="AD494" s="294" t="e">
        <f ca="1">VLOOKUP(F494,[4]IMC!$B$6:$R$210,8,FALSE)</f>
        <v>#NAME?</v>
      </c>
      <c r="AE494" s="294" t="e">
        <f ca="1">VLOOKUP(F494,[4]IMC!$B$6:$R$210,9,FALSE)</f>
        <v>#NAME?</v>
      </c>
      <c r="AF494" s="294" t="e">
        <f ca="1">VLOOKUP(F494,[4]IMC!$B$6:$R$210,10,FALSE)</f>
        <v>#NAME?</v>
      </c>
      <c r="AG494" s="294" t="e">
        <f ca="1">VLOOKUP(F494,[4]IMC!$B$6:$R$210,11,FALSE)</f>
        <v>#NAME?</v>
      </c>
      <c r="AH494" s="294" t="e">
        <f ca="1">VLOOKUP(F494,[4]IMC!$B$6:$R$210,12,FALSE)</f>
        <v>#NAME?</v>
      </c>
      <c r="AI494" s="294" t="e">
        <f ca="1">VLOOKUP(F494,[4]IMC!$B$6:$R$210,13,FALSE)</f>
        <v>#NAME?</v>
      </c>
      <c r="AJ494" s="294" t="e">
        <f ca="1">VLOOKUP(F494,[4]IMC!$B$6:$R$210,14,FALSE)</f>
        <v>#NAME?</v>
      </c>
      <c r="AK494" s="294" t="e">
        <f ca="1">VLOOKUP(F494,[4]IMC!$B$6:$R$210,15,FALSE)</f>
        <v>#NAME?</v>
      </c>
      <c r="AL494" s="294" t="e">
        <f ca="1">VLOOKUP(F494,[4]IMC!$B$6:$R$210,16,FALSE)</f>
        <v>#NAME?</v>
      </c>
      <c r="AM494" s="294" t="e">
        <f ca="1">VLOOKUP(F494,[4]IMC!$B$6:$R$210,17,FALSE)</f>
        <v>#NAME?</v>
      </c>
    </row>
    <row r="495" spans="1:39" ht="12">
      <c r="A495" s="281"/>
      <c r="B495" s="281"/>
      <c r="C495" s="281"/>
      <c r="D495" s="283"/>
      <c r="E495" s="283"/>
      <c r="F495" s="284" t="e">
        <f t="shared" ca="1" si="81"/>
        <v>#NAME?</v>
      </c>
      <c r="G495" s="285" t="e">
        <f t="shared" ca="1" si="82"/>
        <v>#NAME?</v>
      </c>
      <c r="H495" s="281"/>
      <c r="I495" s="281"/>
      <c r="J495" s="281">
        <f t="shared" si="78"/>
        <v>0</v>
      </c>
      <c r="K495" s="281"/>
      <c r="L495" s="286" t="e">
        <f t="shared" si="79"/>
        <v>#DIV/0!</v>
      </c>
      <c r="M495" s="287" t="str">
        <f t="shared" si="72"/>
        <v/>
      </c>
      <c r="N495" s="288" t="e">
        <f ca="1">MATCH(F495,[4]IMC!B:B,0)</f>
        <v>#NAME?</v>
      </c>
      <c r="O495" s="288" t="e">
        <f t="shared" ca="1" si="83"/>
        <v>#NAME?</v>
      </c>
      <c r="P495" s="287" t="e">
        <f ca="1">CONCATENATE(INDEX([4]IMC!$F$1:$R$5,5,$O495) &amp; " e " &amp; INDEX([4]IMC!$F$1:$R$5,5,$O495+1))</f>
        <v>#NAME?</v>
      </c>
      <c r="Q495" s="281"/>
      <c r="R495" s="288" t="e">
        <f ca="1">MATCH(F495,[4]PC!A:A,0)</f>
        <v>#NAME?</v>
      </c>
      <c r="S495" s="288" t="e">
        <f t="shared" ca="1" si="73"/>
        <v>#NAME?</v>
      </c>
      <c r="T495" s="296" t="e">
        <f ca="1">CONCATENATE(INDEX([4]PC!$E$1:$M$2,1,$S495) &amp; " e " &amp; INDEX([4]PC!$E$1:$M$2,1,$S495+1))</f>
        <v>#NAME?</v>
      </c>
      <c r="U495" s="339"/>
      <c r="V495" s="335" t="e">
        <f t="shared" ca="1" si="74"/>
        <v>#NAME?</v>
      </c>
      <c r="W495" s="335" t="e">
        <f ca="1">CONCATENATE(INDEX([4]IMC!$F$1:$R$5,5,$V495) &amp; " e " &amp; INDEX([4]IMC!$F$1:$R$5,5,$V495+1))</f>
        <v>#NAME?</v>
      </c>
      <c r="X495" s="336">
        <f t="shared" si="75"/>
        <v>0</v>
      </c>
      <c r="Y495" s="336">
        <f t="shared" si="76"/>
        <v>0</v>
      </c>
      <c r="Z495" s="337"/>
      <c r="AA495" s="294" t="e">
        <f ca="1">VLOOKUP(F495,[4]IMC!$B$6:$R$210,5,FALSE)</f>
        <v>#NAME?</v>
      </c>
      <c r="AB495" s="294" t="e">
        <f ca="1">VLOOKUP(F495,[4]IMC!$B$6:$R$210,6,FALSE)</f>
        <v>#NAME?</v>
      </c>
      <c r="AC495" s="294" t="e">
        <f ca="1">VLOOKUP(F495,[4]IMC!$B$6:$R$210,7,FALSE)</f>
        <v>#NAME?</v>
      </c>
      <c r="AD495" s="294" t="e">
        <f ca="1">VLOOKUP(F495,[4]IMC!$B$6:$R$210,8,FALSE)</f>
        <v>#NAME?</v>
      </c>
      <c r="AE495" s="294" t="e">
        <f ca="1">VLOOKUP(F495,[4]IMC!$B$6:$R$210,9,FALSE)</f>
        <v>#NAME?</v>
      </c>
      <c r="AF495" s="294" t="e">
        <f ca="1">VLOOKUP(F495,[4]IMC!$B$6:$R$210,10,FALSE)</f>
        <v>#NAME?</v>
      </c>
      <c r="AG495" s="294" t="e">
        <f ca="1">VLOOKUP(F495,[4]IMC!$B$6:$R$210,11,FALSE)</f>
        <v>#NAME?</v>
      </c>
      <c r="AH495" s="294" t="e">
        <f ca="1">VLOOKUP(F495,[4]IMC!$B$6:$R$210,12,FALSE)</f>
        <v>#NAME?</v>
      </c>
      <c r="AI495" s="294" t="e">
        <f ca="1">VLOOKUP(F495,[4]IMC!$B$6:$R$210,13,FALSE)</f>
        <v>#NAME?</v>
      </c>
      <c r="AJ495" s="294" t="e">
        <f ca="1">VLOOKUP(F495,[4]IMC!$B$6:$R$210,14,FALSE)</f>
        <v>#NAME?</v>
      </c>
      <c r="AK495" s="294" t="e">
        <f ca="1">VLOOKUP(F495,[4]IMC!$B$6:$R$210,15,FALSE)</f>
        <v>#NAME?</v>
      </c>
      <c r="AL495" s="294" t="e">
        <f ca="1">VLOOKUP(F495,[4]IMC!$B$6:$R$210,16,FALSE)</f>
        <v>#NAME?</v>
      </c>
      <c r="AM495" s="294" t="e">
        <f ca="1">VLOOKUP(F495,[4]IMC!$B$6:$R$210,17,FALSE)</f>
        <v>#NAME?</v>
      </c>
    </row>
    <row r="496" spans="1:39" ht="12">
      <c r="A496" s="281"/>
      <c r="B496" s="281"/>
      <c r="C496" s="281"/>
      <c r="D496" s="283"/>
      <c r="E496" s="283"/>
      <c r="F496" s="284" t="e">
        <f t="shared" ca="1" si="81"/>
        <v>#NAME?</v>
      </c>
      <c r="G496" s="285" t="e">
        <f t="shared" ca="1" si="82"/>
        <v>#NAME?</v>
      </c>
      <c r="H496" s="281"/>
      <c r="I496" s="281"/>
      <c r="J496" s="281">
        <f t="shared" si="78"/>
        <v>0</v>
      </c>
      <c r="K496" s="281"/>
      <c r="L496" s="286" t="e">
        <f t="shared" si="79"/>
        <v>#DIV/0!</v>
      </c>
      <c r="M496" s="287" t="str">
        <f t="shared" si="72"/>
        <v/>
      </c>
      <c r="N496" s="288" t="e">
        <f ca="1">MATCH(F496,[4]IMC!B:B,0)</f>
        <v>#NAME?</v>
      </c>
      <c r="O496" s="288" t="e">
        <f t="shared" ca="1" si="83"/>
        <v>#NAME?</v>
      </c>
      <c r="P496" s="287" t="e">
        <f ca="1">CONCATENATE(INDEX([4]IMC!$F$1:$R$5,5,$O496) &amp; " e " &amp; INDEX([4]IMC!$F$1:$R$5,5,$O496+1))</f>
        <v>#NAME?</v>
      </c>
      <c r="Q496" s="281"/>
      <c r="R496" s="288" t="e">
        <f ca="1">MATCH(F496,[4]PC!A:A,0)</f>
        <v>#NAME?</v>
      </c>
      <c r="S496" s="288" t="e">
        <f t="shared" ca="1" si="73"/>
        <v>#NAME?</v>
      </c>
      <c r="T496" s="296" t="e">
        <f ca="1">CONCATENATE(INDEX([4]PC!$E$1:$M$2,1,$S496) &amp; " e " &amp; INDEX([4]PC!$E$1:$M$2,1,$S496+1))</f>
        <v>#NAME?</v>
      </c>
      <c r="U496" s="339"/>
      <c r="V496" s="335" t="e">
        <f t="shared" ca="1" si="74"/>
        <v>#NAME?</v>
      </c>
      <c r="W496" s="335" t="e">
        <f ca="1">CONCATENATE(INDEX([4]IMC!$F$1:$R$5,5,$V496) &amp; " e " &amp; INDEX([4]IMC!$F$1:$R$5,5,$V496+1))</f>
        <v>#NAME?</v>
      </c>
      <c r="X496" s="336">
        <f t="shared" si="75"/>
        <v>0</v>
      </c>
      <c r="Y496" s="336">
        <f t="shared" si="76"/>
        <v>0</v>
      </c>
      <c r="Z496" s="337"/>
      <c r="AA496" s="294" t="e">
        <f ca="1">VLOOKUP(F496,[4]IMC!$B$6:$R$210,5,FALSE)</f>
        <v>#NAME?</v>
      </c>
      <c r="AB496" s="294" t="e">
        <f ca="1">VLOOKUP(F496,[4]IMC!$B$6:$R$210,6,FALSE)</f>
        <v>#NAME?</v>
      </c>
      <c r="AC496" s="294" t="e">
        <f ca="1">VLOOKUP(F496,[4]IMC!$B$6:$R$210,7,FALSE)</f>
        <v>#NAME?</v>
      </c>
      <c r="AD496" s="294" t="e">
        <f ca="1">VLOOKUP(F496,[4]IMC!$B$6:$R$210,8,FALSE)</f>
        <v>#NAME?</v>
      </c>
      <c r="AE496" s="294" t="e">
        <f ca="1">VLOOKUP(F496,[4]IMC!$B$6:$R$210,9,FALSE)</f>
        <v>#NAME?</v>
      </c>
      <c r="AF496" s="294" t="e">
        <f ca="1">VLOOKUP(F496,[4]IMC!$B$6:$R$210,10,FALSE)</f>
        <v>#NAME?</v>
      </c>
      <c r="AG496" s="294" t="e">
        <f ca="1">VLOOKUP(F496,[4]IMC!$B$6:$R$210,11,FALSE)</f>
        <v>#NAME?</v>
      </c>
      <c r="AH496" s="294" t="e">
        <f ca="1">VLOOKUP(F496,[4]IMC!$B$6:$R$210,12,FALSE)</f>
        <v>#NAME?</v>
      </c>
      <c r="AI496" s="294" t="e">
        <f ca="1">VLOOKUP(F496,[4]IMC!$B$6:$R$210,13,FALSE)</f>
        <v>#NAME?</v>
      </c>
      <c r="AJ496" s="294" t="e">
        <f ca="1">VLOOKUP(F496,[4]IMC!$B$6:$R$210,14,FALSE)</f>
        <v>#NAME?</v>
      </c>
      <c r="AK496" s="294" t="e">
        <f ca="1">VLOOKUP(F496,[4]IMC!$B$6:$R$210,15,FALSE)</f>
        <v>#NAME?</v>
      </c>
      <c r="AL496" s="294" t="e">
        <f ca="1">VLOOKUP(F496,[4]IMC!$B$6:$R$210,16,FALSE)</f>
        <v>#NAME?</v>
      </c>
      <c r="AM496" s="294" t="e">
        <f ca="1">VLOOKUP(F496,[4]IMC!$B$6:$R$210,17,FALSE)</f>
        <v>#NAME?</v>
      </c>
    </row>
    <row r="497" spans="1:39" ht="12">
      <c r="A497" s="281"/>
      <c r="B497" s="281"/>
      <c r="C497" s="281"/>
      <c r="D497" s="283"/>
      <c r="E497" s="283"/>
      <c r="F497" s="284" t="e">
        <f t="shared" ca="1" si="81"/>
        <v>#NAME?</v>
      </c>
      <c r="G497" s="285" t="e">
        <f t="shared" ca="1" si="82"/>
        <v>#NAME?</v>
      </c>
      <c r="H497" s="281"/>
      <c r="I497" s="281"/>
      <c r="J497" s="281">
        <f t="shared" si="78"/>
        <v>0</v>
      </c>
      <c r="K497" s="281"/>
      <c r="L497" s="286" t="e">
        <f t="shared" si="79"/>
        <v>#DIV/0!</v>
      </c>
      <c r="M497" s="287" t="str">
        <f t="shared" si="72"/>
        <v/>
      </c>
      <c r="N497" s="288" t="e">
        <f ca="1">MATCH(F497,[4]IMC!B:B,0)</f>
        <v>#NAME?</v>
      </c>
      <c r="O497" s="288" t="e">
        <f t="shared" ca="1" si="83"/>
        <v>#NAME?</v>
      </c>
      <c r="P497" s="287" t="e">
        <f ca="1">CONCATENATE(INDEX([4]IMC!$F$1:$R$5,5,$O497) &amp; " e " &amp; INDEX([4]IMC!$F$1:$R$5,5,$O497+1))</f>
        <v>#NAME?</v>
      </c>
      <c r="Q497" s="281"/>
      <c r="R497" s="288" t="e">
        <f ca="1">MATCH(F497,[4]PC!A:A,0)</f>
        <v>#NAME?</v>
      </c>
      <c r="S497" s="288" t="e">
        <f t="shared" ca="1" si="73"/>
        <v>#NAME?</v>
      </c>
      <c r="T497" s="296" t="e">
        <f ca="1">CONCATENATE(INDEX([4]PC!$E$1:$M$2,1,$S497) &amp; " e " &amp; INDEX([4]PC!$E$1:$M$2,1,$S497+1))</f>
        <v>#NAME?</v>
      </c>
      <c r="U497" s="339"/>
      <c r="V497" s="335" t="e">
        <f t="shared" ca="1" si="74"/>
        <v>#NAME?</v>
      </c>
      <c r="W497" s="335" t="e">
        <f ca="1">CONCATENATE(INDEX([4]IMC!$F$1:$R$5,5,$V497) &amp; " e " &amp; INDEX([4]IMC!$F$1:$R$5,5,$V497+1))</f>
        <v>#NAME?</v>
      </c>
      <c r="X497" s="336">
        <f t="shared" si="75"/>
        <v>0</v>
      </c>
      <c r="Y497" s="336">
        <f t="shared" si="76"/>
        <v>0</v>
      </c>
      <c r="Z497" s="337"/>
      <c r="AA497" s="294" t="e">
        <f ca="1">VLOOKUP(F497,[4]IMC!$B$6:$R$210,5,FALSE)</f>
        <v>#NAME?</v>
      </c>
      <c r="AB497" s="294" t="e">
        <f ca="1">VLOOKUP(F497,[4]IMC!$B$6:$R$210,6,FALSE)</f>
        <v>#NAME?</v>
      </c>
      <c r="AC497" s="294" t="e">
        <f ca="1">VLOOKUP(F497,[4]IMC!$B$6:$R$210,7,FALSE)</f>
        <v>#NAME?</v>
      </c>
      <c r="AD497" s="294" t="e">
        <f ca="1">VLOOKUP(F497,[4]IMC!$B$6:$R$210,8,FALSE)</f>
        <v>#NAME?</v>
      </c>
      <c r="AE497" s="294" t="e">
        <f ca="1">VLOOKUP(F497,[4]IMC!$B$6:$R$210,9,FALSE)</f>
        <v>#NAME?</v>
      </c>
      <c r="AF497" s="294" t="e">
        <f ca="1">VLOOKUP(F497,[4]IMC!$B$6:$R$210,10,FALSE)</f>
        <v>#NAME?</v>
      </c>
      <c r="AG497" s="294" t="e">
        <f ca="1">VLOOKUP(F497,[4]IMC!$B$6:$R$210,11,FALSE)</f>
        <v>#NAME?</v>
      </c>
      <c r="AH497" s="294" t="e">
        <f ca="1">VLOOKUP(F497,[4]IMC!$B$6:$R$210,12,FALSE)</f>
        <v>#NAME?</v>
      </c>
      <c r="AI497" s="294" t="e">
        <f ca="1">VLOOKUP(F497,[4]IMC!$B$6:$R$210,13,FALSE)</f>
        <v>#NAME?</v>
      </c>
      <c r="AJ497" s="294" t="e">
        <f ca="1">VLOOKUP(F497,[4]IMC!$B$6:$R$210,14,FALSE)</f>
        <v>#NAME?</v>
      </c>
      <c r="AK497" s="294" t="e">
        <f ca="1">VLOOKUP(F497,[4]IMC!$B$6:$R$210,15,FALSE)</f>
        <v>#NAME?</v>
      </c>
      <c r="AL497" s="294" t="e">
        <f ca="1">VLOOKUP(F497,[4]IMC!$B$6:$R$210,16,FALSE)</f>
        <v>#NAME?</v>
      </c>
      <c r="AM497" s="294" t="e">
        <f ca="1">VLOOKUP(F497,[4]IMC!$B$6:$R$210,17,FALSE)</f>
        <v>#NAME?</v>
      </c>
    </row>
    <row r="498" spans="1:39" ht="12">
      <c r="A498" s="281"/>
      <c r="B498" s="281"/>
      <c r="C498" s="281"/>
      <c r="D498" s="283"/>
      <c r="E498" s="283"/>
      <c r="F498" s="284" t="e">
        <f t="shared" ca="1" si="81"/>
        <v>#NAME?</v>
      </c>
      <c r="G498" s="285" t="e">
        <f t="shared" ca="1" si="82"/>
        <v>#NAME?</v>
      </c>
      <c r="H498" s="281"/>
      <c r="I498" s="281"/>
      <c r="J498" s="281">
        <f t="shared" si="78"/>
        <v>0</v>
      </c>
      <c r="K498" s="281"/>
      <c r="L498" s="286" t="e">
        <f t="shared" si="79"/>
        <v>#DIV/0!</v>
      </c>
      <c r="M498" s="287" t="str">
        <f t="shared" si="72"/>
        <v/>
      </c>
      <c r="N498" s="288" t="e">
        <f ca="1">MATCH(F498,[4]IMC!B:B,0)</f>
        <v>#NAME?</v>
      </c>
      <c r="O498" s="288" t="e">
        <f t="shared" ca="1" si="83"/>
        <v>#NAME?</v>
      </c>
      <c r="P498" s="287" t="e">
        <f ca="1">CONCATENATE(INDEX([4]IMC!$F$1:$R$5,5,$O498) &amp; " e " &amp; INDEX([4]IMC!$F$1:$R$5,5,$O498+1))</f>
        <v>#NAME?</v>
      </c>
      <c r="Q498" s="281"/>
      <c r="R498" s="288" t="e">
        <f ca="1">MATCH(F498,[4]PC!A:A,0)</f>
        <v>#NAME?</v>
      </c>
      <c r="S498" s="288" t="e">
        <f t="shared" ca="1" si="73"/>
        <v>#NAME?</v>
      </c>
      <c r="T498" s="296" t="e">
        <f ca="1">CONCATENATE(INDEX([4]PC!$E$1:$M$2,1,$S498) &amp; " e " &amp; INDEX([4]PC!$E$1:$M$2,1,$S498+1))</f>
        <v>#NAME?</v>
      </c>
      <c r="U498" s="339"/>
      <c r="V498" s="335" t="e">
        <f t="shared" ca="1" si="74"/>
        <v>#NAME?</v>
      </c>
      <c r="W498" s="335" t="e">
        <f ca="1">CONCATENATE(INDEX([4]IMC!$F$1:$R$5,5,$V498) &amp; " e " &amp; INDEX([4]IMC!$F$1:$R$5,5,$V498+1))</f>
        <v>#NAME?</v>
      </c>
      <c r="X498" s="336">
        <f t="shared" si="75"/>
        <v>0</v>
      </c>
      <c r="Y498" s="336">
        <f t="shared" si="76"/>
        <v>0</v>
      </c>
      <c r="Z498" s="337"/>
      <c r="AA498" s="294" t="e">
        <f ca="1">VLOOKUP(F498,[4]IMC!$B$6:$R$210,5,FALSE)</f>
        <v>#NAME?</v>
      </c>
      <c r="AB498" s="294" t="e">
        <f ca="1">VLOOKUP(F498,[4]IMC!$B$6:$R$210,6,FALSE)</f>
        <v>#NAME?</v>
      </c>
      <c r="AC498" s="294" t="e">
        <f ca="1">VLOOKUP(F498,[4]IMC!$B$6:$R$210,7,FALSE)</f>
        <v>#NAME?</v>
      </c>
      <c r="AD498" s="294" t="e">
        <f ca="1">VLOOKUP(F498,[4]IMC!$B$6:$R$210,8,FALSE)</f>
        <v>#NAME?</v>
      </c>
      <c r="AE498" s="294" t="e">
        <f ca="1">VLOOKUP(F498,[4]IMC!$B$6:$R$210,9,FALSE)</f>
        <v>#NAME?</v>
      </c>
      <c r="AF498" s="294" t="e">
        <f ca="1">VLOOKUP(F498,[4]IMC!$B$6:$R$210,10,FALSE)</f>
        <v>#NAME?</v>
      </c>
      <c r="AG498" s="294" t="e">
        <f ca="1">VLOOKUP(F498,[4]IMC!$B$6:$R$210,11,FALSE)</f>
        <v>#NAME?</v>
      </c>
      <c r="AH498" s="294" t="e">
        <f ca="1">VLOOKUP(F498,[4]IMC!$B$6:$R$210,12,FALSE)</f>
        <v>#NAME?</v>
      </c>
      <c r="AI498" s="294" t="e">
        <f ca="1">VLOOKUP(F498,[4]IMC!$B$6:$R$210,13,FALSE)</f>
        <v>#NAME?</v>
      </c>
      <c r="AJ498" s="294" t="e">
        <f ca="1">VLOOKUP(F498,[4]IMC!$B$6:$R$210,14,FALSE)</f>
        <v>#NAME?</v>
      </c>
      <c r="AK498" s="294" t="e">
        <f ca="1">VLOOKUP(F498,[4]IMC!$B$6:$R$210,15,FALSE)</f>
        <v>#NAME?</v>
      </c>
      <c r="AL498" s="294" t="e">
        <f ca="1">VLOOKUP(F498,[4]IMC!$B$6:$R$210,16,FALSE)</f>
        <v>#NAME?</v>
      </c>
      <c r="AM498" s="294" t="e">
        <f ca="1">VLOOKUP(F498,[4]IMC!$B$6:$R$210,17,FALSE)</f>
        <v>#NAME?</v>
      </c>
    </row>
    <row r="499" spans="1:39" ht="12">
      <c r="A499" s="281"/>
      <c r="B499" s="281"/>
      <c r="C499" s="281"/>
      <c r="D499" s="283"/>
      <c r="E499" s="283"/>
      <c r="F499" s="284" t="e">
        <f t="shared" ca="1" si="81"/>
        <v>#NAME?</v>
      </c>
      <c r="G499" s="285" t="e">
        <f t="shared" ca="1" si="82"/>
        <v>#NAME?</v>
      </c>
      <c r="H499" s="281"/>
      <c r="I499" s="281"/>
      <c r="J499" s="281">
        <f t="shared" si="78"/>
        <v>0</v>
      </c>
      <c r="K499" s="281"/>
      <c r="L499" s="286" t="e">
        <f t="shared" si="79"/>
        <v>#DIV/0!</v>
      </c>
      <c r="M499" s="287" t="str">
        <f t="shared" si="72"/>
        <v/>
      </c>
      <c r="N499" s="288" t="e">
        <f ca="1">MATCH(F499,[4]IMC!B:B,0)</f>
        <v>#NAME?</v>
      </c>
      <c r="O499" s="288" t="e">
        <f t="shared" ca="1" si="83"/>
        <v>#NAME?</v>
      </c>
      <c r="P499" s="287" t="e">
        <f ca="1">CONCATENATE(INDEX([4]IMC!$F$1:$R$5,5,$O499) &amp; " e " &amp; INDEX([4]IMC!$F$1:$R$5,5,$O499+1))</f>
        <v>#NAME?</v>
      </c>
      <c r="Q499" s="281"/>
      <c r="R499" s="288" t="e">
        <f ca="1">MATCH(F499,[4]PC!A:A,0)</f>
        <v>#NAME?</v>
      </c>
      <c r="S499" s="288" t="e">
        <f t="shared" ca="1" si="73"/>
        <v>#NAME?</v>
      </c>
      <c r="T499" s="296" t="e">
        <f ca="1">CONCATENATE(INDEX([4]PC!$E$1:$M$2,1,$S499) &amp; " e " &amp; INDEX([4]PC!$E$1:$M$2,1,$S499+1))</f>
        <v>#NAME?</v>
      </c>
      <c r="U499" s="339"/>
      <c r="V499" s="335" t="e">
        <f t="shared" ca="1" si="74"/>
        <v>#NAME?</v>
      </c>
      <c r="W499" s="335" t="e">
        <f ca="1">CONCATENATE(INDEX([4]IMC!$F$1:$R$5,5,$V499) &amp; " e " &amp; INDEX([4]IMC!$F$1:$R$5,5,$V499+1))</f>
        <v>#NAME?</v>
      </c>
      <c r="X499" s="336">
        <f t="shared" si="75"/>
        <v>0</v>
      </c>
      <c r="Y499" s="336">
        <f t="shared" si="76"/>
        <v>0</v>
      </c>
      <c r="Z499" s="337"/>
      <c r="AA499" s="294" t="e">
        <f ca="1">VLOOKUP(F499,[4]IMC!$B$6:$R$210,5,FALSE)</f>
        <v>#NAME?</v>
      </c>
      <c r="AB499" s="294" t="e">
        <f ca="1">VLOOKUP(F499,[4]IMC!$B$6:$R$210,6,FALSE)</f>
        <v>#NAME?</v>
      </c>
      <c r="AC499" s="294" t="e">
        <f ca="1">VLOOKUP(F499,[4]IMC!$B$6:$R$210,7,FALSE)</f>
        <v>#NAME?</v>
      </c>
      <c r="AD499" s="294" t="e">
        <f ca="1">VLOOKUP(F499,[4]IMC!$B$6:$R$210,8,FALSE)</f>
        <v>#NAME?</v>
      </c>
      <c r="AE499" s="294" t="e">
        <f ca="1">VLOOKUP(F499,[4]IMC!$B$6:$R$210,9,FALSE)</f>
        <v>#NAME?</v>
      </c>
      <c r="AF499" s="294" t="e">
        <f ca="1">VLOOKUP(F499,[4]IMC!$B$6:$R$210,10,FALSE)</f>
        <v>#NAME?</v>
      </c>
      <c r="AG499" s="294" t="e">
        <f ca="1">VLOOKUP(F499,[4]IMC!$B$6:$R$210,11,FALSE)</f>
        <v>#NAME?</v>
      </c>
      <c r="AH499" s="294" t="e">
        <f ca="1">VLOOKUP(F499,[4]IMC!$B$6:$R$210,12,FALSE)</f>
        <v>#NAME?</v>
      </c>
      <c r="AI499" s="294" t="e">
        <f ca="1">VLOOKUP(F499,[4]IMC!$B$6:$R$210,13,FALSE)</f>
        <v>#NAME?</v>
      </c>
      <c r="AJ499" s="294" t="e">
        <f ca="1">VLOOKUP(F499,[4]IMC!$B$6:$R$210,14,FALSE)</f>
        <v>#NAME?</v>
      </c>
      <c r="AK499" s="294" t="e">
        <f ca="1">VLOOKUP(F499,[4]IMC!$B$6:$R$210,15,FALSE)</f>
        <v>#NAME?</v>
      </c>
      <c r="AL499" s="294" t="e">
        <f ca="1">VLOOKUP(F499,[4]IMC!$B$6:$R$210,16,FALSE)</f>
        <v>#NAME?</v>
      </c>
      <c r="AM499" s="294" t="e">
        <f ca="1">VLOOKUP(F499,[4]IMC!$B$6:$R$210,17,FALSE)</f>
        <v>#NAME?</v>
      </c>
    </row>
    <row r="500" spans="1:39" ht="12">
      <c r="A500" s="281"/>
      <c r="B500" s="281"/>
      <c r="C500" s="281"/>
      <c r="D500" s="283"/>
      <c r="E500" s="283"/>
      <c r="F500" s="284" t="e">
        <f t="shared" ca="1" si="81"/>
        <v>#NAME?</v>
      </c>
      <c r="G500" s="285" t="e">
        <f t="shared" ca="1" si="82"/>
        <v>#NAME?</v>
      </c>
      <c r="H500" s="281"/>
      <c r="I500" s="281"/>
      <c r="J500" s="281">
        <f t="shared" si="78"/>
        <v>0</v>
      </c>
      <c r="K500" s="281"/>
      <c r="L500" s="286" t="e">
        <f t="shared" si="79"/>
        <v>#DIV/0!</v>
      </c>
      <c r="M500" s="287" t="str">
        <f t="shared" si="72"/>
        <v/>
      </c>
      <c r="N500" s="288" t="e">
        <f ca="1">MATCH(F500,[4]IMC!B:B,0)</f>
        <v>#NAME?</v>
      </c>
      <c r="O500" s="288" t="e">
        <f t="shared" ca="1" si="83"/>
        <v>#NAME?</v>
      </c>
      <c r="P500" s="287" t="e">
        <f ca="1">CONCATENATE(INDEX([4]IMC!$F$1:$R$5,5,$O500) &amp; " e " &amp; INDEX([4]IMC!$F$1:$R$5,5,$O500+1))</f>
        <v>#NAME?</v>
      </c>
      <c r="Q500" s="281"/>
      <c r="R500" s="288" t="e">
        <f ca="1">MATCH(F500,[4]PC!A:A,0)</f>
        <v>#NAME?</v>
      </c>
      <c r="S500" s="288" t="e">
        <f t="shared" ca="1" si="73"/>
        <v>#NAME?</v>
      </c>
      <c r="T500" s="296" t="e">
        <f ca="1">CONCATENATE(INDEX([4]PC!$E$1:$M$2,1,$S500) &amp; " e " &amp; INDEX([4]PC!$E$1:$M$2,1,$S500+1))</f>
        <v>#NAME?</v>
      </c>
      <c r="U500" s="339"/>
      <c r="V500" s="335" t="e">
        <f t="shared" ca="1" si="74"/>
        <v>#NAME?</v>
      </c>
      <c r="W500" s="335" t="e">
        <f ca="1">CONCATENATE(INDEX([4]IMC!$F$1:$R$5,5,$V500) &amp; " e " &amp; INDEX([4]IMC!$F$1:$R$5,5,$V500+1))</f>
        <v>#NAME?</v>
      </c>
      <c r="X500" s="336">
        <f t="shared" si="75"/>
        <v>0</v>
      </c>
      <c r="Y500" s="336">
        <f t="shared" si="76"/>
        <v>0</v>
      </c>
      <c r="Z500" s="337"/>
      <c r="AA500" s="294" t="e">
        <f ca="1">VLOOKUP(F500,[4]IMC!$B$6:$R$210,5,FALSE)</f>
        <v>#NAME?</v>
      </c>
      <c r="AB500" s="294" t="e">
        <f ca="1">VLOOKUP(F500,[4]IMC!$B$6:$R$210,6,FALSE)</f>
        <v>#NAME?</v>
      </c>
      <c r="AC500" s="294" t="e">
        <f ca="1">VLOOKUP(F500,[4]IMC!$B$6:$R$210,7,FALSE)</f>
        <v>#NAME?</v>
      </c>
      <c r="AD500" s="294" t="e">
        <f ca="1">VLOOKUP(F500,[4]IMC!$B$6:$R$210,8,FALSE)</f>
        <v>#NAME?</v>
      </c>
      <c r="AE500" s="294" t="e">
        <f ca="1">VLOOKUP(F500,[4]IMC!$B$6:$R$210,9,FALSE)</f>
        <v>#NAME?</v>
      </c>
      <c r="AF500" s="294" t="e">
        <f ca="1">VLOOKUP(F500,[4]IMC!$B$6:$R$210,10,FALSE)</f>
        <v>#NAME?</v>
      </c>
      <c r="AG500" s="294" t="e">
        <f ca="1">VLOOKUP(F500,[4]IMC!$B$6:$R$210,11,FALSE)</f>
        <v>#NAME?</v>
      </c>
      <c r="AH500" s="294" t="e">
        <f ca="1">VLOOKUP(F500,[4]IMC!$B$6:$R$210,12,FALSE)</f>
        <v>#NAME?</v>
      </c>
      <c r="AI500" s="294" t="e">
        <f ca="1">VLOOKUP(F500,[4]IMC!$B$6:$R$210,13,FALSE)</f>
        <v>#NAME?</v>
      </c>
      <c r="AJ500" s="294" t="e">
        <f ca="1">VLOOKUP(F500,[4]IMC!$B$6:$R$210,14,FALSE)</f>
        <v>#NAME?</v>
      </c>
      <c r="AK500" s="294" t="e">
        <f ca="1">VLOOKUP(F500,[4]IMC!$B$6:$R$210,15,FALSE)</f>
        <v>#NAME?</v>
      </c>
      <c r="AL500" s="294" t="e">
        <f ca="1">VLOOKUP(F500,[4]IMC!$B$6:$R$210,16,FALSE)</f>
        <v>#NAME?</v>
      </c>
      <c r="AM500" s="294" t="e">
        <f ca="1">VLOOKUP(F500,[4]IMC!$B$6:$R$210,17,FALSE)</f>
        <v>#NAME?</v>
      </c>
    </row>
    <row r="501" spans="1:39" ht="12">
      <c r="A501" s="281"/>
      <c r="B501" s="281"/>
      <c r="C501" s="281"/>
      <c r="D501" s="283"/>
      <c r="E501" s="283"/>
      <c r="F501" s="284" t="e">
        <f t="shared" ca="1" si="81"/>
        <v>#NAME?</v>
      </c>
      <c r="G501" s="285" t="e">
        <f t="shared" ca="1" si="82"/>
        <v>#NAME?</v>
      </c>
      <c r="H501" s="281"/>
      <c r="I501" s="281"/>
      <c r="J501" s="281">
        <f t="shared" si="78"/>
        <v>0</v>
      </c>
      <c r="K501" s="281"/>
      <c r="L501" s="286" t="e">
        <f t="shared" si="79"/>
        <v>#DIV/0!</v>
      </c>
      <c r="M501" s="287" t="str">
        <f t="shared" si="72"/>
        <v/>
      </c>
      <c r="N501" s="288" t="e">
        <f ca="1">MATCH(F501,[4]IMC!B:B,0)</f>
        <v>#NAME?</v>
      </c>
      <c r="O501" s="288" t="e">
        <f t="shared" ca="1" si="83"/>
        <v>#NAME?</v>
      </c>
      <c r="P501" s="287" t="e">
        <f ca="1">CONCATENATE(INDEX([4]IMC!$F$1:$R$5,5,$O501) &amp; " e " &amp; INDEX([4]IMC!$F$1:$R$5,5,$O501+1))</f>
        <v>#NAME?</v>
      </c>
      <c r="Q501" s="281"/>
      <c r="R501" s="288" t="e">
        <f ca="1">MATCH(F501,[4]PC!A:A,0)</f>
        <v>#NAME?</v>
      </c>
      <c r="S501" s="288" t="e">
        <f t="shared" ca="1" si="73"/>
        <v>#NAME?</v>
      </c>
      <c r="T501" s="296" t="e">
        <f ca="1">CONCATENATE(INDEX([4]PC!$E$1:$M$2,1,$S501) &amp; " e " &amp; INDEX([4]PC!$E$1:$M$2,1,$S501+1))</f>
        <v>#NAME?</v>
      </c>
      <c r="U501" s="339"/>
      <c r="V501" s="335" t="e">
        <f t="shared" ca="1" si="74"/>
        <v>#NAME?</v>
      </c>
      <c r="W501" s="335" t="e">
        <f ca="1">CONCATENATE(INDEX([4]IMC!$F$1:$R$5,5,$V501) &amp; " e " &amp; INDEX([4]IMC!$F$1:$R$5,5,$V501+1))</f>
        <v>#NAME?</v>
      </c>
      <c r="X501" s="336">
        <f t="shared" si="75"/>
        <v>0</v>
      </c>
      <c r="Y501" s="336">
        <f t="shared" si="76"/>
        <v>0</v>
      </c>
      <c r="Z501" s="337"/>
      <c r="AA501" s="294" t="e">
        <f ca="1">VLOOKUP(F501,[4]IMC!$B$6:$R$210,5,FALSE)</f>
        <v>#NAME?</v>
      </c>
      <c r="AB501" s="294" t="e">
        <f ca="1">VLOOKUP(F501,[4]IMC!$B$6:$R$210,6,FALSE)</f>
        <v>#NAME?</v>
      </c>
      <c r="AC501" s="294" t="e">
        <f ca="1">VLOOKUP(F501,[4]IMC!$B$6:$R$210,7,FALSE)</f>
        <v>#NAME?</v>
      </c>
      <c r="AD501" s="294" t="e">
        <f ca="1">VLOOKUP(F501,[4]IMC!$B$6:$R$210,8,FALSE)</f>
        <v>#NAME?</v>
      </c>
      <c r="AE501" s="294" t="e">
        <f ca="1">VLOOKUP(F501,[4]IMC!$B$6:$R$210,9,FALSE)</f>
        <v>#NAME?</v>
      </c>
      <c r="AF501" s="294" t="e">
        <f ca="1">VLOOKUP(F501,[4]IMC!$B$6:$R$210,10,FALSE)</f>
        <v>#NAME?</v>
      </c>
      <c r="AG501" s="294" t="e">
        <f ca="1">VLOOKUP(F501,[4]IMC!$B$6:$R$210,11,FALSE)</f>
        <v>#NAME?</v>
      </c>
      <c r="AH501" s="294" t="e">
        <f ca="1">VLOOKUP(F501,[4]IMC!$B$6:$R$210,12,FALSE)</f>
        <v>#NAME?</v>
      </c>
      <c r="AI501" s="294" t="e">
        <f ca="1">VLOOKUP(F501,[4]IMC!$B$6:$R$210,13,FALSE)</f>
        <v>#NAME?</v>
      </c>
      <c r="AJ501" s="294" t="e">
        <f ca="1">VLOOKUP(F501,[4]IMC!$B$6:$R$210,14,FALSE)</f>
        <v>#NAME?</v>
      </c>
      <c r="AK501" s="294" t="e">
        <f ca="1">VLOOKUP(F501,[4]IMC!$B$6:$R$210,15,FALSE)</f>
        <v>#NAME?</v>
      </c>
      <c r="AL501" s="294" t="e">
        <f ca="1">VLOOKUP(F501,[4]IMC!$B$6:$R$210,16,FALSE)</f>
        <v>#NAME?</v>
      </c>
      <c r="AM501" s="294" t="e">
        <f ca="1">VLOOKUP(F501,[4]IMC!$B$6:$R$210,17,FALSE)</f>
        <v>#NAME?</v>
      </c>
    </row>
    <row r="502" spans="1:39" ht="12">
      <c r="A502" s="281"/>
      <c r="B502" s="281"/>
      <c r="C502" s="281"/>
      <c r="D502" s="283"/>
      <c r="E502" s="283"/>
      <c r="F502" s="284" t="e">
        <f t="shared" ca="1" si="81"/>
        <v>#NAME?</v>
      </c>
      <c r="G502" s="285" t="e">
        <f t="shared" ca="1" si="82"/>
        <v>#NAME?</v>
      </c>
      <c r="H502" s="281"/>
      <c r="I502" s="281"/>
      <c r="J502" s="281">
        <f t="shared" si="78"/>
        <v>0</v>
      </c>
      <c r="K502" s="281"/>
      <c r="L502" s="286" t="e">
        <f t="shared" si="79"/>
        <v>#DIV/0!</v>
      </c>
      <c r="M502" s="287" t="str">
        <f t="shared" si="72"/>
        <v/>
      </c>
      <c r="N502" s="288" t="e">
        <f ca="1">MATCH(F502,[4]IMC!B:B,0)</f>
        <v>#NAME?</v>
      </c>
      <c r="O502" s="288" t="e">
        <f t="shared" ca="1" si="83"/>
        <v>#NAME?</v>
      </c>
      <c r="P502" s="287" t="e">
        <f ca="1">CONCATENATE(INDEX([4]IMC!$F$1:$R$5,5,$O502) &amp; " e " &amp; INDEX([4]IMC!$F$1:$R$5,5,$O502+1))</f>
        <v>#NAME?</v>
      </c>
      <c r="Q502" s="281"/>
      <c r="R502" s="288" t="e">
        <f ca="1">MATCH(F502,[4]PC!A:A,0)</f>
        <v>#NAME?</v>
      </c>
      <c r="S502" s="288" t="e">
        <f t="shared" ca="1" si="73"/>
        <v>#NAME?</v>
      </c>
      <c r="T502" s="296" t="e">
        <f ca="1">CONCATENATE(INDEX([4]PC!$E$1:$M$2,1,$S502) &amp; " e " &amp; INDEX([4]PC!$E$1:$M$2,1,$S502+1))</f>
        <v>#NAME?</v>
      </c>
      <c r="U502" s="339"/>
      <c r="V502" s="335" t="e">
        <f t="shared" ca="1" si="74"/>
        <v>#NAME?</v>
      </c>
      <c r="W502" s="335" t="e">
        <f ca="1">CONCATENATE(INDEX([4]IMC!$F$1:$R$5,5,$V502) &amp; " e " &amp; INDEX([4]IMC!$F$1:$R$5,5,$V502+1))</f>
        <v>#NAME?</v>
      </c>
      <c r="X502" s="336">
        <f t="shared" si="75"/>
        <v>0</v>
      </c>
      <c r="Y502" s="336">
        <f t="shared" si="76"/>
        <v>0</v>
      </c>
      <c r="Z502" s="337"/>
      <c r="AA502" s="294" t="e">
        <f ca="1">VLOOKUP(F502,[4]IMC!$B$6:$R$210,5,FALSE)</f>
        <v>#NAME?</v>
      </c>
      <c r="AB502" s="294" t="e">
        <f ca="1">VLOOKUP(F502,[4]IMC!$B$6:$R$210,6,FALSE)</f>
        <v>#NAME?</v>
      </c>
      <c r="AC502" s="294" t="e">
        <f ca="1">VLOOKUP(F502,[4]IMC!$B$6:$R$210,7,FALSE)</f>
        <v>#NAME?</v>
      </c>
      <c r="AD502" s="294" t="e">
        <f ca="1">VLOOKUP(F502,[4]IMC!$B$6:$R$210,8,FALSE)</f>
        <v>#NAME?</v>
      </c>
      <c r="AE502" s="294" t="e">
        <f ca="1">VLOOKUP(F502,[4]IMC!$B$6:$R$210,9,FALSE)</f>
        <v>#NAME?</v>
      </c>
      <c r="AF502" s="294" t="e">
        <f ca="1">VLOOKUP(F502,[4]IMC!$B$6:$R$210,10,FALSE)</f>
        <v>#NAME?</v>
      </c>
      <c r="AG502" s="294" t="e">
        <f ca="1">VLOOKUP(F502,[4]IMC!$B$6:$R$210,11,FALSE)</f>
        <v>#NAME?</v>
      </c>
      <c r="AH502" s="294" t="e">
        <f ca="1">VLOOKUP(F502,[4]IMC!$B$6:$R$210,12,FALSE)</f>
        <v>#NAME?</v>
      </c>
      <c r="AI502" s="294" t="e">
        <f ca="1">VLOOKUP(F502,[4]IMC!$B$6:$R$210,13,FALSE)</f>
        <v>#NAME?</v>
      </c>
      <c r="AJ502" s="294" t="e">
        <f ca="1">VLOOKUP(F502,[4]IMC!$B$6:$R$210,14,FALSE)</f>
        <v>#NAME?</v>
      </c>
      <c r="AK502" s="294" t="e">
        <f ca="1">VLOOKUP(F502,[4]IMC!$B$6:$R$210,15,FALSE)</f>
        <v>#NAME?</v>
      </c>
      <c r="AL502" s="294" t="e">
        <f ca="1">VLOOKUP(F502,[4]IMC!$B$6:$R$210,16,FALSE)</f>
        <v>#NAME?</v>
      </c>
      <c r="AM502" s="294" t="e">
        <f ca="1">VLOOKUP(F502,[4]IMC!$B$6:$R$210,17,FALSE)</f>
        <v>#NAME?</v>
      </c>
    </row>
    <row r="503" spans="1:39" ht="12">
      <c r="A503" s="281"/>
      <c r="B503" s="281"/>
      <c r="C503" s="281"/>
      <c r="D503" s="283"/>
      <c r="E503" s="283"/>
      <c r="F503" s="284" t="e">
        <f t="shared" ca="1" si="81"/>
        <v>#NAME?</v>
      </c>
      <c r="G503" s="285" t="e">
        <f t="shared" ca="1" si="82"/>
        <v>#NAME?</v>
      </c>
      <c r="H503" s="281"/>
      <c r="I503" s="281"/>
      <c r="J503" s="281">
        <f t="shared" si="78"/>
        <v>0</v>
      </c>
      <c r="K503" s="281"/>
      <c r="L503" s="286" t="e">
        <f t="shared" si="79"/>
        <v>#DIV/0!</v>
      </c>
      <c r="M503" s="287" t="str">
        <f t="shared" si="72"/>
        <v/>
      </c>
      <c r="N503" s="288" t="e">
        <f ca="1">MATCH(F503,[4]IMC!B:B,0)</f>
        <v>#NAME?</v>
      </c>
      <c r="O503" s="288" t="e">
        <f t="shared" ca="1" si="83"/>
        <v>#NAME?</v>
      </c>
      <c r="P503" s="287" t="e">
        <f ca="1">CONCATENATE(INDEX([4]IMC!$F$1:$R$5,5,$O503) &amp; " e " &amp; INDEX([4]IMC!$F$1:$R$5,5,$O503+1))</f>
        <v>#NAME?</v>
      </c>
      <c r="Q503" s="281"/>
      <c r="R503" s="288" t="e">
        <f ca="1">MATCH(F503,[4]PC!A:A,0)</f>
        <v>#NAME?</v>
      </c>
      <c r="S503" s="288" t="e">
        <f t="shared" ca="1" si="73"/>
        <v>#NAME?</v>
      </c>
      <c r="T503" s="296" t="e">
        <f ca="1">CONCATENATE(INDEX([4]PC!$E$1:$M$2,1,$S503) &amp; " e " &amp; INDEX([4]PC!$E$1:$M$2,1,$S503+1))</f>
        <v>#NAME?</v>
      </c>
      <c r="U503" s="339"/>
      <c r="V503" s="335" t="e">
        <f t="shared" ca="1" si="74"/>
        <v>#NAME?</v>
      </c>
      <c r="W503" s="335" t="e">
        <f ca="1">CONCATENATE(INDEX([4]IMC!$F$1:$R$5,5,$V503) &amp; " e " &amp; INDEX([4]IMC!$F$1:$R$5,5,$V503+1))</f>
        <v>#NAME?</v>
      </c>
      <c r="X503" s="336">
        <f t="shared" si="75"/>
        <v>0</v>
      </c>
      <c r="Y503" s="336">
        <f t="shared" si="76"/>
        <v>0</v>
      </c>
      <c r="Z503" s="337"/>
      <c r="AA503" s="294" t="e">
        <f ca="1">VLOOKUP(F503,[4]IMC!$B$6:$R$210,5,FALSE)</f>
        <v>#NAME?</v>
      </c>
      <c r="AB503" s="294" t="e">
        <f ca="1">VLOOKUP(F503,[4]IMC!$B$6:$R$210,6,FALSE)</f>
        <v>#NAME?</v>
      </c>
      <c r="AC503" s="294" t="e">
        <f ca="1">VLOOKUP(F503,[4]IMC!$B$6:$R$210,7,FALSE)</f>
        <v>#NAME?</v>
      </c>
      <c r="AD503" s="294" t="e">
        <f ca="1">VLOOKUP(F503,[4]IMC!$B$6:$R$210,8,FALSE)</f>
        <v>#NAME?</v>
      </c>
      <c r="AE503" s="294" t="e">
        <f ca="1">VLOOKUP(F503,[4]IMC!$B$6:$R$210,9,FALSE)</f>
        <v>#NAME?</v>
      </c>
      <c r="AF503" s="294" t="e">
        <f ca="1">VLOOKUP(F503,[4]IMC!$B$6:$R$210,10,FALSE)</f>
        <v>#NAME?</v>
      </c>
      <c r="AG503" s="294" t="e">
        <f ca="1">VLOOKUP(F503,[4]IMC!$B$6:$R$210,11,FALSE)</f>
        <v>#NAME?</v>
      </c>
      <c r="AH503" s="294" t="e">
        <f ca="1">VLOOKUP(F503,[4]IMC!$B$6:$R$210,12,FALSE)</f>
        <v>#NAME?</v>
      </c>
      <c r="AI503" s="294" t="e">
        <f ca="1">VLOOKUP(F503,[4]IMC!$B$6:$R$210,13,FALSE)</f>
        <v>#NAME?</v>
      </c>
      <c r="AJ503" s="294" t="e">
        <f ca="1">VLOOKUP(F503,[4]IMC!$B$6:$R$210,14,FALSE)</f>
        <v>#NAME?</v>
      </c>
      <c r="AK503" s="294" t="e">
        <f ca="1">VLOOKUP(F503,[4]IMC!$B$6:$R$210,15,FALSE)</f>
        <v>#NAME?</v>
      </c>
      <c r="AL503" s="294" t="e">
        <f ca="1">VLOOKUP(F503,[4]IMC!$B$6:$R$210,16,FALSE)</f>
        <v>#NAME?</v>
      </c>
      <c r="AM503" s="294" t="e">
        <f ca="1">VLOOKUP(F503,[4]IMC!$B$6:$R$210,17,FALSE)</f>
        <v>#NAME?</v>
      </c>
    </row>
    <row r="504" spans="1:39" ht="12">
      <c r="A504" s="281"/>
      <c r="B504" s="281"/>
      <c r="C504" s="281"/>
      <c r="D504" s="283"/>
      <c r="E504" s="283"/>
      <c r="F504" s="284" t="e">
        <f t="shared" ca="1" si="81"/>
        <v>#NAME?</v>
      </c>
      <c r="G504" s="285" t="e">
        <f t="shared" ca="1" si="82"/>
        <v>#NAME?</v>
      </c>
      <c r="H504" s="281"/>
      <c r="I504" s="281"/>
      <c r="J504" s="281">
        <f t="shared" si="78"/>
        <v>0</v>
      </c>
      <c r="K504" s="281"/>
      <c r="L504" s="286" t="e">
        <f t="shared" si="79"/>
        <v>#DIV/0!</v>
      </c>
      <c r="M504" s="287" t="str">
        <f t="shared" si="72"/>
        <v/>
      </c>
      <c r="N504" s="288" t="e">
        <f ca="1">MATCH(F504,[4]IMC!B:B,0)</f>
        <v>#NAME?</v>
      </c>
      <c r="O504" s="288" t="e">
        <f t="shared" ca="1" si="83"/>
        <v>#NAME?</v>
      </c>
      <c r="P504" s="287" t="e">
        <f ca="1">CONCATENATE(INDEX([4]IMC!$F$1:$R$5,5,$O504) &amp; " e " &amp; INDEX([4]IMC!$F$1:$R$5,5,$O504+1))</f>
        <v>#NAME?</v>
      </c>
      <c r="Q504" s="281"/>
      <c r="R504" s="288" t="e">
        <f ca="1">MATCH(F504,[4]PC!A:A,0)</f>
        <v>#NAME?</v>
      </c>
      <c r="S504" s="288" t="e">
        <f t="shared" ca="1" si="73"/>
        <v>#NAME?</v>
      </c>
      <c r="T504" s="296" t="e">
        <f ca="1">CONCATENATE(INDEX([4]PC!$E$1:$M$2,1,$S504) &amp; " e " &amp; INDEX([4]PC!$E$1:$M$2,1,$S504+1))</f>
        <v>#NAME?</v>
      </c>
      <c r="U504" s="339"/>
      <c r="V504" s="335" t="e">
        <f t="shared" ca="1" si="74"/>
        <v>#NAME?</v>
      </c>
      <c r="W504" s="335" t="e">
        <f ca="1">CONCATENATE(INDEX([4]IMC!$F$1:$R$5,5,$V504) &amp; " e " &amp; INDEX([4]IMC!$F$1:$R$5,5,$V504+1))</f>
        <v>#NAME?</v>
      </c>
      <c r="X504" s="336">
        <f t="shared" si="75"/>
        <v>0</v>
      </c>
      <c r="Y504" s="336">
        <f t="shared" si="76"/>
        <v>0</v>
      </c>
      <c r="Z504" s="337"/>
      <c r="AA504" s="294" t="e">
        <f ca="1">VLOOKUP(F504,[4]IMC!$B$6:$R$210,5,FALSE)</f>
        <v>#NAME?</v>
      </c>
      <c r="AB504" s="294" t="e">
        <f ca="1">VLOOKUP(F504,[4]IMC!$B$6:$R$210,6,FALSE)</f>
        <v>#NAME?</v>
      </c>
      <c r="AC504" s="294" t="e">
        <f ca="1">VLOOKUP(F504,[4]IMC!$B$6:$R$210,7,FALSE)</f>
        <v>#NAME?</v>
      </c>
      <c r="AD504" s="294" t="e">
        <f ca="1">VLOOKUP(F504,[4]IMC!$B$6:$R$210,8,FALSE)</f>
        <v>#NAME?</v>
      </c>
      <c r="AE504" s="294" t="e">
        <f ca="1">VLOOKUP(F504,[4]IMC!$B$6:$R$210,9,FALSE)</f>
        <v>#NAME?</v>
      </c>
      <c r="AF504" s="294" t="e">
        <f ca="1">VLOOKUP(F504,[4]IMC!$B$6:$R$210,10,FALSE)</f>
        <v>#NAME?</v>
      </c>
      <c r="AG504" s="294" t="e">
        <f ca="1">VLOOKUP(F504,[4]IMC!$B$6:$R$210,11,FALSE)</f>
        <v>#NAME?</v>
      </c>
      <c r="AH504" s="294" t="e">
        <f ca="1">VLOOKUP(F504,[4]IMC!$B$6:$R$210,12,FALSE)</f>
        <v>#NAME?</v>
      </c>
      <c r="AI504" s="294" t="e">
        <f ca="1">VLOOKUP(F504,[4]IMC!$B$6:$R$210,13,FALSE)</f>
        <v>#NAME?</v>
      </c>
      <c r="AJ504" s="294" t="e">
        <f ca="1">VLOOKUP(F504,[4]IMC!$B$6:$R$210,14,FALSE)</f>
        <v>#NAME?</v>
      </c>
      <c r="AK504" s="294" t="e">
        <f ca="1">VLOOKUP(F504,[4]IMC!$B$6:$R$210,15,FALSE)</f>
        <v>#NAME?</v>
      </c>
      <c r="AL504" s="294" t="e">
        <f ca="1">VLOOKUP(F504,[4]IMC!$B$6:$R$210,16,FALSE)</f>
        <v>#NAME?</v>
      </c>
      <c r="AM504" s="294" t="e">
        <f ca="1">VLOOKUP(F504,[4]IMC!$B$6:$R$210,17,FALSE)</f>
        <v>#NAME?</v>
      </c>
    </row>
    <row r="505" spans="1:39" ht="12">
      <c r="A505" s="281"/>
      <c r="B505" s="281"/>
      <c r="C505" s="281"/>
      <c r="D505" s="283"/>
      <c r="E505" s="283"/>
      <c r="F505" s="284" t="e">
        <f t="shared" ca="1" si="81"/>
        <v>#NAME?</v>
      </c>
      <c r="G505" s="285" t="e">
        <f t="shared" ca="1" si="82"/>
        <v>#NAME?</v>
      </c>
      <c r="H505" s="281"/>
      <c r="I505" s="281"/>
      <c r="J505" s="281">
        <f t="shared" si="78"/>
        <v>0</v>
      </c>
      <c r="K505" s="281"/>
      <c r="L505" s="286" t="e">
        <f t="shared" si="79"/>
        <v>#DIV/0!</v>
      </c>
      <c r="M505" s="287" t="str">
        <f t="shared" si="72"/>
        <v/>
      </c>
      <c r="N505" s="288" t="e">
        <f ca="1">MATCH(F505,[4]IMC!B:B,0)</f>
        <v>#NAME?</v>
      </c>
      <c r="O505" s="288" t="e">
        <f t="shared" ca="1" si="83"/>
        <v>#NAME?</v>
      </c>
      <c r="P505" s="287" t="e">
        <f ca="1">CONCATENATE(INDEX([4]IMC!$F$1:$R$5,5,$O505) &amp; " e " &amp; INDEX([4]IMC!$F$1:$R$5,5,$O505+1))</f>
        <v>#NAME?</v>
      </c>
      <c r="Q505" s="281"/>
      <c r="R505" s="288" t="e">
        <f ca="1">MATCH(F505,[4]PC!A:A,0)</f>
        <v>#NAME?</v>
      </c>
      <c r="S505" s="288" t="e">
        <f t="shared" ca="1" si="73"/>
        <v>#NAME?</v>
      </c>
      <c r="T505" s="296" t="e">
        <f ca="1">CONCATENATE(INDEX([4]PC!$E$1:$M$2,1,$S505) &amp; " e " &amp; INDEX([4]PC!$E$1:$M$2,1,$S505+1))</f>
        <v>#NAME?</v>
      </c>
      <c r="U505" s="339"/>
      <c r="V505" s="335" t="e">
        <f t="shared" ca="1" si="74"/>
        <v>#NAME?</v>
      </c>
      <c r="W505" s="335" t="e">
        <f ca="1">CONCATENATE(INDEX([4]IMC!$F$1:$R$5,5,$V505) &amp; " e " &amp; INDEX([4]IMC!$F$1:$R$5,5,$V505+1))</f>
        <v>#NAME?</v>
      </c>
      <c r="X505" s="336">
        <f t="shared" si="75"/>
        <v>0</v>
      </c>
      <c r="Y505" s="336">
        <f t="shared" si="76"/>
        <v>0</v>
      </c>
      <c r="Z505" s="337"/>
      <c r="AA505" s="294" t="e">
        <f ca="1">VLOOKUP(F505,[4]IMC!$B$6:$R$210,5,FALSE)</f>
        <v>#NAME?</v>
      </c>
      <c r="AB505" s="294" t="e">
        <f ca="1">VLOOKUP(F505,[4]IMC!$B$6:$R$210,6,FALSE)</f>
        <v>#NAME?</v>
      </c>
      <c r="AC505" s="294" t="e">
        <f ca="1">VLOOKUP(F505,[4]IMC!$B$6:$R$210,7,FALSE)</f>
        <v>#NAME?</v>
      </c>
      <c r="AD505" s="294" t="e">
        <f ca="1">VLOOKUP(F505,[4]IMC!$B$6:$R$210,8,FALSE)</f>
        <v>#NAME?</v>
      </c>
      <c r="AE505" s="294" t="e">
        <f ca="1">VLOOKUP(F505,[4]IMC!$B$6:$R$210,9,FALSE)</f>
        <v>#NAME?</v>
      </c>
      <c r="AF505" s="294" t="e">
        <f ca="1">VLOOKUP(F505,[4]IMC!$B$6:$R$210,10,FALSE)</f>
        <v>#NAME?</v>
      </c>
      <c r="AG505" s="294" t="e">
        <f ca="1">VLOOKUP(F505,[4]IMC!$B$6:$R$210,11,FALSE)</f>
        <v>#NAME?</v>
      </c>
      <c r="AH505" s="294" t="e">
        <f ca="1">VLOOKUP(F505,[4]IMC!$B$6:$R$210,12,FALSE)</f>
        <v>#NAME?</v>
      </c>
      <c r="AI505" s="294" t="e">
        <f ca="1">VLOOKUP(F505,[4]IMC!$B$6:$R$210,13,FALSE)</f>
        <v>#NAME?</v>
      </c>
      <c r="AJ505" s="294" t="e">
        <f ca="1">VLOOKUP(F505,[4]IMC!$B$6:$R$210,14,FALSE)</f>
        <v>#NAME?</v>
      </c>
      <c r="AK505" s="294" t="e">
        <f ca="1">VLOOKUP(F505,[4]IMC!$B$6:$R$210,15,FALSE)</f>
        <v>#NAME?</v>
      </c>
      <c r="AL505" s="294" t="e">
        <f ca="1">VLOOKUP(F505,[4]IMC!$B$6:$R$210,16,FALSE)</f>
        <v>#NAME?</v>
      </c>
      <c r="AM505" s="294" t="e">
        <f ca="1">VLOOKUP(F505,[4]IMC!$B$6:$R$210,17,FALSE)</f>
        <v>#NAME?</v>
      </c>
    </row>
    <row r="506" spans="1:39" ht="12">
      <c r="A506" s="281"/>
      <c r="B506" s="281"/>
      <c r="C506" s="281"/>
      <c r="D506" s="283"/>
      <c r="E506" s="283"/>
      <c r="F506" s="284" t="e">
        <f t="shared" ca="1" si="81"/>
        <v>#NAME?</v>
      </c>
      <c r="G506" s="285" t="e">
        <f t="shared" ca="1" si="82"/>
        <v>#NAME?</v>
      </c>
      <c r="H506" s="281"/>
      <c r="I506" s="281"/>
      <c r="J506" s="281">
        <f t="shared" si="78"/>
        <v>0</v>
      </c>
      <c r="K506" s="281"/>
      <c r="L506" s="286" t="e">
        <f t="shared" si="79"/>
        <v>#DIV/0!</v>
      </c>
      <c r="M506" s="287" t="str">
        <f t="shared" si="72"/>
        <v/>
      </c>
      <c r="N506" s="288" t="e">
        <f ca="1">MATCH(F506,[4]IMC!B:B,0)</f>
        <v>#NAME?</v>
      </c>
      <c r="O506" s="288" t="e">
        <f t="shared" ca="1" si="83"/>
        <v>#NAME?</v>
      </c>
      <c r="P506" s="287" t="e">
        <f ca="1">CONCATENATE(INDEX([4]IMC!$F$1:$R$5,5,$O506) &amp; " e " &amp; INDEX([4]IMC!$F$1:$R$5,5,$O506+1))</f>
        <v>#NAME?</v>
      </c>
      <c r="Q506" s="281"/>
      <c r="R506" s="288" t="e">
        <f ca="1">MATCH(F506,[4]PC!A:A,0)</f>
        <v>#NAME?</v>
      </c>
      <c r="S506" s="288" t="e">
        <f t="shared" ca="1" si="73"/>
        <v>#NAME?</v>
      </c>
      <c r="T506" s="296" t="e">
        <f ca="1">CONCATENATE(INDEX([4]PC!$E$1:$M$2,1,$S506) &amp; " e " &amp; INDEX([4]PC!$E$1:$M$2,1,$S506+1))</f>
        <v>#NAME?</v>
      </c>
      <c r="U506" s="339"/>
      <c r="V506" s="335" t="e">
        <f t="shared" ca="1" si="74"/>
        <v>#NAME?</v>
      </c>
      <c r="W506" s="335" t="e">
        <f ca="1">CONCATENATE(INDEX([4]IMC!$F$1:$R$5,5,$V506) &amp; " e " &amp; INDEX([4]IMC!$F$1:$R$5,5,$V506+1))</f>
        <v>#NAME?</v>
      </c>
      <c r="X506" s="336">
        <f t="shared" si="75"/>
        <v>0</v>
      </c>
      <c r="Y506" s="336">
        <f t="shared" si="76"/>
        <v>0</v>
      </c>
      <c r="Z506" s="337"/>
      <c r="AA506" s="294" t="e">
        <f ca="1">VLOOKUP(F506,[4]IMC!$B$6:$R$210,5,FALSE)</f>
        <v>#NAME?</v>
      </c>
      <c r="AB506" s="294" t="e">
        <f ca="1">VLOOKUP(F506,[4]IMC!$B$6:$R$210,6,FALSE)</f>
        <v>#NAME?</v>
      </c>
      <c r="AC506" s="294" t="e">
        <f ca="1">VLOOKUP(F506,[4]IMC!$B$6:$R$210,7,FALSE)</f>
        <v>#NAME?</v>
      </c>
      <c r="AD506" s="294" t="e">
        <f ca="1">VLOOKUP(F506,[4]IMC!$B$6:$R$210,8,FALSE)</f>
        <v>#NAME?</v>
      </c>
      <c r="AE506" s="294" t="e">
        <f ca="1">VLOOKUP(F506,[4]IMC!$B$6:$R$210,9,FALSE)</f>
        <v>#NAME?</v>
      </c>
      <c r="AF506" s="294" t="e">
        <f ca="1">VLOOKUP(F506,[4]IMC!$B$6:$R$210,10,FALSE)</f>
        <v>#NAME?</v>
      </c>
      <c r="AG506" s="294" t="e">
        <f ca="1">VLOOKUP(F506,[4]IMC!$B$6:$R$210,11,FALSE)</f>
        <v>#NAME?</v>
      </c>
      <c r="AH506" s="294" t="e">
        <f ca="1">VLOOKUP(F506,[4]IMC!$B$6:$R$210,12,FALSE)</f>
        <v>#NAME?</v>
      </c>
      <c r="AI506" s="294" t="e">
        <f ca="1">VLOOKUP(F506,[4]IMC!$B$6:$R$210,13,FALSE)</f>
        <v>#NAME?</v>
      </c>
      <c r="AJ506" s="294" t="e">
        <f ca="1">VLOOKUP(F506,[4]IMC!$B$6:$R$210,14,FALSE)</f>
        <v>#NAME?</v>
      </c>
      <c r="AK506" s="294" t="e">
        <f ca="1">VLOOKUP(F506,[4]IMC!$B$6:$R$210,15,FALSE)</f>
        <v>#NAME?</v>
      </c>
      <c r="AL506" s="294" t="e">
        <f ca="1">VLOOKUP(F506,[4]IMC!$B$6:$R$210,16,FALSE)</f>
        <v>#NAME?</v>
      </c>
      <c r="AM506" s="294" t="e">
        <f ca="1">VLOOKUP(F506,[4]IMC!$B$6:$R$210,17,FALSE)</f>
        <v>#NAME?</v>
      </c>
    </row>
    <row r="507" spans="1:39" ht="12">
      <c r="A507" s="281"/>
      <c r="B507" s="281"/>
      <c r="C507" s="281"/>
      <c r="D507" s="283"/>
      <c r="E507" s="283"/>
      <c r="F507" s="284" t="e">
        <f t="shared" ca="1" si="81"/>
        <v>#NAME?</v>
      </c>
      <c r="G507" s="285" t="e">
        <f t="shared" ca="1" si="82"/>
        <v>#NAME?</v>
      </c>
      <c r="H507" s="281"/>
      <c r="I507" s="281"/>
      <c r="J507" s="281">
        <f t="shared" si="78"/>
        <v>0</v>
      </c>
      <c r="K507" s="281"/>
      <c r="L507" s="286" t="e">
        <f t="shared" si="79"/>
        <v>#DIV/0!</v>
      </c>
      <c r="M507" s="287" t="str">
        <f t="shared" si="72"/>
        <v/>
      </c>
      <c r="N507" s="288" t="e">
        <f ca="1">MATCH(F507,[4]IMC!B:B,0)</f>
        <v>#NAME?</v>
      </c>
      <c r="O507" s="288" t="e">
        <f t="shared" ca="1" si="83"/>
        <v>#NAME?</v>
      </c>
      <c r="P507" s="287" t="e">
        <f ca="1">CONCATENATE(INDEX([4]IMC!$F$1:$R$5,5,$O507) &amp; " e " &amp; INDEX([4]IMC!$F$1:$R$5,5,$O507+1))</f>
        <v>#NAME?</v>
      </c>
      <c r="Q507" s="281"/>
      <c r="R507" s="288" t="e">
        <f ca="1">MATCH(F507,[4]PC!A:A,0)</f>
        <v>#NAME?</v>
      </c>
      <c r="S507" s="288" t="e">
        <f t="shared" ca="1" si="73"/>
        <v>#NAME?</v>
      </c>
      <c r="T507" s="296" t="e">
        <f ca="1">CONCATENATE(INDEX([4]PC!$E$1:$M$2,1,$S507) &amp; " e " &amp; INDEX([4]PC!$E$1:$M$2,1,$S507+1))</f>
        <v>#NAME?</v>
      </c>
      <c r="U507" s="339"/>
      <c r="V507" s="335" t="e">
        <f t="shared" ca="1" si="74"/>
        <v>#NAME?</v>
      </c>
      <c r="W507" s="335" t="e">
        <f ca="1">CONCATENATE(INDEX([4]IMC!$F$1:$R$5,5,$V507) &amp; " e " &amp; INDEX([4]IMC!$F$1:$R$5,5,$V507+1))</f>
        <v>#NAME?</v>
      </c>
      <c r="X507" s="336">
        <f t="shared" si="75"/>
        <v>0</v>
      </c>
      <c r="Y507" s="336">
        <f t="shared" si="76"/>
        <v>0</v>
      </c>
      <c r="Z507" s="337"/>
      <c r="AA507" s="294" t="e">
        <f ca="1">VLOOKUP(F507,[4]IMC!$B$6:$R$210,5,FALSE)</f>
        <v>#NAME?</v>
      </c>
      <c r="AB507" s="294" t="e">
        <f ca="1">VLOOKUP(F507,[4]IMC!$B$6:$R$210,6,FALSE)</f>
        <v>#NAME?</v>
      </c>
      <c r="AC507" s="294" t="e">
        <f ca="1">VLOOKUP(F507,[4]IMC!$B$6:$R$210,7,FALSE)</f>
        <v>#NAME?</v>
      </c>
      <c r="AD507" s="294" t="e">
        <f ca="1">VLOOKUP(F507,[4]IMC!$B$6:$R$210,8,FALSE)</f>
        <v>#NAME?</v>
      </c>
      <c r="AE507" s="294" t="e">
        <f ca="1">VLOOKUP(F507,[4]IMC!$B$6:$R$210,9,FALSE)</f>
        <v>#NAME?</v>
      </c>
      <c r="AF507" s="294" t="e">
        <f ca="1">VLOOKUP(F507,[4]IMC!$B$6:$R$210,10,FALSE)</f>
        <v>#NAME?</v>
      </c>
      <c r="AG507" s="294" t="e">
        <f ca="1">VLOOKUP(F507,[4]IMC!$B$6:$R$210,11,FALSE)</f>
        <v>#NAME?</v>
      </c>
      <c r="AH507" s="294" t="e">
        <f ca="1">VLOOKUP(F507,[4]IMC!$B$6:$R$210,12,FALSE)</f>
        <v>#NAME?</v>
      </c>
      <c r="AI507" s="294" t="e">
        <f ca="1">VLOOKUP(F507,[4]IMC!$B$6:$R$210,13,FALSE)</f>
        <v>#NAME?</v>
      </c>
      <c r="AJ507" s="294" t="e">
        <f ca="1">VLOOKUP(F507,[4]IMC!$B$6:$R$210,14,FALSE)</f>
        <v>#NAME?</v>
      </c>
      <c r="AK507" s="294" t="e">
        <f ca="1">VLOOKUP(F507,[4]IMC!$B$6:$R$210,15,FALSE)</f>
        <v>#NAME?</v>
      </c>
      <c r="AL507" s="294" t="e">
        <f ca="1">VLOOKUP(F507,[4]IMC!$B$6:$R$210,16,FALSE)</f>
        <v>#NAME?</v>
      </c>
      <c r="AM507" s="294" t="e">
        <f ca="1">VLOOKUP(F507,[4]IMC!$B$6:$R$210,17,FALSE)</f>
        <v>#NAME?</v>
      </c>
    </row>
    <row r="508" spans="1:39" ht="12">
      <c r="A508" s="281"/>
      <c r="B508" s="281"/>
      <c r="C508" s="281"/>
      <c r="D508" s="283"/>
      <c r="E508" s="283"/>
      <c r="F508" s="284" t="e">
        <f t="shared" ca="1" si="81"/>
        <v>#NAME?</v>
      </c>
      <c r="G508" s="285" t="e">
        <f t="shared" ca="1" si="82"/>
        <v>#NAME?</v>
      </c>
      <c r="H508" s="281"/>
      <c r="I508" s="281"/>
      <c r="J508" s="281">
        <f t="shared" si="78"/>
        <v>0</v>
      </c>
      <c r="K508" s="281"/>
      <c r="L508" s="286" t="e">
        <f t="shared" si="79"/>
        <v>#DIV/0!</v>
      </c>
      <c r="M508" s="287" t="str">
        <f t="shared" si="72"/>
        <v/>
      </c>
      <c r="N508" s="288" t="e">
        <f ca="1">MATCH(F508,[4]IMC!B:B,0)</f>
        <v>#NAME?</v>
      </c>
      <c r="O508" s="288" t="e">
        <f t="shared" ca="1" si="83"/>
        <v>#NAME?</v>
      </c>
      <c r="P508" s="287" t="e">
        <f ca="1">CONCATENATE(INDEX([4]IMC!$F$1:$R$5,5,$O508) &amp; " e " &amp; INDEX([4]IMC!$F$1:$R$5,5,$O508+1))</f>
        <v>#NAME?</v>
      </c>
      <c r="Q508" s="281"/>
      <c r="R508" s="288" t="e">
        <f ca="1">MATCH(F508,[4]PC!A:A,0)</f>
        <v>#NAME?</v>
      </c>
      <c r="S508" s="288" t="e">
        <f t="shared" ca="1" si="73"/>
        <v>#NAME?</v>
      </c>
      <c r="T508" s="296" t="e">
        <f ca="1">CONCATENATE(INDEX([4]PC!$E$1:$M$2,1,$S508) &amp; " e " &amp; INDEX([4]PC!$E$1:$M$2,1,$S508+1))</f>
        <v>#NAME?</v>
      </c>
      <c r="U508" s="339"/>
      <c r="V508" s="335" t="e">
        <f t="shared" ca="1" si="74"/>
        <v>#NAME?</v>
      </c>
      <c r="W508" s="335" t="e">
        <f ca="1">CONCATENATE(INDEX([4]IMC!$F$1:$R$5,5,$V508) &amp; " e " &amp; INDEX([4]IMC!$F$1:$R$5,5,$V508+1))</f>
        <v>#NAME?</v>
      </c>
      <c r="X508" s="336">
        <f t="shared" si="75"/>
        <v>0</v>
      </c>
      <c r="Y508" s="336">
        <f t="shared" si="76"/>
        <v>0</v>
      </c>
      <c r="Z508" s="337"/>
      <c r="AA508" s="294" t="e">
        <f ca="1">VLOOKUP(F508,[4]IMC!$B$6:$R$210,5,FALSE)</f>
        <v>#NAME?</v>
      </c>
      <c r="AB508" s="294" t="e">
        <f ca="1">VLOOKUP(F508,[4]IMC!$B$6:$R$210,6,FALSE)</f>
        <v>#NAME?</v>
      </c>
      <c r="AC508" s="294" t="e">
        <f ca="1">VLOOKUP(F508,[4]IMC!$B$6:$R$210,7,FALSE)</f>
        <v>#NAME?</v>
      </c>
      <c r="AD508" s="294" t="e">
        <f ca="1">VLOOKUP(F508,[4]IMC!$B$6:$R$210,8,FALSE)</f>
        <v>#NAME?</v>
      </c>
      <c r="AE508" s="294" t="e">
        <f ca="1">VLOOKUP(F508,[4]IMC!$B$6:$R$210,9,FALSE)</f>
        <v>#NAME?</v>
      </c>
      <c r="AF508" s="294" t="e">
        <f ca="1">VLOOKUP(F508,[4]IMC!$B$6:$R$210,10,FALSE)</f>
        <v>#NAME?</v>
      </c>
      <c r="AG508" s="294" t="e">
        <f ca="1">VLOOKUP(F508,[4]IMC!$B$6:$R$210,11,FALSE)</f>
        <v>#NAME?</v>
      </c>
      <c r="AH508" s="294" t="e">
        <f ca="1">VLOOKUP(F508,[4]IMC!$B$6:$R$210,12,FALSE)</f>
        <v>#NAME?</v>
      </c>
      <c r="AI508" s="294" t="e">
        <f ca="1">VLOOKUP(F508,[4]IMC!$B$6:$R$210,13,FALSE)</f>
        <v>#NAME?</v>
      </c>
      <c r="AJ508" s="294" t="e">
        <f ca="1">VLOOKUP(F508,[4]IMC!$B$6:$R$210,14,FALSE)</f>
        <v>#NAME?</v>
      </c>
      <c r="AK508" s="294" t="e">
        <f ca="1">VLOOKUP(F508,[4]IMC!$B$6:$R$210,15,FALSE)</f>
        <v>#NAME?</v>
      </c>
      <c r="AL508" s="294" t="e">
        <f ca="1">VLOOKUP(F508,[4]IMC!$B$6:$R$210,16,FALSE)</f>
        <v>#NAME?</v>
      </c>
      <c r="AM508" s="294" t="e">
        <f ca="1">VLOOKUP(F508,[4]IMC!$B$6:$R$210,17,FALSE)</f>
        <v>#NAME?</v>
      </c>
    </row>
    <row r="509" spans="1:39" ht="12">
      <c r="A509" s="281"/>
      <c r="B509" s="281"/>
      <c r="C509" s="281"/>
      <c r="D509" s="283"/>
      <c r="E509" s="283"/>
      <c r="F509" s="284" t="e">
        <f t="shared" ca="1" si="81"/>
        <v>#NAME?</v>
      </c>
      <c r="G509" s="285" t="e">
        <f t="shared" ca="1" si="82"/>
        <v>#NAME?</v>
      </c>
      <c r="H509" s="281"/>
      <c r="I509" s="281"/>
      <c r="J509" s="281">
        <f t="shared" si="78"/>
        <v>0</v>
      </c>
      <c r="K509" s="281"/>
      <c r="L509" s="286" t="e">
        <f t="shared" si="79"/>
        <v>#DIV/0!</v>
      </c>
      <c r="M509" s="287" t="str">
        <f t="shared" si="72"/>
        <v/>
      </c>
      <c r="N509" s="288" t="e">
        <f ca="1">MATCH(F509,[4]IMC!B:B,0)</f>
        <v>#NAME?</v>
      </c>
      <c r="O509" s="288" t="e">
        <f t="shared" ca="1" si="83"/>
        <v>#NAME?</v>
      </c>
      <c r="P509" s="287" t="e">
        <f ca="1">CONCATENATE(INDEX([4]IMC!$F$1:$R$5,5,$O509) &amp; " e " &amp; INDEX([4]IMC!$F$1:$R$5,5,$O509+1))</f>
        <v>#NAME?</v>
      </c>
      <c r="Q509" s="281"/>
      <c r="R509" s="288" t="e">
        <f ca="1">MATCH(F509,[4]PC!A:A,0)</f>
        <v>#NAME?</v>
      </c>
      <c r="S509" s="288" t="e">
        <f t="shared" ca="1" si="73"/>
        <v>#NAME?</v>
      </c>
      <c r="T509" s="296" t="e">
        <f ca="1">CONCATENATE(INDEX([4]PC!$E$1:$M$2,1,$S509) &amp; " e " &amp; INDEX([4]PC!$E$1:$M$2,1,$S509+1))</f>
        <v>#NAME?</v>
      </c>
      <c r="U509" s="339"/>
      <c r="V509" s="335" t="e">
        <f t="shared" ca="1" si="74"/>
        <v>#NAME?</v>
      </c>
      <c r="W509" s="335" t="e">
        <f ca="1">CONCATENATE(INDEX([4]IMC!$F$1:$R$5,5,$V509) &amp; " e " &amp; INDEX([4]IMC!$F$1:$R$5,5,$V509+1))</f>
        <v>#NAME?</v>
      </c>
      <c r="X509" s="336">
        <f t="shared" si="75"/>
        <v>0</v>
      </c>
      <c r="Y509" s="336">
        <f t="shared" si="76"/>
        <v>0</v>
      </c>
      <c r="Z509" s="337"/>
      <c r="AA509" s="294" t="e">
        <f ca="1">VLOOKUP(F509,[4]IMC!$B$6:$R$210,5,FALSE)</f>
        <v>#NAME?</v>
      </c>
      <c r="AB509" s="294" t="e">
        <f ca="1">VLOOKUP(F509,[4]IMC!$B$6:$R$210,6,FALSE)</f>
        <v>#NAME?</v>
      </c>
      <c r="AC509" s="294" t="e">
        <f ca="1">VLOOKUP(F509,[4]IMC!$B$6:$R$210,7,FALSE)</f>
        <v>#NAME?</v>
      </c>
      <c r="AD509" s="294" t="e">
        <f ca="1">VLOOKUP(F509,[4]IMC!$B$6:$R$210,8,FALSE)</f>
        <v>#NAME?</v>
      </c>
      <c r="AE509" s="294" t="e">
        <f ca="1">VLOOKUP(F509,[4]IMC!$B$6:$R$210,9,FALSE)</f>
        <v>#NAME?</v>
      </c>
      <c r="AF509" s="294" t="e">
        <f ca="1">VLOOKUP(F509,[4]IMC!$B$6:$R$210,10,FALSE)</f>
        <v>#NAME?</v>
      </c>
      <c r="AG509" s="294" t="e">
        <f ca="1">VLOOKUP(F509,[4]IMC!$B$6:$R$210,11,FALSE)</f>
        <v>#NAME?</v>
      </c>
      <c r="AH509" s="294" t="e">
        <f ca="1">VLOOKUP(F509,[4]IMC!$B$6:$R$210,12,FALSE)</f>
        <v>#NAME?</v>
      </c>
      <c r="AI509" s="294" t="e">
        <f ca="1">VLOOKUP(F509,[4]IMC!$B$6:$R$210,13,FALSE)</f>
        <v>#NAME?</v>
      </c>
      <c r="AJ509" s="294" t="e">
        <f ca="1">VLOOKUP(F509,[4]IMC!$B$6:$R$210,14,FALSE)</f>
        <v>#NAME?</v>
      </c>
      <c r="AK509" s="294" t="e">
        <f ca="1">VLOOKUP(F509,[4]IMC!$B$6:$R$210,15,FALSE)</f>
        <v>#NAME?</v>
      </c>
      <c r="AL509" s="294" t="e">
        <f ca="1">VLOOKUP(F509,[4]IMC!$B$6:$R$210,16,FALSE)</f>
        <v>#NAME?</v>
      </c>
      <c r="AM509" s="294" t="e">
        <f ca="1">VLOOKUP(F509,[4]IMC!$B$6:$R$210,17,FALSE)</f>
        <v>#NAME?</v>
      </c>
    </row>
    <row r="510" spans="1:39" ht="12">
      <c r="A510" s="281"/>
      <c r="B510" s="281"/>
      <c r="C510" s="281"/>
      <c r="D510" s="283"/>
      <c r="E510" s="283"/>
      <c r="F510" s="284" t="e">
        <f t="shared" ca="1" si="81"/>
        <v>#NAME?</v>
      </c>
      <c r="G510" s="285" t="e">
        <f t="shared" ca="1" si="82"/>
        <v>#NAME?</v>
      </c>
      <c r="H510" s="281"/>
      <c r="I510" s="281"/>
      <c r="J510" s="281">
        <f t="shared" si="78"/>
        <v>0</v>
      </c>
      <c r="K510" s="281"/>
      <c r="L510" s="286" t="e">
        <f t="shared" si="79"/>
        <v>#DIV/0!</v>
      </c>
      <c r="M510" s="287" t="str">
        <f t="shared" si="72"/>
        <v/>
      </c>
      <c r="N510" s="288" t="e">
        <f ca="1">MATCH(F510,[4]IMC!B:B,0)</f>
        <v>#NAME?</v>
      </c>
      <c r="O510" s="288" t="e">
        <f t="shared" ca="1" si="83"/>
        <v>#NAME?</v>
      </c>
      <c r="P510" s="287" t="e">
        <f ca="1">CONCATENATE(INDEX([4]IMC!$F$1:$R$5,5,$O510) &amp; " e " &amp; INDEX([4]IMC!$F$1:$R$5,5,$O510+1))</f>
        <v>#NAME?</v>
      </c>
      <c r="Q510" s="281"/>
      <c r="R510" s="288" t="e">
        <f ca="1">MATCH(F510,[4]PC!A:A,0)</f>
        <v>#NAME?</v>
      </c>
      <c r="S510" s="288" t="e">
        <f t="shared" ca="1" si="73"/>
        <v>#NAME?</v>
      </c>
      <c r="T510" s="296" t="e">
        <f ca="1">CONCATENATE(INDEX([4]PC!$E$1:$M$2,1,$S510) &amp; " e " &amp; INDEX([4]PC!$E$1:$M$2,1,$S510+1))</f>
        <v>#NAME?</v>
      </c>
      <c r="U510" s="339"/>
      <c r="V510" s="335" t="e">
        <f t="shared" ca="1" si="74"/>
        <v>#NAME?</v>
      </c>
      <c r="W510" s="335" t="e">
        <f ca="1">CONCATENATE(INDEX([4]IMC!$F$1:$R$5,5,$V510) &amp; " e " &amp; INDEX([4]IMC!$F$1:$R$5,5,$V510+1))</f>
        <v>#NAME?</v>
      </c>
      <c r="X510" s="336">
        <f t="shared" si="75"/>
        <v>0</v>
      </c>
      <c r="Y510" s="336">
        <f t="shared" si="76"/>
        <v>0</v>
      </c>
      <c r="Z510" s="337"/>
      <c r="AA510" s="294" t="e">
        <f ca="1">VLOOKUP(F510,[4]IMC!$B$6:$R$210,5,FALSE)</f>
        <v>#NAME?</v>
      </c>
      <c r="AB510" s="294" t="e">
        <f ca="1">VLOOKUP(F510,[4]IMC!$B$6:$R$210,6,FALSE)</f>
        <v>#NAME?</v>
      </c>
      <c r="AC510" s="294" t="e">
        <f ca="1">VLOOKUP(F510,[4]IMC!$B$6:$R$210,7,FALSE)</f>
        <v>#NAME?</v>
      </c>
      <c r="AD510" s="294" t="e">
        <f ca="1">VLOOKUP(F510,[4]IMC!$B$6:$R$210,8,FALSE)</f>
        <v>#NAME?</v>
      </c>
      <c r="AE510" s="294" t="e">
        <f ca="1">VLOOKUP(F510,[4]IMC!$B$6:$R$210,9,FALSE)</f>
        <v>#NAME?</v>
      </c>
      <c r="AF510" s="294" t="e">
        <f ca="1">VLOOKUP(F510,[4]IMC!$B$6:$R$210,10,FALSE)</f>
        <v>#NAME?</v>
      </c>
      <c r="AG510" s="294" t="e">
        <f ca="1">VLOOKUP(F510,[4]IMC!$B$6:$R$210,11,FALSE)</f>
        <v>#NAME?</v>
      </c>
      <c r="AH510" s="294" t="e">
        <f ca="1">VLOOKUP(F510,[4]IMC!$B$6:$R$210,12,FALSE)</f>
        <v>#NAME?</v>
      </c>
      <c r="AI510" s="294" t="e">
        <f ca="1">VLOOKUP(F510,[4]IMC!$B$6:$R$210,13,FALSE)</f>
        <v>#NAME?</v>
      </c>
      <c r="AJ510" s="294" t="e">
        <f ca="1">VLOOKUP(F510,[4]IMC!$B$6:$R$210,14,FALSE)</f>
        <v>#NAME?</v>
      </c>
      <c r="AK510" s="294" t="e">
        <f ca="1">VLOOKUP(F510,[4]IMC!$B$6:$R$210,15,FALSE)</f>
        <v>#NAME?</v>
      </c>
      <c r="AL510" s="294" t="e">
        <f ca="1">VLOOKUP(F510,[4]IMC!$B$6:$R$210,16,FALSE)</f>
        <v>#NAME?</v>
      </c>
      <c r="AM510" s="294" t="e">
        <f ca="1">VLOOKUP(F510,[4]IMC!$B$6:$R$210,17,FALSE)</f>
        <v>#NAME?</v>
      </c>
    </row>
    <row r="511" spans="1:39" ht="12">
      <c r="A511" s="281"/>
      <c r="B511" s="281"/>
      <c r="C511" s="281"/>
      <c r="D511" s="283"/>
      <c r="E511" s="283"/>
      <c r="F511" s="284" t="e">
        <f t="shared" ca="1" si="81"/>
        <v>#NAME?</v>
      </c>
      <c r="G511" s="285" t="e">
        <f t="shared" ca="1" si="82"/>
        <v>#NAME?</v>
      </c>
      <c r="H511" s="281"/>
      <c r="I511" s="281"/>
      <c r="J511" s="281">
        <f t="shared" si="78"/>
        <v>0</v>
      </c>
      <c r="K511" s="281"/>
      <c r="L511" s="286" t="e">
        <f t="shared" si="79"/>
        <v>#DIV/0!</v>
      </c>
      <c r="M511" s="287" t="str">
        <f t="shared" si="72"/>
        <v/>
      </c>
      <c r="N511" s="288" t="e">
        <f ca="1">MATCH(F511,[4]IMC!B:B,0)</f>
        <v>#NAME?</v>
      </c>
      <c r="O511" s="288" t="e">
        <f t="shared" ca="1" si="83"/>
        <v>#NAME?</v>
      </c>
      <c r="P511" s="287" t="e">
        <f ca="1">CONCATENATE(INDEX([4]IMC!$F$1:$R$5,5,$O511) &amp; " e " &amp; INDEX([4]IMC!$F$1:$R$5,5,$O511+1))</f>
        <v>#NAME?</v>
      </c>
      <c r="Q511" s="281"/>
      <c r="R511" s="288" t="e">
        <f ca="1">MATCH(F511,[4]PC!A:A,0)</f>
        <v>#NAME?</v>
      </c>
      <c r="S511" s="288" t="e">
        <f t="shared" ca="1" si="73"/>
        <v>#NAME?</v>
      </c>
      <c r="T511" s="296" t="e">
        <f ca="1">CONCATENATE(INDEX([4]PC!$E$1:$M$2,1,$S511) &amp; " e " &amp; INDEX([4]PC!$E$1:$M$2,1,$S511+1))</f>
        <v>#NAME?</v>
      </c>
      <c r="U511" s="339"/>
      <c r="V511" s="335" t="e">
        <f t="shared" ca="1" si="74"/>
        <v>#NAME?</v>
      </c>
      <c r="W511" s="335" t="e">
        <f ca="1">CONCATENATE(INDEX([4]IMC!$F$1:$R$5,5,$V511) &amp; " e " &amp; INDEX([4]IMC!$F$1:$R$5,5,$V511+1))</f>
        <v>#NAME?</v>
      </c>
      <c r="X511" s="336">
        <f t="shared" si="75"/>
        <v>0</v>
      </c>
      <c r="Y511" s="336">
        <f t="shared" si="76"/>
        <v>0</v>
      </c>
      <c r="Z511" s="337"/>
      <c r="AA511" s="294" t="e">
        <f ca="1">VLOOKUP(F511,[4]IMC!$B$6:$R$210,5,FALSE)</f>
        <v>#NAME?</v>
      </c>
      <c r="AB511" s="294" t="e">
        <f ca="1">VLOOKUP(F511,[4]IMC!$B$6:$R$210,6,FALSE)</f>
        <v>#NAME?</v>
      </c>
      <c r="AC511" s="294" t="e">
        <f ca="1">VLOOKUP(F511,[4]IMC!$B$6:$R$210,7,FALSE)</f>
        <v>#NAME?</v>
      </c>
      <c r="AD511" s="294" t="e">
        <f ca="1">VLOOKUP(F511,[4]IMC!$B$6:$R$210,8,FALSE)</f>
        <v>#NAME?</v>
      </c>
      <c r="AE511" s="294" t="e">
        <f ca="1">VLOOKUP(F511,[4]IMC!$B$6:$R$210,9,FALSE)</f>
        <v>#NAME?</v>
      </c>
      <c r="AF511" s="294" t="e">
        <f ca="1">VLOOKUP(F511,[4]IMC!$B$6:$R$210,10,FALSE)</f>
        <v>#NAME?</v>
      </c>
      <c r="AG511" s="294" t="e">
        <f ca="1">VLOOKUP(F511,[4]IMC!$B$6:$R$210,11,FALSE)</f>
        <v>#NAME?</v>
      </c>
      <c r="AH511" s="294" t="e">
        <f ca="1">VLOOKUP(F511,[4]IMC!$B$6:$R$210,12,FALSE)</f>
        <v>#NAME?</v>
      </c>
      <c r="AI511" s="294" t="e">
        <f ca="1">VLOOKUP(F511,[4]IMC!$B$6:$R$210,13,FALSE)</f>
        <v>#NAME?</v>
      </c>
      <c r="AJ511" s="294" t="e">
        <f ca="1">VLOOKUP(F511,[4]IMC!$B$6:$R$210,14,FALSE)</f>
        <v>#NAME?</v>
      </c>
      <c r="AK511" s="294" t="e">
        <f ca="1">VLOOKUP(F511,[4]IMC!$B$6:$R$210,15,FALSE)</f>
        <v>#NAME?</v>
      </c>
      <c r="AL511" s="294" t="e">
        <f ca="1">VLOOKUP(F511,[4]IMC!$B$6:$R$210,16,FALSE)</f>
        <v>#NAME?</v>
      </c>
      <c r="AM511" s="294" t="e">
        <f ca="1">VLOOKUP(F511,[4]IMC!$B$6:$R$210,17,FALSE)</f>
        <v>#NAME?</v>
      </c>
    </row>
    <row r="512" spans="1:39" ht="12">
      <c r="A512" s="281"/>
      <c r="B512" s="281"/>
      <c r="C512" s="281"/>
      <c r="D512" s="283"/>
      <c r="E512" s="283"/>
      <c r="F512" s="284" t="e">
        <f t="shared" ca="1" si="81"/>
        <v>#NAME?</v>
      </c>
      <c r="G512" s="285" t="e">
        <f t="shared" ca="1" si="82"/>
        <v>#NAME?</v>
      </c>
      <c r="H512" s="281"/>
      <c r="I512" s="281"/>
      <c r="J512" s="281">
        <f t="shared" si="78"/>
        <v>0</v>
      </c>
      <c r="K512" s="281"/>
      <c r="L512" s="286" t="e">
        <f t="shared" si="79"/>
        <v>#DIV/0!</v>
      </c>
      <c r="M512" s="287" t="str">
        <f t="shared" si="72"/>
        <v/>
      </c>
      <c r="N512" s="288" t="e">
        <f ca="1">MATCH(F512,[4]IMC!B:B,0)</f>
        <v>#NAME?</v>
      </c>
      <c r="O512" s="288" t="e">
        <f t="shared" ca="1" si="83"/>
        <v>#NAME?</v>
      </c>
      <c r="P512" s="287" t="e">
        <f ca="1">CONCATENATE(INDEX([4]IMC!$F$1:$R$5,5,$O512) &amp; " e " &amp; INDEX([4]IMC!$F$1:$R$5,5,$O512+1))</f>
        <v>#NAME?</v>
      </c>
      <c r="Q512" s="281"/>
      <c r="R512" s="288" t="e">
        <f ca="1">MATCH(F512,[4]PC!A:A,0)</f>
        <v>#NAME?</v>
      </c>
      <c r="S512" s="288" t="e">
        <f t="shared" ca="1" si="73"/>
        <v>#NAME?</v>
      </c>
      <c r="T512" s="296" t="e">
        <f ca="1">CONCATENATE(INDEX([4]PC!$E$1:$M$2,1,$S512) &amp; " e " &amp; INDEX([4]PC!$E$1:$M$2,1,$S512+1))</f>
        <v>#NAME?</v>
      </c>
      <c r="U512" s="339"/>
      <c r="V512" s="335" t="e">
        <f t="shared" ca="1" si="74"/>
        <v>#NAME?</v>
      </c>
      <c r="W512" s="335" t="e">
        <f ca="1">CONCATENATE(INDEX([4]IMC!$F$1:$R$5,5,$V512) &amp; " e " &amp; INDEX([4]IMC!$F$1:$R$5,5,$V512+1))</f>
        <v>#NAME?</v>
      </c>
      <c r="X512" s="336">
        <f t="shared" si="75"/>
        <v>0</v>
      </c>
      <c r="Y512" s="336">
        <f t="shared" si="76"/>
        <v>0</v>
      </c>
      <c r="Z512" s="337"/>
      <c r="AA512" s="294" t="e">
        <f ca="1">VLOOKUP(F512,[4]IMC!$B$6:$R$210,5,FALSE)</f>
        <v>#NAME?</v>
      </c>
      <c r="AB512" s="294" t="e">
        <f ca="1">VLOOKUP(F512,[4]IMC!$B$6:$R$210,6,FALSE)</f>
        <v>#NAME?</v>
      </c>
      <c r="AC512" s="294" t="e">
        <f ca="1">VLOOKUP(F512,[4]IMC!$B$6:$R$210,7,FALSE)</f>
        <v>#NAME?</v>
      </c>
      <c r="AD512" s="294" t="e">
        <f ca="1">VLOOKUP(F512,[4]IMC!$B$6:$R$210,8,FALSE)</f>
        <v>#NAME?</v>
      </c>
      <c r="AE512" s="294" t="e">
        <f ca="1">VLOOKUP(F512,[4]IMC!$B$6:$R$210,9,FALSE)</f>
        <v>#NAME?</v>
      </c>
      <c r="AF512" s="294" t="e">
        <f ca="1">VLOOKUP(F512,[4]IMC!$B$6:$R$210,10,FALSE)</f>
        <v>#NAME?</v>
      </c>
      <c r="AG512" s="294" t="e">
        <f ca="1">VLOOKUP(F512,[4]IMC!$B$6:$R$210,11,FALSE)</f>
        <v>#NAME?</v>
      </c>
      <c r="AH512" s="294" t="e">
        <f ca="1">VLOOKUP(F512,[4]IMC!$B$6:$R$210,12,FALSE)</f>
        <v>#NAME?</v>
      </c>
      <c r="AI512" s="294" t="e">
        <f ca="1">VLOOKUP(F512,[4]IMC!$B$6:$R$210,13,FALSE)</f>
        <v>#NAME?</v>
      </c>
      <c r="AJ512" s="294" t="e">
        <f ca="1">VLOOKUP(F512,[4]IMC!$B$6:$R$210,14,FALSE)</f>
        <v>#NAME?</v>
      </c>
      <c r="AK512" s="294" t="e">
        <f ca="1">VLOOKUP(F512,[4]IMC!$B$6:$R$210,15,FALSE)</f>
        <v>#NAME?</v>
      </c>
      <c r="AL512" s="294" t="e">
        <f ca="1">VLOOKUP(F512,[4]IMC!$B$6:$R$210,16,FALSE)</f>
        <v>#NAME?</v>
      </c>
      <c r="AM512" s="294" t="e">
        <f ca="1">VLOOKUP(F512,[4]IMC!$B$6:$R$210,17,FALSE)</f>
        <v>#NAME?</v>
      </c>
    </row>
    <row r="513" spans="1:39" ht="12">
      <c r="A513" s="281"/>
      <c r="B513" s="281"/>
      <c r="C513" s="281"/>
      <c r="D513" s="283"/>
      <c r="E513" s="283"/>
      <c r="F513" s="284" t="e">
        <f t="shared" ca="1" si="81"/>
        <v>#NAME?</v>
      </c>
      <c r="G513" s="285" t="e">
        <f t="shared" ca="1" si="82"/>
        <v>#NAME?</v>
      </c>
      <c r="H513" s="281"/>
      <c r="I513" s="281"/>
      <c r="J513" s="281">
        <f t="shared" si="78"/>
        <v>0</v>
      </c>
      <c r="K513" s="281"/>
      <c r="L513" s="286" t="e">
        <f t="shared" si="79"/>
        <v>#DIV/0!</v>
      </c>
      <c r="M513" s="287" t="str">
        <f t="shared" si="72"/>
        <v/>
      </c>
      <c r="N513" s="288" t="e">
        <f ca="1">MATCH(F513,[4]IMC!B:B,0)</f>
        <v>#NAME?</v>
      </c>
      <c r="O513" s="288" t="e">
        <f t="shared" ca="1" si="83"/>
        <v>#NAME?</v>
      </c>
      <c r="P513" s="287" t="e">
        <f ca="1">CONCATENATE(INDEX([4]IMC!$F$1:$R$5,5,$O513) &amp; " e " &amp; INDEX([4]IMC!$F$1:$R$5,5,$O513+1))</f>
        <v>#NAME?</v>
      </c>
      <c r="Q513" s="281"/>
      <c r="R513" s="288" t="e">
        <f ca="1">MATCH(F513,[4]PC!A:A,0)</f>
        <v>#NAME?</v>
      </c>
      <c r="S513" s="288" t="e">
        <f t="shared" ca="1" si="73"/>
        <v>#NAME?</v>
      </c>
      <c r="T513" s="296" t="e">
        <f ca="1">CONCATENATE(INDEX([4]PC!$E$1:$M$2,1,$S513) &amp; " e " &amp; INDEX([4]PC!$E$1:$M$2,1,$S513+1))</f>
        <v>#NAME?</v>
      </c>
      <c r="U513" s="339"/>
      <c r="V513" s="335" t="e">
        <f t="shared" ca="1" si="74"/>
        <v>#NAME?</v>
      </c>
      <c r="W513" s="335" t="e">
        <f ca="1">CONCATENATE(INDEX([4]IMC!$F$1:$R$5,5,$V513) &amp; " e " &amp; INDEX([4]IMC!$F$1:$R$5,5,$V513+1))</f>
        <v>#NAME?</v>
      </c>
      <c r="X513" s="336">
        <f t="shared" si="75"/>
        <v>0</v>
      </c>
      <c r="Y513" s="336">
        <f t="shared" si="76"/>
        <v>0</v>
      </c>
      <c r="Z513" s="337"/>
      <c r="AA513" s="294" t="e">
        <f ca="1">VLOOKUP(F513,[4]IMC!$B$6:$R$210,5,FALSE)</f>
        <v>#NAME?</v>
      </c>
      <c r="AB513" s="294" t="e">
        <f ca="1">VLOOKUP(F513,[4]IMC!$B$6:$R$210,6,FALSE)</f>
        <v>#NAME?</v>
      </c>
      <c r="AC513" s="294" t="e">
        <f ca="1">VLOOKUP(F513,[4]IMC!$B$6:$R$210,7,FALSE)</f>
        <v>#NAME?</v>
      </c>
      <c r="AD513" s="294" t="e">
        <f ca="1">VLOOKUP(F513,[4]IMC!$B$6:$R$210,8,FALSE)</f>
        <v>#NAME?</v>
      </c>
      <c r="AE513" s="294" t="e">
        <f ca="1">VLOOKUP(F513,[4]IMC!$B$6:$R$210,9,FALSE)</f>
        <v>#NAME?</v>
      </c>
      <c r="AF513" s="294" t="e">
        <f ca="1">VLOOKUP(F513,[4]IMC!$B$6:$R$210,10,FALSE)</f>
        <v>#NAME?</v>
      </c>
      <c r="AG513" s="294" t="e">
        <f ca="1">VLOOKUP(F513,[4]IMC!$B$6:$R$210,11,FALSE)</f>
        <v>#NAME?</v>
      </c>
      <c r="AH513" s="294" t="e">
        <f ca="1">VLOOKUP(F513,[4]IMC!$B$6:$R$210,12,FALSE)</f>
        <v>#NAME?</v>
      </c>
      <c r="AI513" s="294" t="e">
        <f ca="1">VLOOKUP(F513,[4]IMC!$B$6:$R$210,13,FALSE)</f>
        <v>#NAME?</v>
      </c>
      <c r="AJ513" s="294" t="e">
        <f ca="1">VLOOKUP(F513,[4]IMC!$B$6:$R$210,14,FALSE)</f>
        <v>#NAME?</v>
      </c>
      <c r="AK513" s="294" t="e">
        <f ca="1">VLOOKUP(F513,[4]IMC!$B$6:$R$210,15,FALSE)</f>
        <v>#NAME?</v>
      </c>
      <c r="AL513" s="294" t="e">
        <f ca="1">VLOOKUP(F513,[4]IMC!$B$6:$R$210,16,FALSE)</f>
        <v>#NAME?</v>
      </c>
      <c r="AM513" s="294" t="e">
        <f ca="1">VLOOKUP(F513,[4]IMC!$B$6:$R$210,17,FALSE)</f>
        <v>#NAME?</v>
      </c>
    </row>
    <row r="514" spans="1:39" ht="12">
      <c r="A514" s="281"/>
      <c r="B514" s="281"/>
      <c r="C514" s="281"/>
      <c r="D514" s="283"/>
      <c r="E514" s="283"/>
      <c r="F514" s="284" t="e">
        <f t="shared" ca="1" si="81"/>
        <v>#NAME?</v>
      </c>
      <c r="G514" s="285" t="e">
        <f t="shared" ca="1" si="82"/>
        <v>#NAME?</v>
      </c>
      <c r="H514" s="281"/>
      <c r="I514" s="281"/>
      <c r="J514" s="281">
        <f t="shared" si="78"/>
        <v>0</v>
      </c>
      <c r="K514" s="281"/>
      <c r="L514" s="286" t="e">
        <f t="shared" si="79"/>
        <v>#DIV/0!</v>
      </c>
      <c r="M514" s="287" t="str">
        <f t="shared" ref="M514:M577" si="84">IF(H514&gt;0,IF(I514&gt;0,H514/I514^2,""),"")</f>
        <v/>
      </c>
      <c r="N514" s="288" t="e">
        <f ca="1">MATCH(F514,[4]IMC!B:B,0)</f>
        <v>#NAME?</v>
      </c>
      <c r="O514" s="288" t="e">
        <f t="shared" ca="1" si="83"/>
        <v>#NAME?</v>
      </c>
      <c r="P514" s="287" t="e">
        <f ca="1">CONCATENATE(INDEX([4]IMC!$F$1:$R$5,5,$O514) &amp; " e " &amp; INDEX([4]IMC!$F$1:$R$5,5,$O514+1))</f>
        <v>#NAME?</v>
      </c>
      <c r="Q514" s="281"/>
      <c r="R514" s="288" t="e">
        <f ca="1">MATCH(F514,[4]PC!A:A,0)</f>
        <v>#NAME?</v>
      </c>
      <c r="S514" s="288" t="e">
        <f t="shared" ref="S514:S577" ca="1" si="85">MATCH(K514,INDIRECT("PC!E" &amp; R514 &amp; ":L" &amp;R514),1)</f>
        <v>#NAME?</v>
      </c>
      <c r="T514" s="296" t="e">
        <f ca="1">CONCATENATE(INDEX([4]PC!$E$1:$M$2,1,$S514) &amp; " e " &amp; INDEX([4]PC!$E$1:$M$2,1,$S514+1))</f>
        <v>#NAME?</v>
      </c>
      <c r="U514" s="339"/>
      <c r="V514" s="335" t="e">
        <f t="shared" ref="V514:V577" ca="1" si="86">MATCH(U514,INDIRECT("IMC!F" &amp; N514 &amp; ":R" &amp;N514),1)</f>
        <v>#NAME?</v>
      </c>
      <c r="W514" s="335" t="e">
        <f ca="1">CONCATENATE(INDEX([4]IMC!$F$1:$R$5,5,$V514) &amp; " e " &amp; INDEX([4]IMC!$F$1:$R$5,5,$V514+1))</f>
        <v>#NAME?</v>
      </c>
      <c r="X514" s="336">
        <f t="shared" ref="X514:X577" si="87">U514*(I514*I514)</f>
        <v>0</v>
      </c>
      <c r="Y514" s="336">
        <f t="shared" ref="Y514:Y577" si="88">H514-X514</f>
        <v>0</v>
      </c>
      <c r="Z514" s="337"/>
      <c r="AA514" s="294" t="e">
        <f ca="1">VLOOKUP(F514,[4]IMC!$B$6:$R$210,5,FALSE)</f>
        <v>#NAME?</v>
      </c>
      <c r="AB514" s="294" t="e">
        <f ca="1">VLOOKUP(F514,[4]IMC!$B$6:$R$210,6,FALSE)</f>
        <v>#NAME?</v>
      </c>
      <c r="AC514" s="294" t="e">
        <f ca="1">VLOOKUP(F514,[4]IMC!$B$6:$R$210,7,FALSE)</f>
        <v>#NAME?</v>
      </c>
      <c r="AD514" s="294" t="e">
        <f ca="1">VLOOKUP(F514,[4]IMC!$B$6:$R$210,8,FALSE)</f>
        <v>#NAME?</v>
      </c>
      <c r="AE514" s="294" t="e">
        <f ca="1">VLOOKUP(F514,[4]IMC!$B$6:$R$210,9,FALSE)</f>
        <v>#NAME?</v>
      </c>
      <c r="AF514" s="294" t="e">
        <f ca="1">VLOOKUP(F514,[4]IMC!$B$6:$R$210,10,FALSE)</f>
        <v>#NAME?</v>
      </c>
      <c r="AG514" s="294" t="e">
        <f ca="1">VLOOKUP(F514,[4]IMC!$B$6:$R$210,11,FALSE)</f>
        <v>#NAME?</v>
      </c>
      <c r="AH514" s="294" t="e">
        <f ca="1">VLOOKUP(F514,[4]IMC!$B$6:$R$210,12,FALSE)</f>
        <v>#NAME?</v>
      </c>
      <c r="AI514" s="294" t="e">
        <f ca="1">VLOOKUP(F514,[4]IMC!$B$6:$R$210,13,FALSE)</f>
        <v>#NAME?</v>
      </c>
      <c r="AJ514" s="294" t="e">
        <f ca="1">VLOOKUP(F514,[4]IMC!$B$6:$R$210,14,FALSE)</f>
        <v>#NAME?</v>
      </c>
      <c r="AK514" s="294" t="e">
        <f ca="1">VLOOKUP(F514,[4]IMC!$B$6:$R$210,15,FALSE)</f>
        <v>#NAME?</v>
      </c>
      <c r="AL514" s="294" t="e">
        <f ca="1">VLOOKUP(F514,[4]IMC!$B$6:$R$210,16,FALSE)</f>
        <v>#NAME?</v>
      </c>
      <c r="AM514" s="294" t="e">
        <f ca="1">VLOOKUP(F514,[4]IMC!$B$6:$R$210,17,FALSE)</f>
        <v>#NAME?</v>
      </c>
    </row>
    <row r="515" spans="1:39" ht="12">
      <c r="A515" s="281"/>
      <c r="B515" s="281"/>
      <c r="C515" s="281"/>
      <c r="D515" s="283"/>
      <c r="E515" s="283"/>
      <c r="F515" s="284" t="e">
        <f t="shared" ca="1" si="81"/>
        <v>#NAME?</v>
      </c>
      <c r="G515" s="285" t="e">
        <f t="shared" ca="1" si="82"/>
        <v>#NAME?</v>
      </c>
      <c r="H515" s="281"/>
      <c r="I515" s="281"/>
      <c r="J515" s="281">
        <f t="shared" ref="J515:J578" si="89">I515*100</f>
        <v>0</v>
      </c>
      <c r="K515" s="281"/>
      <c r="L515" s="286" t="e">
        <f t="shared" ref="L515:L578" si="90">K515/J515</f>
        <v>#DIV/0!</v>
      </c>
      <c r="M515" s="287" t="str">
        <f t="shared" si="84"/>
        <v/>
      </c>
      <c r="N515" s="288" t="e">
        <f ca="1">MATCH(F515,[4]IMC!B:B,0)</f>
        <v>#NAME?</v>
      </c>
      <c r="O515" s="288" t="e">
        <f t="shared" ca="1" si="83"/>
        <v>#NAME?</v>
      </c>
      <c r="P515" s="287" t="e">
        <f ca="1">CONCATENATE(INDEX([4]IMC!$F$1:$R$5,5,$O515) &amp; " e " &amp; INDEX([4]IMC!$F$1:$R$5,5,$O515+1))</f>
        <v>#NAME?</v>
      </c>
      <c r="Q515" s="281"/>
      <c r="R515" s="288" t="e">
        <f ca="1">MATCH(F515,[4]PC!A:A,0)</f>
        <v>#NAME?</v>
      </c>
      <c r="S515" s="288" t="e">
        <f t="shared" ca="1" si="85"/>
        <v>#NAME?</v>
      </c>
      <c r="T515" s="296" t="e">
        <f ca="1">CONCATENATE(INDEX([4]PC!$E$1:$M$2,1,$S515) &amp; " e " &amp; INDEX([4]PC!$E$1:$M$2,1,$S515+1))</f>
        <v>#NAME?</v>
      </c>
      <c r="U515" s="339"/>
      <c r="V515" s="335" t="e">
        <f t="shared" ca="1" si="86"/>
        <v>#NAME?</v>
      </c>
      <c r="W515" s="335" t="e">
        <f ca="1">CONCATENATE(INDEX([4]IMC!$F$1:$R$5,5,$V515) &amp; " e " &amp; INDEX([4]IMC!$F$1:$R$5,5,$V515+1))</f>
        <v>#NAME?</v>
      </c>
      <c r="X515" s="336">
        <f t="shared" si="87"/>
        <v>0</v>
      </c>
      <c r="Y515" s="336">
        <f t="shared" si="88"/>
        <v>0</v>
      </c>
      <c r="Z515" s="337"/>
      <c r="AA515" s="294" t="e">
        <f ca="1">VLOOKUP(F515,[4]IMC!$B$6:$R$210,5,FALSE)</f>
        <v>#NAME?</v>
      </c>
      <c r="AB515" s="294" t="e">
        <f ca="1">VLOOKUP(F515,[4]IMC!$B$6:$R$210,6,FALSE)</f>
        <v>#NAME?</v>
      </c>
      <c r="AC515" s="294" t="e">
        <f ca="1">VLOOKUP(F515,[4]IMC!$B$6:$R$210,7,FALSE)</f>
        <v>#NAME?</v>
      </c>
      <c r="AD515" s="294" t="e">
        <f ca="1">VLOOKUP(F515,[4]IMC!$B$6:$R$210,8,FALSE)</f>
        <v>#NAME?</v>
      </c>
      <c r="AE515" s="294" t="e">
        <f ca="1">VLOOKUP(F515,[4]IMC!$B$6:$R$210,9,FALSE)</f>
        <v>#NAME?</v>
      </c>
      <c r="AF515" s="294" t="e">
        <f ca="1">VLOOKUP(F515,[4]IMC!$B$6:$R$210,10,FALSE)</f>
        <v>#NAME?</v>
      </c>
      <c r="AG515" s="294" t="e">
        <f ca="1">VLOOKUP(F515,[4]IMC!$B$6:$R$210,11,FALSE)</f>
        <v>#NAME?</v>
      </c>
      <c r="AH515" s="294" t="e">
        <f ca="1">VLOOKUP(F515,[4]IMC!$B$6:$R$210,12,FALSE)</f>
        <v>#NAME?</v>
      </c>
      <c r="AI515" s="294" t="e">
        <f ca="1">VLOOKUP(F515,[4]IMC!$B$6:$R$210,13,FALSE)</f>
        <v>#NAME?</v>
      </c>
      <c r="AJ515" s="294" t="e">
        <f ca="1">VLOOKUP(F515,[4]IMC!$B$6:$R$210,14,FALSE)</f>
        <v>#NAME?</v>
      </c>
      <c r="AK515" s="294" t="e">
        <f ca="1">VLOOKUP(F515,[4]IMC!$B$6:$R$210,15,FALSE)</f>
        <v>#NAME?</v>
      </c>
      <c r="AL515" s="294" t="e">
        <f ca="1">VLOOKUP(F515,[4]IMC!$B$6:$R$210,16,FALSE)</f>
        <v>#NAME?</v>
      </c>
      <c r="AM515" s="294" t="e">
        <f ca="1">VLOOKUP(F515,[4]IMC!$B$6:$R$210,17,FALSE)</f>
        <v>#NAME?</v>
      </c>
    </row>
    <row r="516" spans="1:39" ht="12">
      <c r="A516" s="281"/>
      <c r="B516" s="281"/>
      <c r="C516" s="281"/>
      <c r="D516" s="283"/>
      <c r="E516" s="283"/>
      <c r="F516" s="284" t="e">
        <f t="shared" ca="1" si="81"/>
        <v>#NAME?</v>
      </c>
      <c r="G516" s="285" t="e">
        <f t="shared" ca="1" si="82"/>
        <v>#NAME?</v>
      </c>
      <c r="H516" s="281"/>
      <c r="I516" s="281"/>
      <c r="J516" s="281">
        <f t="shared" si="89"/>
        <v>0</v>
      </c>
      <c r="K516" s="281"/>
      <c r="L516" s="286" t="e">
        <f t="shared" si="90"/>
        <v>#DIV/0!</v>
      </c>
      <c r="M516" s="287" t="str">
        <f t="shared" si="84"/>
        <v/>
      </c>
      <c r="N516" s="288" t="e">
        <f ca="1">MATCH(F516,[4]IMC!B:B,0)</f>
        <v>#NAME?</v>
      </c>
      <c r="O516" s="288" t="e">
        <f t="shared" ca="1" si="83"/>
        <v>#NAME?</v>
      </c>
      <c r="P516" s="287" t="e">
        <f ca="1">CONCATENATE(INDEX([4]IMC!$F$1:$R$5,5,$O516) &amp; " e " &amp; INDEX([4]IMC!$F$1:$R$5,5,$O516+1))</f>
        <v>#NAME?</v>
      </c>
      <c r="Q516" s="281"/>
      <c r="R516" s="288" t="e">
        <f ca="1">MATCH(F516,[4]PC!A:A,0)</f>
        <v>#NAME?</v>
      </c>
      <c r="S516" s="288" t="e">
        <f t="shared" ca="1" si="85"/>
        <v>#NAME?</v>
      </c>
      <c r="T516" s="296" t="e">
        <f ca="1">CONCATENATE(INDEX([4]PC!$E$1:$M$2,1,$S516) &amp; " e " &amp; INDEX([4]PC!$E$1:$M$2,1,$S516+1))</f>
        <v>#NAME?</v>
      </c>
      <c r="U516" s="339"/>
      <c r="V516" s="335" t="e">
        <f t="shared" ca="1" si="86"/>
        <v>#NAME?</v>
      </c>
      <c r="W516" s="335" t="e">
        <f ca="1">CONCATENATE(INDEX([4]IMC!$F$1:$R$5,5,$V516) &amp; " e " &amp; INDEX([4]IMC!$F$1:$R$5,5,$V516+1))</f>
        <v>#NAME?</v>
      </c>
      <c r="X516" s="336">
        <f t="shared" si="87"/>
        <v>0</v>
      </c>
      <c r="Y516" s="336">
        <f t="shared" si="88"/>
        <v>0</v>
      </c>
      <c r="Z516" s="337"/>
      <c r="AA516" s="294" t="e">
        <f ca="1">VLOOKUP(F516,[4]IMC!$B$6:$R$210,5,FALSE)</f>
        <v>#NAME?</v>
      </c>
      <c r="AB516" s="294" t="e">
        <f ca="1">VLOOKUP(F516,[4]IMC!$B$6:$R$210,6,FALSE)</f>
        <v>#NAME?</v>
      </c>
      <c r="AC516" s="294" t="e">
        <f ca="1">VLOOKUP(F516,[4]IMC!$B$6:$R$210,7,FALSE)</f>
        <v>#NAME?</v>
      </c>
      <c r="AD516" s="294" t="e">
        <f ca="1">VLOOKUP(F516,[4]IMC!$B$6:$R$210,8,FALSE)</f>
        <v>#NAME?</v>
      </c>
      <c r="AE516" s="294" t="e">
        <f ca="1">VLOOKUP(F516,[4]IMC!$B$6:$R$210,9,FALSE)</f>
        <v>#NAME?</v>
      </c>
      <c r="AF516" s="294" t="e">
        <f ca="1">VLOOKUP(F516,[4]IMC!$B$6:$R$210,10,FALSE)</f>
        <v>#NAME?</v>
      </c>
      <c r="AG516" s="294" t="e">
        <f ca="1">VLOOKUP(F516,[4]IMC!$B$6:$R$210,11,FALSE)</f>
        <v>#NAME?</v>
      </c>
      <c r="AH516" s="294" t="e">
        <f ca="1">VLOOKUP(F516,[4]IMC!$B$6:$R$210,12,FALSE)</f>
        <v>#NAME?</v>
      </c>
      <c r="AI516" s="294" t="e">
        <f ca="1">VLOOKUP(F516,[4]IMC!$B$6:$R$210,13,FALSE)</f>
        <v>#NAME?</v>
      </c>
      <c r="AJ516" s="294" t="e">
        <f ca="1">VLOOKUP(F516,[4]IMC!$B$6:$R$210,14,FALSE)</f>
        <v>#NAME?</v>
      </c>
      <c r="AK516" s="294" t="e">
        <f ca="1">VLOOKUP(F516,[4]IMC!$B$6:$R$210,15,FALSE)</f>
        <v>#NAME?</v>
      </c>
      <c r="AL516" s="294" t="e">
        <f ca="1">VLOOKUP(F516,[4]IMC!$B$6:$R$210,16,FALSE)</f>
        <v>#NAME?</v>
      </c>
      <c r="AM516" s="294" t="e">
        <f ca="1">VLOOKUP(F516,[4]IMC!$B$6:$R$210,17,FALSE)</f>
        <v>#NAME?</v>
      </c>
    </row>
    <row r="517" spans="1:39" ht="12">
      <c r="A517" s="281"/>
      <c r="B517" s="281"/>
      <c r="C517" s="281"/>
      <c r="D517" s="283"/>
      <c r="E517" s="283"/>
      <c r="F517" s="284" t="e">
        <f t="shared" ca="1" si="81"/>
        <v>#NAME?</v>
      </c>
      <c r="G517" s="285" t="e">
        <f t="shared" ca="1" si="82"/>
        <v>#NAME?</v>
      </c>
      <c r="H517" s="281"/>
      <c r="I517" s="281"/>
      <c r="J517" s="281">
        <f t="shared" si="89"/>
        <v>0</v>
      </c>
      <c r="K517" s="281"/>
      <c r="L517" s="286" t="e">
        <f t="shared" si="90"/>
        <v>#DIV/0!</v>
      </c>
      <c r="M517" s="287" t="str">
        <f t="shared" si="84"/>
        <v/>
      </c>
      <c r="N517" s="288" t="e">
        <f ca="1">MATCH(F517,[4]IMC!B:B,0)</f>
        <v>#NAME?</v>
      </c>
      <c r="O517" s="288" t="e">
        <f t="shared" ca="1" si="83"/>
        <v>#NAME?</v>
      </c>
      <c r="P517" s="287" t="e">
        <f ca="1">CONCATENATE(INDEX([4]IMC!$F$1:$R$5,5,$O517) &amp; " e " &amp; INDEX([4]IMC!$F$1:$R$5,5,$O517+1))</f>
        <v>#NAME?</v>
      </c>
      <c r="Q517" s="281"/>
      <c r="R517" s="288" t="e">
        <f ca="1">MATCH(F517,[4]PC!A:A,0)</f>
        <v>#NAME?</v>
      </c>
      <c r="S517" s="288" t="e">
        <f t="shared" ca="1" si="85"/>
        <v>#NAME?</v>
      </c>
      <c r="T517" s="296" t="e">
        <f ca="1">CONCATENATE(INDEX([4]PC!$E$1:$M$2,1,$S517) &amp; " e " &amp; INDEX([4]PC!$E$1:$M$2,1,$S517+1))</f>
        <v>#NAME?</v>
      </c>
      <c r="U517" s="339"/>
      <c r="V517" s="335" t="e">
        <f t="shared" ca="1" si="86"/>
        <v>#NAME?</v>
      </c>
      <c r="W517" s="335" t="e">
        <f ca="1">CONCATENATE(INDEX([4]IMC!$F$1:$R$5,5,$V517) &amp; " e " &amp; INDEX([4]IMC!$F$1:$R$5,5,$V517+1))</f>
        <v>#NAME?</v>
      </c>
      <c r="X517" s="336">
        <f t="shared" si="87"/>
        <v>0</v>
      </c>
      <c r="Y517" s="336">
        <f t="shared" si="88"/>
        <v>0</v>
      </c>
      <c r="Z517" s="337"/>
      <c r="AA517" s="294" t="e">
        <f ca="1">VLOOKUP(F517,[4]IMC!$B$6:$R$210,5,FALSE)</f>
        <v>#NAME?</v>
      </c>
      <c r="AB517" s="294" t="e">
        <f ca="1">VLOOKUP(F517,[4]IMC!$B$6:$R$210,6,FALSE)</f>
        <v>#NAME?</v>
      </c>
      <c r="AC517" s="294" t="e">
        <f ca="1">VLOOKUP(F517,[4]IMC!$B$6:$R$210,7,FALSE)</f>
        <v>#NAME?</v>
      </c>
      <c r="AD517" s="294" t="e">
        <f ca="1">VLOOKUP(F517,[4]IMC!$B$6:$R$210,8,FALSE)</f>
        <v>#NAME?</v>
      </c>
      <c r="AE517" s="294" t="e">
        <f ca="1">VLOOKUP(F517,[4]IMC!$B$6:$R$210,9,FALSE)</f>
        <v>#NAME?</v>
      </c>
      <c r="AF517" s="294" t="e">
        <f ca="1">VLOOKUP(F517,[4]IMC!$B$6:$R$210,10,FALSE)</f>
        <v>#NAME?</v>
      </c>
      <c r="AG517" s="294" t="e">
        <f ca="1">VLOOKUP(F517,[4]IMC!$B$6:$R$210,11,FALSE)</f>
        <v>#NAME?</v>
      </c>
      <c r="AH517" s="294" t="e">
        <f ca="1">VLOOKUP(F517,[4]IMC!$B$6:$R$210,12,FALSE)</f>
        <v>#NAME?</v>
      </c>
      <c r="AI517" s="294" t="e">
        <f ca="1">VLOOKUP(F517,[4]IMC!$B$6:$R$210,13,FALSE)</f>
        <v>#NAME?</v>
      </c>
      <c r="AJ517" s="294" t="e">
        <f ca="1">VLOOKUP(F517,[4]IMC!$B$6:$R$210,14,FALSE)</f>
        <v>#NAME?</v>
      </c>
      <c r="AK517" s="294" t="e">
        <f ca="1">VLOOKUP(F517,[4]IMC!$B$6:$R$210,15,FALSE)</f>
        <v>#NAME?</v>
      </c>
      <c r="AL517" s="294" t="e">
        <f ca="1">VLOOKUP(F517,[4]IMC!$B$6:$R$210,16,FALSE)</f>
        <v>#NAME?</v>
      </c>
      <c r="AM517" s="294" t="e">
        <f ca="1">VLOOKUP(F517,[4]IMC!$B$6:$R$210,17,FALSE)</f>
        <v>#NAME?</v>
      </c>
    </row>
    <row r="518" spans="1:39" ht="12">
      <c r="A518" s="281"/>
      <c r="B518" s="281"/>
      <c r="C518" s="281"/>
      <c r="D518" s="283"/>
      <c r="E518" s="283"/>
      <c r="F518" s="284" t="e">
        <f t="shared" ca="1" si="81"/>
        <v>#NAME?</v>
      </c>
      <c r="G518" s="285" t="e">
        <f t="shared" ca="1" si="82"/>
        <v>#NAME?</v>
      </c>
      <c r="H518" s="281"/>
      <c r="I518" s="281"/>
      <c r="J518" s="281">
        <f t="shared" si="89"/>
        <v>0</v>
      </c>
      <c r="K518" s="281"/>
      <c r="L518" s="286" t="e">
        <f t="shared" si="90"/>
        <v>#DIV/0!</v>
      </c>
      <c r="M518" s="287" t="str">
        <f t="shared" si="84"/>
        <v/>
      </c>
      <c r="N518" s="288" t="e">
        <f ca="1">MATCH(F518,[4]IMC!B:B,0)</f>
        <v>#NAME?</v>
      </c>
      <c r="O518" s="288" t="e">
        <f t="shared" ca="1" si="83"/>
        <v>#NAME?</v>
      </c>
      <c r="P518" s="287" t="e">
        <f ca="1">CONCATENATE(INDEX([4]IMC!$F$1:$R$5,5,$O518) &amp; " e " &amp; INDEX([4]IMC!$F$1:$R$5,5,$O518+1))</f>
        <v>#NAME?</v>
      </c>
      <c r="Q518" s="281"/>
      <c r="R518" s="288" t="e">
        <f ca="1">MATCH(F518,[4]PC!A:A,0)</f>
        <v>#NAME?</v>
      </c>
      <c r="S518" s="288" t="e">
        <f t="shared" ca="1" si="85"/>
        <v>#NAME?</v>
      </c>
      <c r="T518" s="296" t="e">
        <f ca="1">CONCATENATE(INDEX([4]PC!$E$1:$M$2,1,$S518) &amp; " e " &amp; INDEX([4]PC!$E$1:$M$2,1,$S518+1))</f>
        <v>#NAME?</v>
      </c>
      <c r="U518" s="339"/>
      <c r="V518" s="335" t="e">
        <f t="shared" ca="1" si="86"/>
        <v>#NAME?</v>
      </c>
      <c r="W518" s="335" t="e">
        <f ca="1">CONCATENATE(INDEX([4]IMC!$F$1:$R$5,5,$V518) &amp; " e " &amp; INDEX([4]IMC!$F$1:$R$5,5,$V518+1))</f>
        <v>#NAME?</v>
      </c>
      <c r="X518" s="336">
        <f t="shared" si="87"/>
        <v>0</v>
      </c>
      <c r="Y518" s="336">
        <f t="shared" si="88"/>
        <v>0</v>
      </c>
      <c r="Z518" s="337"/>
      <c r="AA518" s="294" t="e">
        <f ca="1">VLOOKUP(F518,[4]IMC!$B$6:$R$210,5,FALSE)</f>
        <v>#NAME?</v>
      </c>
      <c r="AB518" s="294" t="e">
        <f ca="1">VLOOKUP(F518,[4]IMC!$B$6:$R$210,6,FALSE)</f>
        <v>#NAME?</v>
      </c>
      <c r="AC518" s="294" t="e">
        <f ca="1">VLOOKUP(F518,[4]IMC!$B$6:$R$210,7,FALSE)</f>
        <v>#NAME?</v>
      </c>
      <c r="AD518" s="294" t="e">
        <f ca="1">VLOOKUP(F518,[4]IMC!$B$6:$R$210,8,FALSE)</f>
        <v>#NAME?</v>
      </c>
      <c r="AE518" s="294" t="e">
        <f ca="1">VLOOKUP(F518,[4]IMC!$B$6:$R$210,9,FALSE)</f>
        <v>#NAME?</v>
      </c>
      <c r="AF518" s="294" t="e">
        <f ca="1">VLOOKUP(F518,[4]IMC!$B$6:$R$210,10,FALSE)</f>
        <v>#NAME?</v>
      </c>
      <c r="AG518" s="294" t="e">
        <f ca="1">VLOOKUP(F518,[4]IMC!$B$6:$R$210,11,FALSE)</f>
        <v>#NAME?</v>
      </c>
      <c r="AH518" s="294" t="e">
        <f ca="1">VLOOKUP(F518,[4]IMC!$B$6:$R$210,12,FALSE)</f>
        <v>#NAME?</v>
      </c>
      <c r="AI518" s="294" t="e">
        <f ca="1">VLOOKUP(F518,[4]IMC!$B$6:$R$210,13,FALSE)</f>
        <v>#NAME?</v>
      </c>
      <c r="AJ518" s="294" t="e">
        <f ca="1">VLOOKUP(F518,[4]IMC!$B$6:$R$210,14,FALSE)</f>
        <v>#NAME?</v>
      </c>
      <c r="AK518" s="294" t="e">
        <f ca="1">VLOOKUP(F518,[4]IMC!$B$6:$R$210,15,FALSE)</f>
        <v>#NAME?</v>
      </c>
      <c r="AL518" s="294" t="e">
        <f ca="1">VLOOKUP(F518,[4]IMC!$B$6:$R$210,16,FALSE)</f>
        <v>#NAME?</v>
      </c>
      <c r="AM518" s="294" t="e">
        <f ca="1">VLOOKUP(F518,[4]IMC!$B$6:$R$210,17,FALSE)</f>
        <v>#NAME?</v>
      </c>
    </row>
    <row r="519" spans="1:39" ht="12">
      <c r="A519" s="281"/>
      <c r="B519" s="281"/>
      <c r="C519" s="281"/>
      <c r="D519" s="283"/>
      <c r="E519" s="283"/>
      <c r="F519" s="284" t="e">
        <f t="shared" ca="1" si="81"/>
        <v>#NAME?</v>
      </c>
      <c r="G519" s="285" t="e">
        <f t="shared" ca="1" si="82"/>
        <v>#NAME?</v>
      </c>
      <c r="H519" s="281"/>
      <c r="I519" s="281"/>
      <c r="J519" s="281">
        <f t="shared" si="89"/>
        <v>0</v>
      </c>
      <c r="K519" s="281"/>
      <c r="L519" s="286" t="e">
        <f t="shared" si="90"/>
        <v>#DIV/0!</v>
      </c>
      <c r="M519" s="287" t="str">
        <f t="shared" si="84"/>
        <v/>
      </c>
      <c r="N519" s="288" t="e">
        <f ca="1">MATCH(F519,[4]IMC!B:B,0)</f>
        <v>#NAME?</v>
      </c>
      <c r="O519" s="288" t="e">
        <f t="shared" ca="1" si="83"/>
        <v>#NAME?</v>
      </c>
      <c r="P519" s="287" t="e">
        <f ca="1">CONCATENATE(INDEX([4]IMC!$F$1:$R$5,5,$O519) &amp; " e " &amp; INDEX([4]IMC!$F$1:$R$5,5,$O519+1))</f>
        <v>#NAME?</v>
      </c>
      <c r="Q519" s="281"/>
      <c r="R519" s="288" t="e">
        <f ca="1">MATCH(F519,[4]PC!A:A,0)</f>
        <v>#NAME?</v>
      </c>
      <c r="S519" s="288" t="e">
        <f t="shared" ca="1" si="85"/>
        <v>#NAME?</v>
      </c>
      <c r="T519" s="296" t="e">
        <f ca="1">CONCATENATE(INDEX([4]PC!$E$1:$M$2,1,$S519) &amp; " e " &amp; INDEX([4]PC!$E$1:$M$2,1,$S519+1))</f>
        <v>#NAME?</v>
      </c>
      <c r="U519" s="339"/>
      <c r="V519" s="335" t="e">
        <f t="shared" ca="1" si="86"/>
        <v>#NAME?</v>
      </c>
      <c r="W519" s="335" t="e">
        <f ca="1">CONCATENATE(INDEX([4]IMC!$F$1:$R$5,5,$V519) &amp; " e " &amp; INDEX([4]IMC!$F$1:$R$5,5,$V519+1))</f>
        <v>#NAME?</v>
      </c>
      <c r="X519" s="336">
        <f t="shared" si="87"/>
        <v>0</v>
      </c>
      <c r="Y519" s="336">
        <f t="shared" si="88"/>
        <v>0</v>
      </c>
      <c r="Z519" s="337"/>
      <c r="AA519" s="294" t="e">
        <f ca="1">VLOOKUP(F519,[4]IMC!$B$6:$R$210,5,FALSE)</f>
        <v>#NAME?</v>
      </c>
      <c r="AB519" s="294" t="e">
        <f ca="1">VLOOKUP(F519,[4]IMC!$B$6:$R$210,6,FALSE)</f>
        <v>#NAME?</v>
      </c>
      <c r="AC519" s="294" t="e">
        <f ca="1">VLOOKUP(F519,[4]IMC!$B$6:$R$210,7,FALSE)</f>
        <v>#NAME?</v>
      </c>
      <c r="AD519" s="294" t="e">
        <f ca="1">VLOOKUP(F519,[4]IMC!$B$6:$R$210,8,FALSE)</f>
        <v>#NAME?</v>
      </c>
      <c r="AE519" s="294" t="e">
        <f ca="1">VLOOKUP(F519,[4]IMC!$B$6:$R$210,9,FALSE)</f>
        <v>#NAME?</v>
      </c>
      <c r="AF519" s="294" t="e">
        <f ca="1">VLOOKUP(F519,[4]IMC!$B$6:$R$210,10,FALSE)</f>
        <v>#NAME?</v>
      </c>
      <c r="AG519" s="294" t="e">
        <f ca="1">VLOOKUP(F519,[4]IMC!$B$6:$R$210,11,FALSE)</f>
        <v>#NAME?</v>
      </c>
      <c r="AH519" s="294" t="e">
        <f ca="1">VLOOKUP(F519,[4]IMC!$B$6:$R$210,12,FALSE)</f>
        <v>#NAME?</v>
      </c>
      <c r="AI519" s="294" t="e">
        <f ca="1">VLOOKUP(F519,[4]IMC!$B$6:$R$210,13,FALSE)</f>
        <v>#NAME?</v>
      </c>
      <c r="AJ519" s="294" t="e">
        <f ca="1">VLOOKUP(F519,[4]IMC!$B$6:$R$210,14,FALSE)</f>
        <v>#NAME?</v>
      </c>
      <c r="AK519" s="294" t="e">
        <f ca="1">VLOOKUP(F519,[4]IMC!$B$6:$R$210,15,FALSE)</f>
        <v>#NAME?</v>
      </c>
      <c r="AL519" s="294" t="e">
        <f ca="1">VLOOKUP(F519,[4]IMC!$B$6:$R$210,16,FALSE)</f>
        <v>#NAME?</v>
      </c>
      <c r="AM519" s="294" t="e">
        <f ca="1">VLOOKUP(F519,[4]IMC!$B$6:$R$210,17,FALSE)</f>
        <v>#NAME?</v>
      </c>
    </row>
    <row r="520" spans="1:39" ht="12">
      <c r="A520" s="281"/>
      <c r="B520" s="281"/>
      <c r="C520" s="281"/>
      <c r="D520" s="283"/>
      <c r="E520" s="283"/>
      <c r="F520" s="284" t="e">
        <f t="shared" ca="1" si="81"/>
        <v>#NAME?</v>
      </c>
      <c r="G520" s="285" t="e">
        <f t="shared" ca="1" si="82"/>
        <v>#NAME?</v>
      </c>
      <c r="H520" s="281"/>
      <c r="I520" s="281"/>
      <c r="J520" s="281">
        <f t="shared" si="89"/>
        <v>0</v>
      </c>
      <c r="K520" s="281"/>
      <c r="L520" s="286" t="e">
        <f t="shared" si="90"/>
        <v>#DIV/0!</v>
      </c>
      <c r="M520" s="287" t="str">
        <f t="shared" si="84"/>
        <v/>
      </c>
      <c r="N520" s="288" t="e">
        <f ca="1">MATCH(F520,[4]IMC!B:B,0)</f>
        <v>#NAME?</v>
      </c>
      <c r="O520" s="288" t="e">
        <f t="shared" ca="1" si="83"/>
        <v>#NAME?</v>
      </c>
      <c r="P520" s="287" t="e">
        <f ca="1">CONCATENATE(INDEX([4]IMC!$F$1:$R$5,5,$O520) &amp; " e " &amp; INDEX([4]IMC!$F$1:$R$5,5,$O520+1))</f>
        <v>#NAME?</v>
      </c>
      <c r="Q520" s="281"/>
      <c r="R520" s="288" t="e">
        <f ca="1">MATCH(F520,[4]PC!A:A,0)</f>
        <v>#NAME?</v>
      </c>
      <c r="S520" s="288" t="e">
        <f t="shared" ca="1" si="85"/>
        <v>#NAME?</v>
      </c>
      <c r="T520" s="296" t="e">
        <f ca="1">CONCATENATE(INDEX([4]PC!$E$1:$M$2,1,$S520) &amp; " e " &amp; INDEX([4]PC!$E$1:$M$2,1,$S520+1))</f>
        <v>#NAME?</v>
      </c>
      <c r="U520" s="339"/>
      <c r="V520" s="335" t="e">
        <f t="shared" ca="1" si="86"/>
        <v>#NAME?</v>
      </c>
      <c r="W520" s="335" t="e">
        <f ca="1">CONCATENATE(INDEX([4]IMC!$F$1:$R$5,5,$V520) &amp; " e " &amp; INDEX([4]IMC!$F$1:$R$5,5,$V520+1))</f>
        <v>#NAME?</v>
      </c>
      <c r="X520" s="336">
        <f t="shared" si="87"/>
        <v>0</v>
      </c>
      <c r="Y520" s="336">
        <f t="shared" si="88"/>
        <v>0</v>
      </c>
      <c r="Z520" s="337"/>
      <c r="AA520" s="294" t="e">
        <f ca="1">VLOOKUP(F520,[4]IMC!$B$6:$R$210,5,FALSE)</f>
        <v>#NAME?</v>
      </c>
      <c r="AB520" s="294" t="e">
        <f ca="1">VLOOKUP(F520,[4]IMC!$B$6:$R$210,6,FALSE)</f>
        <v>#NAME?</v>
      </c>
      <c r="AC520" s="294" t="e">
        <f ca="1">VLOOKUP(F520,[4]IMC!$B$6:$R$210,7,FALSE)</f>
        <v>#NAME?</v>
      </c>
      <c r="AD520" s="294" t="e">
        <f ca="1">VLOOKUP(F520,[4]IMC!$B$6:$R$210,8,FALSE)</f>
        <v>#NAME?</v>
      </c>
      <c r="AE520" s="294" t="e">
        <f ca="1">VLOOKUP(F520,[4]IMC!$B$6:$R$210,9,FALSE)</f>
        <v>#NAME?</v>
      </c>
      <c r="AF520" s="294" t="e">
        <f ca="1">VLOOKUP(F520,[4]IMC!$B$6:$R$210,10,FALSE)</f>
        <v>#NAME?</v>
      </c>
      <c r="AG520" s="294" t="e">
        <f ca="1">VLOOKUP(F520,[4]IMC!$B$6:$R$210,11,FALSE)</f>
        <v>#NAME?</v>
      </c>
      <c r="AH520" s="294" t="e">
        <f ca="1">VLOOKUP(F520,[4]IMC!$B$6:$R$210,12,FALSE)</f>
        <v>#NAME?</v>
      </c>
      <c r="AI520" s="294" t="e">
        <f ca="1">VLOOKUP(F520,[4]IMC!$B$6:$R$210,13,FALSE)</f>
        <v>#NAME?</v>
      </c>
      <c r="AJ520" s="294" t="e">
        <f ca="1">VLOOKUP(F520,[4]IMC!$B$6:$R$210,14,FALSE)</f>
        <v>#NAME?</v>
      </c>
      <c r="AK520" s="294" t="e">
        <f ca="1">VLOOKUP(F520,[4]IMC!$B$6:$R$210,15,FALSE)</f>
        <v>#NAME?</v>
      </c>
      <c r="AL520" s="294" t="e">
        <f ca="1">VLOOKUP(F520,[4]IMC!$B$6:$R$210,16,FALSE)</f>
        <v>#NAME?</v>
      </c>
      <c r="AM520" s="294" t="e">
        <f ca="1">VLOOKUP(F520,[4]IMC!$B$6:$R$210,17,FALSE)</f>
        <v>#NAME?</v>
      </c>
    </row>
    <row r="521" spans="1:39" ht="12">
      <c r="A521" s="281"/>
      <c r="B521" s="281"/>
      <c r="C521" s="281"/>
      <c r="D521" s="283"/>
      <c r="E521" s="283"/>
      <c r="F521" s="284" t="e">
        <f t="shared" ca="1" si="81"/>
        <v>#NAME?</v>
      </c>
      <c r="G521" s="285" t="e">
        <f t="shared" ca="1" si="82"/>
        <v>#NAME?</v>
      </c>
      <c r="H521" s="281"/>
      <c r="I521" s="281"/>
      <c r="J521" s="281">
        <f t="shared" si="89"/>
        <v>0</v>
      </c>
      <c r="K521" s="281"/>
      <c r="L521" s="286" t="e">
        <f t="shared" si="90"/>
        <v>#DIV/0!</v>
      </c>
      <c r="M521" s="287" t="str">
        <f t="shared" si="84"/>
        <v/>
      </c>
      <c r="N521" s="288" t="e">
        <f ca="1">MATCH(F521,[4]IMC!B:B,0)</f>
        <v>#NAME?</v>
      </c>
      <c r="O521" s="288" t="e">
        <f t="shared" ca="1" si="83"/>
        <v>#NAME?</v>
      </c>
      <c r="P521" s="287" t="e">
        <f ca="1">CONCATENATE(INDEX([4]IMC!$F$1:$R$5,5,$O521) &amp; " e " &amp; INDEX([4]IMC!$F$1:$R$5,5,$O521+1))</f>
        <v>#NAME?</v>
      </c>
      <c r="Q521" s="281"/>
      <c r="R521" s="288" t="e">
        <f ca="1">MATCH(F521,[4]PC!A:A,0)</f>
        <v>#NAME?</v>
      </c>
      <c r="S521" s="288" t="e">
        <f t="shared" ca="1" si="85"/>
        <v>#NAME?</v>
      </c>
      <c r="T521" s="296" t="e">
        <f ca="1">CONCATENATE(INDEX([4]PC!$E$1:$M$2,1,$S521) &amp; " e " &amp; INDEX([4]PC!$E$1:$M$2,1,$S521+1))</f>
        <v>#NAME?</v>
      </c>
      <c r="U521" s="339"/>
      <c r="V521" s="335" t="e">
        <f t="shared" ca="1" si="86"/>
        <v>#NAME?</v>
      </c>
      <c r="W521" s="335" t="e">
        <f ca="1">CONCATENATE(INDEX([4]IMC!$F$1:$R$5,5,$V521) &amp; " e " &amp; INDEX([4]IMC!$F$1:$R$5,5,$V521+1))</f>
        <v>#NAME?</v>
      </c>
      <c r="X521" s="336">
        <f t="shared" si="87"/>
        <v>0</v>
      </c>
      <c r="Y521" s="336">
        <f t="shared" si="88"/>
        <v>0</v>
      </c>
      <c r="Z521" s="337"/>
      <c r="AA521" s="294" t="e">
        <f ca="1">VLOOKUP(F521,[4]IMC!$B$6:$R$210,5,FALSE)</f>
        <v>#NAME?</v>
      </c>
      <c r="AB521" s="294" t="e">
        <f ca="1">VLOOKUP(F521,[4]IMC!$B$6:$R$210,6,FALSE)</f>
        <v>#NAME?</v>
      </c>
      <c r="AC521" s="294" t="e">
        <f ca="1">VLOOKUP(F521,[4]IMC!$B$6:$R$210,7,FALSE)</f>
        <v>#NAME?</v>
      </c>
      <c r="AD521" s="294" t="e">
        <f ca="1">VLOOKUP(F521,[4]IMC!$B$6:$R$210,8,FALSE)</f>
        <v>#NAME?</v>
      </c>
      <c r="AE521" s="294" t="e">
        <f ca="1">VLOOKUP(F521,[4]IMC!$B$6:$R$210,9,FALSE)</f>
        <v>#NAME?</v>
      </c>
      <c r="AF521" s="294" t="e">
        <f ca="1">VLOOKUP(F521,[4]IMC!$B$6:$R$210,10,FALSE)</f>
        <v>#NAME?</v>
      </c>
      <c r="AG521" s="294" t="e">
        <f ca="1">VLOOKUP(F521,[4]IMC!$B$6:$R$210,11,FALSE)</f>
        <v>#NAME?</v>
      </c>
      <c r="AH521" s="294" t="e">
        <f ca="1">VLOOKUP(F521,[4]IMC!$B$6:$R$210,12,FALSE)</f>
        <v>#NAME?</v>
      </c>
      <c r="AI521" s="294" t="e">
        <f ca="1">VLOOKUP(F521,[4]IMC!$B$6:$R$210,13,FALSE)</f>
        <v>#NAME?</v>
      </c>
      <c r="AJ521" s="294" t="e">
        <f ca="1">VLOOKUP(F521,[4]IMC!$B$6:$R$210,14,FALSE)</f>
        <v>#NAME?</v>
      </c>
      <c r="AK521" s="294" t="e">
        <f ca="1">VLOOKUP(F521,[4]IMC!$B$6:$R$210,15,FALSE)</f>
        <v>#NAME?</v>
      </c>
      <c r="AL521" s="294" t="e">
        <f ca="1">VLOOKUP(F521,[4]IMC!$B$6:$R$210,16,FALSE)</f>
        <v>#NAME?</v>
      </c>
      <c r="AM521" s="294" t="e">
        <f ca="1">VLOOKUP(F521,[4]IMC!$B$6:$R$210,17,FALSE)</f>
        <v>#NAME?</v>
      </c>
    </row>
    <row r="522" spans="1:39" ht="12">
      <c r="A522" s="281"/>
      <c r="B522" s="281"/>
      <c r="C522" s="281"/>
      <c r="D522" s="283"/>
      <c r="E522" s="283"/>
      <c r="F522" s="284" t="e">
        <f t="shared" ca="1" si="81"/>
        <v>#NAME?</v>
      </c>
      <c r="G522" s="285" t="e">
        <f t="shared" ca="1" si="82"/>
        <v>#NAME?</v>
      </c>
      <c r="H522" s="281"/>
      <c r="I522" s="281"/>
      <c r="J522" s="281">
        <f t="shared" si="89"/>
        <v>0</v>
      </c>
      <c r="K522" s="281"/>
      <c r="L522" s="286" t="e">
        <f t="shared" si="90"/>
        <v>#DIV/0!</v>
      </c>
      <c r="M522" s="287" t="str">
        <f t="shared" si="84"/>
        <v/>
      </c>
      <c r="N522" s="288" t="e">
        <f ca="1">MATCH(F522,[4]IMC!B:B,0)</f>
        <v>#NAME?</v>
      </c>
      <c r="O522" s="288" t="e">
        <f t="shared" ca="1" si="83"/>
        <v>#NAME?</v>
      </c>
      <c r="P522" s="287" t="e">
        <f ca="1">CONCATENATE(INDEX([4]IMC!$F$1:$R$5,5,$O522) &amp; " e " &amp; INDEX([4]IMC!$F$1:$R$5,5,$O522+1))</f>
        <v>#NAME?</v>
      </c>
      <c r="Q522" s="281"/>
      <c r="R522" s="288" t="e">
        <f ca="1">MATCH(F522,[4]PC!A:A,0)</f>
        <v>#NAME?</v>
      </c>
      <c r="S522" s="288" t="e">
        <f t="shared" ca="1" si="85"/>
        <v>#NAME?</v>
      </c>
      <c r="T522" s="296" t="e">
        <f ca="1">CONCATENATE(INDEX([4]PC!$E$1:$M$2,1,$S522) &amp; " e " &amp; INDEX([4]PC!$E$1:$M$2,1,$S522+1))</f>
        <v>#NAME?</v>
      </c>
      <c r="U522" s="339"/>
      <c r="V522" s="335" t="e">
        <f t="shared" ca="1" si="86"/>
        <v>#NAME?</v>
      </c>
      <c r="W522" s="335" t="e">
        <f ca="1">CONCATENATE(INDEX([4]IMC!$F$1:$R$5,5,$V522) &amp; " e " &amp; INDEX([4]IMC!$F$1:$R$5,5,$V522+1))</f>
        <v>#NAME?</v>
      </c>
      <c r="X522" s="336">
        <f t="shared" si="87"/>
        <v>0</v>
      </c>
      <c r="Y522" s="336">
        <f t="shared" si="88"/>
        <v>0</v>
      </c>
      <c r="Z522" s="337"/>
      <c r="AA522" s="294" t="e">
        <f ca="1">VLOOKUP(F522,[4]IMC!$B$6:$R$210,5,FALSE)</f>
        <v>#NAME?</v>
      </c>
      <c r="AB522" s="294" t="e">
        <f ca="1">VLOOKUP(F522,[4]IMC!$B$6:$R$210,6,FALSE)</f>
        <v>#NAME?</v>
      </c>
      <c r="AC522" s="294" t="e">
        <f ca="1">VLOOKUP(F522,[4]IMC!$B$6:$R$210,7,FALSE)</f>
        <v>#NAME?</v>
      </c>
      <c r="AD522" s="294" t="e">
        <f ca="1">VLOOKUP(F522,[4]IMC!$B$6:$R$210,8,FALSE)</f>
        <v>#NAME?</v>
      </c>
      <c r="AE522" s="294" t="e">
        <f ca="1">VLOOKUP(F522,[4]IMC!$B$6:$R$210,9,FALSE)</f>
        <v>#NAME?</v>
      </c>
      <c r="AF522" s="294" t="e">
        <f ca="1">VLOOKUP(F522,[4]IMC!$B$6:$R$210,10,FALSE)</f>
        <v>#NAME?</v>
      </c>
      <c r="AG522" s="294" t="e">
        <f ca="1">VLOOKUP(F522,[4]IMC!$B$6:$R$210,11,FALSE)</f>
        <v>#NAME?</v>
      </c>
      <c r="AH522" s="294" t="e">
        <f ca="1">VLOOKUP(F522,[4]IMC!$B$6:$R$210,12,FALSE)</f>
        <v>#NAME?</v>
      </c>
      <c r="AI522" s="294" t="e">
        <f ca="1">VLOOKUP(F522,[4]IMC!$B$6:$R$210,13,FALSE)</f>
        <v>#NAME?</v>
      </c>
      <c r="AJ522" s="294" t="e">
        <f ca="1">VLOOKUP(F522,[4]IMC!$B$6:$R$210,14,FALSE)</f>
        <v>#NAME?</v>
      </c>
      <c r="AK522" s="294" t="e">
        <f ca="1">VLOOKUP(F522,[4]IMC!$B$6:$R$210,15,FALSE)</f>
        <v>#NAME?</v>
      </c>
      <c r="AL522" s="294" t="e">
        <f ca="1">VLOOKUP(F522,[4]IMC!$B$6:$R$210,16,FALSE)</f>
        <v>#NAME?</v>
      </c>
      <c r="AM522" s="294" t="e">
        <f ca="1">VLOOKUP(F522,[4]IMC!$B$6:$R$210,17,FALSE)</f>
        <v>#NAME?</v>
      </c>
    </row>
    <row r="523" spans="1:39" ht="12">
      <c r="A523" s="281"/>
      <c r="B523" s="281"/>
      <c r="C523" s="281"/>
      <c r="D523" s="283"/>
      <c r="E523" s="283"/>
      <c r="F523" s="284" t="e">
        <f t="shared" ca="1" si="81"/>
        <v>#NAME?</v>
      </c>
      <c r="G523" s="285" t="e">
        <f t="shared" ca="1" si="82"/>
        <v>#NAME?</v>
      </c>
      <c r="H523" s="281"/>
      <c r="I523" s="281"/>
      <c r="J523" s="281">
        <f t="shared" si="89"/>
        <v>0</v>
      </c>
      <c r="K523" s="281"/>
      <c r="L523" s="286" t="e">
        <f t="shared" si="90"/>
        <v>#DIV/0!</v>
      </c>
      <c r="M523" s="287" t="str">
        <f t="shared" si="84"/>
        <v/>
      </c>
      <c r="N523" s="288" t="e">
        <f ca="1">MATCH(F523,[4]IMC!B:B,0)</f>
        <v>#NAME?</v>
      </c>
      <c r="O523" s="288" t="e">
        <f t="shared" ca="1" si="83"/>
        <v>#NAME?</v>
      </c>
      <c r="P523" s="287" t="e">
        <f ca="1">CONCATENATE(INDEX([4]IMC!$F$1:$R$5,5,$O523) &amp; " e " &amp; INDEX([4]IMC!$F$1:$R$5,5,$O523+1))</f>
        <v>#NAME?</v>
      </c>
      <c r="Q523" s="281"/>
      <c r="R523" s="288" t="e">
        <f ca="1">MATCH(F523,[4]PC!A:A,0)</f>
        <v>#NAME?</v>
      </c>
      <c r="S523" s="288" t="e">
        <f t="shared" ca="1" si="85"/>
        <v>#NAME?</v>
      </c>
      <c r="T523" s="296" t="e">
        <f ca="1">CONCATENATE(INDEX([4]PC!$E$1:$M$2,1,$S523) &amp; " e " &amp; INDEX([4]PC!$E$1:$M$2,1,$S523+1))</f>
        <v>#NAME?</v>
      </c>
      <c r="U523" s="339"/>
      <c r="V523" s="335" t="e">
        <f t="shared" ca="1" si="86"/>
        <v>#NAME?</v>
      </c>
      <c r="W523" s="335" t="e">
        <f ca="1">CONCATENATE(INDEX([4]IMC!$F$1:$R$5,5,$V523) &amp; " e " &amp; INDEX([4]IMC!$F$1:$R$5,5,$V523+1))</f>
        <v>#NAME?</v>
      </c>
      <c r="X523" s="336">
        <f t="shared" si="87"/>
        <v>0</v>
      </c>
      <c r="Y523" s="336">
        <f t="shared" si="88"/>
        <v>0</v>
      </c>
      <c r="Z523" s="337"/>
      <c r="AA523" s="294" t="e">
        <f ca="1">VLOOKUP(F523,[4]IMC!$B$6:$R$210,5,FALSE)</f>
        <v>#NAME?</v>
      </c>
      <c r="AB523" s="294" t="e">
        <f ca="1">VLOOKUP(F523,[4]IMC!$B$6:$R$210,6,FALSE)</f>
        <v>#NAME?</v>
      </c>
      <c r="AC523" s="294" t="e">
        <f ca="1">VLOOKUP(F523,[4]IMC!$B$6:$R$210,7,FALSE)</f>
        <v>#NAME?</v>
      </c>
      <c r="AD523" s="294" t="e">
        <f ca="1">VLOOKUP(F523,[4]IMC!$B$6:$R$210,8,FALSE)</f>
        <v>#NAME?</v>
      </c>
      <c r="AE523" s="294" t="e">
        <f ca="1">VLOOKUP(F523,[4]IMC!$B$6:$R$210,9,FALSE)</f>
        <v>#NAME?</v>
      </c>
      <c r="AF523" s="294" t="e">
        <f ca="1">VLOOKUP(F523,[4]IMC!$B$6:$R$210,10,FALSE)</f>
        <v>#NAME?</v>
      </c>
      <c r="AG523" s="294" t="e">
        <f ca="1">VLOOKUP(F523,[4]IMC!$B$6:$R$210,11,FALSE)</f>
        <v>#NAME?</v>
      </c>
      <c r="AH523" s="294" t="e">
        <f ca="1">VLOOKUP(F523,[4]IMC!$B$6:$R$210,12,FALSE)</f>
        <v>#NAME?</v>
      </c>
      <c r="AI523" s="294" t="e">
        <f ca="1">VLOOKUP(F523,[4]IMC!$B$6:$R$210,13,FALSE)</f>
        <v>#NAME?</v>
      </c>
      <c r="AJ523" s="294" t="e">
        <f ca="1">VLOOKUP(F523,[4]IMC!$B$6:$R$210,14,FALSE)</f>
        <v>#NAME?</v>
      </c>
      <c r="AK523" s="294" t="e">
        <f ca="1">VLOOKUP(F523,[4]IMC!$B$6:$R$210,15,FALSE)</f>
        <v>#NAME?</v>
      </c>
      <c r="AL523" s="294" t="e">
        <f ca="1">VLOOKUP(F523,[4]IMC!$B$6:$R$210,16,FALSE)</f>
        <v>#NAME?</v>
      </c>
      <c r="AM523" s="294" t="e">
        <f ca="1">VLOOKUP(F523,[4]IMC!$B$6:$R$210,17,FALSE)</f>
        <v>#NAME?</v>
      </c>
    </row>
    <row r="524" spans="1:39" ht="12">
      <c r="A524" s="281"/>
      <c r="B524" s="281"/>
      <c r="C524" s="281"/>
      <c r="D524" s="283"/>
      <c r="E524" s="283"/>
      <c r="F524" s="284" t="e">
        <f t="shared" ca="1" si="81"/>
        <v>#NAME?</v>
      </c>
      <c r="G524" s="285" t="e">
        <f t="shared" ca="1" si="82"/>
        <v>#NAME?</v>
      </c>
      <c r="H524" s="281"/>
      <c r="I524" s="281"/>
      <c r="J524" s="281">
        <f t="shared" si="89"/>
        <v>0</v>
      </c>
      <c r="K524" s="281"/>
      <c r="L524" s="286" t="e">
        <f t="shared" si="90"/>
        <v>#DIV/0!</v>
      </c>
      <c r="M524" s="287" t="str">
        <f t="shared" si="84"/>
        <v/>
      </c>
      <c r="N524" s="288" t="e">
        <f ca="1">MATCH(F524,[4]IMC!B:B,0)</f>
        <v>#NAME?</v>
      </c>
      <c r="O524" s="288" t="e">
        <f t="shared" ca="1" si="83"/>
        <v>#NAME?</v>
      </c>
      <c r="P524" s="287" t="e">
        <f ca="1">CONCATENATE(INDEX([4]IMC!$F$1:$R$5,5,$O524) &amp; " e " &amp; INDEX([4]IMC!$F$1:$R$5,5,$O524+1))</f>
        <v>#NAME?</v>
      </c>
      <c r="Q524" s="281"/>
      <c r="R524" s="288" t="e">
        <f ca="1">MATCH(F524,[4]PC!A:A,0)</f>
        <v>#NAME?</v>
      </c>
      <c r="S524" s="288" t="e">
        <f t="shared" ca="1" si="85"/>
        <v>#NAME?</v>
      </c>
      <c r="T524" s="296" t="e">
        <f ca="1">CONCATENATE(INDEX([4]PC!$E$1:$M$2,1,$S524) &amp; " e " &amp; INDEX([4]PC!$E$1:$M$2,1,$S524+1))</f>
        <v>#NAME?</v>
      </c>
      <c r="U524" s="339"/>
      <c r="V524" s="335" t="e">
        <f t="shared" ca="1" si="86"/>
        <v>#NAME?</v>
      </c>
      <c r="W524" s="335" t="e">
        <f ca="1">CONCATENATE(INDEX([4]IMC!$F$1:$R$5,5,$V524) &amp; " e " &amp; INDEX([4]IMC!$F$1:$R$5,5,$V524+1))</f>
        <v>#NAME?</v>
      </c>
      <c r="X524" s="336">
        <f t="shared" si="87"/>
        <v>0</v>
      </c>
      <c r="Y524" s="336">
        <f t="shared" si="88"/>
        <v>0</v>
      </c>
      <c r="Z524" s="337"/>
      <c r="AA524" s="294" t="e">
        <f ca="1">VLOOKUP(F524,[4]IMC!$B$6:$R$210,5,FALSE)</f>
        <v>#NAME?</v>
      </c>
      <c r="AB524" s="294" t="e">
        <f ca="1">VLOOKUP(F524,[4]IMC!$B$6:$R$210,6,FALSE)</f>
        <v>#NAME?</v>
      </c>
      <c r="AC524" s="294" t="e">
        <f ca="1">VLOOKUP(F524,[4]IMC!$B$6:$R$210,7,FALSE)</f>
        <v>#NAME?</v>
      </c>
      <c r="AD524" s="294" t="e">
        <f ca="1">VLOOKUP(F524,[4]IMC!$B$6:$R$210,8,FALSE)</f>
        <v>#NAME?</v>
      </c>
      <c r="AE524" s="294" t="e">
        <f ca="1">VLOOKUP(F524,[4]IMC!$B$6:$R$210,9,FALSE)</f>
        <v>#NAME?</v>
      </c>
      <c r="AF524" s="294" t="e">
        <f ca="1">VLOOKUP(F524,[4]IMC!$B$6:$R$210,10,FALSE)</f>
        <v>#NAME?</v>
      </c>
      <c r="AG524" s="294" t="e">
        <f ca="1">VLOOKUP(F524,[4]IMC!$B$6:$R$210,11,FALSE)</f>
        <v>#NAME?</v>
      </c>
      <c r="AH524" s="294" t="e">
        <f ca="1">VLOOKUP(F524,[4]IMC!$B$6:$R$210,12,FALSE)</f>
        <v>#NAME?</v>
      </c>
      <c r="AI524" s="294" t="e">
        <f ca="1">VLOOKUP(F524,[4]IMC!$B$6:$R$210,13,FALSE)</f>
        <v>#NAME?</v>
      </c>
      <c r="AJ524" s="294" t="e">
        <f ca="1">VLOOKUP(F524,[4]IMC!$B$6:$R$210,14,FALSE)</f>
        <v>#NAME?</v>
      </c>
      <c r="AK524" s="294" t="e">
        <f ca="1">VLOOKUP(F524,[4]IMC!$B$6:$R$210,15,FALSE)</f>
        <v>#NAME?</v>
      </c>
      <c r="AL524" s="294" t="e">
        <f ca="1">VLOOKUP(F524,[4]IMC!$B$6:$R$210,16,FALSE)</f>
        <v>#NAME?</v>
      </c>
      <c r="AM524" s="294" t="e">
        <f ca="1">VLOOKUP(F524,[4]IMC!$B$6:$R$210,17,FALSE)</f>
        <v>#NAME?</v>
      </c>
    </row>
    <row r="525" spans="1:39" ht="12">
      <c r="A525" s="281"/>
      <c r="B525" s="281"/>
      <c r="C525" s="281"/>
      <c r="D525" s="283"/>
      <c r="E525" s="283"/>
      <c r="F525" s="284" t="e">
        <f t="shared" ca="1" si="81"/>
        <v>#NAME?</v>
      </c>
      <c r="G525" s="285" t="e">
        <f t="shared" ca="1" si="82"/>
        <v>#NAME?</v>
      </c>
      <c r="H525" s="281"/>
      <c r="I525" s="281"/>
      <c r="J525" s="281">
        <f t="shared" si="89"/>
        <v>0</v>
      </c>
      <c r="K525" s="281"/>
      <c r="L525" s="286" t="e">
        <f t="shared" si="90"/>
        <v>#DIV/0!</v>
      </c>
      <c r="M525" s="287" t="str">
        <f t="shared" si="84"/>
        <v/>
      </c>
      <c r="N525" s="288" t="e">
        <f ca="1">MATCH(F525,[4]IMC!B:B,0)</f>
        <v>#NAME?</v>
      </c>
      <c r="O525" s="288" t="e">
        <f t="shared" ca="1" si="83"/>
        <v>#NAME?</v>
      </c>
      <c r="P525" s="287" t="e">
        <f ca="1">CONCATENATE(INDEX([4]IMC!$F$1:$R$5,5,$O525) &amp; " e " &amp; INDEX([4]IMC!$F$1:$R$5,5,$O525+1))</f>
        <v>#NAME?</v>
      </c>
      <c r="Q525" s="281"/>
      <c r="R525" s="288" t="e">
        <f ca="1">MATCH(F525,[4]PC!A:A,0)</f>
        <v>#NAME?</v>
      </c>
      <c r="S525" s="288" t="e">
        <f t="shared" ca="1" si="85"/>
        <v>#NAME?</v>
      </c>
      <c r="T525" s="296" t="e">
        <f ca="1">CONCATENATE(INDEX([4]PC!$E$1:$M$2,1,$S525) &amp; " e " &amp; INDEX([4]PC!$E$1:$M$2,1,$S525+1))</f>
        <v>#NAME?</v>
      </c>
      <c r="U525" s="339"/>
      <c r="V525" s="335" t="e">
        <f t="shared" ca="1" si="86"/>
        <v>#NAME?</v>
      </c>
      <c r="W525" s="335" t="e">
        <f ca="1">CONCATENATE(INDEX([4]IMC!$F$1:$R$5,5,$V525) &amp; " e " &amp; INDEX([4]IMC!$F$1:$R$5,5,$V525+1))</f>
        <v>#NAME?</v>
      </c>
      <c r="X525" s="336">
        <f t="shared" si="87"/>
        <v>0</v>
      </c>
      <c r="Y525" s="336">
        <f t="shared" si="88"/>
        <v>0</v>
      </c>
      <c r="Z525" s="337"/>
      <c r="AA525" s="294" t="e">
        <f ca="1">VLOOKUP(F525,[4]IMC!$B$6:$R$210,5,FALSE)</f>
        <v>#NAME?</v>
      </c>
      <c r="AB525" s="294" t="e">
        <f ca="1">VLOOKUP(F525,[4]IMC!$B$6:$R$210,6,FALSE)</f>
        <v>#NAME?</v>
      </c>
      <c r="AC525" s="294" t="e">
        <f ca="1">VLOOKUP(F525,[4]IMC!$B$6:$R$210,7,FALSE)</f>
        <v>#NAME?</v>
      </c>
      <c r="AD525" s="294" t="e">
        <f ca="1">VLOOKUP(F525,[4]IMC!$B$6:$R$210,8,FALSE)</f>
        <v>#NAME?</v>
      </c>
      <c r="AE525" s="294" t="e">
        <f ca="1">VLOOKUP(F525,[4]IMC!$B$6:$R$210,9,FALSE)</f>
        <v>#NAME?</v>
      </c>
      <c r="AF525" s="294" t="e">
        <f ca="1">VLOOKUP(F525,[4]IMC!$B$6:$R$210,10,FALSE)</f>
        <v>#NAME?</v>
      </c>
      <c r="AG525" s="294" t="e">
        <f ca="1">VLOOKUP(F525,[4]IMC!$B$6:$R$210,11,FALSE)</f>
        <v>#NAME?</v>
      </c>
      <c r="AH525" s="294" t="e">
        <f ca="1">VLOOKUP(F525,[4]IMC!$B$6:$R$210,12,FALSE)</f>
        <v>#NAME?</v>
      </c>
      <c r="AI525" s="294" t="e">
        <f ca="1">VLOOKUP(F525,[4]IMC!$B$6:$R$210,13,FALSE)</f>
        <v>#NAME?</v>
      </c>
      <c r="AJ525" s="294" t="e">
        <f ca="1">VLOOKUP(F525,[4]IMC!$B$6:$R$210,14,FALSE)</f>
        <v>#NAME?</v>
      </c>
      <c r="AK525" s="294" t="e">
        <f ca="1">VLOOKUP(F525,[4]IMC!$B$6:$R$210,15,FALSE)</f>
        <v>#NAME?</v>
      </c>
      <c r="AL525" s="294" t="e">
        <f ca="1">VLOOKUP(F525,[4]IMC!$B$6:$R$210,16,FALSE)</f>
        <v>#NAME?</v>
      </c>
      <c r="AM525" s="294" t="e">
        <f ca="1">VLOOKUP(F525,[4]IMC!$B$6:$R$210,17,FALSE)</f>
        <v>#NAME?</v>
      </c>
    </row>
    <row r="526" spans="1:39" ht="12">
      <c r="A526" s="281"/>
      <c r="B526" s="281"/>
      <c r="C526" s="281"/>
      <c r="D526" s="283"/>
      <c r="E526" s="283"/>
      <c r="F526" s="284" t="e">
        <f t="shared" ca="1" si="81"/>
        <v>#NAME?</v>
      </c>
      <c r="G526" s="285" t="e">
        <f t="shared" ca="1" si="82"/>
        <v>#NAME?</v>
      </c>
      <c r="H526" s="281"/>
      <c r="I526" s="281"/>
      <c r="J526" s="281">
        <f t="shared" si="89"/>
        <v>0</v>
      </c>
      <c r="K526" s="281"/>
      <c r="L526" s="286" t="e">
        <f t="shared" si="90"/>
        <v>#DIV/0!</v>
      </c>
      <c r="M526" s="287" t="str">
        <f t="shared" si="84"/>
        <v/>
      </c>
      <c r="N526" s="288" t="e">
        <f ca="1">MATCH(F526,[4]IMC!B:B,0)</f>
        <v>#NAME?</v>
      </c>
      <c r="O526" s="288" t="e">
        <f t="shared" ca="1" si="83"/>
        <v>#NAME?</v>
      </c>
      <c r="P526" s="287" t="e">
        <f ca="1">CONCATENATE(INDEX([4]IMC!$F$1:$R$5,5,$O526) &amp; " e " &amp; INDEX([4]IMC!$F$1:$R$5,5,$O526+1))</f>
        <v>#NAME?</v>
      </c>
      <c r="Q526" s="281"/>
      <c r="R526" s="288" t="e">
        <f ca="1">MATCH(F526,[4]PC!A:A,0)</f>
        <v>#NAME?</v>
      </c>
      <c r="S526" s="288" t="e">
        <f t="shared" ca="1" si="85"/>
        <v>#NAME?</v>
      </c>
      <c r="T526" s="296" t="e">
        <f ca="1">CONCATENATE(INDEX([4]PC!$E$1:$M$2,1,$S526) &amp; " e " &amp; INDEX([4]PC!$E$1:$M$2,1,$S526+1))</f>
        <v>#NAME?</v>
      </c>
      <c r="U526" s="339"/>
      <c r="V526" s="335" t="e">
        <f t="shared" ca="1" si="86"/>
        <v>#NAME?</v>
      </c>
      <c r="W526" s="335" t="e">
        <f ca="1">CONCATENATE(INDEX([4]IMC!$F$1:$R$5,5,$V526) &amp; " e " &amp; INDEX([4]IMC!$F$1:$R$5,5,$V526+1))</f>
        <v>#NAME?</v>
      </c>
      <c r="X526" s="336">
        <f t="shared" si="87"/>
        <v>0</v>
      </c>
      <c r="Y526" s="336">
        <f t="shared" si="88"/>
        <v>0</v>
      </c>
      <c r="Z526" s="337"/>
      <c r="AA526" s="294" t="e">
        <f ca="1">VLOOKUP(F526,[4]IMC!$B$6:$R$210,5,FALSE)</f>
        <v>#NAME?</v>
      </c>
      <c r="AB526" s="294" t="e">
        <f ca="1">VLOOKUP(F526,[4]IMC!$B$6:$R$210,6,FALSE)</f>
        <v>#NAME?</v>
      </c>
      <c r="AC526" s="294" t="e">
        <f ca="1">VLOOKUP(F526,[4]IMC!$B$6:$R$210,7,FALSE)</f>
        <v>#NAME?</v>
      </c>
      <c r="AD526" s="294" t="e">
        <f ca="1">VLOOKUP(F526,[4]IMC!$B$6:$R$210,8,FALSE)</f>
        <v>#NAME?</v>
      </c>
      <c r="AE526" s="294" t="e">
        <f ca="1">VLOOKUP(F526,[4]IMC!$B$6:$R$210,9,FALSE)</f>
        <v>#NAME?</v>
      </c>
      <c r="AF526" s="294" t="e">
        <f ca="1">VLOOKUP(F526,[4]IMC!$B$6:$R$210,10,FALSE)</f>
        <v>#NAME?</v>
      </c>
      <c r="AG526" s="294" t="e">
        <f ca="1">VLOOKUP(F526,[4]IMC!$B$6:$R$210,11,FALSE)</f>
        <v>#NAME?</v>
      </c>
      <c r="AH526" s="294" t="e">
        <f ca="1">VLOOKUP(F526,[4]IMC!$B$6:$R$210,12,FALSE)</f>
        <v>#NAME?</v>
      </c>
      <c r="AI526" s="294" t="e">
        <f ca="1">VLOOKUP(F526,[4]IMC!$B$6:$R$210,13,FALSE)</f>
        <v>#NAME?</v>
      </c>
      <c r="AJ526" s="294" t="e">
        <f ca="1">VLOOKUP(F526,[4]IMC!$B$6:$R$210,14,FALSE)</f>
        <v>#NAME?</v>
      </c>
      <c r="AK526" s="294" t="e">
        <f ca="1">VLOOKUP(F526,[4]IMC!$B$6:$R$210,15,FALSE)</f>
        <v>#NAME?</v>
      </c>
      <c r="AL526" s="294" t="e">
        <f ca="1">VLOOKUP(F526,[4]IMC!$B$6:$R$210,16,FALSE)</f>
        <v>#NAME?</v>
      </c>
      <c r="AM526" s="294" t="e">
        <f ca="1">VLOOKUP(F526,[4]IMC!$B$6:$R$210,17,FALSE)</f>
        <v>#NAME?</v>
      </c>
    </row>
    <row r="527" spans="1:39" ht="12">
      <c r="A527" s="281"/>
      <c r="B527" s="281"/>
      <c r="C527" s="281"/>
      <c r="D527" s="283"/>
      <c r="E527" s="283"/>
      <c r="F527" s="284" t="e">
        <f t="shared" ca="1" si="81"/>
        <v>#NAME?</v>
      </c>
      <c r="G527" s="285" t="e">
        <f t="shared" ca="1" si="82"/>
        <v>#NAME?</v>
      </c>
      <c r="H527" s="281"/>
      <c r="I527" s="281"/>
      <c r="J527" s="281">
        <f t="shared" si="89"/>
        <v>0</v>
      </c>
      <c r="K527" s="281"/>
      <c r="L527" s="286" t="e">
        <f t="shared" si="90"/>
        <v>#DIV/0!</v>
      </c>
      <c r="M527" s="287" t="str">
        <f t="shared" si="84"/>
        <v/>
      </c>
      <c r="N527" s="288" t="e">
        <f ca="1">MATCH(F527,[4]IMC!B:B,0)</f>
        <v>#NAME?</v>
      </c>
      <c r="O527" s="288" t="e">
        <f t="shared" ca="1" si="83"/>
        <v>#NAME?</v>
      </c>
      <c r="P527" s="287" t="e">
        <f ca="1">CONCATENATE(INDEX([4]IMC!$F$1:$R$5,5,$O527) &amp; " e " &amp; INDEX([4]IMC!$F$1:$R$5,5,$O527+1))</f>
        <v>#NAME?</v>
      </c>
      <c r="Q527" s="281"/>
      <c r="R527" s="288" t="e">
        <f ca="1">MATCH(F527,[4]PC!A:A,0)</f>
        <v>#NAME?</v>
      </c>
      <c r="S527" s="288" t="e">
        <f t="shared" ca="1" si="85"/>
        <v>#NAME?</v>
      </c>
      <c r="T527" s="296" t="e">
        <f ca="1">CONCATENATE(INDEX([4]PC!$E$1:$M$2,1,$S527) &amp; " e " &amp; INDEX([4]PC!$E$1:$M$2,1,$S527+1))</f>
        <v>#NAME?</v>
      </c>
      <c r="U527" s="339"/>
      <c r="V527" s="335" t="e">
        <f t="shared" ca="1" si="86"/>
        <v>#NAME?</v>
      </c>
      <c r="W527" s="335" t="e">
        <f ca="1">CONCATENATE(INDEX([4]IMC!$F$1:$R$5,5,$V527) &amp; " e " &amp; INDEX([4]IMC!$F$1:$R$5,5,$V527+1))</f>
        <v>#NAME?</v>
      </c>
      <c r="X527" s="336">
        <f t="shared" si="87"/>
        <v>0</v>
      </c>
      <c r="Y527" s="336">
        <f t="shared" si="88"/>
        <v>0</v>
      </c>
      <c r="Z527" s="337"/>
      <c r="AA527" s="294" t="e">
        <f ca="1">VLOOKUP(F527,[4]IMC!$B$6:$R$210,5,FALSE)</f>
        <v>#NAME?</v>
      </c>
      <c r="AB527" s="294" t="e">
        <f ca="1">VLOOKUP(F527,[4]IMC!$B$6:$R$210,6,FALSE)</f>
        <v>#NAME?</v>
      </c>
      <c r="AC527" s="294" t="e">
        <f ca="1">VLOOKUP(F527,[4]IMC!$B$6:$R$210,7,FALSE)</f>
        <v>#NAME?</v>
      </c>
      <c r="AD527" s="294" t="e">
        <f ca="1">VLOOKUP(F527,[4]IMC!$B$6:$R$210,8,FALSE)</f>
        <v>#NAME?</v>
      </c>
      <c r="AE527" s="294" t="e">
        <f ca="1">VLOOKUP(F527,[4]IMC!$B$6:$R$210,9,FALSE)</f>
        <v>#NAME?</v>
      </c>
      <c r="AF527" s="294" t="e">
        <f ca="1">VLOOKUP(F527,[4]IMC!$B$6:$R$210,10,FALSE)</f>
        <v>#NAME?</v>
      </c>
      <c r="AG527" s="294" t="e">
        <f ca="1">VLOOKUP(F527,[4]IMC!$B$6:$R$210,11,FALSE)</f>
        <v>#NAME?</v>
      </c>
      <c r="AH527" s="294" t="e">
        <f ca="1">VLOOKUP(F527,[4]IMC!$B$6:$R$210,12,FALSE)</f>
        <v>#NAME?</v>
      </c>
      <c r="AI527" s="294" t="e">
        <f ca="1">VLOOKUP(F527,[4]IMC!$B$6:$R$210,13,FALSE)</f>
        <v>#NAME?</v>
      </c>
      <c r="AJ527" s="294" t="e">
        <f ca="1">VLOOKUP(F527,[4]IMC!$B$6:$R$210,14,FALSE)</f>
        <v>#NAME?</v>
      </c>
      <c r="AK527" s="294" t="e">
        <f ca="1">VLOOKUP(F527,[4]IMC!$B$6:$R$210,15,FALSE)</f>
        <v>#NAME?</v>
      </c>
      <c r="AL527" s="294" t="e">
        <f ca="1">VLOOKUP(F527,[4]IMC!$B$6:$R$210,16,FALSE)</f>
        <v>#NAME?</v>
      </c>
      <c r="AM527" s="294" t="e">
        <f ca="1">VLOOKUP(F527,[4]IMC!$B$6:$R$210,17,FALSE)</f>
        <v>#NAME?</v>
      </c>
    </row>
    <row r="528" spans="1:39" ht="12">
      <c r="A528" s="281"/>
      <c r="B528" s="281"/>
      <c r="C528" s="281"/>
      <c r="D528" s="283"/>
      <c r="E528" s="283"/>
      <c r="F528" s="284" t="e">
        <f t="shared" ca="1" si="81"/>
        <v>#NAME?</v>
      </c>
      <c r="G528" s="285" t="e">
        <f t="shared" ca="1" si="82"/>
        <v>#NAME?</v>
      </c>
      <c r="H528" s="281"/>
      <c r="I528" s="281"/>
      <c r="J528" s="281">
        <f t="shared" si="89"/>
        <v>0</v>
      </c>
      <c r="K528" s="281"/>
      <c r="L528" s="286" t="e">
        <f t="shared" si="90"/>
        <v>#DIV/0!</v>
      </c>
      <c r="M528" s="287" t="str">
        <f t="shared" si="84"/>
        <v/>
      </c>
      <c r="N528" s="288" t="e">
        <f ca="1">MATCH(F528,[4]IMC!B:B,0)</f>
        <v>#NAME?</v>
      </c>
      <c r="O528" s="288" t="e">
        <f t="shared" ca="1" si="83"/>
        <v>#NAME?</v>
      </c>
      <c r="P528" s="287" t="e">
        <f ca="1">CONCATENATE(INDEX([4]IMC!$F$1:$R$5,5,$O528) &amp; " e " &amp; INDEX([4]IMC!$F$1:$R$5,5,$O528+1))</f>
        <v>#NAME?</v>
      </c>
      <c r="Q528" s="281"/>
      <c r="R528" s="288" t="e">
        <f ca="1">MATCH(F528,[4]PC!A:A,0)</f>
        <v>#NAME?</v>
      </c>
      <c r="S528" s="288" t="e">
        <f t="shared" ca="1" si="85"/>
        <v>#NAME?</v>
      </c>
      <c r="T528" s="296" t="e">
        <f ca="1">CONCATENATE(INDEX([4]PC!$E$1:$M$2,1,$S528) &amp; " e " &amp; INDEX([4]PC!$E$1:$M$2,1,$S528+1))</f>
        <v>#NAME?</v>
      </c>
      <c r="U528" s="339"/>
      <c r="V528" s="335" t="e">
        <f t="shared" ca="1" si="86"/>
        <v>#NAME?</v>
      </c>
      <c r="W528" s="335" t="e">
        <f ca="1">CONCATENATE(INDEX([4]IMC!$F$1:$R$5,5,$V528) &amp; " e " &amp; INDEX([4]IMC!$F$1:$R$5,5,$V528+1))</f>
        <v>#NAME?</v>
      </c>
      <c r="X528" s="336">
        <f t="shared" si="87"/>
        <v>0</v>
      </c>
      <c r="Y528" s="336">
        <f t="shared" si="88"/>
        <v>0</v>
      </c>
      <c r="Z528" s="337"/>
      <c r="AA528" s="294" t="e">
        <f ca="1">VLOOKUP(F528,[4]IMC!$B$6:$R$210,5,FALSE)</f>
        <v>#NAME?</v>
      </c>
      <c r="AB528" s="294" t="e">
        <f ca="1">VLOOKUP(F528,[4]IMC!$B$6:$R$210,6,FALSE)</f>
        <v>#NAME?</v>
      </c>
      <c r="AC528" s="294" t="e">
        <f ca="1">VLOOKUP(F528,[4]IMC!$B$6:$R$210,7,FALSE)</f>
        <v>#NAME?</v>
      </c>
      <c r="AD528" s="294" t="e">
        <f ca="1">VLOOKUP(F528,[4]IMC!$B$6:$R$210,8,FALSE)</f>
        <v>#NAME?</v>
      </c>
      <c r="AE528" s="294" t="e">
        <f ca="1">VLOOKUP(F528,[4]IMC!$B$6:$R$210,9,FALSE)</f>
        <v>#NAME?</v>
      </c>
      <c r="AF528" s="294" t="e">
        <f ca="1">VLOOKUP(F528,[4]IMC!$B$6:$R$210,10,FALSE)</f>
        <v>#NAME?</v>
      </c>
      <c r="AG528" s="294" t="e">
        <f ca="1">VLOOKUP(F528,[4]IMC!$B$6:$R$210,11,FALSE)</f>
        <v>#NAME?</v>
      </c>
      <c r="AH528" s="294" t="e">
        <f ca="1">VLOOKUP(F528,[4]IMC!$B$6:$R$210,12,FALSE)</f>
        <v>#NAME?</v>
      </c>
      <c r="AI528" s="294" t="e">
        <f ca="1">VLOOKUP(F528,[4]IMC!$B$6:$R$210,13,FALSE)</f>
        <v>#NAME?</v>
      </c>
      <c r="AJ528" s="294" t="e">
        <f ca="1">VLOOKUP(F528,[4]IMC!$B$6:$R$210,14,FALSE)</f>
        <v>#NAME?</v>
      </c>
      <c r="AK528" s="294" t="e">
        <f ca="1">VLOOKUP(F528,[4]IMC!$B$6:$R$210,15,FALSE)</f>
        <v>#NAME?</v>
      </c>
      <c r="AL528" s="294" t="e">
        <f ca="1">VLOOKUP(F528,[4]IMC!$B$6:$R$210,16,FALSE)</f>
        <v>#NAME?</v>
      </c>
      <c r="AM528" s="294" t="e">
        <f ca="1">VLOOKUP(F528,[4]IMC!$B$6:$R$210,17,FALSE)</f>
        <v>#NAME?</v>
      </c>
    </row>
    <row r="529" spans="1:39" ht="12">
      <c r="A529" s="281"/>
      <c r="B529" s="281"/>
      <c r="C529" s="281"/>
      <c r="D529" s="283"/>
      <c r="E529" s="283"/>
      <c r="F529" s="284" t="e">
        <f t="shared" ca="1" si="81"/>
        <v>#NAME?</v>
      </c>
      <c r="G529" s="285" t="e">
        <f t="shared" ca="1" si="82"/>
        <v>#NAME?</v>
      </c>
      <c r="H529" s="281"/>
      <c r="I529" s="281"/>
      <c r="J529" s="281">
        <f t="shared" si="89"/>
        <v>0</v>
      </c>
      <c r="K529" s="281"/>
      <c r="L529" s="286" t="e">
        <f t="shared" si="90"/>
        <v>#DIV/0!</v>
      </c>
      <c r="M529" s="287" t="str">
        <f t="shared" si="84"/>
        <v/>
      </c>
      <c r="N529" s="288" t="e">
        <f ca="1">MATCH(F529,[4]IMC!B:B,0)</f>
        <v>#NAME?</v>
      </c>
      <c r="O529" s="288" t="e">
        <f t="shared" ca="1" si="83"/>
        <v>#NAME?</v>
      </c>
      <c r="P529" s="287" t="e">
        <f ca="1">CONCATENATE(INDEX([4]IMC!$F$1:$R$5,5,$O529) &amp; " e " &amp; INDEX([4]IMC!$F$1:$R$5,5,$O529+1))</f>
        <v>#NAME?</v>
      </c>
      <c r="Q529" s="281"/>
      <c r="R529" s="288" t="e">
        <f ca="1">MATCH(F529,[4]PC!A:A,0)</f>
        <v>#NAME?</v>
      </c>
      <c r="S529" s="288" t="e">
        <f t="shared" ca="1" si="85"/>
        <v>#NAME?</v>
      </c>
      <c r="T529" s="296" t="e">
        <f ca="1">CONCATENATE(INDEX([4]PC!$E$1:$M$2,1,$S529) &amp; " e " &amp; INDEX([4]PC!$E$1:$M$2,1,$S529+1))</f>
        <v>#NAME?</v>
      </c>
      <c r="U529" s="339"/>
      <c r="V529" s="335" t="e">
        <f t="shared" ca="1" si="86"/>
        <v>#NAME?</v>
      </c>
      <c r="W529" s="335" t="e">
        <f ca="1">CONCATENATE(INDEX([4]IMC!$F$1:$R$5,5,$V529) &amp; " e " &amp; INDEX([4]IMC!$F$1:$R$5,5,$V529+1))</f>
        <v>#NAME?</v>
      </c>
      <c r="X529" s="336">
        <f t="shared" si="87"/>
        <v>0</v>
      </c>
      <c r="Y529" s="336">
        <f t="shared" si="88"/>
        <v>0</v>
      </c>
      <c r="Z529" s="337"/>
      <c r="AA529" s="294" t="e">
        <f ca="1">VLOOKUP(F529,[4]IMC!$B$6:$R$210,5,FALSE)</f>
        <v>#NAME?</v>
      </c>
      <c r="AB529" s="294" t="e">
        <f ca="1">VLOOKUP(F529,[4]IMC!$B$6:$R$210,6,FALSE)</f>
        <v>#NAME?</v>
      </c>
      <c r="AC529" s="294" t="e">
        <f ca="1">VLOOKUP(F529,[4]IMC!$B$6:$R$210,7,FALSE)</f>
        <v>#NAME?</v>
      </c>
      <c r="AD529" s="294" t="e">
        <f ca="1">VLOOKUP(F529,[4]IMC!$B$6:$R$210,8,FALSE)</f>
        <v>#NAME?</v>
      </c>
      <c r="AE529" s="294" t="e">
        <f ca="1">VLOOKUP(F529,[4]IMC!$B$6:$R$210,9,FALSE)</f>
        <v>#NAME?</v>
      </c>
      <c r="AF529" s="294" t="e">
        <f ca="1">VLOOKUP(F529,[4]IMC!$B$6:$R$210,10,FALSE)</f>
        <v>#NAME?</v>
      </c>
      <c r="AG529" s="294" t="e">
        <f ca="1">VLOOKUP(F529,[4]IMC!$B$6:$R$210,11,FALSE)</f>
        <v>#NAME?</v>
      </c>
      <c r="AH529" s="294" t="e">
        <f ca="1">VLOOKUP(F529,[4]IMC!$B$6:$R$210,12,FALSE)</f>
        <v>#NAME?</v>
      </c>
      <c r="AI529" s="294" t="e">
        <f ca="1">VLOOKUP(F529,[4]IMC!$B$6:$R$210,13,FALSE)</f>
        <v>#NAME?</v>
      </c>
      <c r="AJ529" s="294" t="e">
        <f ca="1">VLOOKUP(F529,[4]IMC!$B$6:$R$210,14,FALSE)</f>
        <v>#NAME?</v>
      </c>
      <c r="AK529" s="294" t="e">
        <f ca="1">VLOOKUP(F529,[4]IMC!$B$6:$R$210,15,FALSE)</f>
        <v>#NAME?</v>
      </c>
      <c r="AL529" s="294" t="e">
        <f ca="1">VLOOKUP(F529,[4]IMC!$B$6:$R$210,16,FALSE)</f>
        <v>#NAME?</v>
      </c>
      <c r="AM529" s="294" t="e">
        <f ca="1">VLOOKUP(F529,[4]IMC!$B$6:$R$210,17,FALSE)</f>
        <v>#NAME?</v>
      </c>
    </row>
    <row r="530" spans="1:39" ht="12">
      <c r="A530" s="281"/>
      <c r="B530" s="281"/>
      <c r="C530" s="281"/>
      <c r="D530" s="283"/>
      <c r="E530" s="283"/>
      <c r="F530" s="284" t="e">
        <f t="shared" ca="1" si="81"/>
        <v>#NAME?</v>
      </c>
      <c r="G530" s="285" t="e">
        <f t="shared" ca="1" si="82"/>
        <v>#NAME?</v>
      </c>
      <c r="H530" s="281"/>
      <c r="I530" s="281"/>
      <c r="J530" s="281">
        <f t="shared" si="89"/>
        <v>0</v>
      </c>
      <c r="K530" s="281"/>
      <c r="L530" s="286" t="e">
        <f t="shared" si="90"/>
        <v>#DIV/0!</v>
      </c>
      <c r="M530" s="287" t="str">
        <f t="shared" si="84"/>
        <v/>
      </c>
      <c r="N530" s="288" t="e">
        <f ca="1">MATCH(F530,[4]IMC!B:B,0)</f>
        <v>#NAME?</v>
      </c>
      <c r="O530" s="288" t="e">
        <f t="shared" ca="1" si="83"/>
        <v>#NAME?</v>
      </c>
      <c r="P530" s="287" t="e">
        <f ca="1">CONCATENATE(INDEX([4]IMC!$F$1:$R$5,5,$O530) &amp; " e " &amp; INDEX([4]IMC!$F$1:$R$5,5,$O530+1))</f>
        <v>#NAME?</v>
      </c>
      <c r="Q530" s="281"/>
      <c r="R530" s="288" t="e">
        <f ca="1">MATCH(F530,[4]PC!A:A,0)</f>
        <v>#NAME?</v>
      </c>
      <c r="S530" s="288" t="e">
        <f t="shared" ca="1" si="85"/>
        <v>#NAME?</v>
      </c>
      <c r="T530" s="296" t="e">
        <f ca="1">CONCATENATE(INDEX([4]PC!$E$1:$M$2,1,$S530) &amp; " e " &amp; INDEX([4]PC!$E$1:$M$2,1,$S530+1))</f>
        <v>#NAME?</v>
      </c>
      <c r="U530" s="339"/>
      <c r="V530" s="335" t="e">
        <f t="shared" ca="1" si="86"/>
        <v>#NAME?</v>
      </c>
      <c r="W530" s="335" t="e">
        <f ca="1">CONCATENATE(INDEX([4]IMC!$F$1:$R$5,5,$V530) &amp; " e " &amp; INDEX([4]IMC!$F$1:$R$5,5,$V530+1))</f>
        <v>#NAME?</v>
      </c>
      <c r="X530" s="336">
        <f t="shared" si="87"/>
        <v>0</v>
      </c>
      <c r="Y530" s="336">
        <f t="shared" si="88"/>
        <v>0</v>
      </c>
      <c r="Z530" s="337"/>
      <c r="AA530" s="294" t="e">
        <f ca="1">VLOOKUP(F530,[4]IMC!$B$6:$R$210,5,FALSE)</f>
        <v>#NAME?</v>
      </c>
      <c r="AB530" s="294" t="e">
        <f ca="1">VLOOKUP(F530,[4]IMC!$B$6:$R$210,6,FALSE)</f>
        <v>#NAME?</v>
      </c>
      <c r="AC530" s="294" t="e">
        <f ca="1">VLOOKUP(F530,[4]IMC!$B$6:$R$210,7,FALSE)</f>
        <v>#NAME?</v>
      </c>
      <c r="AD530" s="294" t="e">
        <f ca="1">VLOOKUP(F530,[4]IMC!$B$6:$R$210,8,FALSE)</f>
        <v>#NAME?</v>
      </c>
      <c r="AE530" s="294" t="e">
        <f ca="1">VLOOKUP(F530,[4]IMC!$B$6:$R$210,9,FALSE)</f>
        <v>#NAME?</v>
      </c>
      <c r="AF530" s="294" t="e">
        <f ca="1">VLOOKUP(F530,[4]IMC!$B$6:$R$210,10,FALSE)</f>
        <v>#NAME?</v>
      </c>
      <c r="AG530" s="294" t="e">
        <f ca="1">VLOOKUP(F530,[4]IMC!$B$6:$R$210,11,FALSE)</f>
        <v>#NAME?</v>
      </c>
      <c r="AH530" s="294" t="e">
        <f ca="1">VLOOKUP(F530,[4]IMC!$B$6:$R$210,12,FALSE)</f>
        <v>#NAME?</v>
      </c>
      <c r="AI530" s="294" t="e">
        <f ca="1">VLOOKUP(F530,[4]IMC!$B$6:$R$210,13,FALSE)</f>
        <v>#NAME?</v>
      </c>
      <c r="AJ530" s="294" t="e">
        <f ca="1">VLOOKUP(F530,[4]IMC!$B$6:$R$210,14,FALSE)</f>
        <v>#NAME?</v>
      </c>
      <c r="AK530" s="294" t="e">
        <f ca="1">VLOOKUP(F530,[4]IMC!$B$6:$R$210,15,FALSE)</f>
        <v>#NAME?</v>
      </c>
      <c r="AL530" s="294" t="e">
        <f ca="1">VLOOKUP(F530,[4]IMC!$B$6:$R$210,16,FALSE)</f>
        <v>#NAME?</v>
      </c>
      <c r="AM530" s="294" t="e">
        <f ca="1">VLOOKUP(F530,[4]IMC!$B$6:$R$210,17,FALSE)</f>
        <v>#NAME?</v>
      </c>
    </row>
    <row r="531" spans="1:39" ht="12">
      <c r="A531" s="281"/>
      <c r="B531" s="281"/>
      <c r="C531" s="281"/>
      <c r="D531" s="283"/>
      <c r="E531" s="283"/>
      <c r="F531" s="284" t="e">
        <f t="shared" ca="1" si="81"/>
        <v>#NAME?</v>
      </c>
      <c r="G531" s="285" t="e">
        <f t="shared" ca="1" si="82"/>
        <v>#NAME?</v>
      </c>
      <c r="H531" s="281"/>
      <c r="I531" s="281"/>
      <c r="J531" s="281">
        <f t="shared" si="89"/>
        <v>0</v>
      </c>
      <c r="K531" s="281"/>
      <c r="L531" s="286" t="e">
        <f t="shared" si="90"/>
        <v>#DIV/0!</v>
      </c>
      <c r="M531" s="287" t="str">
        <f t="shared" si="84"/>
        <v/>
      </c>
      <c r="N531" s="288" t="e">
        <f ca="1">MATCH(F531,[4]IMC!B:B,0)</f>
        <v>#NAME?</v>
      </c>
      <c r="O531" s="288" t="e">
        <f t="shared" ca="1" si="83"/>
        <v>#NAME?</v>
      </c>
      <c r="P531" s="287" t="e">
        <f ca="1">CONCATENATE(INDEX([4]IMC!$F$1:$R$5,5,$O531) &amp; " e " &amp; INDEX([4]IMC!$F$1:$R$5,5,$O531+1))</f>
        <v>#NAME?</v>
      </c>
      <c r="Q531" s="281"/>
      <c r="R531" s="288" t="e">
        <f ca="1">MATCH(F531,[4]PC!A:A,0)</f>
        <v>#NAME?</v>
      </c>
      <c r="S531" s="288" t="e">
        <f t="shared" ca="1" si="85"/>
        <v>#NAME?</v>
      </c>
      <c r="T531" s="296" t="e">
        <f ca="1">CONCATENATE(INDEX([4]PC!$E$1:$M$2,1,$S531) &amp; " e " &amp; INDEX([4]PC!$E$1:$M$2,1,$S531+1))</f>
        <v>#NAME?</v>
      </c>
      <c r="U531" s="339"/>
      <c r="V531" s="335" t="e">
        <f t="shared" ca="1" si="86"/>
        <v>#NAME?</v>
      </c>
      <c r="W531" s="335" t="e">
        <f ca="1">CONCATENATE(INDEX([4]IMC!$F$1:$R$5,5,$V531) &amp; " e " &amp; INDEX([4]IMC!$F$1:$R$5,5,$V531+1))</f>
        <v>#NAME?</v>
      </c>
      <c r="X531" s="336">
        <f t="shared" si="87"/>
        <v>0</v>
      </c>
      <c r="Y531" s="336">
        <f t="shared" si="88"/>
        <v>0</v>
      </c>
      <c r="Z531" s="337"/>
      <c r="AA531" s="294" t="e">
        <f ca="1">VLOOKUP(F531,[4]IMC!$B$6:$R$210,5,FALSE)</f>
        <v>#NAME?</v>
      </c>
      <c r="AB531" s="294" t="e">
        <f ca="1">VLOOKUP(F531,[4]IMC!$B$6:$R$210,6,FALSE)</f>
        <v>#NAME?</v>
      </c>
      <c r="AC531" s="294" t="e">
        <f ca="1">VLOOKUP(F531,[4]IMC!$B$6:$R$210,7,FALSE)</f>
        <v>#NAME?</v>
      </c>
      <c r="AD531" s="294" t="e">
        <f ca="1">VLOOKUP(F531,[4]IMC!$B$6:$R$210,8,FALSE)</f>
        <v>#NAME?</v>
      </c>
      <c r="AE531" s="294" t="e">
        <f ca="1">VLOOKUP(F531,[4]IMC!$B$6:$R$210,9,FALSE)</f>
        <v>#NAME?</v>
      </c>
      <c r="AF531" s="294" t="e">
        <f ca="1">VLOOKUP(F531,[4]IMC!$B$6:$R$210,10,FALSE)</f>
        <v>#NAME?</v>
      </c>
      <c r="AG531" s="294" t="e">
        <f ca="1">VLOOKUP(F531,[4]IMC!$B$6:$R$210,11,FALSE)</f>
        <v>#NAME?</v>
      </c>
      <c r="AH531" s="294" t="e">
        <f ca="1">VLOOKUP(F531,[4]IMC!$B$6:$R$210,12,FALSE)</f>
        <v>#NAME?</v>
      </c>
      <c r="AI531" s="294" t="e">
        <f ca="1">VLOOKUP(F531,[4]IMC!$B$6:$R$210,13,FALSE)</f>
        <v>#NAME?</v>
      </c>
      <c r="AJ531" s="294" t="e">
        <f ca="1">VLOOKUP(F531,[4]IMC!$B$6:$R$210,14,FALSE)</f>
        <v>#NAME?</v>
      </c>
      <c r="AK531" s="294" t="e">
        <f ca="1">VLOOKUP(F531,[4]IMC!$B$6:$R$210,15,FALSE)</f>
        <v>#NAME?</v>
      </c>
      <c r="AL531" s="294" t="e">
        <f ca="1">VLOOKUP(F531,[4]IMC!$B$6:$R$210,16,FALSE)</f>
        <v>#NAME?</v>
      </c>
      <c r="AM531" s="294" t="e">
        <f ca="1">VLOOKUP(F531,[4]IMC!$B$6:$R$210,17,FALSE)</f>
        <v>#NAME?</v>
      </c>
    </row>
    <row r="532" spans="1:39" ht="12">
      <c r="A532" s="281"/>
      <c r="B532" s="281"/>
      <c r="C532" s="281"/>
      <c r="D532" s="283"/>
      <c r="E532" s="283"/>
      <c r="F532" s="284" t="e">
        <f t="shared" ca="1" si="81"/>
        <v>#NAME?</v>
      </c>
      <c r="G532" s="285" t="e">
        <f t="shared" ca="1" si="82"/>
        <v>#NAME?</v>
      </c>
      <c r="H532" s="281"/>
      <c r="I532" s="281"/>
      <c r="J532" s="281">
        <f t="shared" si="89"/>
        <v>0</v>
      </c>
      <c r="K532" s="281"/>
      <c r="L532" s="286" t="e">
        <f t="shared" si="90"/>
        <v>#DIV/0!</v>
      </c>
      <c r="M532" s="287" t="str">
        <f t="shared" si="84"/>
        <v/>
      </c>
      <c r="N532" s="288" t="e">
        <f ca="1">MATCH(F532,[4]IMC!B:B,0)</f>
        <v>#NAME?</v>
      </c>
      <c r="O532" s="288" t="e">
        <f t="shared" ca="1" si="83"/>
        <v>#NAME?</v>
      </c>
      <c r="P532" s="287" t="e">
        <f ca="1">CONCATENATE(INDEX([4]IMC!$F$1:$R$5,5,$O532) &amp; " e " &amp; INDEX([4]IMC!$F$1:$R$5,5,$O532+1))</f>
        <v>#NAME?</v>
      </c>
      <c r="Q532" s="281"/>
      <c r="R532" s="288" t="e">
        <f ca="1">MATCH(F532,[4]PC!A:A,0)</f>
        <v>#NAME?</v>
      </c>
      <c r="S532" s="288" t="e">
        <f t="shared" ca="1" si="85"/>
        <v>#NAME?</v>
      </c>
      <c r="T532" s="296" t="e">
        <f ca="1">CONCATENATE(INDEX([4]PC!$E$1:$M$2,1,$S532) &amp; " e " &amp; INDEX([4]PC!$E$1:$M$2,1,$S532+1))</f>
        <v>#NAME?</v>
      </c>
      <c r="U532" s="339"/>
      <c r="V532" s="335" t="e">
        <f t="shared" ca="1" si="86"/>
        <v>#NAME?</v>
      </c>
      <c r="W532" s="335" t="e">
        <f ca="1">CONCATENATE(INDEX([4]IMC!$F$1:$R$5,5,$V532) &amp; " e " &amp; INDEX([4]IMC!$F$1:$R$5,5,$V532+1))</f>
        <v>#NAME?</v>
      </c>
      <c r="X532" s="336">
        <f t="shared" si="87"/>
        <v>0</v>
      </c>
      <c r="Y532" s="336">
        <f t="shared" si="88"/>
        <v>0</v>
      </c>
      <c r="Z532" s="337"/>
      <c r="AA532" s="294" t="e">
        <f ca="1">VLOOKUP(F532,[4]IMC!$B$6:$R$210,5,FALSE)</f>
        <v>#NAME?</v>
      </c>
      <c r="AB532" s="294" t="e">
        <f ca="1">VLOOKUP(F532,[4]IMC!$B$6:$R$210,6,FALSE)</f>
        <v>#NAME?</v>
      </c>
      <c r="AC532" s="294" t="e">
        <f ca="1">VLOOKUP(F532,[4]IMC!$B$6:$R$210,7,FALSE)</f>
        <v>#NAME?</v>
      </c>
      <c r="AD532" s="294" t="e">
        <f ca="1">VLOOKUP(F532,[4]IMC!$B$6:$R$210,8,FALSE)</f>
        <v>#NAME?</v>
      </c>
      <c r="AE532" s="294" t="e">
        <f ca="1">VLOOKUP(F532,[4]IMC!$B$6:$R$210,9,FALSE)</f>
        <v>#NAME?</v>
      </c>
      <c r="AF532" s="294" t="e">
        <f ca="1">VLOOKUP(F532,[4]IMC!$B$6:$R$210,10,FALSE)</f>
        <v>#NAME?</v>
      </c>
      <c r="AG532" s="294" t="e">
        <f ca="1">VLOOKUP(F532,[4]IMC!$B$6:$R$210,11,FALSE)</f>
        <v>#NAME?</v>
      </c>
      <c r="AH532" s="294" t="e">
        <f ca="1">VLOOKUP(F532,[4]IMC!$B$6:$R$210,12,FALSE)</f>
        <v>#NAME?</v>
      </c>
      <c r="AI532" s="294" t="e">
        <f ca="1">VLOOKUP(F532,[4]IMC!$B$6:$R$210,13,FALSE)</f>
        <v>#NAME?</v>
      </c>
      <c r="AJ532" s="294" t="e">
        <f ca="1">VLOOKUP(F532,[4]IMC!$B$6:$R$210,14,FALSE)</f>
        <v>#NAME?</v>
      </c>
      <c r="AK532" s="294" t="e">
        <f ca="1">VLOOKUP(F532,[4]IMC!$B$6:$R$210,15,FALSE)</f>
        <v>#NAME?</v>
      </c>
      <c r="AL532" s="294" t="e">
        <f ca="1">VLOOKUP(F532,[4]IMC!$B$6:$R$210,16,FALSE)</f>
        <v>#NAME?</v>
      </c>
      <c r="AM532" s="294" t="e">
        <f ca="1">VLOOKUP(F532,[4]IMC!$B$6:$R$210,17,FALSE)</f>
        <v>#NAME?</v>
      </c>
    </row>
    <row r="533" spans="1:39" ht="12">
      <c r="A533" s="281"/>
      <c r="B533" s="281"/>
      <c r="C533" s="281"/>
      <c r="D533" s="283"/>
      <c r="E533" s="283"/>
      <c r="F533" s="284" t="e">
        <f t="shared" ca="1" si="81"/>
        <v>#NAME?</v>
      </c>
      <c r="G533" s="285" t="e">
        <f t="shared" ca="1" si="82"/>
        <v>#NAME?</v>
      </c>
      <c r="H533" s="281"/>
      <c r="I533" s="281"/>
      <c r="J533" s="281">
        <f t="shared" si="89"/>
        <v>0</v>
      </c>
      <c r="K533" s="281"/>
      <c r="L533" s="286" t="e">
        <f t="shared" si="90"/>
        <v>#DIV/0!</v>
      </c>
      <c r="M533" s="287" t="str">
        <f t="shared" si="84"/>
        <v/>
      </c>
      <c r="N533" s="288" t="e">
        <f ca="1">MATCH(F533,[4]IMC!B:B,0)</f>
        <v>#NAME?</v>
      </c>
      <c r="O533" s="288" t="e">
        <f t="shared" ca="1" si="83"/>
        <v>#NAME?</v>
      </c>
      <c r="P533" s="287" t="e">
        <f ca="1">CONCATENATE(INDEX([4]IMC!$F$1:$R$5,5,$O533) &amp; " e " &amp; INDEX([4]IMC!$F$1:$R$5,5,$O533+1))</f>
        <v>#NAME?</v>
      </c>
      <c r="Q533" s="281"/>
      <c r="R533" s="288" t="e">
        <f ca="1">MATCH(F533,[4]PC!A:A,0)</f>
        <v>#NAME?</v>
      </c>
      <c r="S533" s="288" t="e">
        <f t="shared" ca="1" si="85"/>
        <v>#NAME?</v>
      </c>
      <c r="T533" s="296" t="e">
        <f ca="1">CONCATENATE(INDEX([4]PC!$E$1:$M$2,1,$S533) &amp; " e " &amp; INDEX([4]PC!$E$1:$M$2,1,$S533+1))</f>
        <v>#NAME?</v>
      </c>
      <c r="U533" s="339"/>
      <c r="V533" s="335" t="e">
        <f t="shared" ca="1" si="86"/>
        <v>#NAME?</v>
      </c>
      <c r="W533" s="335" t="e">
        <f ca="1">CONCATENATE(INDEX([4]IMC!$F$1:$R$5,5,$V533) &amp; " e " &amp; INDEX([4]IMC!$F$1:$R$5,5,$V533+1))</f>
        <v>#NAME?</v>
      </c>
      <c r="X533" s="336">
        <f t="shared" si="87"/>
        <v>0</v>
      </c>
      <c r="Y533" s="336">
        <f t="shared" si="88"/>
        <v>0</v>
      </c>
      <c r="Z533" s="337"/>
      <c r="AA533" s="294" t="e">
        <f ca="1">VLOOKUP(F533,[4]IMC!$B$6:$R$210,5,FALSE)</f>
        <v>#NAME?</v>
      </c>
      <c r="AB533" s="294" t="e">
        <f ca="1">VLOOKUP(F533,[4]IMC!$B$6:$R$210,6,FALSE)</f>
        <v>#NAME?</v>
      </c>
      <c r="AC533" s="294" t="e">
        <f ca="1">VLOOKUP(F533,[4]IMC!$B$6:$R$210,7,FALSE)</f>
        <v>#NAME?</v>
      </c>
      <c r="AD533" s="294" t="e">
        <f ca="1">VLOOKUP(F533,[4]IMC!$B$6:$R$210,8,FALSE)</f>
        <v>#NAME?</v>
      </c>
      <c r="AE533" s="294" t="e">
        <f ca="1">VLOOKUP(F533,[4]IMC!$B$6:$R$210,9,FALSE)</f>
        <v>#NAME?</v>
      </c>
      <c r="AF533" s="294" t="e">
        <f ca="1">VLOOKUP(F533,[4]IMC!$B$6:$R$210,10,FALSE)</f>
        <v>#NAME?</v>
      </c>
      <c r="AG533" s="294" t="e">
        <f ca="1">VLOOKUP(F533,[4]IMC!$B$6:$R$210,11,FALSE)</f>
        <v>#NAME?</v>
      </c>
      <c r="AH533" s="294" t="e">
        <f ca="1">VLOOKUP(F533,[4]IMC!$B$6:$R$210,12,FALSE)</f>
        <v>#NAME?</v>
      </c>
      <c r="AI533" s="294" t="e">
        <f ca="1">VLOOKUP(F533,[4]IMC!$B$6:$R$210,13,FALSE)</f>
        <v>#NAME?</v>
      </c>
      <c r="AJ533" s="294" t="e">
        <f ca="1">VLOOKUP(F533,[4]IMC!$B$6:$R$210,14,FALSE)</f>
        <v>#NAME?</v>
      </c>
      <c r="AK533" s="294" t="e">
        <f ca="1">VLOOKUP(F533,[4]IMC!$B$6:$R$210,15,FALSE)</f>
        <v>#NAME?</v>
      </c>
      <c r="AL533" s="294" t="e">
        <f ca="1">VLOOKUP(F533,[4]IMC!$B$6:$R$210,16,FALSE)</f>
        <v>#NAME?</v>
      </c>
      <c r="AM533" s="294" t="e">
        <f ca="1">VLOOKUP(F533,[4]IMC!$B$6:$R$210,17,FALSE)</f>
        <v>#NAME?</v>
      </c>
    </row>
    <row r="534" spans="1:39" ht="12">
      <c r="A534" s="281"/>
      <c r="B534" s="281"/>
      <c r="C534" s="281"/>
      <c r="D534" s="283"/>
      <c r="E534" s="283"/>
      <c r="F534" s="284" t="e">
        <f t="shared" ca="1" si="81"/>
        <v>#NAME?</v>
      </c>
      <c r="G534" s="285" t="e">
        <f t="shared" ca="1" si="82"/>
        <v>#NAME?</v>
      </c>
      <c r="H534" s="281"/>
      <c r="I534" s="281"/>
      <c r="J534" s="281">
        <f t="shared" si="89"/>
        <v>0</v>
      </c>
      <c r="K534" s="281"/>
      <c r="L534" s="286" t="e">
        <f t="shared" si="90"/>
        <v>#DIV/0!</v>
      </c>
      <c r="M534" s="287" t="str">
        <f t="shared" si="84"/>
        <v/>
      </c>
      <c r="N534" s="288" t="e">
        <f ca="1">MATCH(F534,[4]IMC!B:B,0)</f>
        <v>#NAME?</v>
      </c>
      <c r="O534" s="288" t="e">
        <f t="shared" ca="1" si="83"/>
        <v>#NAME?</v>
      </c>
      <c r="P534" s="287" t="e">
        <f ca="1">CONCATENATE(INDEX([4]IMC!$F$1:$R$5,5,$O534) &amp; " e " &amp; INDEX([4]IMC!$F$1:$R$5,5,$O534+1))</f>
        <v>#NAME?</v>
      </c>
      <c r="Q534" s="281"/>
      <c r="R534" s="288" t="e">
        <f ca="1">MATCH(F534,[4]PC!A:A,0)</f>
        <v>#NAME?</v>
      </c>
      <c r="S534" s="288" t="e">
        <f t="shared" ca="1" si="85"/>
        <v>#NAME?</v>
      </c>
      <c r="T534" s="296" t="e">
        <f ca="1">CONCATENATE(INDEX([4]PC!$E$1:$M$2,1,$S534) &amp; " e " &amp; INDEX([4]PC!$E$1:$M$2,1,$S534+1))</f>
        <v>#NAME?</v>
      </c>
      <c r="U534" s="339"/>
      <c r="V534" s="335" t="e">
        <f t="shared" ca="1" si="86"/>
        <v>#NAME?</v>
      </c>
      <c r="W534" s="335" t="e">
        <f ca="1">CONCATENATE(INDEX([4]IMC!$F$1:$R$5,5,$V534) &amp; " e " &amp; INDEX([4]IMC!$F$1:$R$5,5,$V534+1))</f>
        <v>#NAME?</v>
      </c>
      <c r="X534" s="336">
        <f t="shared" si="87"/>
        <v>0</v>
      </c>
      <c r="Y534" s="336">
        <f t="shared" si="88"/>
        <v>0</v>
      </c>
      <c r="Z534" s="337"/>
      <c r="AA534" s="294" t="e">
        <f ca="1">VLOOKUP(F534,[4]IMC!$B$6:$R$210,5,FALSE)</f>
        <v>#NAME?</v>
      </c>
      <c r="AB534" s="294" t="e">
        <f ca="1">VLOOKUP(F534,[4]IMC!$B$6:$R$210,6,FALSE)</f>
        <v>#NAME?</v>
      </c>
      <c r="AC534" s="294" t="e">
        <f ca="1">VLOOKUP(F534,[4]IMC!$B$6:$R$210,7,FALSE)</f>
        <v>#NAME?</v>
      </c>
      <c r="AD534" s="294" t="e">
        <f ca="1">VLOOKUP(F534,[4]IMC!$B$6:$R$210,8,FALSE)</f>
        <v>#NAME?</v>
      </c>
      <c r="AE534" s="294" t="e">
        <f ca="1">VLOOKUP(F534,[4]IMC!$B$6:$R$210,9,FALSE)</f>
        <v>#NAME?</v>
      </c>
      <c r="AF534" s="294" t="e">
        <f ca="1">VLOOKUP(F534,[4]IMC!$B$6:$R$210,10,FALSE)</f>
        <v>#NAME?</v>
      </c>
      <c r="AG534" s="294" t="e">
        <f ca="1">VLOOKUP(F534,[4]IMC!$B$6:$R$210,11,FALSE)</f>
        <v>#NAME?</v>
      </c>
      <c r="AH534" s="294" t="e">
        <f ca="1">VLOOKUP(F534,[4]IMC!$B$6:$R$210,12,FALSE)</f>
        <v>#NAME?</v>
      </c>
      <c r="AI534" s="294" t="e">
        <f ca="1">VLOOKUP(F534,[4]IMC!$B$6:$R$210,13,FALSE)</f>
        <v>#NAME?</v>
      </c>
      <c r="AJ534" s="294" t="e">
        <f ca="1">VLOOKUP(F534,[4]IMC!$B$6:$R$210,14,FALSE)</f>
        <v>#NAME?</v>
      </c>
      <c r="AK534" s="294" t="e">
        <f ca="1">VLOOKUP(F534,[4]IMC!$B$6:$R$210,15,FALSE)</f>
        <v>#NAME?</v>
      </c>
      <c r="AL534" s="294" t="e">
        <f ca="1">VLOOKUP(F534,[4]IMC!$B$6:$R$210,16,FALSE)</f>
        <v>#NAME?</v>
      </c>
      <c r="AM534" s="294" t="e">
        <f ca="1">VLOOKUP(F534,[4]IMC!$B$6:$R$210,17,FALSE)</f>
        <v>#NAME?</v>
      </c>
    </row>
    <row r="535" spans="1:39" ht="12">
      <c r="A535" s="281"/>
      <c r="B535" s="281"/>
      <c r="C535" s="281"/>
      <c r="D535" s="283"/>
      <c r="E535" s="283"/>
      <c r="F535" s="284" t="e">
        <f t="shared" ca="1" si="81"/>
        <v>#NAME?</v>
      </c>
      <c r="G535" s="285" t="e">
        <f t="shared" ca="1" si="82"/>
        <v>#NAME?</v>
      </c>
      <c r="H535" s="281"/>
      <c r="I535" s="281"/>
      <c r="J535" s="281">
        <f t="shared" si="89"/>
        <v>0</v>
      </c>
      <c r="K535" s="281"/>
      <c r="L535" s="286" t="e">
        <f t="shared" si="90"/>
        <v>#DIV/0!</v>
      </c>
      <c r="M535" s="287" t="str">
        <f t="shared" si="84"/>
        <v/>
      </c>
      <c r="N535" s="288" t="e">
        <f ca="1">MATCH(F535,[4]IMC!B:B,0)</f>
        <v>#NAME?</v>
      </c>
      <c r="O535" s="288" t="e">
        <f t="shared" ca="1" si="83"/>
        <v>#NAME?</v>
      </c>
      <c r="P535" s="287" t="e">
        <f ca="1">CONCATENATE(INDEX([4]IMC!$F$1:$R$5,5,$O535) &amp; " e " &amp; INDEX([4]IMC!$F$1:$R$5,5,$O535+1))</f>
        <v>#NAME?</v>
      </c>
      <c r="Q535" s="281"/>
      <c r="R535" s="288" t="e">
        <f ca="1">MATCH(F535,[4]PC!A:A,0)</f>
        <v>#NAME?</v>
      </c>
      <c r="S535" s="288" t="e">
        <f t="shared" ca="1" si="85"/>
        <v>#NAME?</v>
      </c>
      <c r="T535" s="296" t="e">
        <f ca="1">CONCATENATE(INDEX([4]PC!$E$1:$M$2,1,$S535) &amp; " e " &amp; INDEX([4]PC!$E$1:$M$2,1,$S535+1))</f>
        <v>#NAME?</v>
      </c>
      <c r="U535" s="339"/>
      <c r="V535" s="335" t="e">
        <f t="shared" ca="1" si="86"/>
        <v>#NAME?</v>
      </c>
      <c r="W535" s="335" t="e">
        <f ca="1">CONCATENATE(INDEX([4]IMC!$F$1:$R$5,5,$V535) &amp; " e " &amp; INDEX([4]IMC!$F$1:$R$5,5,$V535+1))</f>
        <v>#NAME?</v>
      </c>
      <c r="X535" s="336">
        <f t="shared" si="87"/>
        <v>0</v>
      </c>
      <c r="Y535" s="336">
        <f t="shared" si="88"/>
        <v>0</v>
      </c>
      <c r="Z535" s="337"/>
      <c r="AA535" s="294" t="e">
        <f ca="1">VLOOKUP(F535,[4]IMC!$B$6:$R$210,5,FALSE)</f>
        <v>#NAME?</v>
      </c>
      <c r="AB535" s="294" t="e">
        <f ca="1">VLOOKUP(F535,[4]IMC!$B$6:$R$210,6,FALSE)</f>
        <v>#NAME?</v>
      </c>
      <c r="AC535" s="294" t="e">
        <f ca="1">VLOOKUP(F535,[4]IMC!$B$6:$R$210,7,FALSE)</f>
        <v>#NAME?</v>
      </c>
      <c r="AD535" s="294" t="e">
        <f ca="1">VLOOKUP(F535,[4]IMC!$B$6:$R$210,8,FALSE)</f>
        <v>#NAME?</v>
      </c>
      <c r="AE535" s="294" t="e">
        <f ca="1">VLOOKUP(F535,[4]IMC!$B$6:$R$210,9,FALSE)</f>
        <v>#NAME?</v>
      </c>
      <c r="AF535" s="294" t="e">
        <f ca="1">VLOOKUP(F535,[4]IMC!$B$6:$R$210,10,FALSE)</f>
        <v>#NAME?</v>
      </c>
      <c r="AG535" s="294" t="e">
        <f ca="1">VLOOKUP(F535,[4]IMC!$B$6:$R$210,11,FALSE)</f>
        <v>#NAME?</v>
      </c>
      <c r="AH535" s="294" t="e">
        <f ca="1">VLOOKUP(F535,[4]IMC!$B$6:$R$210,12,FALSE)</f>
        <v>#NAME?</v>
      </c>
      <c r="AI535" s="294" t="e">
        <f ca="1">VLOOKUP(F535,[4]IMC!$B$6:$R$210,13,FALSE)</f>
        <v>#NAME?</v>
      </c>
      <c r="AJ535" s="294" t="e">
        <f ca="1">VLOOKUP(F535,[4]IMC!$B$6:$R$210,14,FALSE)</f>
        <v>#NAME?</v>
      </c>
      <c r="AK535" s="294" t="e">
        <f ca="1">VLOOKUP(F535,[4]IMC!$B$6:$R$210,15,FALSE)</f>
        <v>#NAME?</v>
      </c>
      <c r="AL535" s="294" t="e">
        <f ca="1">VLOOKUP(F535,[4]IMC!$B$6:$R$210,16,FALSE)</f>
        <v>#NAME?</v>
      </c>
      <c r="AM535" s="294" t="e">
        <f ca="1">VLOOKUP(F535,[4]IMC!$B$6:$R$210,17,FALSE)</f>
        <v>#NAME?</v>
      </c>
    </row>
    <row r="536" spans="1:39" ht="12">
      <c r="A536" s="281"/>
      <c r="B536" s="281"/>
      <c r="C536" s="281"/>
      <c r="D536" s="283"/>
      <c r="E536" s="283"/>
      <c r="F536" s="284" t="e">
        <f t="shared" ref="F536:F599" ca="1" si="91">meses(E536,D536)</f>
        <v>#NAME?</v>
      </c>
      <c r="G536" s="285" t="e">
        <f t="shared" ref="G536:G599" ca="1" si="92">AnosMeses(E536,D536)</f>
        <v>#NAME?</v>
      </c>
      <c r="H536" s="281"/>
      <c r="I536" s="281"/>
      <c r="J536" s="281">
        <f t="shared" si="89"/>
        <v>0</v>
      </c>
      <c r="K536" s="281"/>
      <c r="L536" s="286" t="e">
        <f t="shared" si="90"/>
        <v>#DIV/0!</v>
      </c>
      <c r="M536" s="287" t="str">
        <f t="shared" si="84"/>
        <v/>
      </c>
      <c r="N536" s="288" t="e">
        <f ca="1">MATCH(F536,[4]IMC!B:B,0)</f>
        <v>#NAME?</v>
      </c>
      <c r="O536" s="288" t="e">
        <f t="shared" ca="1" si="83"/>
        <v>#NAME?</v>
      </c>
      <c r="P536" s="287" t="e">
        <f ca="1">CONCATENATE(INDEX([4]IMC!$F$1:$R$5,5,$O536) &amp; " e " &amp; INDEX([4]IMC!$F$1:$R$5,5,$O536+1))</f>
        <v>#NAME?</v>
      </c>
      <c r="Q536" s="281"/>
      <c r="R536" s="288" t="e">
        <f ca="1">MATCH(F536,[4]PC!A:A,0)</f>
        <v>#NAME?</v>
      </c>
      <c r="S536" s="288" t="e">
        <f t="shared" ca="1" si="85"/>
        <v>#NAME?</v>
      </c>
      <c r="T536" s="296" t="e">
        <f ca="1">CONCATENATE(INDEX([4]PC!$E$1:$M$2,1,$S536) &amp; " e " &amp; INDEX([4]PC!$E$1:$M$2,1,$S536+1))</f>
        <v>#NAME?</v>
      </c>
      <c r="U536" s="339"/>
      <c r="V536" s="335" t="e">
        <f t="shared" ca="1" si="86"/>
        <v>#NAME?</v>
      </c>
      <c r="W536" s="335" t="e">
        <f ca="1">CONCATENATE(INDEX([4]IMC!$F$1:$R$5,5,$V536) &amp; " e " &amp; INDEX([4]IMC!$F$1:$R$5,5,$V536+1))</f>
        <v>#NAME?</v>
      </c>
      <c r="X536" s="336">
        <f t="shared" si="87"/>
        <v>0</v>
      </c>
      <c r="Y536" s="336">
        <f t="shared" si="88"/>
        <v>0</v>
      </c>
      <c r="Z536" s="337"/>
      <c r="AA536" s="294" t="e">
        <f ca="1">VLOOKUP(F536,[4]IMC!$B$6:$R$210,5,FALSE)</f>
        <v>#NAME?</v>
      </c>
      <c r="AB536" s="294" t="e">
        <f ca="1">VLOOKUP(F536,[4]IMC!$B$6:$R$210,6,FALSE)</f>
        <v>#NAME?</v>
      </c>
      <c r="AC536" s="294" t="e">
        <f ca="1">VLOOKUP(F536,[4]IMC!$B$6:$R$210,7,FALSE)</f>
        <v>#NAME?</v>
      </c>
      <c r="AD536" s="294" t="e">
        <f ca="1">VLOOKUP(F536,[4]IMC!$B$6:$R$210,8,FALSE)</f>
        <v>#NAME?</v>
      </c>
      <c r="AE536" s="294" t="e">
        <f ca="1">VLOOKUP(F536,[4]IMC!$B$6:$R$210,9,FALSE)</f>
        <v>#NAME?</v>
      </c>
      <c r="AF536" s="294" t="e">
        <f ca="1">VLOOKUP(F536,[4]IMC!$B$6:$R$210,10,FALSE)</f>
        <v>#NAME?</v>
      </c>
      <c r="AG536" s="294" t="e">
        <f ca="1">VLOOKUP(F536,[4]IMC!$B$6:$R$210,11,FALSE)</f>
        <v>#NAME?</v>
      </c>
      <c r="AH536" s="294" t="e">
        <f ca="1">VLOOKUP(F536,[4]IMC!$B$6:$R$210,12,FALSE)</f>
        <v>#NAME?</v>
      </c>
      <c r="AI536" s="294" t="e">
        <f ca="1">VLOOKUP(F536,[4]IMC!$B$6:$R$210,13,FALSE)</f>
        <v>#NAME?</v>
      </c>
      <c r="AJ536" s="294" t="e">
        <f ca="1">VLOOKUP(F536,[4]IMC!$B$6:$R$210,14,FALSE)</f>
        <v>#NAME?</v>
      </c>
      <c r="AK536" s="294" t="e">
        <f ca="1">VLOOKUP(F536,[4]IMC!$B$6:$R$210,15,FALSE)</f>
        <v>#NAME?</v>
      </c>
      <c r="AL536" s="294" t="e">
        <f ca="1">VLOOKUP(F536,[4]IMC!$B$6:$R$210,16,FALSE)</f>
        <v>#NAME?</v>
      </c>
      <c r="AM536" s="294" t="e">
        <f ca="1">VLOOKUP(F536,[4]IMC!$B$6:$R$210,17,FALSE)</f>
        <v>#NAME?</v>
      </c>
    </row>
    <row r="537" spans="1:39" ht="12">
      <c r="A537" s="281"/>
      <c r="B537" s="281"/>
      <c r="C537" s="281"/>
      <c r="D537" s="283"/>
      <c r="E537" s="283"/>
      <c r="F537" s="284" t="e">
        <f t="shared" ca="1" si="91"/>
        <v>#NAME?</v>
      </c>
      <c r="G537" s="285" t="e">
        <f t="shared" ca="1" si="92"/>
        <v>#NAME?</v>
      </c>
      <c r="H537" s="281"/>
      <c r="I537" s="281"/>
      <c r="J537" s="281">
        <f t="shared" si="89"/>
        <v>0</v>
      </c>
      <c r="K537" s="281"/>
      <c r="L537" s="286" t="e">
        <f t="shared" si="90"/>
        <v>#DIV/0!</v>
      </c>
      <c r="M537" s="287" t="str">
        <f t="shared" si="84"/>
        <v/>
      </c>
      <c r="N537" s="288" t="e">
        <f ca="1">MATCH(F537,[4]IMC!B:B,0)</f>
        <v>#NAME?</v>
      </c>
      <c r="O537" s="288" t="e">
        <f t="shared" ca="1" si="83"/>
        <v>#NAME?</v>
      </c>
      <c r="P537" s="287" t="e">
        <f ca="1">CONCATENATE(INDEX([4]IMC!$F$1:$R$5,5,$O537) &amp; " e " &amp; INDEX([4]IMC!$F$1:$R$5,5,$O537+1))</f>
        <v>#NAME?</v>
      </c>
      <c r="Q537" s="281"/>
      <c r="R537" s="288" t="e">
        <f ca="1">MATCH(F537,[4]PC!A:A,0)</f>
        <v>#NAME?</v>
      </c>
      <c r="S537" s="288" t="e">
        <f t="shared" ca="1" si="85"/>
        <v>#NAME?</v>
      </c>
      <c r="T537" s="296" t="e">
        <f ca="1">CONCATENATE(INDEX([4]PC!$E$1:$M$2,1,$S537) &amp; " e " &amp; INDEX([4]PC!$E$1:$M$2,1,$S537+1))</f>
        <v>#NAME?</v>
      </c>
      <c r="U537" s="339"/>
      <c r="V537" s="335" t="e">
        <f t="shared" ca="1" si="86"/>
        <v>#NAME?</v>
      </c>
      <c r="W537" s="335" t="e">
        <f ca="1">CONCATENATE(INDEX([4]IMC!$F$1:$R$5,5,$V537) &amp; " e " &amp; INDEX([4]IMC!$F$1:$R$5,5,$V537+1))</f>
        <v>#NAME?</v>
      </c>
      <c r="X537" s="336">
        <f t="shared" si="87"/>
        <v>0</v>
      </c>
      <c r="Y537" s="336">
        <f t="shared" si="88"/>
        <v>0</v>
      </c>
      <c r="Z537" s="337"/>
      <c r="AA537" s="294" t="e">
        <f ca="1">VLOOKUP(F537,[4]IMC!$B$6:$R$210,5,FALSE)</f>
        <v>#NAME?</v>
      </c>
      <c r="AB537" s="294" t="e">
        <f ca="1">VLOOKUP(F537,[4]IMC!$B$6:$R$210,6,FALSE)</f>
        <v>#NAME?</v>
      </c>
      <c r="AC537" s="294" t="e">
        <f ca="1">VLOOKUP(F537,[4]IMC!$B$6:$R$210,7,FALSE)</f>
        <v>#NAME?</v>
      </c>
      <c r="AD537" s="294" t="e">
        <f ca="1">VLOOKUP(F537,[4]IMC!$B$6:$R$210,8,FALSE)</f>
        <v>#NAME?</v>
      </c>
      <c r="AE537" s="294" t="e">
        <f ca="1">VLOOKUP(F537,[4]IMC!$B$6:$R$210,9,FALSE)</f>
        <v>#NAME?</v>
      </c>
      <c r="AF537" s="294" t="e">
        <f ca="1">VLOOKUP(F537,[4]IMC!$B$6:$R$210,10,FALSE)</f>
        <v>#NAME?</v>
      </c>
      <c r="AG537" s="294" t="e">
        <f ca="1">VLOOKUP(F537,[4]IMC!$B$6:$R$210,11,FALSE)</f>
        <v>#NAME?</v>
      </c>
      <c r="AH537" s="294" t="e">
        <f ca="1">VLOOKUP(F537,[4]IMC!$B$6:$R$210,12,FALSE)</f>
        <v>#NAME?</v>
      </c>
      <c r="AI537" s="294" t="e">
        <f ca="1">VLOOKUP(F537,[4]IMC!$B$6:$R$210,13,FALSE)</f>
        <v>#NAME?</v>
      </c>
      <c r="AJ537" s="294" t="e">
        <f ca="1">VLOOKUP(F537,[4]IMC!$B$6:$R$210,14,FALSE)</f>
        <v>#NAME?</v>
      </c>
      <c r="AK537" s="294" t="e">
        <f ca="1">VLOOKUP(F537,[4]IMC!$B$6:$R$210,15,FALSE)</f>
        <v>#NAME?</v>
      </c>
      <c r="AL537" s="294" t="e">
        <f ca="1">VLOOKUP(F537,[4]IMC!$B$6:$R$210,16,FALSE)</f>
        <v>#NAME?</v>
      </c>
      <c r="AM537" s="294" t="e">
        <f ca="1">VLOOKUP(F537,[4]IMC!$B$6:$R$210,17,FALSE)</f>
        <v>#NAME?</v>
      </c>
    </row>
    <row r="538" spans="1:39" ht="12">
      <c r="A538" s="281"/>
      <c r="B538" s="281"/>
      <c r="C538" s="281"/>
      <c r="D538" s="283"/>
      <c r="E538" s="283"/>
      <c r="F538" s="284" t="e">
        <f t="shared" ca="1" si="91"/>
        <v>#NAME?</v>
      </c>
      <c r="G538" s="285" t="e">
        <f t="shared" ca="1" si="92"/>
        <v>#NAME?</v>
      </c>
      <c r="H538" s="281"/>
      <c r="I538" s="281"/>
      <c r="J538" s="281">
        <f t="shared" si="89"/>
        <v>0</v>
      </c>
      <c r="K538" s="281"/>
      <c r="L538" s="286" t="e">
        <f t="shared" si="90"/>
        <v>#DIV/0!</v>
      </c>
      <c r="M538" s="287" t="str">
        <f t="shared" si="84"/>
        <v/>
      </c>
      <c r="N538" s="288" t="e">
        <f ca="1">MATCH(F538,[4]IMC!B:B,0)</f>
        <v>#NAME?</v>
      </c>
      <c r="O538" s="288" t="e">
        <f t="shared" ca="1" si="83"/>
        <v>#NAME?</v>
      </c>
      <c r="P538" s="287" t="e">
        <f ca="1">CONCATENATE(INDEX([4]IMC!$F$1:$R$5,5,$O538) &amp; " e " &amp; INDEX([4]IMC!$F$1:$R$5,5,$O538+1))</f>
        <v>#NAME?</v>
      </c>
      <c r="Q538" s="281"/>
      <c r="R538" s="288" t="e">
        <f ca="1">MATCH(F538,[4]PC!A:A,0)</f>
        <v>#NAME?</v>
      </c>
      <c r="S538" s="288" t="e">
        <f t="shared" ca="1" si="85"/>
        <v>#NAME?</v>
      </c>
      <c r="T538" s="296" t="e">
        <f ca="1">CONCATENATE(INDEX([4]PC!$E$1:$M$2,1,$S538) &amp; " e " &amp; INDEX([4]PC!$E$1:$M$2,1,$S538+1))</f>
        <v>#NAME?</v>
      </c>
      <c r="U538" s="339"/>
      <c r="V538" s="335" t="e">
        <f t="shared" ca="1" si="86"/>
        <v>#NAME?</v>
      </c>
      <c r="W538" s="335" t="e">
        <f ca="1">CONCATENATE(INDEX([4]IMC!$F$1:$R$5,5,$V538) &amp; " e " &amp; INDEX([4]IMC!$F$1:$R$5,5,$V538+1))</f>
        <v>#NAME?</v>
      </c>
      <c r="X538" s="336">
        <f t="shared" si="87"/>
        <v>0</v>
      </c>
      <c r="Y538" s="336">
        <f t="shared" si="88"/>
        <v>0</v>
      </c>
      <c r="Z538" s="337"/>
      <c r="AA538" s="294" t="e">
        <f ca="1">VLOOKUP(F538,[4]IMC!$B$6:$R$210,5,FALSE)</f>
        <v>#NAME?</v>
      </c>
      <c r="AB538" s="294" t="e">
        <f ca="1">VLOOKUP(F538,[4]IMC!$B$6:$R$210,6,FALSE)</f>
        <v>#NAME?</v>
      </c>
      <c r="AC538" s="294" t="e">
        <f ca="1">VLOOKUP(F538,[4]IMC!$B$6:$R$210,7,FALSE)</f>
        <v>#NAME?</v>
      </c>
      <c r="AD538" s="294" t="e">
        <f ca="1">VLOOKUP(F538,[4]IMC!$B$6:$R$210,8,FALSE)</f>
        <v>#NAME?</v>
      </c>
      <c r="AE538" s="294" t="e">
        <f ca="1">VLOOKUP(F538,[4]IMC!$B$6:$R$210,9,FALSE)</f>
        <v>#NAME?</v>
      </c>
      <c r="AF538" s="294" t="e">
        <f ca="1">VLOOKUP(F538,[4]IMC!$B$6:$R$210,10,FALSE)</f>
        <v>#NAME?</v>
      </c>
      <c r="AG538" s="294" t="e">
        <f ca="1">VLOOKUP(F538,[4]IMC!$B$6:$R$210,11,FALSE)</f>
        <v>#NAME?</v>
      </c>
      <c r="AH538" s="294" t="e">
        <f ca="1">VLOOKUP(F538,[4]IMC!$B$6:$R$210,12,FALSE)</f>
        <v>#NAME?</v>
      </c>
      <c r="AI538" s="294" t="e">
        <f ca="1">VLOOKUP(F538,[4]IMC!$B$6:$R$210,13,FALSE)</f>
        <v>#NAME?</v>
      </c>
      <c r="AJ538" s="294" t="e">
        <f ca="1">VLOOKUP(F538,[4]IMC!$B$6:$R$210,14,FALSE)</f>
        <v>#NAME?</v>
      </c>
      <c r="AK538" s="294" t="e">
        <f ca="1">VLOOKUP(F538,[4]IMC!$B$6:$R$210,15,FALSE)</f>
        <v>#NAME?</v>
      </c>
      <c r="AL538" s="294" t="e">
        <f ca="1">VLOOKUP(F538,[4]IMC!$B$6:$R$210,16,FALSE)</f>
        <v>#NAME?</v>
      </c>
      <c r="AM538" s="294" t="e">
        <f ca="1">VLOOKUP(F538,[4]IMC!$B$6:$R$210,17,FALSE)</f>
        <v>#NAME?</v>
      </c>
    </row>
    <row r="539" spans="1:39" ht="12">
      <c r="A539" s="281"/>
      <c r="B539" s="281"/>
      <c r="C539" s="281"/>
      <c r="D539" s="283"/>
      <c r="E539" s="283"/>
      <c r="F539" s="284" t="e">
        <f t="shared" ca="1" si="91"/>
        <v>#NAME?</v>
      </c>
      <c r="G539" s="285" t="e">
        <f t="shared" ca="1" si="92"/>
        <v>#NAME?</v>
      </c>
      <c r="H539" s="281"/>
      <c r="I539" s="281"/>
      <c r="J539" s="281">
        <f t="shared" si="89"/>
        <v>0</v>
      </c>
      <c r="K539" s="281"/>
      <c r="L539" s="286" t="e">
        <f t="shared" si="90"/>
        <v>#DIV/0!</v>
      </c>
      <c r="M539" s="287" t="str">
        <f t="shared" si="84"/>
        <v/>
      </c>
      <c r="N539" s="288" t="e">
        <f ca="1">MATCH(F539,[4]IMC!B:B,0)</f>
        <v>#NAME?</v>
      </c>
      <c r="O539" s="288" t="e">
        <f t="shared" ca="1" si="83"/>
        <v>#NAME?</v>
      </c>
      <c r="P539" s="287" t="e">
        <f ca="1">CONCATENATE(INDEX([4]IMC!$F$1:$R$5,5,$O539) &amp; " e " &amp; INDEX([4]IMC!$F$1:$R$5,5,$O539+1))</f>
        <v>#NAME?</v>
      </c>
      <c r="Q539" s="281"/>
      <c r="R539" s="288" t="e">
        <f ca="1">MATCH(F539,[4]PC!A:A,0)</f>
        <v>#NAME?</v>
      </c>
      <c r="S539" s="288" t="e">
        <f t="shared" ca="1" si="85"/>
        <v>#NAME?</v>
      </c>
      <c r="T539" s="296" t="e">
        <f ca="1">CONCATENATE(INDEX([4]PC!$E$1:$M$2,1,$S539) &amp; " e " &amp; INDEX([4]PC!$E$1:$M$2,1,$S539+1))</f>
        <v>#NAME?</v>
      </c>
      <c r="U539" s="339"/>
      <c r="V539" s="335" t="e">
        <f t="shared" ca="1" si="86"/>
        <v>#NAME?</v>
      </c>
      <c r="W539" s="335" t="e">
        <f ca="1">CONCATENATE(INDEX([4]IMC!$F$1:$R$5,5,$V539) &amp; " e " &amp; INDEX([4]IMC!$F$1:$R$5,5,$V539+1))</f>
        <v>#NAME?</v>
      </c>
      <c r="X539" s="336">
        <f t="shared" si="87"/>
        <v>0</v>
      </c>
      <c r="Y539" s="336">
        <f t="shared" si="88"/>
        <v>0</v>
      </c>
      <c r="Z539" s="337"/>
      <c r="AA539" s="294" t="e">
        <f ca="1">VLOOKUP(F539,[4]IMC!$B$6:$R$210,5,FALSE)</f>
        <v>#NAME?</v>
      </c>
      <c r="AB539" s="294" t="e">
        <f ca="1">VLOOKUP(F539,[4]IMC!$B$6:$R$210,6,FALSE)</f>
        <v>#NAME?</v>
      </c>
      <c r="AC539" s="294" t="e">
        <f ca="1">VLOOKUP(F539,[4]IMC!$B$6:$R$210,7,FALSE)</f>
        <v>#NAME?</v>
      </c>
      <c r="AD539" s="294" t="e">
        <f ca="1">VLOOKUP(F539,[4]IMC!$B$6:$R$210,8,FALSE)</f>
        <v>#NAME?</v>
      </c>
      <c r="AE539" s="294" t="e">
        <f ca="1">VLOOKUP(F539,[4]IMC!$B$6:$R$210,9,FALSE)</f>
        <v>#NAME?</v>
      </c>
      <c r="AF539" s="294" t="e">
        <f ca="1">VLOOKUP(F539,[4]IMC!$B$6:$R$210,10,FALSE)</f>
        <v>#NAME?</v>
      </c>
      <c r="AG539" s="294" t="e">
        <f ca="1">VLOOKUP(F539,[4]IMC!$B$6:$R$210,11,FALSE)</f>
        <v>#NAME?</v>
      </c>
      <c r="AH539" s="294" t="e">
        <f ca="1">VLOOKUP(F539,[4]IMC!$B$6:$R$210,12,FALSE)</f>
        <v>#NAME?</v>
      </c>
      <c r="AI539" s="294" t="e">
        <f ca="1">VLOOKUP(F539,[4]IMC!$B$6:$R$210,13,FALSE)</f>
        <v>#NAME?</v>
      </c>
      <c r="AJ539" s="294" t="e">
        <f ca="1">VLOOKUP(F539,[4]IMC!$B$6:$R$210,14,FALSE)</f>
        <v>#NAME?</v>
      </c>
      <c r="AK539" s="294" t="e">
        <f ca="1">VLOOKUP(F539,[4]IMC!$B$6:$R$210,15,FALSE)</f>
        <v>#NAME?</v>
      </c>
      <c r="AL539" s="294" t="e">
        <f ca="1">VLOOKUP(F539,[4]IMC!$B$6:$R$210,16,FALSE)</f>
        <v>#NAME?</v>
      </c>
      <c r="AM539" s="294" t="e">
        <f ca="1">VLOOKUP(F539,[4]IMC!$B$6:$R$210,17,FALSE)</f>
        <v>#NAME?</v>
      </c>
    </row>
    <row r="540" spans="1:39" ht="12">
      <c r="A540" s="281"/>
      <c r="B540" s="281"/>
      <c r="C540" s="281"/>
      <c r="D540" s="283"/>
      <c r="E540" s="283"/>
      <c r="F540" s="284" t="e">
        <f t="shared" ca="1" si="91"/>
        <v>#NAME?</v>
      </c>
      <c r="G540" s="285" t="e">
        <f t="shared" ca="1" si="92"/>
        <v>#NAME?</v>
      </c>
      <c r="H540" s="281"/>
      <c r="I540" s="281"/>
      <c r="J540" s="281">
        <f t="shared" si="89"/>
        <v>0</v>
      </c>
      <c r="K540" s="281"/>
      <c r="L540" s="286" t="e">
        <f t="shared" si="90"/>
        <v>#DIV/0!</v>
      </c>
      <c r="M540" s="287" t="str">
        <f t="shared" si="84"/>
        <v/>
      </c>
      <c r="N540" s="288" t="e">
        <f ca="1">MATCH(F540,[4]IMC!B:B,0)</f>
        <v>#NAME?</v>
      </c>
      <c r="O540" s="288" t="e">
        <f t="shared" ca="1" si="83"/>
        <v>#NAME?</v>
      </c>
      <c r="P540" s="287" t="e">
        <f ca="1">CONCATENATE(INDEX([4]IMC!$F$1:$R$5,5,$O540) &amp; " e " &amp; INDEX([4]IMC!$F$1:$R$5,5,$O540+1))</f>
        <v>#NAME?</v>
      </c>
      <c r="Q540" s="281"/>
      <c r="R540" s="288" t="e">
        <f ca="1">MATCH(F540,[4]PC!A:A,0)</f>
        <v>#NAME?</v>
      </c>
      <c r="S540" s="288" t="e">
        <f t="shared" ca="1" si="85"/>
        <v>#NAME?</v>
      </c>
      <c r="T540" s="296" t="e">
        <f ca="1">CONCATENATE(INDEX([4]PC!$E$1:$M$2,1,$S540) &amp; " e " &amp; INDEX([4]PC!$E$1:$M$2,1,$S540+1))</f>
        <v>#NAME?</v>
      </c>
      <c r="U540" s="339"/>
      <c r="V540" s="335" t="e">
        <f t="shared" ca="1" si="86"/>
        <v>#NAME?</v>
      </c>
      <c r="W540" s="335" t="e">
        <f ca="1">CONCATENATE(INDEX([4]IMC!$F$1:$R$5,5,$V540) &amp; " e " &amp; INDEX([4]IMC!$F$1:$R$5,5,$V540+1))</f>
        <v>#NAME?</v>
      </c>
      <c r="X540" s="336">
        <f t="shared" si="87"/>
        <v>0</v>
      </c>
      <c r="Y540" s="336">
        <f t="shared" si="88"/>
        <v>0</v>
      </c>
      <c r="Z540" s="337"/>
      <c r="AA540" s="294" t="e">
        <f ca="1">VLOOKUP(F540,[4]IMC!$B$6:$R$210,5,FALSE)</f>
        <v>#NAME?</v>
      </c>
      <c r="AB540" s="294" t="e">
        <f ca="1">VLOOKUP(F540,[4]IMC!$B$6:$R$210,6,FALSE)</f>
        <v>#NAME?</v>
      </c>
      <c r="AC540" s="294" t="e">
        <f ca="1">VLOOKUP(F540,[4]IMC!$B$6:$R$210,7,FALSE)</f>
        <v>#NAME?</v>
      </c>
      <c r="AD540" s="294" t="e">
        <f ca="1">VLOOKUP(F540,[4]IMC!$B$6:$R$210,8,FALSE)</f>
        <v>#NAME?</v>
      </c>
      <c r="AE540" s="294" t="e">
        <f ca="1">VLOOKUP(F540,[4]IMC!$B$6:$R$210,9,FALSE)</f>
        <v>#NAME?</v>
      </c>
      <c r="AF540" s="294" t="e">
        <f ca="1">VLOOKUP(F540,[4]IMC!$B$6:$R$210,10,FALSE)</f>
        <v>#NAME?</v>
      </c>
      <c r="AG540" s="294" t="e">
        <f ca="1">VLOOKUP(F540,[4]IMC!$B$6:$R$210,11,FALSE)</f>
        <v>#NAME?</v>
      </c>
      <c r="AH540" s="294" t="e">
        <f ca="1">VLOOKUP(F540,[4]IMC!$B$6:$R$210,12,FALSE)</f>
        <v>#NAME?</v>
      </c>
      <c r="AI540" s="294" t="e">
        <f ca="1">VLOOKUP(F540,[4]IMC!$B$6:$R$210,13,FALSE)</f>
        <v>#NAME?</v>
      </c>
      <c r="AJ540" s="294" t="e">
        <f ca="1">VLOOKUP(F540,[4]IMC!$B$6:$R$210,14,FALSE)</f>
        <v>#NAME?</v>
      </c>
      <c r="AK540" s="294" t="e">
        <f ca="1">VLOOKUP(F540,[4]IMC!$B$6:$R$210,15,FALSE)</f>
        <v>#NAME?</v>
      </c>
      <c r="AL540" s="294" t="e">
        <f ca="1">VLOOKUP(F540,[4]IMC!$B$6:$R$210,16,FALSE)</f>
        <v>#NAME?</v>
      </c>
      <c r="AM540" s="294" t="e">
        <f ca="1">VLOOKUP(F540,[4]IMC!$B$6:$R$210,17,FALSE)</f>
        <v>#NAME?</v>
      </c>
    </row>
    <row r="541" spans="1:39" ht="12">
      <c r="A541" s="281"/>
      <c r="B541" s="281"/>
      <c r="C541" s="281"/>
      <c r="D541" s="283"/>
      <c r="E541" s="283"/>
      <c r="F541" s="284" t="e">
        <f t="shared" ca="1" si="91"/>
        <v>#NAME?</v>
      </c>
      <c r="G541" s="285" t="e">
        <f t="shared" ca="1" si="92"/>
        <v>#NAME?</v>
      </c>
      <c r="H541" s="281"/>
      <c r="I541" s="281"/>
      <c r="J541" s="281">
        <f t="shared" si="89"/>
        <v>0</v>
      </c>
      <c r="K541" s="281"/>
      <c r="L541" s="286" t="e">
        <f t="shared" si="90"/>
        <v>#DIV/0!</v>
      </c>
      <c r="M541" s="287" t="str">
        <f t="shared" si="84"/>
        <v/>
      </c>
      <c r="N541" s="288" t="e">
        <f ca="1">MATCH(F541,[4]IMC!B:B,0)</f>
        <v>#NAME?</v>
      </c>
      <c r="O541" s="288" t="e">
        <f t="shared" ca="1" si="83"/>
        <v>#NAME?</v>
      </c>
      <c r="P541" s="287" t="e">
        <f ca="1">CONCATENATE(INDEX([4]IMC!$F$1:$R$5,5,$O541) &amp; " e " &amp; INDEX([4]IMC!$F$1:$R$5,5,$O541+1))</f>
        <v>#NAME?</v>
      </c>
      <c r="Q541" s="281"/>
      <c r="R541" s="288" t="e">
        <f ca="1">MATCH(F541,[4]PC!A:A,0)</f>
        <v>#NAME?</v>
      </c>
      <c r="S541" s="288" t="e">
        <f t="shared" ca="1" si="85"/>
        <v>#NAME?</v>
      </c>
      <c r="T541" s="296" t="e">
        <f ca="1">CONCATENATE(INDEX([4]PC!$E$1:$M$2,1,$S541) &amp; " e " &amp; INDEX([4]PC!$E$1:$M$2,1,$S541+1))</f>
        <v>#NAME?</v>
      </c>
      <c r="U541" s="339"/>
      <c r="V541" s="335" t="e">
        <f t="shared" ca="1" si="86"/>
        <v>#NAME?</v>
      </c>
      <c r="W541" s="335" t="e">
        <f ca="1">CONCATENATE(INDEX([4]IMC!$F$1:$R$5,5,$V541) &amp; " e " &amp; INDEX([4]IMC!$F$1:$R$5,5,$V541+1))</f>
        <v>#NAME?</v>
      </c>
      <c r="X541" s="336">
        <f t="shared" si="87"/>
        <v>0</v>
      </c>
      <c r="Y541" s="336">
        <f t="shared" si="88"/>
        <v>0</v>
      </c>
      <c r="Z541" s="337"/>
      <c r="AA541" s="294" t="e">
        <f ca="1">VLOOKUP(F541,[4]IMC!$B$6:$R$210,5,FALSE)</f>
        <v>#NAME?</v>
      </c>
      <c r="AB541" s="294" t="e">
        <f ca="1">VLOOKUP(F541,[4]IMC!$B$6:$R$210,6,FALSE)</f>
        <v>#NAME?</v>
      </c>
      <c r="AC541" s="294" t="e">
        <f ca="1">VLOOKUP(F541,[4]IMC!$B$6:$R$210,7,FALSE)</f>
        <v>#NAME?</v>
      </c>
      <c r="AD541" s="294" t="e">
        <f ca="1">VLOOKUP(F541,[4]IMC!$B$6:$R$210,8,FALSE)</f>
        <v>#NAME?</v>
      </c>
      <c r="AE541" s="294" t="e">
        <f ca="1">VLOOKUP(F541,[4]IMC!$B$6:$R$210,9,FALSE)</f>
        <v>#NAME?</v>
      </c>
      <c r="AF541" s="294" t="e">
        <f ca="1">VLOOKUP(F541,[4]IMC!$B$6:$R$210,10,FALSE)</f>
        <v>#NAME?</v>
      </c>
      <c r="AG541" s="294" t="e">
        <f ca="1">VLOOKUP(F541,[4]IMC!$B$6:$R$210,11,FALSE)</f>
        <v>#NAME?</v>
      </c>
      <c r="AH541" s="294" t="e">
        <f ca="1">VLOOKUP(F541,[4]IMC!$B$6:$R$210,12,FALSE)</f>
        <v>#NAME?</v>
      </c>
      <c r="AI541" s="294" t="e">
        <f ca="1">VLOOKUP(F541,[4]IMC!$B$6:$R$210,13,FALSE)</f>
        <v>#NAME?</v>
      </c>
      <c r="AJ541" s="294" t="e">
        <f ca="1">VLOOKUP(F541,[4]IMC!$B$6:$R$210,14,FALSE)</f>
        <v>#NAME?</v>
      </c>
      <c r="AK541" s="294" t="e">
        <f ca="1">VLOOKUP(F541,[4]IMC!$B$6:$R$210,15,FALSE)</f>
        <v>#NAME?</v>
      </c>
      <c r="AL541" s="294" t="e">
        <f ca="1">VLOOKUP(F541,[4]IMC!$B$6:$R$210,16,FALSE)</f>
        <v>#NAME?</v>
      </c>
      <c r="AM541" s="294" t="e">
        <f ca="1">VLOOKUP(F541,[4]IMC!$B$6:$R$210,17,FALSE)</f>
        <v>#NAME?</v>
      </c>
    </row>
    <row r="542" spans="1:39" ht="12">
      <c r="A542" s="281"/>
      <c r="B542" s="281"/>
      <c r="C542" s="281"/>
      <c r="D542" s="283"/>
      <c r="E542" s="283"/>
      <c r="F542" s="284" t="e">
        <f t="shared" ca="1" si="91"/>
        <v>#NAME?</v>
      </c>
      <c r="G542" s="285" t="e">
        <f t="shared" ca="1" si="92"/>
        <v>#NAME?</v>
      </c>
      <c r="H542" s="281"/>
      <c r="I542" s="281"/>
      <c r="J542" s="281">
        <f t="shared" si="89"/>
        <v>0</v>
      </c>
      <c r="K542" s="281"/>
      <c r="L542" s="286" t="e">
        <f t="shared" si="90"/>
        <v>#DIV/0!</v>
      </c>
      <c r="M542" s="287" t="str">
        <f t="shared" si="84"/>
        <v/>
      </c>
      <c r="N542" s="288" t="e">
        <f ca="1">MATCH(F542,[4]IMC!B:B,0)</f>
        <v>#NAME?</v>
      </c>
      <c r="O542" s="288" t="e">
        <f t="shared" ca="1" si="83"/>
        <v>#NAME?</v>
      </c>
      <c r="P542" s="287" t="e">
        <f ca="1">CONCATENATE(INDEX([4]IMC!$F$1:$R$5,5,$O542) &amp; " e " &amp; INDEX([4]IMC!$F$1:$R$5,5,$O542+1))</f>
        <v>#NAME?</v>
      </c>
      <c r="Q542" s="281"/>
      <c r="R542" s="288" t="e">
        <f ca="1">MATCH(F542,[4]PC!A:A,0)</f>
        <v>#NAME?</v>
      </c>
      <c r="S542" s="288" t="e">
        <f t="shared" ca="1" si="85"/>
        <v>#NAME?</v>
      </c>
      <c r="T542" s="296" t="e">
        <f ca="1">CONCATENATE(INDEX([4]PC!$E$1:$M$2,1,$S542) &amp; " e " &amp; INDEX([4]PC!$E$1:$M$2,1,$S542+1))</f>
        <v>#NAME?</v>
      </c>
      <c r="U542" s="339"/>
      <c r="V542" s="335" t="e">
        <f t="shared" ca="1" si="86"/>
        <v>#NAME?</v>
      </c>
      <c r="W542" s="335" t="e">
        <f ca="1">CONCATENATE(INDEX([4]IMC!$F$1:$R$5,5,$V542) &amp; " e " &amp; INDEX([4]IMC!$F$1:$R$5,5,$V542+1))</f>
        <v>#NAME?</v>
      </c>
      <c r="X542" s="336">
        <f t="shared" si="87"/>
        <v>0</v>
      </c>
      <c r="Y542" s="336">
        <f t="shared" si="88"/>
        <v>0</v>
      </c>
      <c r="Z542" s="337"/>
      <c r="AA542" s="294" t="e">
        <f ca="1">VLOOKUP(F542,[4]IMC!$B$6:$R$210,5,FALSE)</f>
        <v>#NAME?</v>
      </c>
      <c r="AB542" s="294" t="e">
        <f ca="1">VLOOKUP(F542,[4]IMC!$B$6:$R$210,6,FALSE)</f>
        <v>#NAME?</v>
      </c>
      <c r="AC542" s="294" t="e">
        <f ca="1">VLOOKUP(F542,[4]IMC!$B$6:$R$210,7,FALSE)</f>
        <v>#NAME?</v>
      </c>
      <c r="AD542" s="294" t="e">
        <f ca="1">VLOOKUP(F542,[4]IMC!$B$6:$R$210,8,FALSE)</f>
        <v>#NAME?</v>
      </c>
      <c r="AE542" s="294" t="e">
        <f ca="1">VLOOKUP(F542,[4]IMC!$B$6:$R$210,9,FALSE)</f>
        <v>#NAME?</v>
      </c>
      <c r="AF542" s="294" t="e">
        <f ca="1">VLOOKUP(F542,[4]IMC!$B$6:$R$210,10,FALSE)</f>
        <v>#NAME?</v>
      </c>
      <c r="AG542" s="294" t="e">
        <f ca="1">VLOOKUP(F542,[4]IMC!$B$6:$R$210,11,FALSE)</f>
        <v>#NAME?</v>
      </c>
      <c r="AH542" s="294" t="e">
        <f ca="1">VLOOKUP(F542,[4]IMC!$B$6:$R$210,12,FALSE)</f>
        <v>#NAME?</v>
      </c>
      <c r="AI542" s="294" t="e">
        <f ca="1">VLOOKUP(F542,[4]IMC!$B$6:$R$210,13,FALSE)</f>
        <v>#NAME?</v>
      </c>
      <c r="AJ542" s="294" t="e">
        <f ca="1">VLOOKUP(F542,[4]IMC!$B$6:$R$210,14,FALSE)</f>
        <v>#NAME?</v>
      </c>
      <c r="AK542" s="294" t="e">
        <f ca="1">VLOOKUP(F542,[4]IMC!$B$6:$R$210,15,FALSE)</f>
        <v>#NAME?</v>
      </c>
      <c r="AL542" s="294" t="e">
        <f ca="1">VLOOKUP(F542,[4]IMC!$B$6:$R$210,16,FALSE)</f>
        <v>#NAME?</v>
      </c>
      <c r="AM542" s="294" t="e">
        <f ca="1">VLOOKUP(F542,[4]IMC!$B$6:$R$210,17,FALSE)</f>
        <v>#NAME?</v>
      </c>
    </row>
    <row r="543" spans="1:39" ht="12">
      <c r="A543" s="281"/>
      <c r="B543" s="281"/>
      <c r="C543" s="281"/>
      <c r="D543" s="283"/>
      <c r="E543" s="283"/>
      <c r="F543" s="284" t="e">
        <f t="shared" ca="1" si="91"/>
        <v>#NAME?</v>
      </c>
      <c r="G543" s="285" t="e">
        <f t="shared" ca="1" si="92"/>
        <v>#NAME?</v>
      </c>
      <c r="H543" s="281"/>
      <c r="I543" s="281"/>
      <c r="J543" s="281">
        <f t="shared" si="89"/>
        <v>0</v>
      </c>
      <c r="K543" s="281"/>
      <c r="L543" s="286" t="e">
        <f t="shared" si="90"/>
        <v>#DIV/0!</v>
      </c>
      <c r="M543" s="287" t="str">
        <f t="shared" si="84"/>
        <v/>
      </c>
      <c r="N543" s="288" t="e">
        <f ca="1">MATCH(F543,[4]IMC!B:B,0)</f>
        <v>#NAME?</v>
      </c>
      <c r="O543" s="288" t="e">
        <f t="shared" ca="1" si="83"/>
        <v>#NAME?</v>
      </c>
      <c r="P543" s="287" t="e">
        <f ca="1">CONCATENATE(INDEX([4]IMC!$F$1:$R$5,5,$O543) &amp; " e " &amp; INDEX([4]IMC!$F$1:$R$5,5,$O543+1))</f>
        <v>#NAME?</v>
      </c>
      <c r="Q543" s="281"/>
      <c r="R543" s="288" t="e">
        <f ca="1">MATCH(F543,[4]PC!A:A,0)</f>
        <v>#NAME?</v>
      </c>
      <c r="S543" s="288" t="e">
        <f t="shared" ca="1" si="85"/>
        <v>#NAME?</v>
      </c>
      <c r="T543" s="296" t="e">
        <f ca="1">CONCATENATE(INDEX([4]PC!$E$1:$M$2,1,$S543) &amp; " e " &amp; INDEX([4]PC!$E$1:$M$2,1,$S543+1))</f>
        <v>#NAME?</v>
      </c>
      <c r="U543" s="339"/>
      <c r="V543" s="335" t="e">
        <f t="shared" ca="1" si="86"/>
        <v>#NAME?</v>
      </c>
      <c r="W543" s="335" t="e">
        <f ca="1">CONCATENATE(INDEX([4]IMC!$F$1:$R$5,5,$V543) &amp; " e " &amp; INDEX([4]IMC!$F$1:$R$5,5,$V543+1))</f>
        <v>#NAME?</v>
      </c>
      <c r="X543" s="336">
        <f t="shared" si="87"/>
        <v>0</v>
      </c>
      <c r="Y543" s="336">
        <f t="shared" si="88"/>
        <v>0</v>
      </c>
      <c r="Z543" s="337"/>
      <c r="AA543" s="294" t="e">
        <f ca="1">VLOOKUP(F543,[4]IMC!$B$6:$R$210,5,FALSE)</f>
        <v>#NAME?</v>
      </c>
      <c r="AB543" s="294" t="e">
        <f ca="1">VLOOKUP(F543,[4]IMC!$B$6:$R$210,6,FALSE)</f>
        <v>#NAME?</v>
      </c>
      <c r="AC543" s="294" t="e">
        <f ca="1">VLOOKUP(F543,[4]IMC!$B$6:$R$210,7,FALSE)</f>
        <v>#NAME?</v>
      </c>
      <c r="AD543" s="294" t="e">
        <f ca="1">VLOOKUP(F543,[4]IMC!$B$6:$R$210,8,FALSE)</f>
        <v>#NAME?</v>
      </c>
      <c r="AE543" s="294" t="e">
        <f ca="1">VLOOKUP(F543,[4]IMC!$B$6:$R$210,9,FALSE)</f>
        <v>#NAME?</v>
      </c>
      <c r="AF543" s="294" t="e">
        <f ca="1">VLOOKUP(F543,[4]IMC!$B$6:$R$210,10,FALSE)</f>
        <v>#NAME?</v>
      </c>
      <c r="AG543" s="294" t="e">
        <f ca="1">VLOOKUP(F543,[4]IMC!$B$6:$R$210,11,FALSE)</f>
        <v>#NAME?</v>
      </c>
      <c r="AH543" s="294" t="e">
        <f ca="1">VLOOKUP(F543,[4]IMC!$B$6:$R$210,12,FALSE)</f>
        <v>#NAME?</v>
      </c>
      <c r="AI543" s="294" t="e">
        <f ca="1">VLOOKUP(F543,[4]IMC!$B$6:$R$210,13,FALSE)</f>
        <v>#NAME?</v>
      </c>
      <c r="AJ543" s="294" t="e">
        <f ca="1">VLOOKUP(F543,[4]IMC!$B$6:$R$210,14,FALSE)</f>
        <v>#NAME?</v>
      </c>
      <c r="AK543" s="294" t="e">
        <f ca="1">VLOOKUP(F543,[4]IMC!$B$6:$R$210,15,FALSE)</f>
        <v>#NAME?</v>
      </c>
      <c r="AL543" s="294" t="e">
        <f ca="1">VLOOKUP(F543,[4]IMC!$B$6:$R$210,16,FALSE)</f>
        <v>#NAME?</v>
      </c>
      <c r="AM543" s="294" t="e">
        <f ca="1">VLOOKUP(F543,[4]IMC!$B$6:$R$210,17,FALSE)</f>
        <v>#NAME?</v>
      </c>
    </row>
    <row r="544" spans="1:39" ht="12">
      <c r="A544" s="281"/>
      <c r="B544" s="281"/>
      <c r="C544" s="281"/>
      <c r="D544" s="283"/>
      <c r="E544" s="283"/>
      <c r="F544" s="284" t="e">
        <f t="shared" ca="1" si="91"/>
        <v>#NAME?</v>
      </c>
      <c r="G544" s="285" t="e">
        <f t="shared" ca="1" si="92"/>
        <v>#NAME?</v>
      </c>
      <c r="H544" s="281"/>
      <c r="I544" s="281"/>
      <c r="J544" s="281">
        <f t="shared" si="89"/>
        <v>0</v>
      </c>
      <c r="K544" s="281"/>
      <c r="L544" s="286" t="e">
        <f t="shared" si="90"/>
        <v>#DIV/0!</v>
      </c>
      <c r="M544" s="287" t="str">
        <f t="shared" si="84"/>
        <v/>
      </c>
      <c r="N544" s="288" t="e">
        <f ca="1">MATCH(F544,[4]IMC!B:B,0)</f>
        <v>#NAME?</v>
      </c>
      <c r="O544" s="288" t="e">
        <f t="shared" ca="1" si="83"/>
        <v>#NAME?</v>
      </c>
      <c r="P544" s="287" t="e">
        <f ca="1">CONCATENATE(INDEX([4]IMC!$F$1:$R$5,5,$O544) &amp; " e " &amp; INDEX([4]IMC!$F$1:$R$5,5,$O544+1))</f>
        <v>#NAME?</v>
      </c>
      <c r="Q544" s="281"/>
      <c r="R544" s="288" t="e">
        <f ca="1">MATCH(F544,[4]PC!A:A,0)</f>
        <v>#NAME?</v>
      </c>
      <c r="S544" s="288" t="e">
        <f t="shared" ca="1" si="85"/>
        <v>#NAME?</v>
      </c>
      <c r="T544" s="296" t="e">
        <f ca="1">CONCATENATE(INDEX([4]PC!$E$1:$M$2,1,$S544) &amp; " e " &amp; INDEX([4]PC!$E$1:$M$2,1,$S544+1))</f>
        <v>#NAME?</v>
      </c>
      <c r="U544" s="339"/>
      <c r="V544" s="335" t="e">
        <f t="shared" ca="1" si="86"/>
        <v>#NAME?</v>
      </c>
      <c r="W544" s="335" t="e">
        <f ca="1">CONCATENATE(INDEX([4]IMC!$F$1:$R$5,5,$V544) &amp; " e " &amp; INDEX([4]IMC!$F$1:$R$5,5,$V544+1))</f>
        <v>#NAME?</v>
      </c>
      <c r="X544" s="336">
        <f t="shared" si="87"/>
        <v>0</v>
      </c>
      <c r="Y544" s="336">
        <f t="shared" si="88"/>
        <v>0</v>
      </c>
      <c r="Z544" s="337"/>
      <c r="AA544" s="294" t="e">
        <f ca="1">VLOOKUP(F544,[4]IMC!$B$6:$R$210,5,FALSE)</f>
        <v>#NAME?</v>
      </c>
      <c r="AB544" s="294" t="e">
        <f ca="1">VLOOKUP(F544,[4]IMC!$B$6:$R$210,6,FALSE)</f>
        <v>#NAME?</v>
      </c>
      <c r="AC544" s="294" t="e">
        <f ca="1">VLOOKUP(F544,[4]IMC!$B$6:$R$210,7,FALSE)</f>
        <v>#NAME?</v>
      </c>
      <c r="AD544" s="294" t="e">
        <f ca="1">VLOOKUP(F544,[4]IMC!$B$6:$R$210,8,FALSE)</f>
        <v>#NAME?</v>
      </c>
      <c r="AE544" s="294" t="e">
        <f ca="1">VLOOKUP(F544,[4]IMC!$B$6:$R$210,9,FALSE)</f>
        <v>#NAME?</v>
      </c>
      <c r="AF544" s="294" t="e">
        <f ca="1">VLOOKUP(F544,[4]IMC!$B$6:$R$210,10,FALSE)</f>
        <v>#NAME?</v>
      </c>
      <c r="AG544" s="294" t="e">
        <f ca="1">VLOOKUP(F544,[4]IMC!$B$6:$R$210,11,FALSE)</f>
        <v>#NAME?</v>
      </c>
      <c r="AH544" s="294" t="e">
        <f ca="1">VLOOKUP(F544,[4]IMC!$B$6:$R$210,12,FALSE)</f>
        <v>#NAME?</v>
      </c>
      <c r="AI544" s="294" t="e">
        <f ca="1">VLOOKUP(F544,[4]IMC!$B$6:$R$210,13,FALSE)</f>
        <v>#NAME?</v>
      </c>
      <c r="AJ544" s="294" t="e">
        <f ca="1">VLOOKUP(F544,[4]IMC!$B$6:$R$210,14,FALSE)</f>
        <v>#NAME?</v>
      </c>
      <c r="AK544" s="294" t="e">
        <f ca="1">VLOOKUP(F544,[4]IMC!$B$6:$R$210,15,FALSE)</f>
        <v>#NAME?</v>
      </c>
      <c r="AL544" s="294" t="e">
        <f ca="1">VLOOKUP(F544,[4]IMC!$B$6:$R$210,16,FALSE)</f>
        <v>#NAME?</v>
      </c>
      <c r="AM544" s="294" t="e">
        <f ca="1">VLOOKUP(F544,[4]IMC!$B$6:$R$210,17,FALSE)</f>
        <v>#NAME?</v>
      </c>
    </row>
    <row r="545" spans="1:39" ht="12">
      <c r="A545" s="281"/>
      <c r="B545" s="281"/>
      <c r="C545" s="281"/>
      <c r="D545" s="283"/>
      <c r="E545" s="283"/>
      <c r="F545" s="284" t="e">
        <f t="shared" ca="1" si="91"/>
        <v>#NAME?</v>
      </c>
      <c r="G545" s="285" t="e">
        <f t="shared" ca="1" si="92"/>
        <v>#NAME?</v>
      </c>
      <c r="H545" s="281"/>
      <c r="I545" s="281"/>
      <c r="J545" s="281">
        <f t="shared" si="89"/>
        <v>0</v>
      </c>
      <c r="K545" s="281"/>
      <c r="L545" s="286" t="e">
        <f t="shared" si="90"/>
        <v>#DIV/0!</v>
      </c>
      <c r="M545" s="287" t="str">
        <f t="shared" si="84"/>
        <v/>
      </c>
      <c r="N545" s="288" t="e">
        <f ca="1">MATCH(F545,[4]IMC!B:B,0)</f>
        <v>#NAME?</v>
      </c>
      <c r="O545" s="288" t="e">
        <f t="shared" ca="1" si="83"/>
        <v>#NAME?</v>
      </c>
      <c r="P545" s="287" t="e">
        <f ca="1">CONCATENATE(INDEX([4]IMC!$F$1:$R$5,5,$O545) &amp; " e " &amp; INDEX([4]IMC!$F$1:$R$5,5,$O545+1))</f>
        <v>#NAME?</v>
      </c>
      <c r="Q545" s="281"/>
      <c r="R545" s="288" t="e">
        <f ca="1">MATCH(F545,[4]PC!A:A,0)</f>
        <v>#NAME?</v>
      </c>
      <c r="S545" s="288" t="e">
        <f t="shared" ca="1" si="85"/>
        <v>#NAME?</v>
      </c>
      <c r="T545" s="296" t="e">
        <f ca="1">CONCATENATE(INDEX([4]PC!$E$1:$M$2,1,$S545) &amp; " e " &amp; INDEX([4]PC!$E$1:$M$2,1,$S545+1))</f>
        <v>#NAME?</v>
      </c>
      <c r="U545" s="339"/>
      <c r="V545" s="335" t="e">
        <f t="shared" ca="1" si="86"/>
        <v>#NAME?</v>
      </c>
      <c r="W545" s="335" t="e">
        <f ca="1">CONCATENATE(INDEX([4]IMC!$F$1:$R$5,5,$V545) &amp; " e " &amp; INDEX([4]IMC!$F$1:$R$5,5,$V545+1))</f>
        <v>#NAME?</v>
      </c>
      <c r="X545" s="336">
        <f t="shared" si="87"/>
        <v>0</v>
      </c>
      <c r="Y545" s="336">
        <f t="shared" si="88"/>
        <v>0</v>
      </c>
      <c r="Z545" s="337"/>
      <c r="AA545" s="294" t="e">
        <f ca="1">VLOOKUP(F545,[4]IMC!$B$6:$R$210,5,FALSE)</f>
        <v>#NAME?</v>
      </c>
      <c r="AB545" s="294" t="e">
        <f ca="1">VLOOKUP(F545,[4]IMC!$B$6:$R$210,6,FALSE)</f>
        <v>#NAME?</v>
      </c>
      <c r="AC545" s="294" t="e">
        <f ca="1">VLOOKUP(F545,[4]IMC!$B$6:$R$210,7,FALSE)</f>
        <v>#NAME?</v>
      </c>
      <c r="AD545" s="294" t="e">
        <f ca="1">VLOOKUP(F545,[4]IMC!$B$6:$R$210,8,FALSE)</f>
        <v>#NAME?</v>
      </c>
      <c r="AE545" s="294" t="e">
        <f ca="1">VLOOKUP(F545,[4]IMC!$B$6:$R$210,9,FALSE)</f>
        <v>#NAME?</v>
      </c>
      <c r="AF545" s="294" t="e">
        <f ca="1">VLOOKUP(F545,[4]IMC!$B$6:$R$210,10,FALSE)</f>
        <v>#NAME?</v>
      </c>
      <c r="AG545" s="294" t="e">
        <f ca="1">VLOOKUP(F545,[4]IMC!$B$6:$R$210,11,FALSE)</f>
        <v>#NAME?</v>
      </c>
      <c r="AH545" s="294" t="e">
        <f ca="1">VLOOKUP(F545,[4]IMC!$B$6:$R$210,12,FALSE)</f>
        <v>#NAME?</v>
      </c>
      <c r="AI545" s="294" t="e">
        <f ca="1">VLOOKUP(F545,[4]IMC!$B$6:$R$210,13,FALSE)</f>
        <v>#NAME?</v>
      </c>
      <c r="AJ545" s="294" t="e">
        <f ca="1">VLOOKUP(F545,[4]IMC!$B$6:$R$210,14,FALSE)</f>
        <v>#NAME?</v>
      </c>
      <c r="AK545" s="294" t="e">
        <f ca="1">VLOOKUP(F545,[4]IMC!$B$6:$R$210,15,FALSE)</f>
        <v>#NAME?</v>
      </c>
      <c r="AL545" s="294" t="e">
        <f ca="1">VLOOKUP(F545,[4]IMC!$B$6:$R$210,16,FALSE)</f>
        <v>#NAME?</v>
      </c>
      <c r="AM545" s="294" t="e">
        <f ca="1">VLOOKUP(F545,[4]IMC!$B$6:$R$210,17,FALSE)</f>
        <v>#NAME?</v>
      </c>
    </row>
    <row r="546" spans="1:39" ht="12">
      <c r="A546" s="281"/>
      <c r="B546" s="281"/>
      <c r="C546" s="281"/>
      <c r="D546" s="283"/>
      <c r="E546" s="283"/>
      <c r="F546" s="284" t="e">
        <f t="shared" ca="1" si="91"/>
        <v>#NAME?</v>
      </c>
      <c r="G546" s="285" t="e">
        <f t="shared" ca="1" si="92"/>
        <v>#NAME?</v>
      </c>
      <c r="H546" s="281"/>
      <c r="I546" s="281"/>
      <c r="J546" s="281">
        <f t="shared" si="89"/>
        <v>0</v>
      </c>
      <c r="K546" s="281"/>
      <c r="L546" s="286" t="e">
        <f t="shared" si="90"/>
        <v>#DIV/0!</v>
      </c>
      <c r="M546" s="287" t="str">
        <f t="shared" si="84"/>
        <v/>
      </c>
      <c r="N546" s="288" t="e">
        <f ca="1">MATCH(F546,[4]IMC!B:B,0)</f>
        <v>#NAME?</v>
      </c>
      <c r="O546" s="288" t="e">
        <f t="shared" ca="1" si="83"/>
        <v>#NAME?</v>
      </c>
      <c r="P546" s="287" t="e">
        <f ca="1">CONCATENATE(INDEX([4]IMC!$F$1:$R$5,5,$O546) &amp; " e " &amp; INDEX([4]IMC!$F$1:$R$5,5,$O546+1))</f>
        <v>#NAME?</v>
      </c>
      <c r="Q546" s="281"/>
      <c r="R546" s="288" t="e">
        <f ca="1">MATCH(F546,[4]PC!A:A,0)</f>
        <v>#NAME?</v>
      </c>
      <c r="S546" s="288" t="e">
        <f t="shared" ca="1" si="85"/>
        <v>#NAME?</v>
      </c>
      <c r="T546" s="296" t="e">
        <f ca="1">CONCATENATE(INDEX([4]PC!$E$1:$M$2,1,$S546) &amp; " e " &amp; INDEX([4]PC!$E$1:$M$2,1,$S546+1))</f>
        <v>#NAME?</v>
      </c>
      <c r="U546" s="339"/>
      <c r="V546" s="335" t="e">
        <f t="shared" ca="1" si="86"/>
        <v>#NAME?</v>
      </c>
      <c r="W546" s="335" t="e">
        <f ca="1">CONCATENATE(INDEX([4]IMC!$F$1:$R$5,5,$V546) &amp; " e " &amp; INDEX([4]IMC!$F$1:$R$5,5,$V546+1))</f>
        <v>#NAME?</v>
      </c>
      <c r="X546" s="336">
        <f t="shared" si="87"/>
        <v>0</v>
      </c>
      <c r="Y546" s="336">
        <f t="shared" si="88"/>
        <v>0</v>
      </c>
      <c r="Z546" s="337"/>
      <c r="AA546" s="294" t="e">
        <f ca="1">VLOOKUP(F546,[4]IMC!$B$6:$R$210,5,FALSE)</f>
        <v>#NAME?</v>
      </c>
      <c r="AB546" s="294" t="e">
        <f ca="1">VLOOKUP(F546,[4]IMC!$B$6:$R$210,6,FALSE)</f>
        <v>#NAME?</v>
      </c>
      <c r="AC546" s="294" t="e">
        <f ca="1">VLOOKUP(F546,[4]IMC!$B$6:$R$210,7,FALSE)</f>
        <v>#NAME?</v>
      </c>
      <c r="AD546" s="294" t="e">
        <f ca="1">VLOOKUP(F546,[4]IMC!$B$6:$R$210,8,FALSE)</f>
        <v>#NAME?</v>
      </c>
      <c r="AE546" s="294" t="e">
        <f ca="1">VLOOKUP(F546,[4]IMC!$B$6:$R$210,9,FALSE)</f>
        <v>#NAME?</v>
      </c>
      <c r="AF546" s="294" t="e">
        <f ca="1">VLOOKUP(F546,[4]IMC!$B$6:$R$210,10,FALSE)</f>
        <v>#NAME?</v>
      </c>
      <c r="AG546" s="294" t="e">
        <f ca="1">VLOOKUP(F546,[4]IMC!$B$6:$R$210,11,FALSE)</f>
        <v>#NAME?</v>
      </c>
      <c r="AH546" s="294" t="e">
        <f ca="1">VLOOKUP(F546,[4]IMC!$B$6:$R$210,12,FALSE)</f>
        <v>#NAME?</v>
      </c>
      <c r="AI546" s="294" t="e">
        <f ca="1">VLOOKUP(F546,[4]IMC!$B$6:$R$210,13,FALSE)</f>
        <v>#NAME?</v>
      </c>
      <c r="AJ546" s="294" t="e">
        <f ca="1">VLOOKUP(F546,[4]IMC!$B$6:$R$210,14,FALSE)</f>
        <v>#NAME?</v>
      </c>
      <c r="AK546" s="294" t="e">
        <f ca="1">VLOOKUP(F546,[4]IMC!$B$6:$R$210,15,FALSE)</f>
        <v>#NAME?</v>
      </c>
      <c r="AL546" s="294" t="e">
        <f ca="1">VLOOKUP(F546,[4]IMC!$B$6:$R$210,16,FALSE)</f>
        <v>#NAME?</v>
      </c>
      <c r="AM546" s="294" t="e">
        <f ca="1">VLOOKUP(F546,[4]IMC!$B$6:$R$210,17,FALSE)</f>
        <v>#NAME?</v>
      </c>
    </row>
    <row r="547" spans="1:39" ht="12">
      <c r="A547" s="281"/>
      <c r="B547" s="281"/>
      <c r="C547" s="281"/>
      <c r="D547" s="283"/>
      <c r="E547" s="283"/>
      <c r="F547" s="284" t="e">
        <f t="shared" ca="1" si="91"/>
        <v>#NAME?</v>
      </c>
      <c r="G547" s="285" t="e">
        <f t="shared" ca="1" si="92"/>
        <v>#NAME?</v>
      </c>
      <c r="H547" s="281"/>
      <c r="I547" s="281"/>
      <c r="J547" s="281">
        <f t="shared" si="89"/>
        <v>0</v>
      </c>
      <c r="K547" s="281"/>
      <c r="L547" s="286" t="e">
        <f t="shared" si="90"/>
        <v>#DIV/0!</v>
      </c>
      <c r="M547" s="287" t="str">
        <f t="shared" si="84"/>
        <v/>
      </c>
      <c r="N547" s="288" t="e">
        <f ca="1">MATCH(F547,[4]IMC!B:B,0)</f>
        <v>#NAME?</v>
      </c>
      <c r="O547" s="288" t="e">
        <f t="shared" ca="1" si="83"/>
        <v>#NAME?</v>
      </c>
      <c r="P547" s="287" t="e">
        <f ca="1">CONCATENATE(INDEX([4]IMC!$F$1:$R$5,5,$O547) &amp; " e " &amp; INDEX([4]IMC!$F$1:$R$5,5,$O547+1))</f>
        <v>#NAME?</v>
      </c>
      <c r="Q547" s="281"/>
      <c r="R547" s="288" t="e">
        <f ca="1">MATCH(F547,[4]PC!A:A,0)</f>
        <v>#NAME?</v>
      </c>
      <c r="S547" s="288" t="e">
        <f t="shared" ca="1" si="85"/>
        <v>#NAME?</v>
      </c>
      <c r="T547" s="296" t="e">
        <f ca="1">CONCATENATE(INDEX([4]PC!$E$1:$M$2,1,$S547) &amp; " e " &amp; INDEX([4]PC!$E$1:$M$2,1,$S547+1))</f>
        <v>#NAME?</v>
      </c>
      <c r="U547" s="339"/>
      <c r="V547" s="335" t="e">
        <f t="shared" ca="1" si="86"/>
        <v>#NAME?</v>
      </c>
      <c r="W547" s="335" t="e">
        <f ca="1">CONCATENATE(INDEX([4]IMC!$F$1:$R$5,5,$V547) &amp; " e " &amp; INDEX([4]IMC!$F$1:$R$5,5,$V547+1))</f>
        <v>#NAME?</v>
      </c>
      <c r="X547" s="336">
        <f t="shared" si="87"/>
        <v>0</v>
      </c>
      <c r="Y547" s="336">
        <f t="shared" si="88"/>
        <v>0</v>
      </c>
      <c r="Z547" s="337"/>
      <c r="AA547" s="294" t="e">
        <f ca="1">VLOOKUP(F547,[4]IMC!$B$6:$R$210,5,FALSE)</f>
        <v>#NAME?</v>
      </c>
      <c r="AB547" s="294" t="e">
        <f ca="1">VLOOKUP(F547,[4]IMC!$B$6:$R$210,6,FALSE)</f>
        <v>#NAME?</v>
      </c>
      <c r="AC547" s="294" t="e">
        <f ca="1">VLOOKUP(F547,[4]IMC!$B$6:$R$210,7,FALSE)</f>
        <v>#NAME?</v>
      </c>
      <c r="AD547" s="294" t="e">
        <f ca="1">VLOOKUP(F547,[4]IMC!$B$6:$R$210,8,FALSE)</f>
        <v>#NAME?</v>
      </c>
      <c r="AE547" s="294" t="e">
        <f ca="1">VLOOKUP(F547,[4]IMC!$B$6:$R$210,9,FALSE)</f>
        <v>#NAME?</v>
      </c>
      <c r="AF547" s="294" t="e">
        <f ca="1">VLOOKUP(F547,[4]IMC!$B$6:$R$210,10,FALSE)</f>
        <v>#NAME?</v>
      </c>
      <c r="AG547" s="294" t="e">
        <f ca="1">VLOOKUP(F547,[4]IMC!$B$6:$R$210,11,FALSE)</f>
        <v>#NAME?</v>
      </c>
      <c r="AH547" s="294" t="e">
        <f ca="1">VLOOKUP(F547,[4]IMC!$B$6:$R$210,12,FALSE)</f>
        <v>#NAME?</v>
      </c>
      <c r="AI547" s="294" t="e">
        <f ca="1">VLOOKUP(F547,[4]IMC!$B$6:$R$210,13,FALSE)</f>
        <v>#NAME?</v>
      </c>
      <c r="AJ547" s="294" t="e">
        <f ca="1">VLOOKUP(F547,[4]IMC!$B$6:$R$210,14,FALSE)</f>
        <v>#NAME?</v>
      </c>
      <c r="AK547" s="294" t="e">
        <f ca="1">VLOOKUP(F547,[4]IMC!$B$6:$R$210,15,FALSE)</f>
        <v>#NAME?</v>
      </c>
      <c r="AL547" s="294" t="e">
        <f ca="1">VLOOKUP(F547,[4]IMC!$B$6:$R$210,16,FALSE)</f>
        <v>#NAME?</v>
      </c>
      <c r="AM547" s="294" t="e">
        <f ca="1">VLOOKUP(F547,[4]IMC!$B$6:$R$210,17,FALSE)</f>
        <v>#NAME?</v>
      </c>
    </row>
    <row r="548" spans="1:39" ht="12">
      <c r="A548" s="281"/>
      <c r="B548" s="281"/>
      <c r="C548" s="281"/>
      <c r="D548" s="283"/>
      <c r="E548" s="283"/>
      <c r="F548" s="284" t="e">
        <f t="shared" ca="1" si="91"/>
        <v>#NAME?</v>
      </c>
      <c r="G548" s="285" t="e">
        <f t="shared" ca="1" si="92"/>
        <v>#NAME?</v>
      </c>
      <c r="H548" s="281"/>
      <c r="I548" s="281"/>
      <c r="J548" s="281">
        <f t="shared" si="89"/>
        <v>0</v>
      </c>
      <c r="K548" s="281"/>
      <c r="L548" s="286" t="e">
        <f t="shared" si="90"/>
        <v>#DIV/0!</v>
      </c>
      <c r="M548" s="287" t="str">
        <f t="shared" si="84"/>
        <v/>
      </c>
      <c r="N548" s="288" t="e">
        <f ca="1">MATCH(F548,[4]IMC!B:B,0)</f>
        <v>#NAME?</v>
      </c>
      <c r="O548" s="288" t="e">
        <f t="shared" ca="1" si="83"/>
        <v>#NAME?</v>
      </c>
      <c r="P548" s="287" t="e">
        <f ca="1">CONCATENATE(INDEX([4]IMC!$F$1:$R$5,5,$O548) &amp; " e " &amp; INDEX([4]IMC!$F$1:$R$5,5,$O548+1))</f>
        <v>#NAME?</v>
      </c>
      <c r="Q548" s="281"/>
      <c r="R548" s="288" t="e">
        <f ca="1">MATCH(F548,[4]PC!A:A,0)</f>
        <v>#NAME?</v>
      </c>
      <c r="S548" s="288" t="e">
        <f t="shared" ca="1" si="85"/>
        <v>#NAME?</v>
      </c>
      <c r="T548" s="296" t="e">
        <f ca="1">CONCATENATE(INDEX([4]PC!$E$1:$M$2,1,$S548) &amp; " e " &amp; INDEX([4]PC!$E$1:$M$2,1,$S548+1))</f>
        <v>#NAME?</v>
      </c>
      <c r="U548" s="339"/>
      <c r="V548" s="335" t="e">
        <f t="shared" ca="1" si="86"/>
        <v>#NAME?</v>
      </c>
      <c r="W548" s="335" t="e">
        <f ca="1">CONCATENATE(INDEX([4]IMC!$F$1:$R$5,5,$V548) &amp; " e " &amp; INDEX([4]IMC!$F$1:$R$5,5,$V548+1))</f>
        <v>#NAME?</v>
      </c>
      <c r="X548" s="336">
        <f t="shared" si="87"/>
        <v>0</v>
      </c>
      <c r="Y548" s="336">
        <f t="shared" si="88"/>
        <v>0</v>
      </c>
      <c r="Z548" s="337"/>
      <c r="AA548" s="294" t="e">
        <f ca="1">VLOOKUP(F548,[4]IMC!$B$6:$R$210,5,FALSE)</f>
        <v>#NAME?</v>
      </c>
      <c r="AB548" s="294" t="e">
        <f ca="1">VLOOKUP(F548,[4]IMC!$B$6:$R$210,6,FALSE)</f>
        <v>#NAME?</v>
      </c>
      <c r="AC548" s="294" t="e">
        <f ca="1">VLOOKUP(F548,[4]IMC!$B$6:$R$210,7,FALSE)</f>
        <v>#NAME?</v>
      </c>
      <c r="AD548" s="294" t="e">
        <f ca="1">VLOOKUP(F548,[4]IMC!$B$6:$R$210,8,FALSE)</f>
        <v>#NAME?</v>
      </c>
      <c r="AE548" s="294" t="e">
        <f ca="1">VLOOKUP(F548,[4]IMC!$B$6:$R$210,9,FALSE)</f>
        <v>#NAME?</v>
      </c>
      <c r="AF548" s="294" t="e">
        <f ca="1">VLOOKUP(F548,[4]IMC!$B$6:$R$210,10,FALSE)</f>
        <v>#NAME?</v>
      </c>
      <c r="AG548" s="294" t="e">
        <f ca="1">VLOOKUP(F548,[4]IMC!$B$6:$R$210,11,FALSE)</f>
        <v>#NAME?</v>
      </c>
      <c r="AH548" s="294" t="e">
        <f ca="1">VLOOKUP(F548,[4]IMC!$B$6:$R$210,12,FALSE)</f>
        <v>#NAME?</v>
      </c>
      <c r="AI548" s="294" t="e">
        <f ca="1">VLOOKUP(F548,[4]IMC!$B$6:$R$210,13,FALSE)</f>
        <v>#NAME?</v>
      </c>
      <c r="AJ548" s="294" t="e">
        <f ca="1">VLOOKUP(F548,[4]IMC!$B$6:$R$210,14,FALSE)</f>
        <v>#NAME?</v>
      </c>
      <c r="AK548" s="294" t="e">
        <f ca="1">VLOOKUP(F548,[4]IMC!$B$6:$R$210,15,FALSE)</f>
        <v>#NAME?</v>
      </c>
      <c r="AL548" s="294" t="e">
        <f ca="1">VLOOKUP(F548,[4]IMC!$B$6:$R$210,16,FALSE)</f>
        <v>#NAME?</v>
      </c>
      <c r="AM548" s="294" t="e">
        <f ca="1">VLOOKUP(F548,[4]IMC!$B$6:$R$210,17,FALSE)</f>
        <v>#NAME?</v>
      </c>
    </row>
    <row r="549" spans="1:39" ht="12">
      <c r="A549" s="281"/>
      <c r="B549" s="281"/>
      <c r="C549" s="281"/>
      <c r="D549" s="283"/>
      <c r="E549" s="283"/>
      <c r="F549" s="284" t="e">
        <f t="shared" ca="1" si="91"/>
        <v>#NAME?</v>
      </c>
      <c r="G549" s="285" t="e">
        <f t="shared" ca="1" si="92"/>
        <v>#NAME?</v>
      </c>
      <c r="H549" s="281"/>
      <c r="I549" s="281"/>
      <c r="J549" s="281">
        <f t="shared" si="89"/>
        <v>0</v>
      </c>
      <c r="K549" s="281"/>
      <c r="L549" s="286" t="e">
        <f t="shared" si="90"/>
        <v>#DIV/0!</v>
      </c>
      <c r="M549" s="287" t="str">
        <f t="shared" si="84"/>
        <v/>
      </c>
      <c r="N549" s="288" t="e">
        <f ca="1">MATCH(F549,[4]IMC!B:B,0)</f>
        <v>#NAME?</v>
      </c>
      <c r="O549" s="288" t="e">
        <f t="shared" ca="1" si="83"/>
        <v>#NAME?</v>
      </c>
      <c r="P549" s="287" t="e">
        <f ca="1">CONCATENATE(INDEX([4]IMC!$F$1:$R$5,5,$O549) &amp; " e " &amp; INDEX([4]IMC!$F$1:$R$5,5,$O549+1))</f>
        <v>#NAME?</v>
      </c>
      <c r="Q549" s="281"/>
      <c r="R549" s="288" t="e">
        <f ca="1">MATCH(F549,[4]PC!A:A,0)</f>
        <v>#NAME?</v>
      </c>
      <c r="S549" s="288" t="e">
        <f t="shared" ca="1" si="85"/>
        <v>#NAME?</v>
      </c>
      <c r="T549" s="296" t="e">
        <f ca="1">CONCATENATE(INDEX([4]PC!$E$1:$M$2,1,$S549) &amp; " e " &amp; INDEX([4]PC!$E$1:$M$2,1,$S549+1))</f>
        <v>#NAME?</v>
      </c>
      <c r="U549" s="339"/>
      <c r="V549" s="335" t="e">
        <f t="shared" ca="1" si="86"/>
        <v>#NAME?</v>
      </c>
      <c r="W549" s="335" t="e">
        <f ca="1">CONCATENATE(INDEX([4]IMC!$F$1:$R$5,5,$V549) &amp; " e " &amp; INDEX([4]IMC!$F$1:$R$5,5,$V549+1))</f>
        <v>#NAME?</v>
      </c>
      <c r="X549" s="336">
        <f t="shared" si="87"/>
        <v>0</v>
      </c>
      <c r="Y549" s="336">
        <f t="shared" si="88"/>
        <v>0</v>
      </c>
      <c r="Z549" s="337"/>
      <c r="AA549" s="294" t="e">
        <f ca="1">VLOOKUP(F549,[4]IMC!$B$6:$R$210,5,FALSE)</f>
        <v>#NAME?</v>
      </c>
      <c r="AB549" s="294" t="e">
        <f ca="1">VLOOKUP(F549,[4]IMC!$B$6:$R$210,6,FALSE)</f>
        <v>#NAME?</v>
      </c>
      <c r="AC549" s="294" t="e">
        <f ca="1">VLOOKUP(F549,[4]IMC!$B$6:$R$210,7,FALSE)</f>
        <v>#NAME?</v>
      </c>
      <c r="AD549" s="294" t="e">
        <f ca="1">VLOOKUP(F549,[4]IMC!$B$6:$R$210,8,FALSE)</f>
        <v>#NAME?</v>
      </c>
      <c r="AE549" s="294" t="e">
        <f ca="1">VLOOKUP(F549,[4]IMC!$B$6:$R$210,9,FALSE)</f>
        <v>#NAME?</v>
      </c>
      <c r="AF549" s="294" t="e">
        <f ca="1">VLOOKUP(F549,[4]IMC!$B$6:$R$210,10,FALSE)</f>
        <v>#NAME?</v>
      </c>
      <c r="AG549" s="294" t="e">
        <f ca="1">VLOOKUP(F549,[4]IMC!$B$6:$R$210,11,FALSE)</f>
        <v>#NAME?</v>
      </c>
      <c r="AH549" s="294" t="e">
        <f ca="1">VLOOKUP(F549,[4]IMC!$B$6:$R$210,12,FALSE)</f>
        <v>#NAME?</v>
      </c>
      <c r="AI549" s="294" t="e">
        <f ca="1">VLOOKUP(F549,[4]IMC!$B$6:$R$210,13,FALSE)</f>
        <v>#NAME?</v>
      </c>
      <c r="AJ549" s="294" t="e">
        <f ca="1">VLOOKUP(F549,[4]IMC!$B$6:$R$210,14,FALSE)</f>
        <v>#NAME?</v>
      </c>
      <c r="AK549" s="294" t="e">
        <f ca="1">VLOOKUP(F549,[4]IMC!$B$6:$R$210,15,FALSE)</f>
        <v>#NAME?</v>
      </c>
      <c r="AL549" s="294" t="e">
        <f ca="1">VLOOKUP(F549,[4]IMC!$B$6:$R$210,16,FALSE)</f>
        <v>#NAME?</v>
      </c>
      <c r="AM549" s="294" t="e">
        <f ca="1">VLOOKUP(F549,[4]IMC!$B$6:$R$210,17,FALSE)</f>
        <v>#NAME?</v>
      </c>
    </row>
    <row r="550" spans="1:39" ht="12">
      <c r="A550" s="281"/>
      <c r="B550" s="281"/>
      <c r="C550" s="281"/>
      <c r="D550" s="283"/>
      <c r="E550" s="283"/>
      <c r="F550" s="284" t="e">
        <f t="shared" ca="1" si="91"/>
        <v>#NAME?</v>
      </c>
      <c r="G550" s="285" t="e">
        <f t="shared" ca="1" si="92"/>
        <v>#NAME?</v>
      </c>
      <c r="H550" s="281"/>
      <c r="I550" s="281"/>
      <c r="J550" s="281">
        <f t="shared" si="89"/>
        <v>0</v>
      </c>
      <c r="K550" s="281"/>
      <c r="L550" s="286" t="e">
        <f t="shared" si="90"/>
        <v>#DIV/0!</v>
      </c>
      <c r="M550" s="287" t="str">
        <f t="shared" si="84"/>
        <v/>
      </c>
      <c r="N550" s="288" t="e">
        <f ca="1">MATCH(F550,[4]IMC!B:B,0)</f>
        <v>#NAME?</v>
      </c>
      <c r="O550" s="288" t="e">
        <f t="shared" ref="O550:O613" ca="1" si="93">MATCH(M550,INDIRECT("IMC!F" &amp; N550 &amp; ":R" &amp;N550),1)</f>
        <v>#NAME?</v>
      </c>
      <c r="P550" s="287" t="e">
        <f ca="1">CONCATENATE(INDEX([4]IMC!$F$1:$R$5,5,$O550) &amp; " e " &amp; INDEX([4]IMC!$F$1:$R$5,5,$O550+1))</f>
        <v>#NAME?</v>
      </c>
      <c r="Q550" s="281"/>
      <c r="R550" s="288" t="e">
        <f ca="1">MATCH(F550,[4]PC!A:A,0)</f>
        <v>#NAME?</v>
      </c>
      <c r="S550" s="288" t="e">
        <f t="shared" ca="1" si="85"/>
        <v>#NAME?</v>
      </c>
      <c r="T550" s="296" t="e">
        <f ca="1">CONCATENATE(INDEX([4]PC!$E$1:$M$2,1,$S550) &amp; " e " &amp; INDEX([4]PC!$E$1:$M$2,1,$S550+1))</f>
        <v>#NAME?</v>
      </c>
      <c r="U550" s="339"/>
      <c r="V550" s="335" t="e">
        <f t="shared" ca="1" si="86"/>
        <v>#NAME?</v>
      </c>
      <c r="W550" s="335" t="e">
        <f ca="1">CONCATENATE(INDEX([4]IMC!$F$1:$R$5,5,$V550) &amp; " e " &amp; INDEX([4]IMC!$F$1:$R$5,5,$V550+1))</f>
        <v>#NAME?</v>
      </c>
      <c r="X550" s="336">
        <f t="shared" si="87"/>
        <v>0</v>
      </c>
      <c r="Y550" s="336">
        <f t="shared" si="88"/>
        <v>0</v>
      </c>
      <c r="Z550" s="337"/>
      <c r="AA550" s="294" t="e">
        <f ca="1">VLOOKUP(F550,[4]IMC!$B$6:$R$210,5,FALSE)</f>
        <v>#NAME?</v>
      </c>
      <c r="AB550" s="294" t="e">
        <f ca="1">VLOOKUP(F550,[4]IMC!$B$6:$R$210,6,FALSE)</f>
        <v>#NAME?</v>
      </c>
      <c r="AC550" s="294" t="e">
        <f ca="1">VLOOKUP(F550,[4]IMC!$B$6:$R$210,7,FALSE)</f>
        <v>#NAME?</v>
      </c>
      <c r="AD550" s="294" t="e">
        <f ca="1">VLOOKUP(F550,[4]IMC!$B$6:$R$210,8,FALSE)</f>
        <v>#NAME?</v>
      </c>
      <c r="AE550" s="294" t="e">
        <f ca="1">VLOOKUP(F550,[4]IMC!$B$6:$R$210,9,FALSE)</f>
        <v>#NAME?</v>
      </c>
      <c r="AF550" s="294" t="e">
        <f ca="1">VLOOKUP(F550,[4]IMC!$B$6:$R$210,10,FALSE)</f>
        <v>#NAME?</v>
      </c>
      <c r="AG550" s="294" t="e">
        <f ca="1">VLOOKUP(F550,[4]IMC!$B$6:$R$210,11,FALSE)</f>
        <v>#NAME?</v>
      </c>
      <c r="AH550" s="294" t="e">
        <f ca="1">VLOOKUP(F550,[4]IMC!$B$6:$R$210,12,FALSE)</f>
        <v>#NAME?</v>
      </c>
      <c r="AI550" s="294" t="e">
        <f ca="1">VLOOKUP(F550,[4]IMC!$B$6:$R$210,13,FALSE)</f>
        <v>#NAME?</v>
      </c>
      <c r="AJ550" s="294" t="e">
        <f ca="1">VLOOKUP(F550,[4]IMC!$B$6:$R$210,14,FALSE)</f>
        <v>#NAME?</v>
      </c>
      <c r="AK550" s="294" t="e">
        <f ca="1">VLOOKUP(F550,[4]IMC!$B$6:$R$210,15,FALSE)</f>
        <v>#NAME?</v>
      </c>
      <c r="AL550" s="294" t="e">
        <f ca="1">VLOOKUP(F550,[4]IMC!$B$6:$R$210,16,FALSE)</f>
        <v>#NAME?</v>
      </c>
      <c r="AM550" s="294" t="e">
        <f ca="1">VLOOKUP(F550,[4]IMC!$B$6:$R$210,17,FALSE)</f>
        <v>#NAME?</v>
      </c>
    </row>
    <row r="551" spans="1:39" ht="12">
      <c r="A551" s="281"/>
      <c r="B551" s="281"/>
      <c r="C551" s="281"/>
      <c r="D551" s="283"/>
      <c r="E551" s="283"/>
      <c r="F551" s="284" t="e">
        <f t="shared" ca="1" si="91"/>
        <v>#NAME?</v>
      </c>
      <c r="G551" s="285" t="e">
        <f t="shared" ca="1" si="92"/>
        <v>#NAME?</v>
      </c>
      <c r="H551" s="281"/>
      <c r="I551" s="281"/>
      <c r="J551" s="281">
        <f t="shared" si="89"/>
        <v>0</v>
      </c>
      <c r="K551" s="281"/>
      <c r="L551" s="286" t="e">
        <f t="shared" si="90"/>
        <v>#DIV/0!</v>
      </c>
      <c r="M551" s="287" t="str">
        <f t="shared" si="84"/>
        <v/>
      </c>
      <c r="N551" s="288" t="e">
        <f ca="1">MATCH(F551,[4]IMC!B:B,0)</f>
        <v>#NAME?</v>
      </c>
      <c r="O551" s="288" t="e">
        <f t="shared" ca="1" si="93"/>
        <v>#NAME?</v>
      </c>
      <c r="P551" s="287" t="e">
        <f ca="1">CONCATENATE(INDEX([4]IMC!$F$1:$R$5,5,$O551) &amp; " e " &amp; INDEX([4]IMC!$F$1:$R$5,5,$O551+1))</f>
        <v>#NAME?</v>
      </c>
      <c r="Q551" s="281"/>
      <c r="R551" s="288" t="e">
        <f ca="1">MATCH(F551,[4]PC!A:A,0)</f>
        <v>#NAME?</v>
      </c>
      <c r="S551" s="288" t="e">
        <f t="shared" ca="1" si="85"/>
        <v>#NAME?</v>
      </c>
      <c r="T551" s="296" t="e">
        <f ca="1">CONCATENATE(INDEX([4]PC!$E$1:$M$2,1,$S551) &amp; " e " &amp; INDEX([4]PC!$E$1:$M$2,1,$S551+1))</f>
        <v>#NAME?</v>
      </c>
      <c r="U551" s="339"/>
      <c r="V551" s="335" t="e">
        <f t="shared" ca="1" si="86"/>
        <v>#NAME?</v>
      </c>
      <c r="W551" s="335" t="e">
        <f ca="1">CONCATENATE(INDEX([4]IMC!$F$1:$R$5,5,$V551) &amp; " e " &amp; INDEX([4]IMC!$F$1:$R$5,5,$V551+1))</f>
        <v>#NAME?</v>
      </c>
      <c r="X551" s="336">
        <f t="shared" si="87"/>
        <v>0</v>
      </c>
      <c r="Y551" s="336">
        <f t="shared" si="88"/>
        <v>0</v>
      </c>
      <c r="Z551" s="337"/>
      <c r="AA551" s="294" t="e">
        <f ca="1">VLOOKUP(F551,[4]IMC!$B$6:$R$210,5,FALSE)</f>
        <v>#NAME?</v>
      </c>
      <c r="AB551" s="294" t="e">
        <f ca="1">VLOOKUP(F551,[4]IMC!$B$6:$R$210,6,FALSE)</f>
        <v>#NAME?</v>
      </c>
      <c r="AC551" s="294" t="e">
        <f ca="1">VLOOKUP(F551,[4]IMC!$B$6:$R$210,7,FALSE)</f>
        <v>#NAME?</v>
      </c>
      <c r="AD551" s="294" t="e">
        <f ca="1">VLOOKUP(F551,[4]IMC!$B$6:$R$210,8,FALSE)</f>
        <v>#NAME?</v>
      </c>
      <c r="AE551" s="294" t="e">
        <f ca="1">VLOOKUP(F551,[4]IMC!$B$6:$R$210,9,FALSE)</f>
        <v>#NAME?</v>
      </c>
      <c r="AF551" s="294" t="e">
        <f ca="1">VLOOKUP(F551,[4]IMC!$B$6:$R$210,10,FALSE)</f>
        <v>#NAME?</v>
      </c>
      <c r="AG551" s="294" t="e">
        <f ca="1">VLOOKUP(F551,[4]IMC!$B$6:$R$210,11,FALSE)</f>
        <v>#NAME?</v>
      </c>
      <c r="AH551" s="294" t="e">
        <f ca="1">VLOOKUP(F551,[4]IMC!$B$6:$R$210,12,FALSE)</f>
        <v>#NAME?</v>
      </c>
      <c r="AI551" s="294" t="e">
        <f ca="1">VLOOKUP(F551,[4]IMC!$B$6:$R$210,13,FALSE)</f>
        <v>#NAME?</v>
      </c>
      <c r="AJ551" s="294" t="e">
        <f ca="1">VLOOKUP(F551,[4]IMC!$B$6:$R$210,14,FALSE)</f>
        <v>#NAME?</v>
      </c>
      <c r="AK551" s="294" t="e">
        <f ca="1">VLOOKUP(F551,[4]IMC!$B$6:$R$210,15,FALSE)</f>
        <v>#NAME?</v>
      </c>
      <c r="AL551" s="294" t="e">
        <f ca="1">VLOOKUP(F551,[4]IMC!$B$6:$R$210,16,FALSE)</f>
        <v>#NAME?</v>
      </c>
      <c r="AM551" s="294" t="e">
        <f ca="1">VLOOKUP(F551,[4]IMC!$B$6:$R$210,17,FALSE)</f>
        <v>#NAME?</v>
      </c>
    </row>
    <row r="552" spans="1:39" ht="12">
      <c r="A552" s="281"/>
      <c r="B552" s="281"/>
      <c r="C552" s="281"/>
      <c r="D552" s="283"/>
      <c r="E552" s="283"/>
      <c r="F552" s="284" t="e">
        <f t="shared" ca="1" si="91"/>
        <v>#NAME?</v>
      </c>
      <c r="G552" s="285" t="e">
        <f t="shared" ca="1" si="92"/>
        <v>#NAME?</v>
      </c>
      <c r="H552" s="281"/>
      <c r="I552" s="281"/>
      <c r="J552" s="281">
        <f t="shared" si="89"/>
        <v>0</v>
      </c>
      <c r="K552" s="281"/>
      <c r="L552" s="286" t="e">
        <f t="shared" si="90"/>
        <v>#DIV/0!</v>
      </c>
      <c r="M552" s="287" t="str">
        <f t="shared" si="84"/>
        <v/>
      </c>
      <c r="N552" s="288" t="e">
        <f ca="1">MATCH(F552,[4]IMC!B:B,0)</f>
        <v>#NAME?</v>
      </c>
      <c r="O552" s="288" t="e">
        <f t="shared" ca="1" si="93"/>
        <v>#NAME?</v>
      </c>
      <c r="P552" s="287" t="e">
        <f ca="1">CONCATENATE(INDEX([4]IMC!$F$1:$R$5,5,$O552) &amp; " e " &amp; INDEX([4]IMC!$F$1:$R$5,5,$O552+1))</f>
        <v>#NAME?</v>
      </c>
      <c r="Q552" s="281"/>
      <c r="R552" s="288" t="e">
        <f ca="1">MATCH(F552,[4]PC!A:A,0)</f>
        <v>#NAME?</v>
      </c>
      <c r="S552" s="288" t="e">
        <f t="shared" ca="1" si="85"/>
        <v>#NAME?</v>
      </c>
      <c r="T552" s="296" t="e">
        <f ca="1">CONCATENATE(INDEX([4]PC!$E$1:$M$2,1,$S552) &amp; " e " &amp; INDEX([4]PC!$E$1:$M$2,1,$S552+1))</f>
        <v>#NAME?</v>
      </c>
      <c r="U552" s="339"/>
      <c r="V552" s="335" t="e">
        <f t="shared" ca="1" si="86"/>
        <v>#NAME?</v>
      </c>
      <c r="W552" s="335" t="e">
        <f ca="1">CONCATENATE(INDEX([4]IMC!$F$1:$R$5,5,$V552) &amp; " e " &amp; INDEX([4]IMC!$F$1:$R$5,5,$V552+1))</f>
        <v>#NAME?</v>
      </c>
      <c r="X552" s="336">
        <f t="shared" si="87"/>
        <v>0</v>
      </c>
      <c r="Y552" s="336">
        <f t="shared" si="88"/>
        <v>0</v>
      </c>
      <c r="Z552" s="337"/>
      <c r="AA552" s="294" t="e">
        <f ca="1">VLOOKUP(F552,[4]IMC!$B$6:$R$210,5,FALSE)</f>
        <v>#NAME?</v>
      </c>
      <c r="AB552" s="294" t="e">
        <f ca="1">VLOOKUP(F552,[4]IMC!$B$6:$R$210,6,FALSE)</f>
        <v>#NAME?</v>
      </c>
      <c r="AC552" s="294" t="e">
        <f ca="1">VLOOKUP(F552,[4]IMC!$B$6:$R$210,7,FALSE)</f>
        <v>#NAME?</v>
      </c>
      <c r="AD552" s="294" t="e">
        <f ca="1">VLOOKUP(F552,[4]IMC!$B$6:$R$210,8,FALSE)</f>
        <v>#NAME?</v>
      </c>
      <c r="AE552" s="294" t="e">
        <f ca="1">VLOOKUP(F552,[4]IMC!$B$6:$R$210,9,FALSE)</f>
        <v>#NAME?</v>
      </c>
      <c r="AF552" s="294" t="e">
        <f ca="1">VLOOKUP(F552,[4]IMC!$B$6:$R$210,10,FALSE)</f>
        <v>#NAME?</v>
      </c>
      <c r="AG552" s="294" t="e">
        <f ca="1">VLOOKUP(F552,[4]IMC!$B$6:$R$210,11,FALSE)</f>
        <v>#NAME?</v>
      </c>
      <c r="AH552" s="294" t="e">
        <f ca="1">VLOOKUP(F552,[4]IMC!$B$6:$R$210,12,FALSE)</f>
        <v>#NAME?</v>
      </c>
      <c r="AI552" s="294" t="e">
        <f ca="1">VLOOKUP(F552,[4]IMC!$B$6:$R$210,13,FALSE)</f>
        <v>#NAME?</v>
      </c>
      <c r="AJ552" s="294" t="e">
        <f ca="1">VLOOKUP(F552,[4]IMC!$B$6:$R$210,14,FALSE)</f>
        <v>#NAME?</v>
      </c>
      <c r="AK552" s="294" t="e">
        <f ca="1">VLOOKUP(F552,[4]IMC!$B$6:$R$210,15,FALSE)</f>
        <v>#NAME?</v>
      </c>
      <c r="AL552" s="294" t="e">
        <f ca="1">VLOOKUP(F552,[4]IMC!$B$6:$R$210,16,FALSE)</f>
        <v>#NAME?</v>
      </c>
      <c r="AM552" s="294" t="e">
        <f ca="1">VLOOKUP(F552,[4]IMC!$B$6:$R$210,17,FALSE)</f>
        <v>#NAME?</v>
      </c>
    </row>
    <row r="553" spans="1:39" ht="12">
      <c r="A553" s="281"/>
      <c r="B553" s="281"/>
      <c r="C553" s="281"/>
      <c r="D553" s="283"/>
      <c r="E553" s="283"/>
      <c r="F553" s="284" t="e">
        <f t="shared" ca="1" si="91"/>
        <v>#NAME?</v>
      </c>
      <c r="G553" s="285" t="e">
        <f t="shared" ca="1" si="92"/>
        <v>#NAME?</v>
      </c>
      <c r="H553" s="281"/>
      <c r="I553" s="281"/>
      <c r="J553" s="281">
        <f t="shared" si="89"/>
        <v>0</v>
      </c>
      <c r="K553" s="281"/>
      <c r="L553" s="286" t="e">
        <f t="shared" si="90"/>
        <v>#DIV/0!</v>
      </c>
      <c r="M553" s="287" t="str">
        <f t="shared" si="84"/>
        <v/>
      </c>
      <c r="N553" s="288" t="e">
        <f ca="1">MATCH(F553,[4]IMC!B:B,0)</f>
        <v>#NAME?</v>
      </c>
      <c r="O553" s="288" t="e">
        <f t="shared" ca="1" si="93"/>
        <v>#NAME?</v>
      </c>
      <c r="P553" s="287" t="e">
        <f ca="1">CONCATENATE(INDEX([4]IMC!$F$1:$R$5,5,$O553) &amp; " e " &amp; INDEX([4]IMC!$F$1:$R$5,5,$O553+1))</f>
        <v>#NAME?</v>
      </c>
      <c r="Q553" s="281"/>
      <c r="R553" s="288" t="e">
        <f ca="1">MATCH(F553,[4]PC!A:A,0)</f>
        <v>#NAME?</v>
      </c>
      <c r="S553" s="288" t="e">
        <f t="shared" ca="1" si="85"/>
        <v>#NAME?</v>
      </c>
      <c r="T553" s="296" t="e">
        <f ca="1">CONCATENATE(INDEX([4]PC!$E$1:$M$2,1,$S553) &amp; " e " &amp; INDEX([4]PC!$E$1:$M$2,1,$S553+1))</f>
        <v>#NAME?</v>
      </c>
      <c r="U553" s="339"/>
      <c r="V553" s="335" t="e">
        <f t="shared" ca="1" si="86"/>
        <v>#NAME?</v>
      </c>
      <c r="W553" s="335" t="e">
        <f ca="1">CONCATENATE(INDEX([4]IMC!$F$1:$R$5,5,$V553) &amp; " e " &amp; INDEX([4]IMC!$F$1:$R$5,5,$V553+1))</f>
        <v>#NAME?</v>
      </c>
      <c r="X553" s="336">
        <f t="shared" si="87"/>
        <v>0</v>
      </c>
      <c r="Y553" s="336">
        <f t="shared" si="88"/>
        <v>0</v>
      </c>
      <c r="Z553" s="337"/>
      <c r="AA553" s="294" t="e">
        <f ca="1">VLOOKUP(F553,[4]IMC!$B$6:$R$210,5,FALSE)</f>
        <v>#NAME?</v>
      </c>
      <c r="AB553" s="294" t="e">
        <f ca="1">VLOOKUP(F553,[4]IMC!$B$6:$R$210,6,FALSE)</f>
        <v>#NAME?</v>
      </c>
      <c r="AC553" s="294" t="e">
        <f ca="1">VLOOKUP(F553,[4]IMC!$B$6:$R$210,7,FALSE)</f>
        <v>#NAME?</v>
      </c>
      <c r="AD553" s="294" t="e">
        <f ca="1">VLOOKUP(F553,[4]IMC!$B$6:$R$210,8,FALSE)</f>
        <v>#NAME?</v>
      </c>
      <c r="AE553" s="294" t="e">
        <f ca="1">VLOOKUP(F553,[4]IMC!$B$6:$R$210,9,FALSE)</f>
        <v>#NAME?</v>
      </c>
      <c r="AF553" s="294" t="e">
        <f ca="1">VLOOKUP(F553,[4]IMC!$B$6:$R$210,10,FALSE)</f>
        <v>#NAME?</v>
      </c>
      <c r="AG553" s="294" t="e">
        <f ca="1">VLOOKUP(F553,[4]IMC!$B$6:$R$210,11,FALSE)</f>
        <v>#NAME?</v>
      </c>
      <c r="AH553" s="294" t="e">
        <f ca="1">VLOOKUP(F553,[4]IMC!$B$6:$R$210,12,FALSE)</f>
        <v>#NAME?</v>
      </c>
      <c r="AI553" s="294" t="e">
        <f ca="1">VLOOKUP(F553,[4]IMC!$B$6:$R$210,13,FALSE)</f>
        <v>#NAME?</v>
      </c>
      <c r="AJ553" s="294" t="e">
        <f ca="1">VLOOKUP(F553,[4]IMC!$B$6:$R$210,14,FALSE)</f>
        <v>#NAME?</v>
      </c>
      <c r="AK553" s="294" t="e">
        <f ca="1">VLOOKUP(F553,[4]IMC!$B$6:$R$210,15,FALSE)</f>
        <v>#NAME?</v>
      </c>
      <c r="AL553" s="294" t="e">
        <f ca="1">VLOOKUP(F553,[4]IMC!$B$6:$R$210,16,FALSE)</f>
        <v>#NAME?</v>
      </c>
      <c r="AM553" s="294" t="e">
        <f ca="1">VLOOKUP(F553,[4]IMC!$B$6:$R$210,17,FALSE)</f>
        <v>#NAME?</v>
      </c>
    </row>
    <row r="554" spans="1:39" ht="12">
      <c r="A554" s="281"/>
      <c r="B554" s="281"/>
      <c r="C554" s="281"/>
      <c r="D554" s="283"/>
      <c r="E554" s="283"/>
      <c r="F554" s="284" t="e">
        <f t="shared" ca="1" si="91"/>
        <v>#NAME?</v>
      </c>
      <c r="G554" s="285" t="e">
        <f t="shared" ca="1" si="92"/>
        <v>#NAME?</v>
      </c>
      <c r="H554" s="281"/>
      <c r="I554" s="281"/>
      <c r="J554" s="281">
        <f t="shared" si="89"/>
        <v>0</v>
      </c>
      <c r="K554" s="281"/>
      <c r="L554" s="286" t="e">
        <f t="shared" si="90"/>
        <v>#DIV/0!</v>
      </c>
      <c r="M554" s="287" t="str">
        <f t="shared" si="84"/>
        <v/>
      </c>
      <c r="N554" s="288" t="e">
        <f ca="1">MATCH(F554,[4]IMC!B:B,0)</f>
        <v>#NAME?</v>
      </c>
      <c r="O554" s="288" t="e">
        <f t="shared" ca="1" si="93"/>
        <v>#NAME?</v>
      </c>
      <c r="P554" s="287" t="e">
        <f ca="1">CONCATENATE(INDEX([4]IMC!$F$1:$R$5,5,$O554) &amp; " e " &amp; INDEX([4]IMC!$F$1:$R$5,5,$O554+1))</f>
        <v>#NAME?</v>
      </c>
      <c r="Q554" s="281"/>
      <c r="R554" s="288" t="e">
        <f ca="1">MATCH(F554,[4]PC!A:A,0)</f>
        <v>#NAME?</v>
      </c>
      <c r="S554" s="288" t="e">
        <f t="shared" ca="1" si="85"/>
        <v>#NAME?</v>
      </c>
      <c r="T554" s="296" t="e">
        <f ca="1">CONCATENATE(INDEX([4]PC!$E$1:$M$2,1,$S554) &amp; " e " &amp; INDEX([4]PC!$E$1:$M$2,1,$S554+1))</f>
        <v>#NAME?</v>
      </c>
      <c r="U554" s="339"/>
      <c r="V554" s="335" t="e">
        <f t="shared" ca="1" si="86"/>
        <v>#NAME?</v>
      </c>
      <c r="W554" s="335" t="e">
        <f ca="1">CONCATENATE(INDEX([4]IMC!$F$1:$R$5,5,$V554) &amp; " e " &amp; INDEX([4]IMC!$F$1:$R$5,5,$V554+1))</f>
        <v>#NAME?</v>
      </c>
      <c r="X554" s="336">
        <f t="shared" si="87"/>
        <v>0</v>
      </c>
      <c r="Y554" s="336">
        <f t="shared" si="88"/>
        <v>0</v>
      </c>
      <c r="Z554" s="337"/>
      <c r="AA554" s="294" t="e">
        <f ca="1">VLOOKUP(F554,[4]IMC!$B$6:$R$210,5,FALSE)</f>
        <v>#NAME?</v>
      </c>
      <c r="AB554" s="294" t="e">
        <f ca="1">VLOOKUP(F554,[4]IMC!$B$6:$R$210,6,FALSE)</f>
        <v>#NAME?</v>
      </c>
      <c r="AC554" s="294" t="e">
        <f ca="1">VLOOKUP(F554,[4]IMC!$B$6:$R$210,7,FALSE)</f>
        <v>#NAME?</v>
      </c>
      <c r="AD554" s="294" t="e">
        <f ca="1">VLOOKUP(F554,[4]IMC!$B$6:$R$210,8,FALSE)</f>
        <v>#NAME?</v>
      </c>
      <c r="AE554" s="294" t="e">
        <f ca="1">VLOOKUP(F554,[4]IMC!$B$6:$R$210,9,FALSE)</f>
        <v>#NAME?</v>
      </c>
      <c r="AF554" s="294" t="e">
        <f ca="1">VLOOKUP(F554,[4]IMC!$B$6:$R$210,10,FALSE)</f>
        <v>#NAME?</v>
      </c>
      <c r="AG554" s="294" t="e">
        <f ca="1">VLOOKUP(F554,[4]IMC!$B$6:$R$210,11,FALSE)</f>
        <v>#NAME?</v>
      </c>
      <c r="AH554" s="294" t="e">
        <f ca="1">VLOOKUP(F554,[4]IMC!$B$6:$R$210,12,FALSE)</f>
        <v>#NAME?</v>
      </c>
      <c r="AI554" s="294" t="e">
        <f ca="1">VLOOKUP(F554,[4]IMC!$B$6:$R$210,13,FALSE)</f>
        <v>#NAME?</v>
      </c>
      <c r="AJ554" s="294" t="e">
        <f ca="1">VLOOKUP(F554,[4]IMC!$B$6:$R$210,14,FALSE)</f>
        <v>#NAME?</v>
      </c>
      <c r="AK554" s="294" t="e">
        <f ca="1">VLOOKUP(F554,[4]IMC!$B$6:$R$210,15,FALSE)</f>
        <v>#NAME?</v>
      </c>
      <c r="AL554" s="294" t="e">
        <f ca="1">VLOOKUP(F554,[4]IMC!$B$6:$R$210,16,FALSE)</f>
        <v>#NAME?</v>
      </c>
      <c r="AM554" s="294" t="e">
        <f ca="1">VLOOKUP(F554,[4]IMC!$B$6:$R$210,17,FALSE)</f>
        <v>#NAME?</v>
      </c>
    </row>
    <row r="555" spans="1:39" ht="12">
      <c r="A555" s="281"/>
      <c r="B555" s="281"/>
      <c r="C555" s="281"/>
      <c r="D555" s="283"/>
      <c r="E555" s="283"/>
      <c r="F555" s="284" t="e">
        <f t="shared" ca="1" si="91"/>
        <v>#NAME?</v>
      </c>
      <c r="G555" s="285" t="e">
        <f t="shared" ca="1" si="92"/>
        <v>#NAME?</v>
      </c>
      <c r="H555" s="281"/>
      <c r="I555" s="281"/>
      <c r="J555" s="281">
        <f t="shared" si="89"/>
        <v>0</v>
      </c>
      <c r="K555" s="281"/>
      <c r="L555" s="286" t="e">
        <f t="shared" si="90"/>
        <v>#DIV/0!</v>
      </c>
      <c r="M555" s="287" t="str">
        <f t="shared" si="84"/>
        <v/>
      </c>
      <c r="N555" s="288" t="e">
        <f ca="1">MATCH(F555,[4]IMC!B:B,0)</f>
        <v>#NAME?</v>
      </c>
      <c r="O555" s="288" t="e">
        <f t="shared" ca="1" si="93"/>
        <v>#NAME?</v>
      </c>
      <c r="P555" s="287" t="e">
        <f ca="1">CONCATENATE(INDEX([4]IMC!$F$1:$R$5,5,$O555) &amp; " e " &amp; INDEX([4]IMC!$F$1:$R$5,5,$O555+1))</f>
        <v>#NAME?</v>
      </c>
      <c r="Q555" s="281"/>
      <c r="R555" s="288" t="e">
        <f ca="1">MATCH(F555,[4]PC!A:A,0)</f>
        <v>#NAME?</v>
      </c>
      <c r="S555" s="288" t="e">
        <f t="shared" ca="1" si="85"/>
        <v>#NAME?</v>
      </c>
      <c r="T555" s="296" t="e">
        <f ca="1">CONCATENATE(INDEX([4]PC!$E$1:$M$2,1,$S555) &amp; " e " &amp; INDEX([4]PC!$E$1:$M$2,1,$S555+1))</f>
        <v>#NAME?</v>
      </c>
      <c r="U555" s="339"/>
      <c r="V555" s="335" t="e">
        <f t="shared" ca="1" si="86"/>
        <v>#NAME?</v>
      </c>
      <c r="W555" s="335" t="e">
        <f ca="1">CONCATENATE(INDEX([4]IMC!$F$1:$R$5,5,$V555) &amp; " e " &amp; INDEX([4]IMC!$F$1:$R$5,5,$V555+1))</f>
        <v>#NAME?</v>
      </c>
      <c r="X555" s="336">
        <f t="shared" si="87"/>
        <v>0</v>
      </c>
      <c r="Y555" s="336">
        <f t="shared" si="88"/>
        <v>0</v>
      </c>
      <c r="Z555" s="337"/>
      <c r="AA555" s="294" t="e">
        <f ca="1">VLOOKUP(F555,[4]IMC!$B$6:$R$210,5,FALSE)</f>
        <v>#NAME?</v>
      </c>
      <c r="AB555" s="294" t="e">
        <f ca="1">VLOOKUP(F555,[4]IMC!$B$6:$R$210,6,FALSE)</f>
        <v>#NAME?</v>
      </c>
      <c r="AC555" s="294" t="e">
        <f ca="1">VLOOKUP(F555,[4]IMC!$B$6:$R$210,7,FALSE)</f>
        <v>#NAME?</v>
      </c>
      <c r="AD555" s="294" t="e">
        <f ca="1">VLOOKUP(F555,[4]IMC!$B$6:$R$210,8,FALSE)</f>
        <v>#NAME?</v>
      </c>
      <c r="AE555" s="294" t="e">
        <f ca="1">VLOOKUP(F555,[4]IMC!$B$6:$R$210,9,FALSE)</f>
        <v>#NAME?</v>
      </c>
      <c r="AF555" s="294" t="e">
        <f ca="1">VLOOKUP(F555,[4]IMC!$B$6:$R$210,10,FALSE)</f>
        <v>#NAME?</v>
      </c>
      <c r="AG555" s="294" t="e">
        <f ca="1">VLOOKUP(F555,[4]IMC!$B$6:$R$210,11,FALSE)</f>
        <v>#NAME?</v>
      </c>
      <c r="AH555" s="294" t="e">
        <f ca="1">VLOOKUP(F555,[4]IMC!$B$6:$R$210,12,FALSE)</f>
        <v>#NAME?</v>
      </c>
      <c r="AI555" s="294" t="e">
        <f ca="1">VLOOKUP(F555,[4]IMC!$B$6:$R$210,13,FALSE)</f>
        <v>#NAME?</v>
      </c>
      <c r="AJ555" s="294" t="e">
        <f ca="1">VLOOKUP(F555,[4]IMC!$B$6:$R$210,14,FALSE)</f>
        <v>#NAME?</v>
      </c>
      <c r="AK555" s="294" t="e">
        <f ca="1">VLOOKUP(F555,[4]IMC!$B$6:$R$210,15,FALSE)</f>
        <v>#NAME?</v>
      </c>
      <c r="AL555" s="294" t="e">
        <f ca="1">VLOOKUP(F555,[4]IMC!$B$6:$R$210,16,FALSE)</f>
        <v>#NAME?</v>
      </c>
      <c r="AM555" s="294" t="e">
        <f ca="1">VLOOKUP(F555,[4]IMC!$B$6:$R$210,17,FALSE)</f>
        <v>#NAME?</v>
      </c>
    </row>
    <row r="556" spans="1:39" ht="12">
      <c r="A556" s="281"/>
      <c r="B556" s="281"/>
      <c r="C556" s="281"/>
      <c r="D556" s="283"/>
      <c r="E556" s="283"/>
      <c r="F556" s="284" t="e">
        <f t="shared" ca="1" si="91"/>
        <v>#NAME?</v>
      </c>
      <c r="G556" s="285" t="e">
        <f t="shared" ca="1" si="92"/>
        <v>#NAME?</v>
      </c>
      <c r="H556" s="281"/>
      <c r="I556" s="281"/>
      <c r="J556" s="281">
        <f t="shared" si="89"/>
        <v>0</v>
      </c>
      <c r="K556" s="281"/>
      <c r="L556" s="286" t="e">
        <f t="shared" si="90"/>
        <v>#DIV/0!</v>
      </c>
      <c r="M556" s="287" t="str">
        <f t="shared" si="84"/>
        <v/>
      </c>
      <c r="N556" s="288" t="e">
        <f ca="1">MATCH(F556,[4]IMC!B:B,0)</f>
        <v>#NAME?</v>
      </c>
      <c r="O556" s="288" t="e">
        <f t="shared" ca="1" si="93"/>
        <v>#NAME?</v>
      </c>
      <c r="P556" s="287" t="e">
        <f ca="1">CONCATENATE(INDEX([4]IMC!$F$1:$R$5,5,$O556) &amp; " e " &amp; INDEX([4]IMC!$F$1:$R$5,5,$O556+1))</f>
        <v>#NAME?</v>
      </c>
      <c r="Q556" s="281"/>
      <c r="R556" s="288" t="e">
        <f ca="1">MATCH(F556,[4]PC!A:A,0)</f>
        <v>#NAME?</v>
      </c>
      <c r="S556" s="288" t="e">
        <f t="shared" ca="1" si="85"/>
        <v>#NAME?</v>
      </c>
      <c r="T556" s="296" t="e">
        <f ca="1">CONCATENATE(INDEX([4]PC!$E$1:$M$2,1,$S556) &amp; " e " &amp; INDEX([4]PC!$E$1:$M$2,1,$S556+1))</f>
        <v>#NAME?</v>
      </c>
      <c r="U556" s="339"/>
      <c r="V556" s="335" t="e">
        <f t="shared" ca="1" si="86"/>
        <v>#NAME?</v>
      </c>
      <c r="W556" s="335" t="e">
        <f ca="1">CONCATENATE(INDEX([4]IMC!$F$1:$R$5,5,$V556) &amp; " e " &amp; INDEX([4]IMC!$F$1:$R$5,5,$V556+1))</f>
        <v>#NAME?</v>
      </c>
      <c r="X556" s="336">
        <f t="shared" si="87"/>
        <v>0</v>
      </c>
      <c r="Y556" s="336">
        <f t="shared" si="88"/>
        <v>0</v>
      </c>
      <c r="Z556" s="337"/>
      <c r="AA556" s="294" t="e">
        <f ca="1">VLOOKUP(F556,[4]IMC!$B$6:$R$210,5,FALSE)</f>
        <v>#NAME?</v>
      </c>
      <c r="AB556" s="294" t="e">
        <f ca="1">VLOOKUP(F556,[4]IMC!$B$6:$R$210,6,FALSE)</f>
        <v>#NAME?</v>
      </c>
      <c r="AC556" s="294" t="e">
        <f ca="1">VLOOKUP(F556,[4]IMC!$B$6:$R$210,7,FALSE)</f>
        <v>#NAME?</v>
      </c>
      <c r="AD556" s="294" t="e">
        <f ca="1">VLOOKUP(F556,[4]IMC!$B$6:$R$210,8,FALSE)</f>
        <v>#NAME?</v>
      </c>
      <c r="AE556" s="294" t="e">
        <f ca="1">VLOOKUP(F556,[4]IMC!$B$6:$R$210,9,FALSE)</f>
        <v>#NAME?</v>
      </c>
      <c r="AF556" s="294" t="e">
        <f ca="1">VLOOKUP(F556,[4]IMC!$B$6:$R$210,10,FALSE)</f>
        <v>#NAME?</v>
      </c>
      <c r="AG556" s="294" t="e">
        <f ca="1">VLOOKUP(F556,[4]IMC!$B$6:$R$210,11,FALSE)</f>
        <v>#NAME?</v>
      </c>
      <c r="AH556" s="294" t="e">
        <f ca="1">VLOOKUP(F556,[4]IMC!$B$6:$R$210,12,FALSE)</f>
        <v>#NAME?</v>
      </c>
      <c r="AI556" s="294" t="e">
        <f ca="1">VLOOKUP(F556,[4]IMC!$B$6:$R$210,13,FALSE)</f>
        <v>#NAME?</v>
      </c>
      <c r="AJ556" s="294" t="e">
        <f ca="1">VLOOKUP(F556,[4]IMC!$B$6:$R$210,14,FALSE)</f>
        <v>#NAME?</v>
      </c>
      <c r="AK556" s="294" t="e">
        <f ca="1">VLOOKUP(F556,[4]IMC!$B$6:$R$210,15,FALSE)</f>
        <v>#NAME?</v>
      </c>
      <c r="AL556" s="294" t="e">
        <f ca="1">VLOOKUP(F556,[4]IMC!$B$6:$R$210,16,FALSE)</f>
        <v>#NAME?</v>
      </c>
      <c r="AM556" s="294" t="e">
        <f ca="1">VLOOKUP(F556,[4]IMC!$B$6:$R$210,17,FALSE)</f>
        <v>#NAME?</v>
      </c>
    </row>
    <row r="557" spans="1:39" ht="12">
      <c r="A557" s="281"/>
      <c r="B557" s="281"/>
      <c r="C557" s="281"/>
      <c r="D557" s="283"/>
      <c r="E557" s="283"/>
      <c r="F557" s="284" t="e">
        <f t="shared" ca="1" si="91"/>
        <v>#NAME?</v>
      </c>
      <c r="G557" s="285" t="e">
        <f t="shared" ca="1" si="92"/>
        <v>#NAME?</v>
      </c>
      <c r="H557" s="281"/>
      <c r="I557" s="281"/>
      <c r="J557" s="281">
        <f t="shared" si="89"/>
        <v>0</v>
      </c>
      <c r="K557" s="281"/>
      <c r="L557" s="286" t="e">
        <f t="shared" si="90"/>
        <v>#DIV/0!</v>
      </c>
      <c r="M557" s="287" t="str">
        <f t="shared" si="84"/>
        <v/>
      </c>
      <c r="N557" s="288" t="e">
        <f ca="1">MATCH(F557,[4]IMC!B:B,0)</f>
        <v>#NAME?</v>
      </c>
      <c r="O557" s="288" t="e">
        <f t="shared" ca="1" si="93"/>
        <v>#NAME?</v>
      </c>
      <c r="P557" s="287" t="e">
        <f ca="1">CONCATENATE(INDEX([4]IMC!$F$1:$R$5,5,$O557) &amp; " e " &amp; INDEX([4]IMC!$F$1:$R$5,5,$O557+1))</f>
        <v>#NAME?</v>
      </c>
      <c r="Q557" s="281"/>
      <c r="R557" s="288" t="e">
        <f ca="1">MATCH(F557,[4]PC!A:A,0)</f>
        <v>#NAME?</v>
      </c>
      <c r="S557" s="288" t="e">
        <f t="shared" ca="1" si="85"/>
        <v>#NAME?</v>
      </c>
      <c r="T557" s="296" t="e">
        <f ca="1">CONCATENATE(INDEX([4]PC!$E$1:$M$2,1,$S557) &amp; " e " &amp; INDEX([4]PC!$E$1:$M$2,1,$S557+1))</f>
        <v>#NAME?</v>
      </c>
      <c r="U557" s="339"/>
      <c r="V557" s="335" t="e">
        <f t="shared" ca="1" si="86"/>
        <v>#NAME?</v>
      </c>
      <c r="W557" s="335" t="e">
        <f ca="1">CONCATENATE(INDEX([4]IMC!$F$1:$R$5,5,$V557) &amp; " e " &amp; INDEX([4]IMC!$F$1:$R$5,5,$V557+1))</f>
        <v>#NAME?</v>
      </c>
      <c r="X557" s="336">
        <f t="shared" si="87"/>
        <v>0</v>
      </c>
      <c r="Y557" s="336">
        <f t="shared" si="88"/>
        <v>0</v>
      </c>
      <c r="Z557" s="337"/>
      <c r="AA557" s="294" t="e">
        <f ca="1">VLOOKUP(F557,[4]IMC!$B$6:$R$210,5,FALSE)</f>
        <v>#NAME?</v>
      </c>
      <c r="AB557" s="294" t="e">
        <f ca="1">VLOOKUP(F557,[4]IMC!$B$6:$R$210,6,FALSE)</f>
        <v>#NAME?</v>
      </c>
      <c r="AC557" s="294" t="e">
        <f ca="1">VLOOKUP(F557,[4]IMC!$B$6:$R$210,7,FALSE)</f>
        <v>#NAME?</v>
      </c>
      <c r="AD557" s="294" t="e">
        <f ca="1">VLOOKUP(F557,[4]IMC!$B$6:$R$210,8,FALSE)</f>
        <v>#NAME?</v>
      </c>
      <c r="AE557" s="294" t="e">
        <f ca="1">VLOOKUP(F557,[4]IMC!$B$6:$R$210,9,FALSE)</f>
        <v>#NAME?</v>
      </c>
      <c r="AF557" s="294" t="e">
        <f ca="1">VLOOKUP(F557,[4]IMC!$B$6:$R$210,10,FALSE)</f>
        <v>#NAME?</v>
      </c>
      <c r="AG557" s="294" t="e">
        <f ca="1">VLOOKUP(F557,[4]IMC!$B$6:$R$210,11,FALSE)</f>
        <v>#NAME?</v>
      </c>
      <c r="AH557" s="294" t="e">
        <f ca="1">VLOOKUP(F557,[4]IMC!$B$6:$R$210,12,FALSE)</f>
        <v>#NAME?</v>
      </c>
      <c r="AI557" s="294" t="e">
        <f ca="1">VLOOKUP(F557,[4]IMC!$B$6:$R$210,13,FALSE)</f>
        <v>#NAME?</v>
      </c>
      <c r="AJ557" s="294" t="e">
        <f ca="1">VLOOKUP(F557,[4]IMC!$B$6:$R$210,14,FALSE)</f>
        <v>#NAME?</v>
      </c>
      <c r="AK557" s="294" t="e">
        <f ca="1">VLOOKUP(F557,[4]IMC!$B$6:$R$210,15,FALSE)</f>
        <v>#NAME?</v>
      </c>
      <c r="AL557" s="294" t="e">
        <f ca="1">VLOOKUP(F557,[4]IMC!$B$6:$R$210,16,FALSE)</f>
        <v>#NAME?</v>
      </c>
      <c r="AM557" s="294" t="e">
        <f ca="1">VLOOKUP(F557,[4]IMC!$B$6:$R$210,17,FALSE)</f>
        <v>#NAME?</v>
      </c>
    </row>
    <row r="558" spans="1:39" ht="12">
      <c r="A558" s="281"/>
      <c r="B558" s="281"/>
      <c r="C558" s="281"/>
      <c r="D558" s="283"/>
      <c r="E558" s="283"/>
      <c r="F558" s="284" t="e">
        <f t="shared" ca="1" si="91"/>
        <v>#NAME?</v>
      </c>
      <c r="G558" s="285" t="e">
        <f t="shared" ca="1" si="92"/>
        <v>#NAME?</v>
      </c>
      <c r="H558" s="281"/>
      <c r="I558" s="281"/>
      <c r="J558" s="281">
        <f t="shared" si="89"/>
        <v>0</v>
      </c>
      <c r="K558" s="281"/>
      <c r="L558" s="286" t="e">
        <f t="shared" si="90"/>
        <v>#DIV/0!</v>
      </c>
      <c r="M558" s="287" t="str">
        <f t="shared" si="84"/>
        <v/>
      </c>
      <c r="N558" s="288" t="e">
        <f ca="1">MATCH(F558,[4]IMC!B:B,0)</f>
        <v>#NAME?</v>
      </c>
      <c r="O558" s="288" t="e">
        <f t="shared" ca="1" si="93"/>
        <v>#NAME?</v>
      </c>
      <c r="P558" s="287" t="e">
        <f ca="1">CONCATENATE(INDEX([4]IMC!$F$1:$R$5,5,$O558) &amp; " e " &amp; INDEX([4]IMC!$F$1:$R$5,5,$O558+1))</f>
        <v>#NAME?</v>
      </c>
      <c r="Q558" s="281"/>
      <c r="R558" s="288" t="e">
        <f ca="1">MATCH(F558,[4]PC!A:A,0)</f>
        <v>#NAME?</v>
      </c>
      <c r="S558" s="288" t="e">
        <f t="shared" ca="1" si="85"/>
        <v>#NAME?</v>
      </c>
      <c r="T558" s="296" t="e">
        <f ca="1">CONCATENATE(INDEX([4]PC!$E$1:$M$2,1,$S558) &amp; " e " &amp; INDEX([4]PC!$E$1:$M$2,1,$S558+1))</f>
        <v>#NAME?</v>
      </c>
      <c r="U558" s="339"/>
      <c r="V558" s="335" t="e">
        <f t="shared" ca="1" si="86"/>
        <v>#NAME?</v>
      </c>
      <c r="W558" s="335" t="e">
        <f ca="1">CONCATENATE(INDEX([4]IMC!$F$1:$R$5,5,$V558) &amp; " e " &amp; INDEX([4]IMC!$F$1:$R$5,5,$V558+1))</f>
        <v>#NAME?</v>
      </c>
      <c r="X558" s="336">
        <f t="shared" si="87"/>
        <v>0</v>
      </c>
      <c r="Y558" s="336">
        <f t="shared" si="88"/>
        <v>0</v>
      </c>
      <c r="Z558" s="337"/>
      <c r="AA558" s="294" t="e">
        <f ca="1">VLOOKUP(F558,[4]IMC!$B$6:$R$210,5,FALSE)</f>
        <v>#NAME?</v>
      </c>
      <c r="AB558" s="294" t="e">
        <f ca="1">VLOOKUP(F558,[4]IMC!$B$6:$R$210,6,FALSE)</f>
        <v>#NAME?</v>
      </c>
      <c r="AC558" s="294" t="e">
        <f ca="1">VLOOKUP(F558,[4]IMC!$B$6:$R$210,7,FALSE)</f>
        <v>#NAME?</v>
      </c>
      <c r="AD558" s="294" t="e">
        <f ca="1">VLOOKUP(F558,[4]IMC!$B$6:$R$210,8,FALSE)</f>
        <v>#NAME?</v>
      </c>
      <c r="AE558" s="294" t="e">
        <f ca="1">VLOOKUP(F558,[4]IMC!$B$6:$R$210,9,FALSE)</f>
        <v>#NAME?</v>
      </c>
      <c r="AF558" s="294" t="e">
        <f ca="1">VLOOKUP(F558,[4]IMC!$B$6:$R$210,10,FALSE)</f>
        <v>#NAME?</v>
      </c>
      <c r="AG558" s="294" t="e">
        <f ca="1">VLOOKUP(F558,[4]IMC!$B$6:$R$210,11,FALSE)</f>
        <v>#NAME?</v>
      </c>
      <c r="AH558" s="294" t="e">
        <f ca="1">VLOOKUP(F558,[4]IMC!$B$6:$R$210,12,FALSE)</f>
        <v>#NAME?</v>
      </c>
      <c r="AI558" s="294" t="e">
        <f ca="1">VLOOKUP(F558,[4]IMC!$B$6:$R$210,13,FALSE)</f>
        <v>#NAME?</v>
      </c>
      <c r="AJ558" s="294" t="e">
        <f ca="1">VLOOKUP(F558,[4]IMC!$B$6:$R$210,14,FALSE)</f>
        <v>#NAME?</v>
      </c>
      <c r="AK558" s="294" t="e">
        <f ca="1">VLOOKUP(F558,[4]IMC!$B$6:$R$210,15,FALSE)</f>
        <v>#NAME?</v>
      </c>
      <c r="AL558" s="294" t="e">
        <f ca="1">VLOOKUP(F558,[4]IMC!$B$6:$R$210,16,FALSE)</f>
        <v>#NAME?</v>
      </c>
      <c r="AM558" s="294" t="e">
        <f ca="1">VLOOKUP(F558,[4]IMC!$B$6:$R$210,17,FALSE)</f>
        <v>#NAME?</v>
      </c>
    </row>
    <row r="559" spans="1:39" ht="12">
      <c r="A559" s="281"/>
      <c r="B559" s="281"/>
      <c r="C559" s="281"/>
      <c r="D559" s="283"/>
      <c r="E559" s="283"/>
      <c r="F559" s="284" t="e">
        <f t="shared" ca="1" si="91"/>
        <v>#NAME?</v>
      </c>
      <c r="G559" s="285" t="e">
        <f t="shared" ca="1" si="92"/>
        <v>#NAME?</v>
      </c>
      <c r="H559" s="281"/>
      <c r="I559" s="281"/>
      <c r="J559" s="281">
        <f t="shared" si="89"/>
        <v>0</v>
      </c>
      <c r="K559" s="281"/>
      <c r="L559" s="286" t="e">
        <f t="shared" si="90"/>
        <v>#DIV/0!</v>
      </c>
      <c r="M559" s="287" t="str">
        <f t="shared" si="84"/>
        <v/>
      </c>
      <c r="N559" s="288" t="e">
        <f ca="1">MATCH(F559,[4]IMC!B:B,0)</f>
        <v>#NAME?</v>
      </c>
      <c r="O559" s="288" t="e">
        <f t="shared" ca="1" si="93"/>
        <v>#NAME?</v>
      </c>
      <c r="P559" s="287" t="e">
        <f ca="1">CONCATENATE(INDEX([4]IMC!$F$1:$R$5,5,$O559) &amp; " e " &amp; INDEX([4]IMC!$F$1:$R$5,5,$O559+1))</f>
        <v>#NAME?</v>
      </c>
      <c r="Q559" s="281"/>
      <c r="R559" s="288" t="e">
        <f ca="1">MATCH(F559,[4]PC!A:A,0)</f>
        <v>#NAME?</v>
      </c>
      <c r="S559" s="288" t="e">
        <f t="shared" ca="1" si="85"/>
        <v>#NAME?</v>
      </c>
      <c r="T559" s="296" t="e">
        <f ca="1">CONCATENATE(INDEX([4]PC!$E$1:$M$2,1,$S559) &amp; " e " &amp; INDEX([4]PC!$E$1:$M$2,1,$S559+1))</f>
        <v>#NAME?</v>
      </c>
      <c r="U559" s="339"/>
      <c r="V559" s="335" t="e">
        <f t="shared" ca="1" si="86"/>
        <v>#NAME?</v>
      </c>
      <c r="W559" s="335" t="e">
        <f ca="1">CONCATENATE(INDEX([4]IMC!$F$1:$R$5,5,$V559) &amp; " e " &amp; INDEX([4]IMC!$F$1:$R$5,5,$V559+1))</f>
        <v>#NAME?</v>
      </c>
      <c r="X559" s="336">
        <f t="shared" si="87"/>
        <v>0</v>
      </c>
      <c r="Y559" s="336">
        <f t="shared" si="88"/>
        <v>0</v>
      </c>
      <c r="Z559" s="337"/>
      <c r="AA559" s="294" t="e">
        <f ca="1">VLOOKUP(F559,[4]IMC!$B$6:$R$210,5,FALSE)</f>
        <v>#NAME?</v>
      </c>
      <c r="AB559" s="294" t="e">
        <f ca="1">VLOOKUP(F559,[4]IMC!$B$6:$R$210,6,FALSE)</f>
        <v>#NAME?</v>
      </c>
      <c r="AC559" s="294" t="e">
        <f ca="1">VLOOKUP(F559,[4]IMC!$B$6:$R$210,7,FALSE)</f>
        <v>#NAME?</v>
      </c>
      <c r="AD559" s="294" t="e">
        <f ca="1">VLOOKUP(F559,[4]IMC!$B$6:$R$210,8,FALSE)</f>
        <v>#NAME?</v>
      </c>
      <c r="AE559" s="294" t="e">
        <f ca="1">VLOOKUP(F559,[4]IMC!$B$6:$R$210,9,FALSE)</f>
        <v>#NAME?</v>
      </c>
      <c r="AF559" s="294" t="e">
        <f ca="1">VLOOKUP(F559,[4]IMC!$B$6:$R$210,10,FALSE)</f>
        <v>#NAME?</v>
      </c>
      <c r="AG559" s="294" t="e">
        <f ca="1">VLOOKUP(F559,[4]IMC!$B$6:$R$210,11,FALSE)</f>
        <v>#NAME?</v>
      </c>
      <c r="AH559" s="294" t="e">
        <f ca="1">VLOOKUP(F559,[4]IMC!$B$6:$R$210,12,FALSE)</f>
        <v>#NAME?</v>
      </c>
      <c r="AI559" s="294" t="e">
        <f ca="1">VLOOKUP(F559,[4]IMC!$B$6:$R$210,13,FALSE)</f>
        <v>#NAME?</v>
      </c>
      <c r="AJ559" s="294" t="e">
        <f ca="1">VLOOKUP(F559,[4]IMC!$B$6:$R$210,14,FALSE)</f>
        <v>#NAME?</v>
      </c>
      <c r="AK559" s="294" t="e">
        <f ca="1">VLOOKUP(F559,[4]IMC!$B$6:$R$210,15,FALSE)</f>
        <v>#NAME?</v>
      </c>
      <c r="AL559" s="294" t="e">
        <f ca="1">VLOOKUP(F559,[4]IMC!$B$6:$R$210,16,FALSE)</f>
        <v>#NAME?</v>
      </c>
      <c r="AM559" s="294" t="e">
        <f ca="1">VLOOKUP(F559,[4]IMC!$B$6:$R$210,17,FALSE)</f>
        <v>#NAME?</v>
      </c>
    </row>
    <row r="560" spans="1:39" ht="12">
      <c r="A560" s="281"/>
      <c r="B560" s="281"/>
      <c r="C560" s="281"/>
      <c r="D560" s="283"/>
      <c r="E560" s="283"/>
      <c r="F560" s="284" t="e">
        <f t="shared" ca="1" si="91"/>
        <v>#NAME?</v>
      </c>
      <c r="G560" s="285" t="e">
        <f t="shared" ca="1" si="92"/>
        <v>#NAME?</v>
      </c>
      <c r="H560" s="281"/>
      <c r="I560" s="281"/>
      <c r="J560" s="281">
        <f t="shared" si="89"/>
        <v>0</v>
      </c>
      <c r="K560" s="281"/>
      <c r="L560" s="286" t="e">
        <f t="shared" si="90"/>
        <v>#DIV/0!</v>
      </c>
      <c r="M560" s="287" t="str">
        <f t="shared" si="84"/>
        <v/>
      </c>
      <c r="N560" s="288" t="e">
        <f ca="1">MATCH(F560,[4]IMC!B:B,0)</f>
        <v>#NAME?</v>
      </c>
      <c r="O560" s="288" t="e">
        <f t="shared" ca="1" si="93"/>
        <v>#NAME?</v>
      </c>
      <c r="P560" s="287" t="e">
        <f ca="1">CONCATENATE(INDEX([4]IMC!$F$1:$R$5,5,$O560) &amp; " e " &amp; INDEX([4]IMC!$F$1:$R$5,5,$O560+1))</f>
        <v>#NAME?</v>
      </c>
      <c r="Q560" s="281"/>
      <c r="R560" s="288" t="e">
        <f ca="1">MATCH(F560,[4]PC!A:A,0)</f>
        <v>#NAME?</v>
      </c>
      <c r="S560" s="288" t="e">
        <f t="shared" ca="1" si="85"/>
        <v>#NAME?</v>
      </c>
      <c r="T560" s="296" t="e">
        <f ca="1">CONCATENATE(INDEX([4]PC!$E$1:$M$2,1,$S560) &amp; " e " &amp; INDEX([4]PC!$E$1:$M$2,1,$S560+1))</f>
        <v>#NAME?</v>
      </c>
      <c r="U560" s="339"/>
      <c r="V560" s="335" t="e">
        <f t="shared" ca="1" si="86"/>
        <v>#NAME?</v>
      </c>
      <c r="W560" s="335" t="e">
        <f ca="1">CONCATENATE(INDEX([4]IMC!$F$1:$R$5,5,$V560) &amp; " e " &amp; INDEX([4]IMC!$F$1:$R$5,5,$V560+1))</f>
        <v>#NAME?</v>
      </c>
      <c r="X560" s="336">
        <f t="shared" si="87"/>
        <v>0</v>
      </c>
      <c r="Y560" s="336">
        <f t="shared" si="88"/>
        <v>0</v>
      </c>
      <c r="Z560" s="337"/>
      <c r="AA560" s="294" t="e">
        <f ca="1">VLOOKUP(F560,[4]IMC!$B$6:$R$210,5,FALSE)</f>
        <v>#NAME?</v>
      </c>
      <c r="AB560" s="294" t="e">
        <f ca="1">VLOOKUP(F560,[4]IMC!$B$6:$R$210,6,FALSE)</f>
        <v>#NAME?</v>
      </c>
      <c r="AC560" s="294" t="e">
        <f ca="1">VLOOKUP(F560,[4]IMC!$B$6:$R$210,7,FALSE)</f>
        <v>#NAME?</v>
      </c>
      <c r="AD560" s="294" t="e">
        <f ca="1">VLOOKUP(F560,[4]IMC!$B$6:$R$210,8,FALSE)</f>
        <v>#NAME?</v>
      </c>
      <c r="AE560" s="294" t="e">
        <f ca="1">VLOOKUP(F560,[4]IMC!$B$6:$R$210,9,FALSE)</f>
        <v>#NAME?</v>
      </c>
      <c r="AF560" s="294" t="e">
        <f ca="1">VLOOKUP(F560,[4]IMC!$B$6:$R$210,10,FALSE)</f>
        <v>#NAME?</v>
      </c>
      <c r="AG560" s="294" t="e">
        <f ca="1">VLOOKUP(F560,[4]IMC!$B$6:$R$210,11,FALSE)</f>
        <v>#NAME?</v>
      </c>
      <c r="AH560" s="294" t="e">
        <f ca="1">VLOOKUP(F560,[4]IMC!$B$6:$R$210,12,FALSE)</f>
        <v>#NAME?</v>
      </c>
      <c r="AI560" s="294" t="e">
        <f ca="1">VLOOKUP(F560,[4]IMC!$B$6:$R$210,13,FALSE)</f>
        <v>#NAME?</v>
      </c>
      <c r="AJ560" s="294" t="e">
        <f ca="1">VLOOKUP(F560,[4]IMC!$B$6:$R$210,14,FALSE)</f>
        <v>#NAME?</v>
      </c>
      <c r="AK560" s="294" t="e">
        <f ca="1">VLOOKUP(F560,[4]IMC!$B$6:$R$210,15,FALSE)</f>
        <v>#NAME?</v>
      </c>
      <c r="AL560" s="294" t="e">
        <f ca="1">VLOOKUP(F560,[4]IMC!$B$6:$R$210,16,FALSE)</f>
        <v>#NAME?</v>
      </c>
      <c r="AM560" s="294" t="e">
        <f ca="1">VLOOKUP(F560,[4]IMC!$B$6:$R$210,17,FALSE)</f>
        <v>#NAME?</v>
      </c>
    </row>
    <row r="561" spans="1:39" ht="12">
      <c r="A561" s="281"/>
      <c r="B561" s="281"/>
      <c r="C561" s="281"/>
      <c r="D561" s="283"/>
      <c r="E561" s="283"/>
      <c r="F561" s="284" t="e">
        <f t="shared" ca="1" si="91"/>
        <v>#NAME?</v>
      </c>
      <c r="G561" s="285" t="e">
        <f t="shared" ca="1" si="92"/>
        <v>#NAME?</v>
      </c>
      <c r="H561" s="281"/>
      <c r="I561" s="281"/>
      <c r="J561" s="281">
        <f t="shared" si="89"/>
        <v>0</v>
      </c>
      <c r="K561" s="281"/>
      <c r="L561" s="286" t="e">
        <f t="shared" si="90"/>
        <v>#DIV/0!</v>
      </c>
      <c r="M561" s="287" t="str">
        <f t="shared" si="84"/>
        <v/>
      </c>
      <c r="N561" s="288" t="e">
        <f ca="1">MATCH(F561,[4]IMC!B:B,0)</f>
        <v>#NAME?</v>
      </c>
      <c r="O561" s="288" t="e">
        <f t="shared" ca="1" si="93"/>
        <v>#NAME?</v>
      </c>
      <c r="P561" s="287" t="e">
        <f ca="1">CONCATENATE(INDEX([4]IMC!$F$1:$R$5,5,$O561) &amp; " e " &amp; INDEX([4]IMC!$F$1:$R$5,5,$O561+1))</f>
        <v>#NAME?</v>
      </c>
      <c r="Q561" s="281"/>
      <c r="R561" s="288" t="e">
        <f ca="1">MATCH(F561,[4]PC!A:A,0)</f>
        <v>#NAME?</v>
      </c>
      <c r="S561" s="288" t="e">
        <f t="shared" ca="1" si="85"/>
        <v>#NAME?</v>
      </c>
      <c r="T561" s="296" t="e">
        <f ca="1">CONCATENATE(INDEX([4]PC!$E$1:$M$2,1,$S561) &amp; " e " &amp; INDEX([4]PC!$E$1:$M$2,1,$S561+1))</f>
        <v>#NAME?</v>
      </c>
      <c r="U561" s="339"/>
      <c r="V561" s="335" t="e">
        <f t="shared" ca="1" si="86"/>
        <v>#NAME?</v>
      </c>
      <c r="W561" s="335" t="e">
        <f ca="1">CONCATENATE(INDEX([4]IMC!$F$1:$R$5,5,$V561) &amp; " e " &amp; INDEX([4]IMC!$F$1:$R$5,5,$V561+1))</f>
        <v>#NAME?</v>
      </c>
      <c r="X561" s="336">
        <f t="shared" si="87"/>
        <v>0</v>
      </c>
      <c r="Y561" s="336">
        <f t="shared" si="88"/>
        <v>0</v>
      </c>
      <c r="Z561" s="337"/>
      <c r="AA561" s="294" t="e">
        <f ca="1">VLOOKUP(F561,[4]IMC!$B$6:$R$210,5,FALSE)</f>
        <v>#NAME?</v>
      </c>
      <c r="AB561" s="294" t="e">
        <f ca="1">VLOOKUP(F561,[4]IMC!$B$6:$R$210,6,FALSE)</f>
        <v>#NAME?</v>
      </c>
      <c r="AC561" s="294" t="e">
        <f ca="1">VLOOKUP(F561,[4]IMC!$B$6:$R$210,7,FALSE)</f>
        <v>#NAME?</v>
      </c>
      <c r="AD561" s="294" t="e">
        <f ca="1">VLOOKUP(F561,[4]IMC!$B$6:$R$210,8,FALSE)</f>
        <v>#NAME?</v>
      </c>
      <c r="AE561" s="294" t="e">
        <f ca="1">VLOOKUP(F561,[4]IMC!$B$6:$R$210,9,FALSE)</f>
        <v>#NAME?</v>
      </c>
      <c r="AF561" s="294" t="e">
        <f ca="1">VLOOKUP(F561,[4]IMC!$B$6:$R$210,10,FALSE)</f>
        <v>#NAME?</v>
      </c>
      <c r="AG561" s="294" t="e">
        <f ca="1">VLOOKUP(F561,[4]IMC!$B$6:$R$210,11,FALSE)</f>
        <v>#NAME?</v>
      </c>
      <c r="AH561" s="294" t="e">
        <f ca="1">VLOOKUP(F561,[4]IMC!$B$6:$R$210,12,FALSE)</f>
        <v>#NAME?</v>
      </c>
      <c r="AI561" s="294" t="e">
        <f ca="1">VLOOKUP(F561,[4]IMC!$B$6:$R$210,13,FALSE)</f>
        <v>#NAME?</v>
      </c>
      <c r="AJ561" s="294" t="e">
        <f ca="1">VLOOKUP(F561,[4]IMC!$B$6:$R$210,14,FALSE)</f>
        <v>#NAME?</v>
      </c>
      <c r="AK561" s="294" t="e">
        <f ca="1">VLOOKUP(F561,[4]IMC!$B$6:$R$210,15,FALSE)</f>
        <v>#NAME?</v>
      </c>
      <c r="AL561" s="294" t="e">
        <f ca="1">VLOOKUP(F561,[4]IMC!$B$6:$R$210,16,FALSE)</f>
        <v>#NAME?</v>
      </c>
      <c r="AM561" s="294" t="e">
        <f ca="1">VLOOKUP(F561,[4]IMC!$B$6:$R$210,17,FALSE)</f>
        <v>#NAME?</v>
      </c>
    </row>
    <row r="562" spans="1:39" ht="12">
      <c r="A562" s="281"/>
      <c r="B562" s="281"/>
      <c r="C562" s="281"/>
      <c r="D562" s="283"/>
      <c r="E562" s="283"/>
      <c r="F562" s="284" t="e">
        <f t="shared" ca="1" si="91"/>
        <v>#NAME?</v>
      </c>
      <c r="G562" s="285" t="e">
        <f t="shared" ca="1" si="92"/>
        <v>#NAME?</v>
      </c>
      <c r="H562" s="281"/>
      <c r="I562" s="281"/>
      <c r="J562" s="281">
        <f t="shared" si="89"/>
        <v>0</v>
      </c>
      <c r="K562" s="281"/>
      <c r="L562" s="286" t="e">
        <f t="shared" si="90"/>
        <v>#DIV/0!</v>
      </c>
      <c r="M562" s="287" t="str">
        <f t="shared" si="84"/>
        <v/>
      </c>
      <c r="N562" s="288" t="e">
        <f ca="1">MATCH(F562,[4]IMC!B:B,0)</f>
        <v>#NAME?</v>
      </c>
      <c r="O562" s="288" t="e">
        <f t="shared" ca="1" si="93"/>
        <v>#NAME?</v>
      </c>
      <c r="P562" s="287" t="e">
        <f ca="1">CONCATENATE(INDEX([4]IMC!$F$1:$R$5,5,$O562) &amp; " e " &amp; INDEX([4]IMC!$F$1:$R$5,5,$O562+1))</f>
        <v>#NAME?</v>
      </c>
      <c r="Q562" s="281"/>
      <c r="R562" s="288" t="e">
        <f ca="1">MATCH(F562,[4]PC!A:A,0)</f>
        <v>#NAME?</v>
      </c>
      <c r="S562" s="288" t="e">
        <f t="shared" ca="1" si="85"/>
        <v>#NAME?</v>
      </c>
      <c r="T562" s="296" t="e">
        <f ca="1">CONCATENATE(INDEX([4]PC!$E$1:$M$2,1,$S562) &amp; " e " &amp; INDEX([4]PC!$E$1:$M$2,1,$S562+1))</f>
        <v>#NAME?</v>
      </c>
      <c r="U562" s="339"/>
      <c r="V562" s="335" t="e">
        <f t="shared" ca="1" si="86"/>
        <v>#NAME?</v>
      </c>
      <c r="W562" s="335" t="e">
        <f ca="1">CONCATENATE(INDEX([4]IMC!$F$1:$R$5,5,$V562) &amp; " e " &amp; INDEX([4]IMC!$F$1:$R$5,5,$V562+1))</f>
        <v>#NAME?</v>
      </c>
      <c r="X562" s="336">
        <f t="shared" si="87"/>
        <v>0</v>
      </c>
      <c r="Y562" s="336">
        <f t="shared" si="88"/>
        <v>0</v>
      </c>
      <c r="Z562" s="337"/>
      <c r="AA562" s="294" t="e">
        <f ca="1">VLOOKUP(F562,[4]IMC!$B$6:$R$210,5,FALSE)</f>
        <v>#NAME?</v>
      </c>
      <c r="AB562" s="294" t="e">
        <f ca="1">VLOOKUP(F562,[4]IMC!$B$6:$R$210,6,FALSE)</f>
        <v>#NAME?</v>
      </c>
      <c r="AC562" s="294" t="e">
        <f ca="1">VLOOKUP(F562,[4]IMC!$B$6:$R$210,7,FALSE)</f>
        <v>#NAME?</v>
      </c>
      <c r="AD562" s="294" t="e">
        <f ca="1">VLOOKUP(F562,[4]IMC!$B$6:$R$210,8,FALSE)</f>
        <v>#NAME?</v>
      </c>
      <c r="AE562" s="294" t="e">
        <f ca="1">VLOOKUP(F562,[4]IMC!$B$6:$R$210,9,FALSE)</f>
        <v>#NAME?</v>
      </c>
      <c r="AF562" s="294" t="e">
        <f ca="1">VLOOKUP(F562,[4]IMC!$B$6:$R$210,10,FALSE)</f>
        <v>#NAME?</v>
      </c>
      <c r="AG562" s="294" t="e">
        <f ca="1">VLOOKUP(F562,[4]IMC!$B$6:$R$210,11,FALSE)</f>
        <v>#NAME?</v>
      </c>
      <c r="AH562" s="294" t="e">
        <f ca="1">VLOOKUP(F562,[4]IMC!$B$6:$R$210,12,FALSE)</f>
        <v>#NAME?</v>
      </c>
      <c r="AI562" s="294" t="e">
        <f ca="1">VLOOKUP(F562,[4]IMC!$B$6:$R$210,13,FALSE)</f>
        <v>#NAME?</v>
      </c>
      <c r="AJ562" s="294" t="e">
        <f ca="1">VLOOKUP(F562,[4]IMC!$B$6:$R$210,14,FALSE)</f>
        <v>#NAME?</v>
      </c>
      <c r="AK562" s="294" t="e">
        <f ca="1">VLOOKUP(F562,[4]IMC!$B$6:$R$210,15,FALSE)</f>
        <v>#NAME?</v>
      </c>
      <c r="AL562" s="294" t="e">
        <f ca="1">VLOOKUP(F562,[4]IMC!$B$6:$R$210,16,FALSE)</f>
        <v>#NAME?</v>
      </c>
      <c r="AM562" s="294" t="e">
        <f ca="1">VLOOKUP(F562,[4]IMC!$B$6:$R$210,17,FALSE)</f>
        <v>#NAME?</v>
      </c>
    </row>
    <row r="563" spans="1:39" ht="12">
      <c r="A563" s="281"/>
      <c r="B563" s="281"/>
      <c r="C563" s="281"/>
      <c r="D563" s="283"/>
      <c r="E563" s="283"/>
      <c r="F563" s="284" t="e">
        <f t="shared" ca="1" si="91"/>
        <v>#NAME?</v>
      </c>
      <c r="G563" s="285" t="e">
        <f t="shared" ca="1" si="92"/>
        <v>#NAME?</v>
      </c>
      <c r="H563" s="281"/>
      <c r="I563" s="281"/>
      <c r="J563" s="281">
        <f t="shared" si="89"/>
        <v>0</v>
      </c>
      <c r="K563" s="281"/>
      <c r="L563" s="286" t="e">
        <f t="shared" si="90"/>
        <v>#DIV/0!</v>
      </c>
      <c r="M563" s="287" t="str">
        <f t="shared" si="84"/>
        <v/>
      </c>
      <c r="N563" s="288" t="e">
        <f ca="1">MATCH(F563,[4]IMC!B:B,0)</f>
        <v>#NAME?</v>
      </c>
      <c r="O563" s="288" t="e">
        <f t="shared" ca="1" si="93"/>
        <v>#NAME?</v>
      </c>
      <c r="P563" s="287" t="e">
        <f ca="1">CONCATENATE(INDEX([4]IMC!$F$1:$R$5,5,$O563) &amp; " e " &amp; INDEX([4]IMC!$F$1:$R$5,5,$O563+1))</f>
        <v>#NAME?</v>
      </c>
      <c r="Q563" s="281"/>
      <c r="R563" s="288" t="e">
        <f ca="1">MATCH(F563,[4]PC!A:A,0)</f>
        <v>#NAME?</v>
      </c>
      <c r="S563" s="288" t="e">
        <f t="shared" ca="1" si="85"/>
        <v>#NAME?</v>
      </c>
      <c r="T563" s="296" t="e">
        <f ca="1">CONCATENATE(INDEX([4]PC!$E$1:$M$2,1,$S563) &amp; " e " &amp; INDEX([4]PC!$E$1:$M$2,1,$S563+1))</f>
        <v>#NAME?</v>
      </c>
      <c r="U563" s="339"/>
      <c r="V563" s="335" t="e">
        <f t="shared" ca="1" si="86"/>
        <v>#NAME?</v>
      </c>
      <c r="W563" s="335" t="e">
        <f ca="1">CONCATENATE(INDEX([4]IMC!$F$1:$R$5,5,$V563) &amp; " e " &amp; INDEX([4]IMC!$F$1:$R$5,5,$V563+1))</f>
        <v>#NAME?</v>
      </c>
      <c r="X563" s="336">
        <f t="shared" si="87"/>
        <v>0</v>
      </c>
      <c r="Y563" s="336">
        <f t="shared" si="88"/>
        <v>0</v>
      </c>
      <c r="Z563" s="337"/>
      <c r="AA563" s="294" t="e">
        <f ca="1">VLOOKUP(F563,[4]IMC!$B$6:$R$210,5,FALSE)</f>
        <v>#NAME?</v>
      </c>
      <c r="AB563" s="294" t="e">
        <f ca="1">VLOOKUP(F563,[4]IMC!$B$6:$R$210,6,FALSE)</f>
        <v>#NAME?</v>
      </c>
      <c r="AC563" s="294" t="e">
        <f ca="1">VLOOKUP(F563,[4]IMC!$B$6:$R$210,7,FALSE)</f>
        <v>#NAME?</v>
      </c>
      <c r="AD563" s="294" t="e">
        <f ca="1">VLOOKUP(F563,[4]IMC!$B$6:$R$210,8,FALSE)</f>
        <v>#NAME?</v>
      </c>
      <c r="AE563" s="294" t="e">
        <f ca="1">VLOOKUP(F563,[4]IMC!$B$6:$R$210,9,FALSE)</f>
        <v>#NAME?</v>
      </c>
      <c r="AF563" s="294" t="e">
        <f ca="1">VLOOKUP(F563,[4]IMC!$B$6:$R$210,10,FALSE)</f>
        <v>#NAME?</v>
      </c>
      <c r="AG563" s="294" t="e">
        <f ca="1">VLOOKUP(F563,[4]IMC!$B$6:$R$210,11,FALSE)</f>
        <v>#NAME?</v>
      </c>
      <c r="AH563" s="294" t="e">
        <f ca="1">VLOOKUP(F563,[4]IMC!$B$6:$R$210,12,FALSE)</f>
        <v>#NAME?</v>
      </c>
      <c r="AI563" s="294" t="e">
        <f ca="1">VLOOKUP(F563,[4]IMC!$B$6:$R$210,13,FALSE)</f>
        <v>#NAME?</v>
      </c>
      <c r="AJ563" s="294" t="e">
        <f ca="1">VLOOKUP(F563,[4]IMC!$B$6:$R$210,14,FALSE)</f>
        <v>#NAME?</v>
      </c>
      <c r="AK563" s="294" t="e">
        <f ca="1">VLOOKUP(F563,[4]IMC!$B$6:$R$210,15,FALSE)</f>
        <v>#NAME?</v>
      </c>
      <c r="AL563" s="294" t="e">
        <f ca="1">VLOOKUP(F563,[4]IMC!$B$6:$R$210,16,FALSE)</f>
        <v>#NAME?</v>
      </c>
      <c r="AM563" s="294" t="e">
        <f ca="1">VLOOKUP(F563,[4]IMC!$B$6:$R$210,17,FALSE)</f>
        <v>#NAME?</v>
      </c>
    </row>
    <row r="564" spans="1:39" ht="12">
      <c r="A564" s="281"/>
      <c r="B564" s="281"/>
      <c r="C564" s="281"/>
      <c r="D564" s="283"/>
      <c r="E564" s="283"/>
      <c r="F564" s="284" t="e">
        <f t="shared" ca="1" si="91"/>
        <v>#NAME?</v>
      </c>
      <c r="G564" s="285" t="e">
        <f t="shared" ca="1" si="92"/>
        <v>#NAME?</v>
      </c>
      <c r="H564" s="281"/>
      <c r="I564" s="281"/>
      <c r="J564" s="281">
        <f t="shared" si="89"/>
        <v>0</v>
      </c>
      <c r="K564" s="281"/>
      <c r="L564" s="286" t="e">
        <f t="shared" si="90"/>
        <v>#DIV/0!</v>
      </c>
      <c r="M564" s="287" t="str">
        <f t="shared" si="84"/>
        <v/>
      </c>
      <c r="N564" s="288" t="e">
        <f ca="1">MATCH(F564,[4]IMC!B:B,0)</f>
        <v>#NAME?</v>
      </c>
      <c r="O564" s="288" t="e">
        <f t="shared" ca="1" si="93"/>
        <v>#NAME?</v>
      </c>
      <c r="P564" s="287" t="e">
        <f ca="1">CONCATENATE(INDEX([4]IMC!$F$1:$R$5,5,$O564) &amp; " e " &amp; INDEX([4]IMC!$F$1:$R$5,5,$O564+1))</f>
        <v>#NAME?</v>
      </c>
      <c r="Q564" s="281"/>
      <c r="R564" s="288" t="e">
        <f ca="1">MATCH(F564,[4]PC!A:A,0)</f>
        <v>#NAME?</v>
      </c>
      <c r="S564" s="288" t="e">
        <f t="shared" ca="1" si="85"/>
        <v>#NAME?</v>
      </c>
      <c r="T564" s="296" t="e">
        <f ca="1">CONCATENATE(INDEX([4]PC!$E$1:$M$2,1,$S564) &amp; " e " &amp; INDEX([4]PC!$E$1:$M$2,1,$S564+1))</f>
        <v>#NAME?</v>
      </c>
      <c r="U564" s="339"/>
      <c r="V564" s="335" t="e">
        <f t="shared" ca="1" si="86"/>
        <v>#NAME?</v>
      </c>
      <c r="W564" s="335" t="e">
        <f ca="1">CONCATENATE(INDEX([4]IMC!$F$1:$R$5,5,$V564) &amp; " e " &amp; INDEX([4]IMC!$F$1:$R$5,5,$V564+1))</f>
        <v>#NAME?</v>
      </c>
      <c r="X564" s="336">
        <f t="shared" si="87"/>
        <v>0</v>
      </c>
      <c r="Y564" s="336">
        <f t="shared" si="88"/>
        <v>0</v>
      </c>
      <c r="Z564" s="337"/>
      <c r="AA564" s="294" t="e">
        <f ca="1">VLOOKUP(F564,[4]IMC!$B$6:$R$210,5,FALSE)</f>
        <v>#NAME?</v>
      </c>
      <c r="AB564" s="294" t="e">
        <f ca="1">VLOOKUP(F564,[4]IMC!$B$6:$R$210,6,FALSE)</f>
        <v>#NAME?</v>
      </c>
      <c r="AC564" s="294" t="e">
        <f ca="1">VLOOKUP(F564,[4]IMC!$B$6:$R$210,7,FALSE)</f>
        <v>#NAME?</v>
      </c>
      <c r="AD564" s="294" t="e">
        <f ca="1">VLOOKUP(F564,[4]IMC!$B$6:$R$210,8,FALSE)</f>
        <v>#NAME?</v>
      </c>
      <c r="AE564" s="294" t="e">
        <f ca="1">VLOOKUP(F564,[4]IMC!$B$6:$R$210,9,FALSE)</f>
        <v>#NAME?</v>
      </c>
      <c r="AF564" s="294" t="e">
        <f ca="1">VLOOKUP(F564,[4]IMC!$B$6:$R$210,10,FALSE)</f>
        <v>#NAME?</v>
      </c>
      <c r="AG564" s="294" t="e">
        <f ca="1">VLOOKUP(F564,[4]IMC!$B$6:$R$210,11,FALSE)</f>
        <v>#NAME?</v>
      </c>
      <c r="AH564" s="294" t="e">
        <f ca="1">VLOOKUP(F564,[4]IMC!$B$6:$R$210,12,FALSE)</f>
        <v>#NAME?</v>
      </c>
      <c r="AI564" s="294" t="e">
        <f ca="1">VLOOKUP(F564,[4]IMC!$B$6:$R$210,13,FALSE)</f>
        <v>#NAME?</v>
      </c>
      <c r="AJ564" s="294" t="e">
        <f ca="1">VLOOKUP(F564,[4]IMC!$B$6:$R$210,14,FALSE)</f>
        <v>#NAME?</v>
      </c>
      <c r="AK564" s="294" t="e">
        <f ca="1">VLOOKUP(F564,[4]IMC!$B$6:$R$210,15,FALSE)</f>
        <v>#NAME?</v>
      </c>
      <c r="AL564" s="294" t="e">
        <f ca="1">VLOOKUP(F564,[4]IMC!$B$6:$R$210,16,FALSE)</f>
        <v>#NAME?</v>
      </c>
      <c r="AM564" s="294" t="e">
        <f ca="1">VLOOKUP(F564,[4]IMC!$B$6:$R$210,17,FALSE)</f>
        <v>#NAME?</v>
      </c>
    </row>
    <row r="565" spans="1:39" ht="12">
      <c r="A565" s="281"/>
      <c r="B565" s="281"/>
      <c r="C565" s="281"/>
      <c r="D565" s="283"/>
      <c r="E565" s="283"/>
      <c r="F565" s="284" t="e">
        <f t="shared" ca="1" si="91"/>
        <v>#NAME?</v>
      </c>
      <c r="G565" s="285" t="e">
        <f t="shared" ca="1" si="92"/>
        <v>#NAME?</v>
      </c>
      <c r="H565" s="281"/>
      <c r="I565" s="281"/>
      <c r="J565" s="281">
        <f t="shared" si="89"/>
        <v>0</v>
      </c>
      <c r="K565" s="281"/>
      <c r="L565" s="286" t="e">
        <f t="shared" si="90"/>
        <v>#DIV/0!</v>
      </c>
      <c r="M565" s="287" t="str">
        <f t="shared" si="84"/>
        <v/>
      </c>
      <c r="N565" s="288" t="e">
        <f ca="1">MATCH(F565,[4]IMC!B:B,0)</f>
        <v>#NAME?</v>
      </c>
      <c r="O565" s="288" t="e">
        <f t="shared" ca="1" si="93"/>
        <v>#NAME?</v>
      </c>
      <c r="P565" s="287" t="e">
        <f ca="1">CONCATENATE(INDEX([4]IMC!$F$1:$R$5,5,$O565) &amp; " e " &amp; INDEX([4]IMC!$F$1:$R$5,5,$O565+1))</f>
        <v>#NAME?</v>
      </c>
      <c r="Q565" s="281"/>
      <c r="R565" s="288" t="e">
        <f ca="1">MATCH(F565,[4]PC!A:A,0)</f>
        <v>#NAME?</v>
      </c>
      <c r="S565" s="288" t="e">
        <f t="shared" ca="1" si="85"/>
        <v>#NAME?</v>
      </c>
      <c r="T565" s="296" t="e">
        <f ca="1">CONCATENATE(INDEX([4]PC!$E$1:$M$2,1,$S565) &amp; " e " &amp; INDEX([4]PC!$E$1:$M$2,1,$S565+1))</f>
        <v>#NAME?</v>
      </c>
      <c r="U565" s="339"/>
      <c r="V565" s="335" t="e">
        <f t="shared" ca="1" si="86"/>
        <v>#NAME?</v>
      </c>
      <c r="W565" s="335" t="e">
        <f ca="1">CONCATENATE(INDEX([4]IMC!$F$1:$R$5,5,$V565) &amp; " e " &amp; INDEX([4]IMC!$F$1:$R$5,5,$V565+1))</f>
        <v>#NAME?</v>
      </c>
      <c r="X565" s="336">
        <f t="shared" si="87"/>
        <v>0</v>
      </c>
      <c r="Y565" s="336">
        <f t="shared" si="88"/>
        <v>0</v>
      </c>
      <c r="Z565" s="337"/>
      <c r="AA565" s="294" t="e">
        <f ca="1">VLOOKUP(F565,[4]IMC!$B$6:$R$210,5,FALSE)</f>
        <v>#NAME?</v>
      </c>
      <c r="AB565" s="294" t="e">
        <f ca="1">VLOOKUP(F565,[4]IMC!$B$6:$R$210,6,FALSE)</f>
        <v>#NAME?</v>
      </c>
      <c r="AC565" s="294" t="e">
        <f ca="1">VLOOKUP(F565,[4]IMC!$B$6:$R$210,7,FALSE)</f>
        <v>#NAME?</v>
      </c>
      <c r="AD565" s="294" t="e">
        <f ca="1">VLOOKUP(F565,[4]IMC!$B$6:$R$210,8,FALSE)</f>
        <v>#NAME?</v>
      </c>
      <c r="AE565" s="294" t="e">
        <f ca="1">VLOOKUP(F565,[4]IMC!$B$6:$R$210,9,FALSE)</f>
        <v>#NAME?</v>
      </c>
      <c r="AF565" s="294" t="e">
        <f ca="1">VLOOKUP(F565,[4]IMC!$B$6:$R$210,10,FALSE)</f>
        <v>#NAME?</v>
      </c>
      <c r="AG565" s="294" t="e">
        <f ca="1">VLOOKUP(F565,[4]IMC!$B$6:$R$210,11,FALSE)</f>
        <v>#NAME?</v>
      </c>
      <c r="AH565" s="294" t="e">
        <f ca="1">VLOOKUP(F565,[4]IMC!$B$6:$R$210,12,FALSE)</f>
        <v>#NAME?</v>
      </c>
      <c r="AI565" s="294" t="e">
        <f ca="1">VLOOKUP(F565,[4]IMC!$B$6:$R$210,13,FALSE)</f>
        <v>#NAME?</v>
      </c>
      <c r="AJ565" s="294" t="e">
        <f ca="1">VLOOKUP(F565,[4]IMC!$B$6:$R$210,14,FALSE)</f>
        <v>#NAME?</v>
      </c>
      <c r="AK565" s="294" t="e">
        <f ca="1">VLOOKUP(F565,[4]IMC!$B$6:$R$210,15,FALSE)</f>
        <v>#NAME?</v>
      </c>
      <c r="AL565" s="294" t="e">
        <f ca="1">VLOOKUP(F565,[4]IMC!$B$6:$R$210,16,FALSE)</f>
        <v>#NAME?</v>
      </c>
      <c r="AM565" s="294" t="e">
        <f ca="1">VLOOKUP(F565,[4]IMC!$B$6:$R$210,17,FALSE)</f>
        <v>#NAME?</v>
      </c>
    </row>
    <row r="566" spans="1:39" ht="12">
      <c r="A566" s="281"/>
      <c r="B566" s="281"/>
      <c r="C566" s="281"/>
      <c r="D566" s="283"/>
      <c r="E566" s="283"/>
      <c r="F566" s="284" t="e">
        <f t="shared" ca="1" si="91"/>
        <v>#NAME?</v>
      </c>
      <c r="G566" s="285" t="e">
        <f t="shared" ca="1" si="92"/>
        <v>#NAME?</v>
      </c>
      <c r="H566" s="281"/>
      <c r="I566" s="281"/>
      <c r="J566" s="281">
        <f t="shared" si="89"/>
        <v>0</v>
      </c>
      <c r="K566" s="281"/>
      <c r="L566" s="286" t="e">
        <f t="shared" si="90"/>
        <v>#DIV/0!</v>
      </c>
      <c r="M566" s="287" t="str">
        <f t="shared" si="84"/>
        <v/>
      </c>
      <c r="N566" s="288" t="e">
        <f ca="1">MATCH(F566,[4]IMC!B:B,0)</f>
        <v>#NAME?</v>
      </c>
      <c r="O566" s="288" t="e">
        <f t="shared" ca="1" si="93"/>
        <v>#NAME?</v>
      </c>
      <c r="P566" s="287" t="e">
        <f ca="1">CONCATENATE(INDEX([4]IMC!$F$1:$R$5,5,$O566) &amp; " e " &amp; INDEX([4]IMC!$F$1:$R$5,5,$O566+1))</f>
        <v>#NAME?</v>
      </c>
      <c r="Q566" s="281"/>
      <c r="R566" s="288" t="e">
        <f ca="1">MATCH(F566,[4]PC!A:A,0)</f>
        <v>#NAME?</v>
      </c>
      <c r="S566" s="288" t="e">
        <f t="shared" ca="1" si="85"/>
        <v>#NAME?</v>
      </c>
      <c r="T566" s="296" t="e">
        <f ca="1">CONCATENATE(INDEX([4]PC!$E$1:$M$2,1,$S566) &amp; " e " &amp; INDEX([4]PC!$E$1:$M$2,1,$S566+1))</f>
        <v>#NAME?</v>
      </c>
      <c r="U566" s="339"/>
      <c r="V566" s="335" t="e">
        <f t="shared" ca="1" si="86"/>
        <v>#NAME?</v>
      </c>
      <c r="W566" s="335" t="e">
        <f ca="1">CONCATENATE(INDEX([4]IMC!$F$1:$R$5,5,$V566) &amp; " e " &amp; INDEX([4]IMC!$F$1:$R$5,5,$V566+1))</f>
        <v>#NAME?</v>
      </c>
      <c r="X566" s="336">
        <f t="shared" si="87"/>
        <v>0</v>
      </c>
      <c r="Y566" s="336">
        <f t="shared" si="88"/>
        <v>0</v>
      </c>
      <c r="Z566" s="337"/>
      <c r="AA566" s="294" t="e">
        <f ca="1">VLOOKUP(F566,[4]IMC!$B$6:$R$210,5,FALSE)</f>
        <v>#NAME?</v>
      </c>
      <c r="AB566" s="294" t="e">
        <f ca="1">VLOOKUP(F566,[4]IMC!$B$6:$R$210,6,FALSE)</f>
        <v>#NAME?</v>
      </c>
      <c r="AC566" s="294" t="e">
        <f ca="1">VLOOKUP(F566,[4]IMC!$B$6:$R$210,7,FALSE)</f>
        <v>#NAME?</v>
      </c>
      <c r="AD566" s="294" t="e">
        <f ca="1">VLOOKUP(F566,[4]IMC!$B$6:$R$210,8,FALSE)</f>
        <v>#NAME?</v>
      </c>
      <c r="AE566" s="294" t="e">
        <f ca="1">VLOOKUP(F566,[4]IMC!$B$6:$R$210,9,FALSE)</f>
        <v>#NAME?</v>
      </c>
      <c r="AF566" s="294" t="e">
        <f ca="1">VLOOKUP(F566,[4]IMC!$B$6:$R$210,10,FALSE)</f>
        <v>#NAME?</v>
      </c>
      <c r="AG566" s="294" t="e">
        <f ca="1">VLOOKUP(F566,[4]IMC!$B$6:$R$210,11,FALSE)</f>
        <v>#NAME?</v>
      </c>
      <c r="AH566" s="294" t="e">
        <f ca="1">VLOOKUP(F566,[4]IMC!$B$6:$R$210,12,FALSE)</f>
        <v>#NAME?</v>
      </c>
      <c r="AI566" s="294" t="e">
        <f ca="1">VLOOKUP(F566,[4]IMC!$B$6:$R$210,13,FALSE)</f>
        <v>#NAME?</v>
      </c>
      <c r="AJ566" s="294" t="e">
        <f ca="1">VLOOKUP(F566,[4]IMC!$B$6:$R$210,14,FALSE)</f>
        <v>#NAME?</v>
      </c>
      <c r="AK566" s="294" t="e">
        <f ca="1">VLOOKUP(F566,[4]IMC!$B$6:$R$210,15,FALSE)</f>
        <v>#NAME?</v>
      </c>
      <c r="AL566" s="294" t="e">
        <f ca="1">VLOOKUP(F566,[4]IMC!$B$6:$R$210,16,FALSE)</f>
        <v>#NAME?</v>
      </c>
      <c r="AM566" s="294" t="e">
        <f ca="1">VLOOKUP(F566,[4]IMC!$B$6:$R$210,17,FALSE)</f>
        <v>#NAME?</v>
      </c>
    </row>
    <row r="567" spans="1:39" ht="12">
      <c r="A567" s="281"/>
      <c r="B567" s="281"/>
      <c r="C567" s="281"/>
      <c r="D567" s="283"/>
      <c r="E567" s="283"/>
      <c r="F567" s="284" t="e">
        <f t="shared" ca="1" si="91"/>
        <v>#NAME?</v>
      </c>
      <c r="G567" s="285" t="e">
        <f t="shared" ca="1" si="92"/>
        <v>#NAME?</v>
      </c>
      <c r="H567" s="281"/>
      <c r="I567" s="281"/>
      <c r="J567" s="281">
        <f t="shared" si="89"/>
        <v>0</v>
      </c>
      <c r="K567" s="281"/>
      <c r="L567" s="286" t="e">
        <f t="shared" si="90"/>
        <v>#DIV/0!</v>
      </c>
      <c r="M567" s="287" t="str">
        <f t="shared" si="84"/>
        <v/>
      </c>
      <c r="N567" s="288" t="e">
        <f ca="1">MATCH(F567,[4]IMC!B:B,0)</f>
        <v>#NAME?</v>
      </c>
      <c r="O567" s="288" t="e">
        <f t="shared" ca="1" si="93"/>
        <v>#NAME?</v>
      </c>
      <c r="P567" s="287" t="e">
        <f ca="1">CONCATENATE(INDEX([4]IMC!$F$1:$R$5,5,$O567) &amp; " e " &amp; INDEX([4]IMC!$F$1:$R$5,5,$O567+1))</f>
        <v>#NAME?</v>
      </c>
      <c r="Q567" s="281"/>
      <c r="R567" s="288" t="e">
        <f ca="1">MATCH(F567,[4]PC!A:A,0)</f>
        <v>#NAME?</v>
      </c>
      <c r="S567" s="288" t="e">
        <f t="shared" ca="1" si="85"/>
        <v>#NAME?</v>
      </c>
      <c r="T567" s="296" t="e">
        <f ca="1">CONCATENATE(INDEX([4]PC!$E$1:$M$2,1,$S567) &amp; " e " &amp; INDEX([4]PC!$E$1:$M$2,1,$S567+1))</f>
        <v>#NAME?</v>
      </c>
      <c r="U567" s="339"/>
      <c r="V567" s="335" t="e">
        <f t="shared" ca="1" si="86"/>
        <v>#NAME?</v>
      </c>
      <c r="W567" s="335" t="e">
        <f ca="1">CONCATENATE(INDEX([4]IMC!$F$1:$R$5,5,$V567) &amp; " e " &amp; INDEX([4]IMC!$F$1:$R$5,5,$V567+1))</f>
        <v>#NAME?</v>
      </c>
      <c r="X567" s="336">
        <f t="shared" si="87"/>
        <v>0</v>
      </c>
      <c r="Y567" s="336">
        <f t="shared" si="88"/>
        <v>0</v>
      </c>
      <c r="Z567" s="337"/>
      <c r="AA567" s="294" t="e">
        <f ca="1">VLOOKUP(F567,[4]IMC!$B$6:$R$210,5,FALSE)</f>
        <v>#NAME?</v>
      </c>
      <c r="AB567" s="294" t="e">
        <f ca="1">VLOOKUP(F567,[4]IMC!$B$6:$R$210,6,FALSE)</f>
        <v>#NAME?</v>
      </c>
      <c r="AC567" s="294" t="e">
        <f ca="1">VLOOKUP(F567,[4]IMC!$B$6:$R$210,7,FALSE)</f>
        <v>#NAME?</v>
      </c>
      <c r="AD567" s="294" t="e">
        <f ca="1">VLOOKUP(F567,[4]IMC!$B$6:$R$210,8,FALSE)</f>
        <v>#NAME?</v>
      </c>
      <c r="AE567" s="294" t="e">
        <f ca="1">VLOOKUP(F567,[4]IMC!$B$6:$R$210,9,FALSE)</f>
        <v>#NAME?</v>
      </c>
      <c r="AF567" s="294" t="e">
        <f ca="1">VLOOKUP(F567,[4]IMC!$B$6:$R$210,10,FALSE)</f>
        <v>#NAME?</v>
      </c>
      <c r="AG567" s="294" t="e">
        <f ca="1">VLOOKUP(F567,[4]IMC!$B$6:$R$210,11,FALSE)</f>
        <v>#NAME?</v>
      </c>
      <c r="AH567" s="294" t="e">
        <f ca="1">VLOOKUP(F567,[4]IMC!$B$6:$R$210,12,FALSE)</f>
        <v>#NAME?</v>
      </c>
      <c r="AI567" s="294" t="e">
        <f ca="1">VLOOKUP(F567,[4]IMC!$B$6:$R$210,13,FALSE)</f>
        <v>#NAME?</v>
      </c>
      <c r="AJ567" s="294" t="e">
        <f ca="1">VLOOKUP(F567,[4]IMC!$B$6:$R$210,14,FALSE)</f>
        <v>#NAME?</v>
      </c>
      <c r="AK567" s="294" t="e">
        <f ca="1">VLOOKUP(F567,[4]IMC!$B$6:$R$210,15,FALSE)</f>
        <v>#NAME?</v>
      </c>
      <c r="AL567" s="294" t="e">
        <f ca="1">VLOOKUP(F567,[4]IMC!$B$6:$R$210,16,FALSE)</f>
        <v>#NAME?</v>
      </c>
      <c r="AM567" s="294" t="e">
        <f ca="1">VLOOKUP(F567,[4]IMC!$B$6:$R$210,17,FALSE)</f>
        <v>#NAME?</v>
      </c>
    </row>
    <row r="568" spans="1:39" ht="12">
      <c r="A568" s="281"/>
      <c r="B568" s="281"/>
      <c r="C568" s="281"/>
      <c r="D568" s="283"/>
      <c r="E568" s="283"/>
      <c r="F568" s="284" t="e">
        <f t="shared" ca="1" si="91"/>
        <v>#NAME?</v>
      </c>
      <c r="G568" s="285" t="e">
        <f t="shared" ca="1" si="92"/>
        <v>#NAME?</v>
      </c>
      <c r="H568" s="281"/>
      <c r="I568" s="281"/>
      <c r="J568" s="281">
        <f t="shared" si="89"/>
        <v>0</v>
      </c>
      <c r="K568" s="281"/>
      <c r="L568" s="286" t="e">
        <f t="shared" si="90"/>
        <v>#DIV/0!</v>
      </c>
      <c r="M568" s="287" t="str">
        <f t="shared" si="84"/>
        <v/>
      </c>
      <c r="N568" s="288" t="e">
        <f ca="1">MATCH(F568,[4]IMC!B:B,0)</f>
        <v>#NAME?</v>
      </c>
      <c r="O568" s="288" t="e">
        <f t="shared" ca="1" si="93"/>
        <v>#NAME?</v>
      </c>
      <c r="P568" s="287" t="e">
        <f ca="1">CONCATENATE(INDEX([4]IMC!$F$1:$R$5,5,$O568) &amp; " e " &amp; INDEX([4]IMC!$F$1:$R$5,5,$O568+1))</f>
        <v>#NAME?</v>
      </c>
      <c r="Q568" s="281"/>
      <c r="R568" s="288" t="e">
        <f ca="1">MATCH(F568,[4]PC!A:A,0)</f>
        <v>#NAME?</v>
      </c>
      <c r="S568" s="288" t="e">
        <f t="shared" ca="1" si="85"/>
        <v>#NAME?</v>
      </c>
      <c r="T568" s="296" t="e">
        <f ca="1">CONCATENATE(INDEX([4]PC!$E$1:$M$2,1,$S568) &amp; " e " &amp; INDEX([4]PC!$E$1:$M$2,1,$S568+1))</f>
        <v>#NAME?</v>
      </c>
      <c r="U568" s="339"/>
      <c r="V568" s="335" t="e">
        <f t="shared" ca="1" si="86"/>
        <v>#NAME?</v>
      </c>
      <c r="W568" s="335" t="e">
        <f ca="1">CONCATENATE(INDEX([4]IMC!$F$1:$R$5,5,$V568) &amp; " e " &amp; INDEX([4]IMC!$F$1:$R$5,5,$V568+1))</f>
        <v>#NAME?</v>
      </c>
      <c r="X568" s="336">
        <f t="shared" si="87"/>
        <v>0</v>
      </c>
      <c r="Y568" s="336">
        <f t="shared" si="88"/>
        <v>0</v>
      </c>
      <c r="Z568" s="337"/>
      <c r="AA568" s="294" t="e">
        <f ca="1">VLOOKUP(F568,[4]IMC!$B$6:$R$210,5,FALSE)</f>
        <v>#NAME?</v>
      </c>
      <c r="AB568" s="294" t="e">
        <f ca="1">VLOOKUP(F568,[4]IMC!$B$6:$R$210,6,FALSE)</f>
        <v>#NAME?</v>
      </c>
      <c r="AC568" s="294" t="e">
        <f ca="1">VLOOKUP(F568,[4]IMC!$B$6:$R$210,7,FALSE)</f>
        <v>#NAME?</v>
      </c>
      <c r="AD568" s="294" t="e">
        <f ca="1">VLOOKUP(F568,[4]IMC!$B$6:$R$210,8,FALSE)</f>
        <v>#NAME?</v>
      </c>
      <c r="AE568" s="294" t="e">
        <f ca="1">VLOOKUP(F568,[4]IMC!$B$6:$R$210,9,FALSE)</f>
        <v>#NAME?</v>
      </c>
      <c r="AF568" s="294" t="e">
        <f ca="1">VLOOKUP(F568,[4]IMC!$B$6:$R$210,10,FALSE)</f>
        <v>#NAME?</v>
      </c>
      <c r="AG568" s="294" t="e">
        <f ca="1">VLOOKUP(F568,[4]IMC!$B$6:$R$210,11,FALSE)</f>
        <v>#NAME?</v>
      </c>
      <c r="AH568" s="294" t="e">
        <f ca="1">VLOOKUP(F568,[4]IMC!$B$6:$R$210,12,FALSE)</f>
        <v>#NAME?</v>
      </c>
      <c r="AI568" s="294" t="e">
        <f ca="1">VLOOKUP(F568,[4]IMC!$B$6:$R$210,13,FALSE)</f>
        <v>#NAME?</v>
      </c>
      <c r="AJ568" s="294" t="e">
        <f ca="1">VLOOKUP(F568,[4]IMC!$B$6:$R$210,14,FALSE)</f>
        <v>#NAME?</v>
      </c>
      <c r="AK568" s="294" t="e">
        <f ca="1">VLOOKUP(F568,[4]IMC!$B$6:$R$210,15,FALSE)</f>
        <v>#NAME?</v>
      </c>
      <c r="AL568" s="294" t="e">
        <f ca="1">VLOOKUP(F568,[4]IMC!$B$6:$R$210,16,FALSE)</f>
        <v>#NAME?</v>
      </c>
      <c r="AM568" s="294" t="e">
        <f ca="1">VLOOKUP(F568,[4]IMC!$B$6:$R$210,17,FALSE)</f>
        <v>#NAME?</v>
      </c>
    </row>
    <row r="569" spans="1:39" ht="12">
      <c r="A569" s="281"/>
      <c r="B569" s="281"/>
      <c r="C569" s="281"/>
      <c r="D569" s="283"/>
      <c r="E569" s="283"/>
      <c r="F569" s="284" t="e">
        <f t="shared" ca="1" si="91"/>
        <v>#NAME?</v>
      </c>
      <c r="G569" s="285" t="e">
        <f t="shared" ca="1" si="92"/>
        <v>#NAME?</v>
      </c>
      <c r="H569" s="281"/>
      <c r="I569" s="281"/>
      <c r="J569" s="281">
        <f t="shared" si="89"/>
        <v>0</v>
      </c>
      <c r="K569" s="281"/>
      <c r="L569" s="286" t="e">
        <f t="shared" si="90"/>
        <v>#DIV/0!</v>
      </c>
      <c r="M569" s="287" t="str">
        <f t="shared" si="84"/>
        <v/>
      </c>
      <c r="N569" s="288" t="e">
        <f ca="1">MATCH(F569,[4]IMC!B:B,0)</f>
        <v>#NAME?</v>
      </c>
      <c r="O569" s="288" t="e">
        <f t="shared" ca="1" si="93"/>
        <v>#NAME?</v>
      </c>
      <c r="P569" s="287" t="e">
        <f ca="1">CONCATENATE(INDEX([4]IMC!$F$1:$R$5,5,$O569) &amp; " e " &amp; INDEX([4]IMC!$F$1:$R$5,5,$O569+1))</f>
        <v>#NAME?</v>
      </c>
      <c r="Q569" s="281"/>
      <c r="R569" s="288" t="e">
        <f ca="1">MATCH(F569,[4]PC!A:A,0)</f>
        <v>#NAME?</v>
      </c>
      <c r="S569" s="288" t="e">
        <f t="shared" ca="1" si="85"/>
        <v>#NAME?</v>
      </c>
      <c r="T569" s="296" t="e">
        <f ca="1">CONCATENATE(INDEX([4]PC!$E$1:$M$2,1,$S569) &amp; " e " &amp; INDEX([4]PC!$E$1:$M$2,1,$S569+1))</f>
        <v>#NAME?</v>
      </c>
      <c r="U569" s="339"/>
      <c r="V569" s="335" t="e">
        <f t="shared" ca="1" si="86"/>
        <v>#NAME?</v>
      </c>
      <c r="W569" s="335" t="e">
        <f ca="1">CONCATENATE(INDEX([4]IMC!$F$1:$R$5,5,$V569) &amp; " e " &amp; INDEX([4]IMC!$F$1:$R$5,5,$V569+1))</f>
        <v>#NAME?</v>
      </c>
      <c r="X569" s="336">
        <f t="shared" si="87"/>
        <v>0</v>
      </c>
      <c r="Y569" s="336">
        <f t="shared" si="88"/>
        <v>0</v>
      </c>
      <c r="Z569" s="337"/>
      <c r="AA569" s="294" t="e">
        <f ca="1">VLOOKUP(F569,[4]IMC!$B$6:$R$210,5,FALSE)</f>
        <v>#NAME?</v>
      </c>
      <c r="AB569" s="294" t="e">
        <f ca="1">VLOOKUP(F569,[4]IMC!$B$6:$R$210,6,FALSE)</f>
        <v>#NAME?</v>
      </c>
      <c r="AC569" s="294" t="e">
        <f ca="1">VLOOKUP(F569,[4]IMC!$B$6:$R$210,7,FALSE)</f>
        <v>#NAME?</v>
      </c>
      <c r="AD569" s="294" t="e">
        <f ca="1">VLOOKUP(F569,[4]IMC!$B$6:$R$210,8,FALSE)</f>
        <v>#NAME?</v>
      </c>
      <c r="AE569" s="294" t="e">
        <f ca="1">VLOOKUP(F569,[4]IMC!$B$6:$R$210,9,FALSE)</f>
        <v>#NAME?</v>
      </c>
      <c r="AF569" s="294" t="e">
        <f ca="1">VLOOKUP(F569,[4]IMC!$B$6:$R$210,10,FALSE)</f>
        <v>#NAME?</v>
      </c>
      <c r="AG569" s="294" t="e">
        <f ca="1">VLOOKUP(F569,[4]IMC!$B$6:$R$210,11,FALSE)</f>
        <v>#NAME?</v>
      </c>
      <c r="AH569" s="294" t="e">
        <f ca="1">VLOOKUP(F569,[4]IMC!$B$6:$R$210,12,FALSE)</f>
        <v>#NAME?</v>
      </c>
      <c r="AI569" s="294" t="e">
        <f ca="1">VLOOKUP(F569,[4]IMC!$B$6:$R$210,13,FALSE)</f>
        <v>#NAME?</v>
      </c>
      <c r="AJ569" s="294" t="e">
        <f ca="1">VLOOKUP(F569,[4]IMC!$B$6:$R$210,14,FALSE)</f>
        <v>#NAME?</v>
      </c>
      <c r="AK569" s="294" t="e">
        <f ca="1">VLOOKUP(F569,[4]IMC!$B$6:$R$210,15,FALSE)</f>
        <v>#NAME?</v>
      </c>
      <c r="AL569" s="294" t="e">
        <f ca="1">VLOOKUP(F569,[4]IMC!$B$6:$R$210,16,FALSE)</f>
        <v>#NAME?</v>
      </c>
      <c r="AM569" s="294" t="e">
        <f ca="1">VLOOKUP(F569,[4]IMC!$B$6:$R$210,17,FALSE)</f>
        <v>#NAME?</v>
      </c>
    </row>
    <row r="570" spans="1:39" ht="12">
      <c r="A570" s="281"/>
      <c r="B570" s="281"/>
      <c r="C570" s="281"/>
      <c r="D570" s="283"/>
      <c r="E570" s="283"/>
      <c r="F570" s="284" t="e">
        <f t="shared" ca="1" si="91"/>
        <v>#NAME?</v>
      </c>
      <c r="G570" s="285" t="e">
        <f t="shared" ca="1" si="92"/>
        <v>#NAME?</v>
      </c>
      <c r="H570" s="281"/>
      <c r="I570" s="281"/>
      <c r="J570" s="281">
        <f t="shared" si="89"/>
        <v>0</v>
      </c>
      <c r="K570" s="281"/>
      <c r="L570" s="286" t="e">
        <f t="shared" si="90"/>
        <v>#DIV/0!</v>
      </c>
      <c r="M570" s="287" t="str">
        <f t="shared" si="84"/>
        <v/>
      </c>
      <c r="N570" s="288" t="e">
        <f ca="1">MATCH(F570,[4]IMC!B:B,0)</f>
        <v>#NAME?</v>
      </c>
      <c r="O570" s="288" t="e">
        <f t="shared" ca="1" si="93"/>
        <v>#NAME?</v>
      </c>
      <c r="P570" s="287" t="e">
        <f ca="1">CONCATENATE(INDEX([4]IMC!$F$1:$R$5,5,$O570) &amp; " e " &amp; INDEX([4]IMC!$F$1:$R$5,5,$O570+1))</f>
        <v>#NAME?</v>
      </c>
      <c r="Q570" s="281"/>
      <c r="R570" s="288" t="e">
        <f ca="1">MATCH(F570,[4]PC!A:A,0)</f>
        <v>#NAME?</v>
      </c>
      <c r="S570" s="288" t="e">
        <f t="shared" ca="1" si="85"/>
        <v>#NAME?</v>
      </c>
      <c r="T570" s="296" t="e">
        <f ca="1">CONCATENATE(INDEX([4]PC!$E$1:$M$2,1,$S570) &amp; " e " &amp; INDEX([4]PC!$E$1:$M$2,1,$S570+1))</f>
        <v>#NAME?</v>
      </c>
      <c r="U570" s="339"/>
      <c r="V570" s="335" t="e">
        <f t="shared" ca="1" si="86"/>
        <v>#NAME?</v>
      </c>
      <c r="W570" s="335" t="e">
        <f ca="1">CONCATENATE(INDEX([4]IMC!$F$1:$R$5,5,$V570) &amp; " e " &amp; INDEX([4]IMC!$F$1:$R$5,5,$V570+1))</f>
        <v>#NAME?</v>
      </c>
      <c r="X570" s="336">
        <f t="shared" si="87"/>
        <v>0</v>
      </c>
      <c r="Y570" s="336">
        <f t="shared" si="88"/>
        <v>0</v>
      </c>
      <c r="Z570" s="337"/>
      <c r="AA570" s="294" t="e">
        <f ca="1">VLOOKUP(F570,[4]IMC!$B$6:$R$210,5,FALSE)</f>
        <v>#NAME?</v>
      </c>
      <c r="AB570" s="294" t="e">
        <f ca="1">VLOOKUP(F570,[4]IMC!$B$6:$R$210,6,FALSE)</f>
        <v>#NAME?</v>
      </c>
      <c r="AC570" s="294" t="e">
        <f ca="1">VLOOKUP(F570,[4]IMC!$B$6:$R$210,7,FALSE)</f>
        <v>#NAME?</v>
      </c>
      <c r="AD570" s="294" t="e">
        <f ca="1">VLOOKUP(F570,[4]IMC!$B$6:$R$210,8,FALSE)</f>
        <v>#NAME?</v>
      </c>
      <c r="AE570" s="294" t="e">
        <f ca="1">VLOOKUP(F570,[4]IMC!$B$6:$R$210,9,FALSE)</f>
        <v>#NAME?</v>
      </c>
      <c r="AF570" s="294" t="e">
        <f ca="1">VLOOKUP(F570,[4]IMC!$B$6:$R$210,10,FALSE)</f>
        <v>#NAME?</v>
      </c>
      <c r="AG570" s="294" t="e">
        <f ca="1">VLOOKUP(F570,[4]IMC!$B$6:$R$210,11,FALSE)</f>
        <v>#NAME?</v>
      </c>
      <c r="AH570" s="294" t="e">
        <f ca="1">VLOOKUP(F570,[4]IMC!$B$6:$R$210,12,FALSE)</f>
        <v>#NAME?</v>
      </c>
      <c r="AI570" s="294" t="e">
        <f ca="1">VLOOKUP(F570,[4]IMC!$B$6:$R$210,13,FALSE)</f>
        <v>#NAME?</v>
      </c>
      <c r="AJ570" s="294" t="e">
        <f ca="1">VLOOKUP(F570,[4]IMC!$B$6:$R$210,14,FALSE)</f>
        <v>#NAME?</v>
      </c>
      <c r="AK570" s="294" t="e">
        <f ca="1">VLOOKUP(F570,[4]IMC!$B$6:$R$210,15,FALSE)</f>
        <v>#NAME?</v>
      </c>
      <c r="AL570" s="294" t="e">
        <f ca="1">VLOOKUP(F570,[4]IMC!$B$6:$R$210,16,FALSE)</f>
        <v>#NAME?</v>
      </c>
      <c r="AM570" s="294" t="e">
        <f ca="1">VLOOKUP(F570,[4]IMC!$B$6:$R$210,17,FALSE)</f>
        <v>#NAME?</v>
      </c>
    </row>
    <row r="571" spans="1:39" ht="12">
      <c r="A571" s="281"/>
      <c r="B571" s="281"/>
      <c r="C571" s="281"/>
      <c r="D571" s="283"/>
      <c r="E571" s="283"/>
      <c r="F571" s="284" t="e">
        <f t="shared" ca="1" si="91"/>
        <v>#NAME?</v>
      </c>
      <c r="G571" s="285" t="e">
        <f t="shared" ca="1" si="92"/>
        <v>#NAME?</v>
      </c>
      <c r="H571" s="281"/>
      <c r="I571" s="281"/>
      <c r="J571" s="281">
        <f t="shared" si="89"/>
        <v>0</v>
      </c>
      <c r="K571" s="281"/>
      <c r="L571" s="286" t="e">
        <f t="shared" si="90"/>
        <v>#DIV/0!</v>
      </c>
      <c r="M571" s="287" t="str">
        <f t="shared" si="84"/>
        <v/>
      </c>
      <c r="N571" s="288" t="e">
        <f ca="1">MATCH(F571,[4]IMC!B:B,0)</f>
        <v>#NAME?</v>
      </c>
      <c r="O571" s="288" t="e">
        <f t="shared" ca="1" si="93"/>
        <v>#NAME?</v>
      </c>
      <c r="P571" s="287" t="e">
        <f ca="1">CONCATENATE(INDEX([4]IMC!$F$1:$R$5,5,$O571) &amp; " e " &amp; INDEX([4]IMC!$F$1:$R$5,5,$O571+1))</f>
        <v>#NAME?</v>
      </c>
      <c r="Q571" s="281"/>
      <c r="R571" s="288" t="e">
        <f ca="1">MATCH(F571,[4]PC!A:A,0)</f>
        <v>#NAME?</v>
      </c>
      <c r="S571" s="288" t="e">
        <f t="shared" ca="1" si="85"/>
        <v>#NAME?</v>
      </c>
      <c r="T571" s="296" t="e">
        <f ca="1">CONCATENATE(INDEX([4]PC!$E$1:$M$2,1,$S571) &amp; " e " &amp; INDEX([4]PC!$E$1:$M$2,1,$S571+1))</f>
        <v>#NAME?</v>
      </c>
      <c r="U571" s="339"/>
      <c r="V571" s="335" t="e">
        <f t="shared" ca="1" si="86"/>
        <v>#NAME?</v>
      </c>
      <c r="W571" s="335" t="e">
        <f ca="1">CONCATENATE(INDEX([4]IMC!$F$1:$R$5,5,$V571) &amp; " e " &amp; INDEX([4]IMC!$F$1:$R$5,5,$V571+1))</f>
        <v>#NAME?</v>
      </c>
      <c r="X571" s="336">
        <f t="shared" si="87"/>
        <v>0</v>
      </c>
      <c r="Y571" s="336">
        <f t="shared" si="88"/>
        <v>0</v>
      </c>
      <c r="Z571" s="337"/>
      <c r="AA571" s="294" t="e">
        <f ca="1">VLOOKUP(F571,[4]IMC!$B$6:$R$210,5,FALSE)</f>
        <v>#NAME?</v>
      </c>
      <c r="AB571" s="294" t="e">
        <f ca="1">VLOOKUP(F571,[4]IMC!$B$6:$R$210,6,FALSE)</f>
        <v>#NAME?</v>
      </c>
      <c r="AC571" s="294" t="e">
        <f ca="1">VLOOKUP(F571,[4]IMC!$B$6:$R$210,7,FALSE)</f>
        <v>#NAME?</v>
      </c>
      <c r="AD571" s="294" t="e">
        <f ca="1">VLOOKUP(F571,[4]IMC!$B$6:$R$210,8,FALSE)</f>
        <v>#NAME?</v>
      </c>
      <c r="AE571" s="294" t="e">
        <f ca="1">VLOOKUP(F571,[4]IMC!$B$6:$R$210,9,FALSE)</f>
        <v>#NAME?</v>
      </c>
      <c r="AF571" s="294" t="e">
        <f ca="1">VLOOKUP(F571,[4]IMC!$B$6:$R$210,10,FALSE)</f>
        <v>#NAME?</v>
      </c>
      <c r="AG571" s="294" t="e">
        <f ca="1">VLOOKUP(F571,[4]IMC!$B$6:$R$210,11,FALSE)</f>
        <v>#NAME?</v>
      </c>
      <c r="AH571" s="294" t="e">
        <f ca="1">VLOOKUP(F571,[4]IMC!$B$6:$R$210,12,FALSE)</f>
        <v>#NAME?</v>
      </c>
      <c r="AI571" s="294" t="e">
        <f ca="1">VLOOKUP(F571,[4]IMC!$B$6:$R$210,13,FALSE)</f>
        <v>#NAME?</v>
      </c>
      <c r="AJ571" s="294" t="e">
        <f ca="1">VLOOKUP(F571,[4]IMC!$B$6:$R$210,14,FALSE)</f>
        <v>#NAME?</v>
      </c>
      <c r="AK571" s="294" t="e">
        <f ca="1">VLOOKUP(F571,[4]IMC!$B$6:$R$210,15,FALSE)</f>
        <v>#NAME?</v>
      </c>
      <c r="AL571" s="294" t="e">
        <f ca="1">VLOOKUP(F571,[4]IMC!$B$6:$R$210,16,FALSE)</f>
        <v>#NAME?</v>
      </c>
      <c r="AM571" s="294" t="e">
        <f ca="1">VLOOKUP(F571,[4]IMC!$B$6:$R$210,17,FALSE)</f>
        <v>#NAME?</v>
      </c>
    </row>
    <row r="572" spans="1:39" ht="12">
      <c r="A572" s="281"/>
      <c r="B572" s="281"/>
      <c r="C572" s="281"/>
      <c r="D572" s="283"/>
      <c r="E572" s="283"/>
      <c r="F572" s="284" t="e">
        <f t="shared" ca="1" si="91"/>
        <v>#NAME?</v>
      </c>
      <c r="G572" s="285" t="e">
        <f t="shared" ca="1" si="92"/>
        <v>#NAME?</v>
      </c>
      <c r="H572" s="281"/>
      <c r="I572" s="281"/>
      <c r="J572" s="281">
        <f t="shared" si="89"/>
        <v>0</v>
      </c>
      <c r="K572" s="281"/>
      <c r="L572" s="286" t="e">
        <f t="shared" si="90"/>
        <v>#DIV/0!</v>
      </c>
      <c r="M572" s="287" t="str">
        <f t="shared" si="84"/>
        <v/>
      </c>
      <c r="N572" s="288" t="e">
        <f ca="1">MATCH(F572,[4]IMC!B:B,0)</f>
        <v>#NAME?</v>
      </c>
      <c r="O572" s="288" t="e">
        <f t="shared" ca="1" si="93"/>
        <v>#NAME?</v>
      </c>
      <c r="P572" s="287" t="e">
        <f ca="1">CONCATENATE(INDEX([4]IMC!$F$1:$R$5,5,$O572) &amp; " e " &amp; INDEX([4]IMC!$F$1:$R$5,5,$O572+1))</f>
        <v>#NAME?</v>
      </c>
      <c r="Q572" s="281"/>
      <c r="R572" s="288" t="e">
        <f ca="1">MATCH(F572,[4]PC!A:A,0)</f>
        <v>#NAME?</v>
      </c>
      <c r="S572" s="288" t="e">
        <f t="shared" ca="1" si="85"/>
        <v>#NAME?</v>
      </c>
      <c r="T572" s="296" t="e">
        <f ca="1">CONCATENATE(INDEX([4]PC!$E$1:$M$2,1,$S572) &amp; " e " &amp; INDEX([4]PC!$E$1:$M$2,1,$S572+1))</f>
        <v>#NAME?</v>
      </c>
      <c r="U572" s="339"/>
      <c r="V572" s="335" t="e">
        <f t="shared" ca="1" si="86"/>
        <v>#NAME?</v>
      </c>
      <c r="W572" s="335" t="e">
        <f ca="1">CONCATENATE(INDEX([4]IMC!$F$1:$R$5,5,$V572) &amp; " e " &amp; INDEX([4]IMC!$F$1:$R$5,5,$V572+1))</f>
        <v>#NAME?</v>
      </c>
      <c r="X572" s="336">
        <f t="shared" si="87"/>
        <v>0</v>
      </c>
      <c r="Y572" s="336">
        <f t="shared" si="88"/>
        <v>0</v>
      </c>
      <c r="Z572" s="337"/>
      <c r="AA572" s="294" t="e">
        <f ca="1">VLOOKUP(F572,[4]IMC!$B$6:$R$210,5,FALSE)</f>
        <v>#NAME?</v>
      </c>
      <c r="AB572" s="294" t="e">
        <f ca="1">VLOOKUP(F572,[4]IMC!$B$6:$R$210,6,FALSE)</f>
        <v>#NAME?</v>
      </c>
      <c r="AC572" s="294" t="e">
        <f ca="1">VLOOKUP(F572,[4]IMC!$B$6:$R$210,7,FALSE)</f>
        <v>#NAME?</v>
      </c>
      <c r="AD572" s="294" t="e">
        <f ca="1">VLOOKUP(F572,[4]IMC!$B$6:$R$210,8,FALSE)</f>
        <v>#NAME?</v>
      </c>
      <c r="AE572" s="294" t="e">
        <f ca="1">VLOOKUP(F572,[4]IMC!$B$6:$R$210,9,FALSE)</f>
        <v>#NAME?</v>
      </c>
      <c r="AF572" s="294" t="e">
        <f ca="1">VLOOKUP(F572,[4]IMC!$B$6:$R$210,10,FALSE)</f>
        <v>#NAME?</v>
      </c>
      <c r="AG572" s="294" t="e">
        <f ca="1">VLOOKUP(F572,[4]IMC!$B$6:$R$210,11,FALSE)</f>
        <v>#NAME?</v>
      </c>
      <c r="AH572" s="294" t="e">
        <f ca="1">VLOOKUP(F572,[4]IMC!$B$6:$R$210,12,FALSE)</f>
        <v>#NAME?</v>
      </c>
      <c r="AI572" s="294" t="e">
        <f ca="1">VLOOKUP(F572,[4]IMC!$B$6:$R$210,13,FALSE)</f>
        <v>#NAME?</v>
      </c>
      <c r="AJ572" s="294" t="e">
        <f ca="1">VLOOKUP(F572,[4]IMC!$B$6:$R$210,14,FALSE)</f>
        <v>#NAME?</v>
      </c>
      <c r="AK572" s="294" t="e">
        <f ca="1">VLOOKUP(F572,[4]IMC!$B$6:$R$210,15,FALSE)</f>
        <v>#NAME?</v>
      </c>
      <c r="AL572" s="294" t="e">
        <f ca="1">VLOOKUP(F572,[4]IMC!$B$6:$R$210,16,FALSE)</f>
        <v>#NAME?</v>
      </c>
      <c r="AM572" s="294" t="e">
        <f ca="1">VLOOKUP(F572,[4]IMC!$B$6:$R$210,17,FALSE)</f>
        <v>#NAME?</v>
      </c>
    </row>
    <row r="573" spans="1:39" ht="12">
      <c r="A573" s="281"/>
      <c r="B573" s="281"/>
      <c r="C573" s="281"/>
      <c r="D573" s="283"/>
      <c r="E573" s="283"/>
      <c r="F573" s="284" t="e">
        <f t="shared" ca="1" si="91"/>
        <v>#NAME?</v>
      </c>
      <c r="G573" s="285" t="e">
        <f t="shared" ca="1" si="92"/>
        <v>#NAME?</v>
      </c>
      <c r="H573" s="281"/>
      <c r="I573" s="281"/>
      <c r="J573" s="281">
        <f t="shared" si="89"/>
        <v>0</v>
      </c>
      <c r="K573" s="281"/>
      <c r="L573" s="286" t="e">
        <f t="shared" si="90"/>
        <v>#DIV/0!</v>
      </c>
      <c r="M573" s="287" t="str">
        <f t="shared" si="84"/>
        <v/>
      </c>
      <c r="N573" s="288" t="e">
        <f ca="1">MATCH(F573,[4]IMC!B:B,0)</f>
        <v>#NAME?</v>
      </c>
      <c r="O573" s="288" t="e">
        <f t="shared" ca="1" si="93"/>
        <v>#NAME?</v>
      </c>
      <c r="P573" s="287" t="e">
        <f ca="1">CONCATENATE(INDEX([4]IMC!$F$1:$R$5,5,$O573) &amp; " e " &amp; INDEX([4]IMC!$F$1:$R$5,5,$O573+1))</f>
        <v>#NAME?</v>
      </c>
      <c r="Q573" s="281"/>
      <c r="R573" s="288" t="e">
        <f ca="1">MATCH(F573,[4]PC!A:A,0)</f>
        <v>#NAME?</v>
      </c>
      <c r="S573" s="288" t="e">
        <f t="shared" ca="1" si="85"/>
        <v>#NAME?</v>
      </c>
      <c r="T573" s="296" t="e">
        <f ca="1">CONCATENATE(INDEX([4]PC!$E$1:$M$2,1,$S573) &amp; " e " &amp; INDEX([4]PC!$E$1:$M$2,1,$S573+1))</f>
        <v>#NAME?</v>
      </c>
      <c r="U573" s="339"/>
      <c r="V573" s="335" t="e">
        <f t="shared" ca="1" si="86"/>
        <v>#NAME?</v>
      </c>
      <c r="W573" s="335" t="e">
        <f ca="1">CONCATENATE(INDEX([4]IMC!$F$1:$R$5,5,$V573) &amp; " e " &amp; INDEX([4]IMC!$F$1:$R$5,5,$V573+1))</f>
        <v>#NAME?</v>
      </c>
      <c r="X573" s="336">
        <f t="shared" si="87"/>
        <v>0</v>
      </c>
      <c r="Y573" s="336">
        <f t="shared" si="88"/>
        <v>0</v>
      </c>
      <c r="Z573" s="337"/>
      <c r="AA573" s="294" t="e">
        <f ca="1">VLOOKUP(F573,[4]IMC!$B$6:$R$210,5,FALSE)</f>
        <v>#NAME?</v>
      </c>
      <c r="AB573" s="294" t="e">
        <f ca="1">VLOOKUP(F573,[4]IMC!$B$6:$R$210,6,FALSE)</f>
        <v>#NAME?</v>
      </c>
      <c r="AC573" s="294" t="e">
        <f ca="1">VLOOKUP(F573,[4]IMC!$B$6:$R$210,7,FALSE)</f>
        <v>#NAME?</v>
      </c>
      <c r="AD573" s="294" t="e">
        <f ca="1">VLOOKUP(F573,[4]IMC!$B$6:$R$210,8,FALSE)</f>
        <v>#NAME?</v>
      </c>
      <c r="AE573" s="294" t="e">
        <f ca="1">VLOOKUP(F573,[4]IMC!$B$6:$R$210,9,FALSE)</f>
        <v>#NAME?</v>
      </c>
      <c r="AF573" s="294" t="e">
        <f ca="1">VLOOKUP(F573,[4]IMC!$B$6:$R$210,10,FALSE)</f>
        <v>#NAME?</v>
      </c>
      <c r="AG573" s="294" t="e">
        <f ca="1">VLOOKUP(F573,[4]IMC!$B$6:$R$210,11,FALSE)</f>
        <v>#NAME?</v>
      </c>
      <c r="AH573" s="294" t="e">
        <f ca="1">VLOOKUP(F573,[4]IMC!$B$6:$R$210,12,FALSE)</f>
        <v>#NAME?</v>
      </c>
      <c r="AI573" s="294" t="e">
        <f ca="1">VLOOKUP(F573,[4]IMC!$B$6:$R$210,13,FALSE)</f>
        <v>#NAME?</v>
      </c>
      <c r="AJ573" s="294" t="e">
        <f ca="1">VLOOKUP(F573,[4]IMC!$B$6:$R$210,14,FALSE)</f>
        <v>#NAME?</v>
      </c>
      <c r="AK573" s="294" t="e">
        <f ca="1">VLOOKUP(F573,[4]IMC!$B$6:$R$210,15,FALSE)</f>
        <v>#NAME?</v>
      </c>
      <c r="AL573" s="294" t="e">
        <f ca="1">VLOOKUP(F573,[4]IMC!$B$6:$R$210,16,FALSE)</f>
        <v>#NAME?</v>
      </c>
      <c r="AM573" s="294" t="e">
        <f ca="1">VLOOKUP(F573,[4]IMC!$B$6:$R$210,17,FALSE)</f>
        <v>#NAME?</v>
      </c>
    </row>
    <row r="574" spans="1:39" ht="12">
      <c r="A574" s="281"/>
      <c r="B574" s="281"/>
      <c r="C574" s="281"/>
      <c r="D574" s="283"/>
      <c r="E574" s="283"/>
      <c r="F574" s="284" t="e">
        <f t="shared" ca="1" si="91"/>
        <v>#NAME?</v>
      </c>
      <c r="G574" s="285" t="e">
        <f t="shared" ca="1" si="92"/>
        <v>#NAME?</v>
      </c>
      <c r="H574" s="281"/>
      <c r="I574" s="281"/>
      <c r="J574" s="281">
        <f t="shared" si="89"/>
        <v>0</v>
      </c>
      <c r="K574" s="281"/>
      <c r="L574" s="286" t="e">
        <f t="shared" si="90"/>
        <v>#DIV/0!</v>
      </c>
      <c r="M574" s="287" t="str">
        <f t="shared" si="84"/>
        <v/>
      </c>
      <c r="N574" s="288" t="e">
        <f ca="1">MATCH(F574,[4]IMC!B:B,0)</f>
        <v>#NAME?</v>
      </c>
      <c r="O574" s="288" t="e">
        <f t="shared" ca="1" si="93"/>
        <v>#NAME?</v>
      </c>
      <c r="P574" s="287" t="e">
        <f ca="1">CONCATENATE(INDEX([4]IMC!$F$1:$R$5,5,$O574) &amp; " e " &amp; INDEX([4]IMC!$F$1:$R$5,5,$O574+1))</f>
        <v>#NAME?</v>
      </c>
      <c r="Q574" s="281"/>
      <c r="R574" s="288" t="e">
        <f ca="1">MATCH(F574,[4]PC!A:A,0)</f>
        <v>#NAME?</v>
      </c>
      <c r="S574" s="288" t="e">
        <f t="shared" ca="1" si="85"/>
        <v>#NAME?</v>
      </c>
      <c r="T574" s="296" t="e">
        <f ca="1">CONCATENATE(INDEX([4]PC!$E$1:$M$2,1,$S574) &amp; " e " &amp; INDEX([4]PC!$E$1:$M$2,1,$S574+1))</f>
        <v>#NAME?</v>
      </c>
      <c r="U574" s="339"/>
      <c r="V574" s="335" t="e">
        <f t="shared" ca="1" si="86"/>
        <v>#NAME?</v>
      </c>
      <c r="W574" s="335" t="e">
        <f ca="1">CONCATENATE(INDEX([4]IMC!$F$1:$R$5,5,$V574) &amp; " e " &amp; INDEX([4]IMC!$F$1:$R$5,5,$V574+1))</f>
        <v>#NAME?</v>
      </c>
      <c r="X574" s="336">
        <f t="shared" si="87"/>
        <v>0</v>
      </c>
      <c r="Y574" s="336">
        <f t="shared" si="88"/>
        <v>0</v>
      </c>
      <c r="Z574" s="337"/>
      <c r="AA574" s="294" t="e">
        <f ca="1">VLOOKUP(F574,[4]IMC!$B$6:$R$210,5,FALSE)</f>
        <v>#NAME?</v>
      </c>
      <c r="AB574" s="294" t="e">
        <f ca="1">VLOOKUP(F574,[4]IMC!$B$6:$R$210,6,FALSE)</f>
        <v>#NAME?</v>
      </c>
      <c r="AC574" s="294" t="e">
        <f ca="1">VLOOKUP(F574,[4]IMC!$B$6:$R$210,7,FALSE)</f>
        <v>#NAME?</v>
      </c>
      <c r="AD574" s="294" t="e">
        <f ca="1">VLOOKUP(F574,[4]IMC!$B$6:$R$210,8,FALSE)</f>
        <v>#NAME?</v>
      </c>
      <c r="AE574" s="294" t="e">
        <f ca="1">VLOOKUP(F574,[4]IMC!$B$6:$R$210,9,FALSE)</f>
        <v>#NAME?</v>
      </c>
      <c r="AF574" s="294" t="e">
        <f ca="1">VLOOKUP(F574,[4]IMC!$B$6:$R$210,10,FALSE)</f>
        <v>#NAME?</v>
      </c>
      <c r="AG574" s="294" t="e">
        <f ca="1">VLOOKUP(F574,[4]IMC!$B$6:$R$210,11,FALSE)</f>
        <v>#NAME?</v>
      </c>
      <c r="AH574" s="294" t="e">
        <f ca="1">VLOOKUP(F574,[4]IMC!$B$6:$R$210,12,FALSE)</f>
        <v>#NAME?</v>
      </c>
      <c r="AI574" s="294" t="e">
        <f ca="1">VLOOKUP(F574,[4]IMC!$B$6:$R$210,13,FALSE)</f>
        <v>#NAME?</v>
      </c>
      <c r="AJ574" s="294" t="e">
        <f ca="1">VLOOKUP(F574,[4]IMC!$B$6:$R$210,14,FALSE)</f>
        <v>#NAME?</v>
      </c>
      <c r="AK574" s="294" t="e">
        <f ca="1">VLOOKUP(F574,[4]IMC!$B$6:$R$210,15,FALSE)</f>
        <v>#NAME?</v>
      </c>
      <c r="AL574" s="294" t="e">
        <f ca="1">VLOOKUP(F574,[4]IMC!$B$6:$R$210,16,FALSE)</f>
        <v>#NAME?</v>
      </c>
      <c r="AM574" s="294" t="e">
        <f ca="1">VLOOKUP(F574,[4]IMC!$B$6:$R$210,17,FALSE)</f>
        <v>#NAME?</v>
      </c>
    </row>
    <row r="575" spans="1:39" ht="12">
      <c r="A575" s="281"/>
      <c r="B575" s="281"/>
      <c r="C575" s="281"/>
      <c r="D575" s="283"/>
      <c r="E575" s="283"/>
      <c r="F575" s="284" t="e">
        <f t="shared" ca="1" si="91"/>
        <v>#NAME?</v>
      </c>
      <c r="G575" s="285" t="e">
        <f t="shared" ca="1" si="92"/>
        <v>#NAME?</v>
      </c>
      <c r="H575" s="281"/>
      <c r="I575" s="281"/>
      <c r="J575" s="281">
        <f t="shared" si="89"/>
        <v>0</v>
      </c>
      <c r="K575" s="281"/>
      <c r="L575" s="286" t="e">
        <f t="shared" si="90"/>
        <v>#DIV/0!</v>
      </c>
      <c r="M575" s="287" t="str">
        <f t="shared" si="84"/>
        <v/>
      </c>
      <c r="N575" s="288" t="e">
        <f ca="1">MATCH(F575,[4]IMC!B:B,0)</f>
        <v>#NAME?</v>
      </c>
      <c r="O575" s="288" t="e">
        <f t="shared" ca="1" si="93"/>
        <v>#NAME?</v>
      </c>
      <c r="P575" s="287" t="e">
        <f ca="1">CONCATENATE(INDEX([4]IMC!$F$1:$R$5,5,$O575) &amp; " e " &amp; INDEX([4]IMC!$F$1:$R$5,5,$O575+1))</f>
        <v>#NAME?</v>
      </c>
      <c r="Q575" s="281"/>
      <c r="R575" s="288" t="e">
        <f ca="1">MATCH(F575,[4]PC!A:A,0)</f>
        <v>#NAME?</v>
      </c>
      <c r="S575" s="288" t="e">
        <f t="shared" ca="1" si="85"/>
        <v>#NAME?</v>
      </c>
      <c r="T575" s="296" t="e">
        <f ca="1">CONCATENATE(INDEX([4]PC!$E$1:$M$2,1,$S575) &amp; " e " &amp; INDEX([4]PC!$E$1:$M$2,1,$S575+1))</f>
        <v>#NAME?</v>
      </c>
      <c r="U575" s="339"/>
      <c r="V575" s="335" t="e">
        <f t="shared" ca="1" si="86"/>
        <v>#NAME?</v>
      </c>
      <c r="W575" s="335" t="e">
        <f ca="1">CONCATENATE(INDEX([4]IMC!$F$1:$R$5,5,$V575) &amp; " e " &amp; INDEX([4]IMC!$F$1:$R$5,5,$V575+1))</f>
        <v>#NAME?</v>
      </c>
      <c r="X575" s="336">
        <f t="shared" si="87"/>
        <v>0</v>
      </c>
      <c r="Y575" s="336">
        <f t="shared" si="88"/>
        <v>0</v>
      </c>
      <c r="Z575" s="337"/>
      <c r="AA575" s="294" t="e">
        <f ca="1">VLOOKUP(F575,[4]IMC!$B$6:$R$210,5,FALSE)</f>
        <v>#NAME?</v>
      </c>
      <c r="AB575" s="294" t="e">
        <f ca="1">VLOOKUP(F575,[4]IMC!$B$6:$R$210,6,FALSE)</f>
        <v>#NAME?</v>
      </c>
      <c r="AC575" s="294" t="e">
        <f ca="1">VLOOKUP(F575,[4]IMC!$B$6:$R$210,7,FALSE)</f>
        <v>#NAME?</v>
      </c>
      <c r="AD575" s="294" t="e">
        <f ca="1">VLOOKUP(F575,[4]IMC!$B$6:$R$210,8,FALSE)</f>
        <v>#NAME?</v>
      </c>
      <c r="AE575" s="294" t="e">
        <f ca="1">VLOOKUP(F575,[4]IMC!$B$6:$R$210,9,FALSE)</f>
        <v>#NAME?</v>
      </c>
      <c r="AF575" s="294" t="e">
        <f ca="1">VLOOKUP(F575,[4]IMC!$B$6:$R$210,10,FALSE)</f>
        <v>#NAME?</v>
      </c>
      <c r="AG575" s="294" t="e">
        <f ca="1">VLOOKUP(F575,[4]IMC!$B$6:$R$210,11,FALSE)</f>
        <v>#NAME?</v>
      </c>
      <c r="AH575" s="294" t="e">
        <f ca="1">VLOOKUP(F575,[4]IMC!$B$6:$R$210,12,FALSE)</f>
        <v>#NAME?</v>
      </c>
      <c r="AI575" s="294" t="e">
        <f ca="1">VLOOKUP(F575,[4]IMC!$B$6:$R$210,13,FALSE)</f>
        <v>#NAME?</v>
      </c>
      <c r="AJ575" s="294" t="e">
        <f ca="1">VLOOKUP(F575,[4]IMC!$B$6:$R$210,14,FALSE)</f>
        <v>#NAME?</v>
      </c>
      <c r="AK575" s="294" t="e">
        <f ca="1">VLOOKUP(F575,[4]IMC!$B$6:$R$210,15,FALSE)</f>
        <v>#NAME?</v>
      </c>
      <c r="AL575" s="294" t="e">
        <f ca="1">VLOOKUP(F575,[4]IMC!$B$6:$R$210,16,FALSE)</f>
        <v>#NAME?</v>
      </c>
      <c r="AM575" s="294" t="e">
        <f ca="1">VLOOKUP(F575,[4]IMC!$B$6:$R$210,17,FALSE)</f>
        <v>#NAME?</v>
      </c>
    </row>
    <row r="576" spans="1:39" ht="12">
      <c r="A576" s="281"/>
      <c r="B576" s="281"/>
      <c r="C576" s="281"/>
      <c r="D576" s="283"/>
      <c r="E576" s="283"/>
      <c r="F576" s="284" t="e">
        <f t="shared" ca="1" si="91"/>
        <v>#NAME?</v>
      </c>
      <c r="G576" s="285" t="e">
        <f t="shared" ca="1" si="92"/>
        <v>#NAME?</v>
      </c>
      <c r="H576" s="281"/>
      <c r="I576" s="281"/>
      <c r="J576" s="281">
        <f t="shared" si="89"/>
        <v>0</v>
      </c>
      <c r="K576" s="281"/>
      <c r="L576" s="286" t="e">
        <f t="shared" si="90"/>
        <v>#DIV/0!</v>
      </c>
      <c r="M576" s="287" t="str">
        <f t="shared" si="84"/>
        <v/>
      </c>
      <c r="N576" s="288" t="e">
        <f ca="1">MATCH(F576,[4]IMC!B:B,0)</f>
        <v>#NAME?</v>
      </c>
      <c r="O576" s="288" t="e">
        <f t="shared" ca="1" si="93"/>
        <v>#NAME?</v>
      </c>
      <c r="P576" s="287" t="e">
        <f ca="1">CONCATENATE(INDEX([4]IMC!$F$1:$R$5,5,$O576) &amp; " e " &amp; INDEX([4]IMC!$F$1:$R$5,5,$O576+1))</f>
        <v>#NAME?</v>
      </c>
      <c r="Q576" s="281"/>
      <c r="R576" s="288" t="e">
        <f ca="1">MATCH(F576,[4]PC!A:A,0)</f>
        <v>#NAME?</v>
      </c>
      <c r="S576" s="288" t="e">
        <f t="shared" ca="1" si="85"/>
        <v>#NAME?</v>
      </c>
      <c r="T576" s="296" t="e">
        <f ca="1">CONCATENATE(INDEX([4]PC!$E$1:$M$2,1,$S576) &amp; " e " &amp; INDEX([4]PC!$E$1:$M$2,1,$S576+1))</f>
        <v>#NAME?</v>
      </c>
      <c r="U576" s="339"/>
      <c r="V576" s="335" t="e">
        <f t="shared" ca="1" si="86"/>
        <v>#NAME?</v>
      </c>
      <c r="W576" s="335" t="e">
        <f ca="1">CONCATENATE(INDEX([4]IMC!$F$1:$R$5,5,$V576) &amp; " e " &amp; INDEX([4]IMC!$F$1:$R$5,5,$V576+1))</f>
        <v>#NAME?</v>
      </c>
      <c r="X576" s="336">
        <f t="shared" si="87"/>
        <v>0</v>
      </c>
      <c r="Y576" s="336">
        <f t="shared" si="88"/>
        <v>0</v>
      </c>
      <c r="Z576" s="337"/>
      <c r="AA576" s="294" t="e">
        <f ca="1">VLOOKUP(F576,[4]IMC!$B$6:$R$210,5,FALSE)</f>
        <v>#NAME?</v>
      </c>
      <c r="AB576" s="294" t="e">
        <f ca="1">VLOOKUP(F576,[4]IMC!$B$6:$R$210,6,FALSE)</f>
        <v>#NAME?</v>
      </c>
      <c r="AC576" s="294" t="e">
        <f ca="1">VLOOKUP(F576,[4]IMC!$B$6:$R$210,7,FALSE)</f>
        <v>#NAME?</v>
      </c>
      <c r="AD576" s="294" t="e">
        <f ca="1">VLOOKUP(F576,[4]IMC!$B$6:$R$210,8,FALSE)</f>
        <v>#NAME?</v>
      </c>
      <c r="AE576" s="294" t="e">
        <f ca="1">VLOOKUP(F576,[4]IMC!$B$6:$R$210,9,FALSE)</f>
        <v>#NAME?</v>
      </c>
      <c r="AF576" s="294" t="e">
        <f ca="1">VLOOKUP(F576,[4]IMC!$B$6:$R$210,10,FALSE)</f>
        <v>#NAME?</v>
      </c>
      <c r="AG576" s="294" t="e">
        <f ca="1">VLOOKUP(F576,[4]IMC!$B$6:$R$210,11,FALSE)</f>
        <v>#NAME?</v>
      </c>
      <c r="AH576" s="294" t="e">
        <f ca="1">VLOOKUP(F576,[4]IMC!$B$6:$R$210,12,FALSE)</f>
        <v>#NAME?</v>
      </c>
      <c r="AI576" s="294" t="e">
        <f ca="1">VLOOKUP(F576,[4]IMC!$B$6:$R$210,13,FALSE)</f>
        <v>#NAME?</v>
      </c>
      <c r="AJ576" s="294" t="e">
        <f ca="1">VLOOKUP(F576,[4]IMC!$B$6:$R$210,14,FALSE)</f>
        <v>#NAME?</v>
      </c>
      <c r="AK576" s="294" t="e">
        <f ca="1">VLOOKUP(F576,[4]IMC!$B$6:$R$210,15,FALSE)</f>
        <v>#NAME?</v>
      </c>
      <c r="AL576" s="294" t="e">
        <f ca="1">VLOOKUP(F576,[4]IMC!$B$6:$R$210,16,FALSE)</f>
        <v>#NAME?</v>
      </c>
      <c r="AM576" s="294" t="e">
        <f ca="1">VLOOKUP(F576,[4]IMC!$B$6:$R$210,17,FALSE)</f>
        <v>#NAME?</v>
      </c>
    </row>
    <row r="577" spans="1:39" ht="12">
      <c r="A577" s="281"/>
      <c r="B577" s="281"/>
      <c r="C577" s="281"/>
      <c r="D577" s="283"/>
      <c r="E577" s="283"/>
      <c r="F577" s="284" t="e">
        <f t="shared" ca="1" si="91"/>
        <v>#NAME?</v>
      </c>
      <c r="G577" s="285" t="e">
        <f t="shared" ca="1" si="92"/>
        <v>#NAME?</v>
      </c>
      <c r="H577" s="281"/>
      <c r="I577" s="281"/>
      <c r="J577" s="281">
        <f t="shared" si="89"/>
        <v>0</v>
      </c>
      <c r="K577" s="281"/>
      <c r="L577" s="286" t="e">
        <f t="shared" si="90"/>
        <v>#DIV/0!</v>
      </c>
      <c r="M577" s="287" t="str">
        <f t="shared" si="84"/>
        <v/>
      </c>
      <c r="N577" s="288" t="e">
        <f ca="1">MATCH(F577,[4]IMC!B:B,0)</f>
        <v>#NAME?</v>
      </c>
      <c r="O577" s="288" t="e">
        <f t="shared" ca="1" si="93"/>
        <v>#NAME?</v>
      </c>
      <c r="P577" s="287" t="e">
        <f ca="1">CONCATENATE(INDEX([4]IMC!$F$1:$R$5,5,$O577) &amp; " e " &amp; INDEX([4]IMC!$F$1:$R$5,5,$O577+1))</f>
        <v>#NAME?</v>
      </c>
      <c r="Q577" s="281"/>
      <c r="R577" s="288" t="e">
        <f ca="1">MATCH(F577,[4]PC!A:A,0)</f>
        <v>#NAME?</v>
      </c>
      <c r="S577" s="288" t="e">
        <f t="shared" ca="1" si="85"/>
        <v>#NAME?</v>
      </c>
      <c r="T577" s="296" t="e">
        <f ca="1">CONCATENATE(INDEX([4]PC!$E$1:$M$2,1,$S577) &amp; " e " &amp; INDEX([4]PC!$E$1:$M$2,1,$S577+1))</f>
        <v>#NAME?</v>
      </c>
      <c r="U577" s="339"/>
      <c r="V577" s="335" t="e">
        <f t="shared" ca="1" si="86"/>
        <v>#NAME?</v>
      </c>
      <c r="W577" s="335" t="e">
        <f ca="1">CONCATENATE(INDEX([4]IMC!$F$1:$R$5,5,$V577) &amp; " e " &amp; INDEX([4]IMC!$F$1:$R$5,5,$V577+1))</f>
        <v>#NAME?</v>
      </c>
      <c r="X577" s="336">
        <f t="shared" si="87"/>
        <v>0</v>
      </c>
      <c r="Y577" s="336">
        <f t="shared" si="88"/>
        <v>0</v>
      </c>
      <c r="Z577" s="337"/>
      <c r="AA577" s="294" t="e">
        <f ca="1">VLOOKUP(F577,[4]IMC!$B$6:$R$210,5,FALSE)</f>
        <v>#NAME?</v>
      </c>
      <c r="AB577" s="294" t="e">
        <f ca="1">VLOOKUP(F577,[4]IMC!$B$6:$R$210,6,FALSE)</f>
        <v>#NAME?</v>
      </c>
      <c r="AC577" s="294" t="e">
        <f ca="1">VLOOKUP(F577,[4]IMC!$B$6:$R$210,7,FALSE)</f>
        <v>#NAME?</v>
      </c>
      <c r="AD577" s="294" t="e">
        <f ca="1">VLOOKUP(F577,[4]IMC!$B$6:$R$210,8,FALSE)</f>
        <v>#NAME?</v>
      </c>
      <c r="AE577" s="294" t="e">
        <f ca="1">VLOOKUP(F577,[4]IMC!$B$6:$R$210,9,FALSE)</f>
        <v>#NAME?</v>
      </c>
      <c r="AF577" s="294" t="e">
        <f ca="1">VLOOKUP(F577,[4]IMC!$B$6:$R$210,10,FALSE)</f>
        <v>#NAME?</v>
      </c>
      <c r="AG577" s="294" t="e">
        <f ca="1">VLOOKUP(F577,[4]IMC!$B$6:$R$210,11,FALSE)</f>
        <v>#NAME?</v>
      </c>
      <c r="AH577" s="294" t="e">
        <f ca="1">VLOOKUP(F577,[4]IMC!$B$6:$R$210,12,FALSE)</f>
        <v>#NAME?</v>
      </c>
      <c r="AI577" s="294" t="e">
        <f ca="1">VLOOKUP(F577,[4]IMC!$B$6:$R$210,13,FALSE)</f>
        <v>#NAME?</v>
      </c>
      <c r="AJ577" s="294" t="e">
        <f ca="1">VLOOKUP(F577,[4]IMC!$B$6:$R$210,14,FALSE)</f>
        <v>#NAME?</v>
      </c>
      <c r="AK577" s="294" t="e">
        <f ca="1">VLOOKUP(F577,[4]IMC!$B$6:$R$210,15,FALSE)</f>
        <v>#NAME?</v>
      </c>
      <c r="AL577" s="294" t="e">
        <f ca="1">VLOOKUP(F577,[4]IMC!$B$6:$R$210,16,FALSE)</f>
        <v>#NAME?</v>
      </c>
      <c r="AM577" s="294" t="e">
        <f ca="1">VLOOKUP(F577,[4]IMC!$B$6:$R$210,17,FALSE)</f>
        <v>#NAME?</v>
      </c>
    </row>
    <row r="578" spans="1:39" ht="12">
      <c r="A578" s="281"/>
      <c r="B578" s="281"/>
      <c r="C578" s="281"/>
      <c r="D578" s="283"/>
      <c r="E578" s="283"/>
      <c r="F578" s="284" t="e">
        <f t="shared" ca="1" si="91"/>
        <v>#NAME?</v>
      </c>
      <c r="G578" s="285" t="e">
        <f t="shared" ca="1" si="92"/>
        <v>#NAME?</v>
      </c>
      <c r="H578" s="281"/>
      <c r="I578" s="281"/>
      <c r="J578" s="281">
        <f t="shared" si="89"/>
        <v>0</v>
      </c>
      <c r="K578" s="281"/>
      <c r="L578" s="286" t="e">
        <f t="shared" si="90"/>
        <v>#DIV/0!</v>
      </c>
      <c r="M578" s="287" t="str">
        <f t="shared" ref="M578:M641" si="94">IF(H578&gt;0,IF(I578&gt;0,H578/I578^2,""),"")</f>
        <v/>
      </c>
      <c r="N578" s="288" t="e">
        <f ca="1">MATCH(F578,[4]IMC!B:B,0)</f>
        <v>#NAME?</v>
      </c>
      <c r="O578" s="288" t="e">
        <f t="shared" ca="1" si="93"/>
        <v>#NAME?</v>
      </c>
      <c r="P578" s="287" t="e">
        <f ca="1">CONCATENATE(INDEX([4]IMC!$F$1:$R$5,5,$O578) &amp; " e " &amp; INDEX([4]IMC!$F$1:$R$5,5,$O578+1))</f>
        <v>#NAME?</v>
      </c>
      <c r="Q578" s="281"/>
      <c r="R578" s="288" t="e">
        <f ca="1">MATCH(F578,[4]PC!A:A,0)</f>
        <v>#NAME?</v>
      </c>
      <c r="S578" s="288" t="e">
        <f t="shared" ref="S578:S641" ca="1" si="95">MATCH(K578,INDIRECT("PC!E" &amp; R578 &amp; ":L" &amp;R578),1)</f>
        <v>#NAME?</v>
      </c>
      <c r="T578" s="296" t="e">
        <f ca="1">CONCATENATE(INDEX([4]PC!$E$1:$M$2,1,$S578) &amp; " e " &amp; INDEX([4]PC!$E$1:$M$2,1,$S578+1))</f>
        <v>#NAME?</v>
      </c>
      <c r="U578" s="339"/>
      <c r="V578" s="335" t="e">
        <f t="shared" ref="V578:V641" ca="1" si="96">MATCH(U578,INDIRECT("IMC!F" &amp; N578 &amp; ":R" &amp;N578),1)</f>
        <v>#NAME?</v>
      </c>
      <c r="W578" s="335" t="e">
        <f ca="1">CONCATENATE(INDEX([4]IMC!$F$1:$R$5,5,$V578) &amp; " e " &amp; INDEX([4]IMC!$F$1:$R$5,5,$V578+1))</f>
        <v>#NAME?</v>
      </c>
      <c r="X578" s="336">
        <f t="shared" ref="X578:X641" si="97">U578*(I578*I578)</f>
        <v>0</v>
      </c>
      <c r="Y578" s="336">
        <f t="shared" ref="Y578:Y641" si="98">H578-X578</f>
        <v>0</v>
      </c>
      <c r="Z578" s="337"/>
      <c r="AA578" s="294" t="e">
        <f ca="1">VLOOKUP(F578,[4]IMC!$B$6:$R$210,5,FALSE)</f>
        <v>#NAME?</v>
      </c>
      <c r="AB578" s="294" t="e">
        <f ca="1">VLOOKUP(F578,[4]IMC!$B$6:$R$210,6,FALSE)</f>
        <v>#NAME?</v>
      </c>
      <c r="AC578" s="294" t="e">
        <f ca="1">VLOOKUP(F578,[4]IMC!$B$6:$R$210,7,FALSE)</f>
        <v>#NAME?</v>
      </c>
      <c r="AD578" s="294" t="e">
        <f ca="1">VLOOKUP(F578,[4]IMC!$B$6:$R$210,8,FALSE)</f>
        <v>#NAME?</v>
      </c>
      <c r="AE578" s="294" t="e">
        <f ca="1">VLOOKUP(F578,[4]IMC!$B$6:$R$210,9,FALSE)</f>
        <v>#NAME?</v>
      </c>
      <c r="AF578" s="294" t="e">
        <f ca="1">VLOOKUP(F578,[4]IMC!$B$6:$R$210,10,FALSE)</f>
        <v>#NAME?</v>
      </c>
      <c r="AG578" s="294" t="e">
        <f ca="1">VLOOKUP(F578,[4]IMC!$B$6:$R$210,11,FALSE)</f>
        <v>#NAME?</v>
      </c>
      <c r="AH578" s="294" t="e">
        <f ca="1">VLOOKUP(F578,[4]IMC!$B$6:$R$210,12,FALSE)</f>
        <v>#NAME?</v>
      </c>
      <c r="AI578" s="294" t="e">
        <f ca="1">VLOOKUP(F578,[4]IMC!$B$6:$R$210,13,FALSE)</f>
        <v>#NAME?</v>
      </c>
      <c r="AJ578" s="294" t="e">
        <f ca="1">VLOOKUP(F578,[4]IMC!$B$6:$R$210,14,FALSE)</f>
        <v>#NAME?</v>
      </c>
      <c r="AK578" s="294" t="e">
        <f ca="1">VLOOKUP(F578,[4]IMC!$B$6:$R$210,15,FALSE)</f>
        <v>#NAME?</v>
      </c>
      <c r="AL578" s="294" t="e">
        <f ca="1">VLOOKUP(F578,[4]IMC!$B$6:$R$210,16,FALSE)</f>
        <v>#NAME?</v>
      </c>
      <c r="AM578" s="294" t="e">
        <f ca="1">VLOOKUP(F578,[4]IMC!$B$6:$R$210,17,FALSE)</f>
        <v>#NAME?</v>
      </c>
    </row>
    <row r="579" spans="1:39" ht="12">
      <c r="A579" s="281"/>
      <c r="B579" s="281"/>
      <c r="C579" s="281"/>
      <c r="D579" s="283"/>
      <c r="E579" s="283"/>
      <c r="F579" s="284" t="e">
        <f t="shared" ca="1" si="91"/>
        <v>#NAME?</v>
      </c>
      <c r="G579" s="285" t="e">
        <f t="shared" ca="1" si="92"/>
        <v>#NAME?</v>
      </c>
      <c r="H579" s="281"/>
      <c r="I579" s="281"/>
      <c r="J579" s="281">
        <f t="shared" ref="J579:J642" si="99">I579*100</f>
        <v>0</v>
      </c>
      <c r="K579" s="281"/>
      <c r="L579" s="286" t="e">
        <f t="shared" ref="L579:L642" si="100">K579/J579</f>
        <v>#DIV/0!</v>
      </c>
      <c r="M579" s="287" t="str">
        <f t="shared" si="94"/>
        <v/>
      </c>
      <c r="N579" s="288" t="e">
        <f ca="1">MATCH(F579,[4]IMC!B:B,0)</f>
        <v>#NAME?</v>
      </c>
      <c r="O579" s="288" t="e">
        <f t="shared" ca="1" si="93"/>
        <v>#NAME?</v>
      </c>
      <c r="P579" s="287" t="e">
        <f ca="1">CONCATENATE(INDEX([4]IMC!$F$1:$R$5,5,$O579) &amp; " e " &amp; INDEX([4]IMC!$F$1:$R$5,5,$O579+1))</f>
        <v>#NAME?</v>
      </c>
      <c r="Q579" s="281"/>
      <c r="R579" s="288" t="e">
        <f ca="1">MATCH(F579,[4]PC!A:A,0)</f>
        <v>#NAME?</v>
      </c>
      <c r="S579" s="288" t="e">
        <f t="shared" ca="1" si="95"/>
        <v>#NAME?</v>
      </c>
      <c r="T579" s="296" t="e">
        <f ca="1">CONCATENATE(INDEX([4]PC!$E$1:$M$2,1,$S579) &amp; " e " &amp; INDEX([4]PC!$E$1:$M$2,1,$S579+1))</f>
        <v>#NAME?</v>
      </c>
      <c r="U579" s="339"/>
      <c r="V579" s="335" t="e">
        <f t="shared" ca="1" si="96"/>
        <v>#NAME?</v>
      </c>
      <c r="W579" s="335" t="e">
        <f ca="1">CONCATENATE(INDEX([4]IMC!$F$1:$R$5,5,$V579) &amp; " e " &amp; INDEX([4]IMC!$F$1:$R$5,5,$V579+1))</f>
        <v>#NAME?</v>
      </c>
      <c r="X579" s="336">
        <f t="shared" si="97"/>
        <v>0</v>
      </c>
      <c r="Y579" s="336">
        <f t="shared" si="98"/>
        <v>0</v>
      </c>
      <c r="Z579" s="337"/>
      <c r="AA579" s="294" t="e">
        <f ca="1">VLOOKUP(F579,[4]IMC!$B$6:$R$210,5,FALSE)</f>
        <v>#NAME?</v>
      </c>
      <c r="AB579" s="294" t="e">
        <f ca="1">VLOOKUP(F579,[4]IMC!$B$6:$R$210,6,FALSE)</f>
        <v>#NAME?</v>
      </c>
      <c r="AC579" s="294" t="e">
        <f ca="1">VLOOKUP(F579,[4]IMC!$B$6:$R$210,7,FALSE)</f>
        <v>#NAME?</v>
      </c>
      <c r="AD579" s="294" t="e">
        <f ca="1">VLOOKUP(F579,[4]IMC!$B$6:$R$210,8,FALSE)</f>
        <v>#NAME?</v>
      </c>
      <c r="AE579" s="294" t="e">
        <f ca="1">VLOOKUP(F579,[4]IMC!$B$6:$R$210,9,FALSE)</f>
        <v>#NAME?</v>
      </c>
      <c r="AF579" s="294" t="e">
        <f ca="1">VLOOKUP(F579,[4]IMC!$B$6:$R$210,10,FALSE)</f>
        <v>#NAME?</v>
      </c>
      <c r="AG579" s="294" t="e">
        <f ca="1">VLOOKUP(F579,[4]IMC!$B$6:$R$210,11,FALSE)</f>
        <v>#NAME?</v>
      </c>
      <c r="AH579" s="294" t="e">
        <f ca="1">VLOOKUP(F579,[4]IMC!$B$6:$R$210,12,FALSE)</f>
        <v>#NAME?</v>
      </c>
      <c r="AI579" s="294" t="e">
        <f ca="1">VLOOKUP(F579,[4]IMC!$B$6:$R$210,13,FALSE)</f>
        <v>#NAME?</v>
      </c>
      <c r="AJ579" s="294" t="e">
        <f ca="1">VLOOKUP(F579,[4]IMC!$B$6:$R$210,14,FALSE)</f>
        <v>#NAME?</v>
      </c>
      <c r="AK579" s="294" t="e">
        <f ca="1">VLOOKUP(F579,[4]IMC!$B$6:$R$210,15,FALSE)</f>
        <v>#NAME?</v>
      </c>
      <c r="AL579" s="294" t="e">
        <f ca="1">VLOOKUP(F579,[4]IMC!$B$6:$R$210,16,FALSE)</f>
        <v>#NAME?</v>
      </c>
      <c r="AM579" s="294" t="e">
        <f ca="1">VLOOKUP(F579,[4]IMC!$B$6:$R$210,17,FALSE)</f>
        <v>#NAME?</v>
      </c>
    </row>
    <row r="580" spans="1:39" ht="12">
      <c r="A580" s="281"/>
      <c r="B580" s="281"/>
      <c r="C580" s="281"/>
      <c r="D580" s="283"/>
      <c r="E580" s="283"/>
      <c r="F580" s="284" t="e">
        <f t="shared" ca="1" si="91"/>
        <v>#NAME?</v>
      </c>
      <c r="G580" s="285" t="e">
        <f t="shared" ca="1" si="92"/>
        <v>#NAME?</v>
      </c>
      <c r="H580" s="281"/>
      <c r="I580" s="281"/>
      <c r="J580" s="281">
        <f t="shared" si="99"/>
        <v>0</v>
      </c>
      <c r="K580" s="281"/>
      <c r="L580" s="286" t="e">
        <f t="shared" si="100"/>
        <v>#DIV/0!</v>
      </c>
      <c r="M580" s="287" t="str">
        <f t="shared" si="94"/>
        <v/>
      </c>
      <c r="N580" s="288" t="e">
        <f ca="1">MATCH(F580,[4]IMC!B:B,0)</f>
        <v>#NAME?</v>
      </c>
      <c r="O580" s="288" t="e">
        <f t="shared" ca="1" si="93"/>
        <v>#NAME?</v>
      </c>
      <c r="P580" s="287" t="e">
        <f ca="1">CONCATENATE(INDEX([4]IMC!$F$1:$R$5,5,$O580) &amp; " e " &amp; INDEX([4]IMC!$F$1:$R$5,5,$O580+1))</f>
        <v>#NAME?</v>
      </c>
      <c r="Q580" s="281"/>
      <c r="R580" s="288" t="e">
        <f ca="1">MATCH(F580,[4]PC!A:A,0)</f>
        <v>#NAME?</v>
      </c>
      <c r="S580" s="288" t="e">
        <f t="shared" ca="1" si="95"/>
        <v>#NAME?</v>
      </c>
      <c r="T580" s="296" t="e">
        <f ca="1">CONCATENATE(INDEX([4]PC!$E$1:$M$2,1,$S580) &amp; " e " &amp; INDEX([4]PC!$E$1:$M$2,1,$S580+1))</f>
        <v>#NAME?</v>
      </c>
      <c r="U580" s="339"/>
      <c r="V580" s="335" t="e">
        <f t="shared" ca="1" si="96"/>
        <v>#NAME?</v>
      </c>
      <c r="W580" s="335" t="e">
        <f ca="1">CONCATENATE(INDEX([4]IMC!$F$1:$R$5,5,$V580) &amp; " e " &amp; INDEX([4]IMC!$F$1:$R$5,5,$V580+1))</f>
        <v>#NAME?</v>
      </c>
      <c r="X580" s="336">
        <f t="shared" si="97"/>
        <v>0</v>
      </c>
      <c r="Y580" s="336">
        <f t="shared" si="98"/>
        <v>0</v>
      </c>
      <c r="Z580" s="337"/>
      <c r="AA580" s="294" t="e">
        <f ca="1">VLOOKUP(F580,[4]IMC!$B$6:$R$210,5,FALSE)</f>
        <v>#NAME?</v>
      </c>
      <c r="AB580" s="294" t="e">
        <f ca="1">VLOOKUP(F580,[4]IMC!$B$6:$R$210,6,FALSE)</f>
        <v>#NAME?</v>
      </c>
      <c r="AC580" s="294" t="e">
        <f ca="1">VLOOKUP(F580,[4]IMC!$B$6:$R$210,7,FALSE)</f>
        <v>#NAME?</v>
      </c>
      <c r="AD580" s="294" t="e">
        <f ca="1">VLOOKUP(F580,[4]IMC!$B$6:$R$210,8,FALSE)</f>
        <v>#NAME?</v>
      </c>
      <c r="AE580" s="294" t="e">
        <f ca="1">VLOOKUP(F580,[4]IMC!$B$6:$R$210,9,FALSE)</f>
        <v>#NAME?</v>
      </c>
      <c r="AF580" s="294" t="e">
        <f ca="1">VLOOKUP(F580,[4]IMC!$B$6:$R$210,10,FALSE)</f>
        <v>#NAME?</v>
      </c>
      <c r="AG580" s="294" t="e">
        <f ca="1">VLOOKUP(F580,[4]IMC!$B$6:$R$210,11,FALSE)</f>
        <v>#NAME?</v>
      </c>
      <c r="AH580" s="294" t="e">
        <f ca="1">VLOOKUP(F580,[4]IMC!$B$6:$R$210,12,FALSE)</f>
        <v>#NAME?</v>
      </c>
      <c r="AI580" s="294" t="e">
        <f ca="1">VLOOKUP(F580,[4]IMC!$B$6:$R$210,13,FALSE)</f>
        <v>#NAME?</v>
      </c>
      <c r="AJ580" s="294" t="e">
        <f ca="1">VLOOKUP(F580,[4]IMC!$B$6:$R$210,14,FALSE)</f>
        <v>#NAME?</v>
      </c>
      <c r="AK580" s="294" t="e">
        <f ca="1">VLOOKUP(F580,[4]IMC!$B$6:$R$210,15,FALSE)</f>
        <v>#NAME?</v>
      </c>
      <c r="AL580" s="294" t="e">
        <f ca="1">VLOOKUP(F580,[4]IMC!$B$6:$R$210,16,FALSE)</f>
        <v>#NAME?</v>
      </c>
      <c r="AM580" s="294" t="e">
        <f ca="1">VLOOKUP(F580,[4]IMC!$B$6:$R$210,17,FALSE)</f>
        <v>#NAME?</v>
      </c>
    </row>
    <row r="581" spans="1:39" ht="12">
      <c r="A581" s="281"/>
      <c r="B581" s="281"/>
      <c r="C581" s="281"/>
      <c r="D581" s="283"/>
      <c r="E581" s="283"/>
      <c r="F581" s="284" t="e">
        <f t="shared" ca="1" si="91"/>
        <v>#NAME?</v>
      </c>
      <c r="G581" s="285" t="e">
        <f t="shared" ca="1" si="92"/>
        <v>#NAME?</v>
      </c>
      <c r="H581" s="281"/>
      <c r="I581" s="281"/>
      <c r="J581" s="281">
        <f t="shared" si="99"/>
        <v>0</v>
      </c>
      <c r="K581" s="281"/>
      <c r="L581" s="286" t="e">
        <f t="shared" si="100"/>
        <v>#DIV/0!</v>
      </c>
      <c r="M581" s="287" t="str">
        <f t="shared" si="94"/>
        <v/>
      </c>
      <c r="N581" s="288" t="e">
        <f ca="1">MATCH(F581,[4]IMC!B:B,0)</f>
        <v>#NAME?</v>
      </c>
      <c r="O581" s="288" t="e">
        <f t="shared" ca="1" si="93"/>
        <v>#NAME?</v>
      </c>
      <c r="P581" s="287" t="e">
        <f ca="1">CONCATENATE(INDEX([4]IMC!$F$1:$R$5,5,$O581) &amp; " e " &amp; INDEX([4]IMC!$F$1:$R$5,5,$O581+1))</f>
        <v>#NAME?</v>
      </c>
      <c r="Q581" s="281"/>
      <c r="R581" s="288" t="e">
        <f ca="1">MATCH(F581,[4]PC!A:A,0)</f>
        <v>#NAME?</v>
      </c>
      <c r="S581" s="288" t="e">
        <f t="shared" ca="1" si="95"/>
        <v>#NAME?</v>
      </c>
      <c r="T581" s="296" t="e">
        <f ca="1">CONCATENATE(INDEX([4]PC!$E$1:$M$2,1,$S581) &amp; " e " &amp; INDEX([4]PC!$E$1:$M$2,1,$S581+1))</f>
        <v>#NAME?</v>
      </c>
      <c r="U581" s="339"/>
      <c r="V581" s="335" t="e">
        <f t="shared" ca="1" si="96"/>
        <v>#NAME?</v>
      </c>
      <c r="W581" s="335" t="e">
        <f ca="1">CONCATENATE(INDEX([4]IMC!$F$1:$R$5,5,$V581) &amp; " e " &amp; INDEX([4]IMC!$F$1:$R$5,5,$V581+1))</f>
        <v>#NAME?</v>
      </c>
      <c r="X581" s="336">
        <f t="shared" si="97"/>
        <v>0</v>
      </c>
      <c r="Y581" s="336">
        <f t="shared" si="98"/>
        <v>0</v>
      </c>
      <c r="Z581" s="337"/>
      <c r="AA581" s="294" t="e">
        <f ca="1">VLOOKUP(F581,[4]IMC!$B$6:$R$210,5,FALSE)</f>
        <v>#NAME?</v>
      </c>
      <c r="AB581" s="294" t="e">
        <f ca="1">VLOOKUP(F581,[4]IMC!$B$6:$R$210,6,FALSE)</f>
        <v>#NAME?</v>
      </c>
      <c r="AC581" s="294" t="e">
        <f ca="1">VLOOKUP(F581,[4]IMC!$B$6:$R$210,7,FALSE)</f>
        <v>#NAME?</v>
      </c>
      <c r="AD581" s="294" t="e">
        <f ca="1">VLOOKUP(F581,[4]IMC!$B$6:$R$210,8,FALSE)</f>
        <v>#NAME?</v>
      </c>
      <c r="AE581" s="294" t="e">
        <f ca="1">VLOOKUP(F581,[4]IMC!$B$6:$R$210,9,FALSE)</f>
        <v>#NAME?</v>
      </c>
      <c r="AF581" s="294" t="e">
        <f ca="1">VLOOKUP(F581,[4]IMC!$B$6:$R$210,10,FALSE)</f>
        <v>#NAME?</v>
      </c>
      <c r="AG581" s="294" t="e">
        <f ca="1">VLOOKUP(F581,[4]IMC!$B$6:$R$210,11,FALSE)</f>
        <v>#NAME?</v>
      </c>
      <c r="AH581" s="294" t="e">
        <f ca="1">VLOOKUP(F581,[4]IMC!$B$6:$R$210,12,FALSE)</f>
        <v>#NAME?</v>
      </c>
      <c r="AI581" s="294" t="e">
        <f ca="1">VLOOKUP(F581,[4]IMC!$B$6:$R$210,13,FALSE)</f>
        <v>#NAME?</v>
      </c>
      <c r="AJ581" s="294" t="e">
        <f ca="1">VLOOKUP(F581,[4]IMC!$B$6:$R$210,14,FALSE)</f>
        <v>#NAME?</v>
      </c>
      <c r="AK581" s="294" t="e">
        <f ca="1">VLOOKUP(F581,[4]IMC!$B$6:$R$210,15,FALSE)</f>
        <v>#NAME?</v>
      </c>
      <c r="AL581" s="294" t="e">
        <f ca="1">VLOOKUP(F581,[4]IMC!$B$6:$R$210,16,FALSE)</f>
        <v>#NAME?</v>
      </c>
      <c r="AM581" s="294" t="e">
        <f ca="1">VLOOKUP(F581,[4]IMC!$B$6:$R$210,17,FALSE)</f>
        <v>#NAME?</v>
      </c>
    </row>
    <row r="582" spans="1:39" ht="12">
      <c r="A582" s="281"/>
      <c r="B582" s="281"/>
      <c r="C582" s="281"/>
      <c r="D582" s="283"/>
      <c r="E582" s="283"/>
      <c r="F582" s="284" t="e">
        <f t="shared" ca="1" si="91"/>
        <v>#NAME?</v>
      </c>
      <c r="G582" s="285" t="e">
        <f t="shared" ca="1" si="92"/>
        <v>#NAME?</v>
      </c>
      <c r="H582" s="281"/>
      <c r="I582" s="281"/>
      <c r="J582" s="281">
        <f t="shared" si="99"/>
        <v>0</v>
      </c>
      <c r="K582" s="281"/>
      <c r="L582" s="286" t="e">
        <f t="shared" si="100"/>
        <v>#DIV/0!</v>
      </c>
      <c r="M582" s="287" t="str">
        <f t="shared" si="94"/>
        <v/>
      </c>
      <c r="N582" s="288" t="e">
        <f ca="1">MATCH(F582,[4]IMC!B:B,0)</f>
        <v>#NAME?</v>
      </c>
      <c r="O582" s="288" t="e">
        <f t="shared" ca="1" si="93"/>
        <v>#NAME?</v>
      </c>
      <c r="P582" s="287" t="e">
        <f ca="1">CONCATENATE(INDEX([4]IMC!$F$1:$R$5,5,$O582) &amp; " e " &amp; INDEX([4]IMC!$F$1:$R$5,5,$O582+1))</f>
        <v>#NAME?</v>
      </c>
      <c r="Q582" s="281"/>
      <c r="R582" s="288" t="e">
        <f ca="1">MATCH(F582,[4]PC!A:A,0)</f>
        <v>#NAME?</v>
      </c>
      <c r="S582" s="288" t="e">
        <f t="shared" ca="1" si="95"/>
        <v>#NAME?</v>
      </c>
      <c r="T582" s="296" t="e">
        <f ca="1">CONCATENATE(INDEX([4]PC!$E$1:$M$2,1,$S582) &amp; " e " &amp; INDEX([4]PC!$E$1:$M$2,1,$S582+1))</f>
        <v>#NAME?</v>
      </c>
      <c r="U582" s="339"/>
      <c r="V582" s="335" t="e">
        <f t="shared" ca="1" si="96"/>
        <v>#NAME?</v>
      </c>
      <c r="W582" s="335" t="e">
        <f ca="1">CONCATENATE(INDEX([4]IMC!$F$1:$R$5,5,$V582) &amp; " e " &amp; INDEX([4]IMC!$F$1:$R$5,5,$V582+1))</f>
        <v>#NAME?</v>
      </c>
      <c r="X582" s="336">
        <f t="shared" si="97"/>
        <v>0</v>
      </c>
      <c r="Y582" s="336">
        <f t="shared" si="98"/>
        <v>0</v>
      </c>
      <c r="Z582" s="337"/>
      <c r="AA582" s="294" t="e">
        <f ca="1">VLOOKUP(F582,[4]IMC!$B$6:$R$210,5,FALSE)</f>
        <v>#NAME?</v>
      </c>
      <c r="AB582" s="294" t="e">
        <f ca="1">VLOOKUP(F582,[4]IMC!$B$6:$R$210,6,FALSE)</f>
        <v>#NAME?</v>
      </c>
      <c r="AC582" s="294" t="e">
        <f ca="1">VLOOKUP(F582,[4]IMC!$B$6:$R$210,7,FALSE)</f>
        <v>#NAME?</v>
      </c>
      <c r="AD582" s="294" t="e">
        <f ca="1">VLOOKUP(F582,[4]IMC!$B$6:$R$210,8,FALSE)</f>
        <v>#NAME?</v>
      </c>
      <c r="AE582" s="294" t="e">
        <f ca="1">VLOOKUP(F582,[4]IMC!$B$6:$R$210,9,FALSE)</f>
        <v>#NAME?</v>
      </c>
      <c r="AF582" s="294" t="e">
        <f ca="1">VLOOKUP(F582,[4]IMC!$B$6:$R$210,10,FALSE)</f>
        <v>#NAME?</v>
      </c>
      <c r="AG582" s="294" t="e">
        <f ca="1">VLOOKUP(F582,[4]IMC!$B$6:$R$210,11,FALSE)</f>
        <v>#NAME?</v>
      </c>
      <c r="AH582" s="294" t="e">
        <f ca="1">VLOOKUP(F582,[4]IMC!$B$6:$R$210,12,FALSE)</f>
        <v>#NAME?</v>
      </c>
      <c r="AI582" s="294" t="e">
        <f ca="1">VLOOKUP(F582,[4]IMC!$B$6:$R$210,13,FALSE)</f>
        <v>#NAME?</v>
      </c>
      <c r="AJ582" s="294" t="e">
        <f ca="1">VLOOKUP(F582,[4]IMC!$B$6:$R$210,14,FALSE)</f>
        <v>#NAME?</v>
      </c>
      <c r="AK582" s="294" t="e">
        <f ca="1">VLOOKUP(F582,[4]IMC!$B$6:$R$210,15,FALSE)</f>
        <v>#NAME?</v>
      </c>
      <c r="AL582" s="294" t="e">
        <f ca="1">VLOOKUP(F582,[4]IMC!$B$6:$R$210,16,FALSE)</f>
        <v>#NAME?</v>
      </c>
      <c r="AM582" s="294" t="e">
        <f ca="1">VLOOKUP(F582,[4]IMC!$B$6:$R$210,17,FALSE)</f>
        <v>#NAME?</v>
      </c>
    </row>
    <row r="583" spans="1:39" ht="12">
      <c r="A583" s="281"/>
      <c r="B583" s="281"/>
      <c r="C583" s="281"/>
      <c r="D583" s="283"/>
      <c r="E583" s="283"/>
      <c r="F583" s="284" t="e">
        <f t="shared" ca="1" si="91"/>
        <v>#NAME?</v>
      </c>
      <c r="G583" s="285" t="e">
        <f t="shared" ca="1" si="92"/>
        <v>#NAME?</v>
      </c>
      <c r="H583" s="281"/>
      <c r="I583" s="281"/>
      <c r="J583" s="281">
        <f t="shared" si="99"/>
        <v>0</v>
      </c>
      <c r="K583" s="281"/>
      <c r="L583" s="286" t="e">
        <f t="shared" si="100"/>
        <v>#DIV/0!</v>
      </c>
      <c r="M583" s="287" t="str">
        <f t="shared" si="94"/>
        <v/>
      </c>
      <c r="N583" s="288" t="e">
        <f ca="1">MATCH(F583,[4]IMC!B:B,0)</f>
        <v>#NAME?</v>
      </c>
      <c r="O583" s="288" t="e">
        <f t="shared" ca="1" si="93"/>
        <v>#NAME?</v>
      </c>
      <c r="P583" s="287" t="e">
        <f ca="1">CONCATENATE(INDEX([4]IMC!$F$1:$R$5,5,$O583) &amp; " e " &amp; INDEX([4]IMC!$F$1:$R$5,5,$O583+1))</f>
        <v>#NAME?</v>
      </c>
      <c r="Q583" s="281"/>
      <c r="R583" s="288" t="e">
        <f ca="1">MATCH(F583,[4]PC!A:A,0)</f>
        <v>#NAME?</v>
      </c>
      <c r="S583" s="288" t="e">
        <f t="shared" ca="1" si="95"/>
        <v>#NAME?</v>
      </c>
      <c r="T583" s="296" t="e">
        <f ca="1">CONCATENATE(INDEX([4]PC!$E$1:$M$2,1,$S583) &amp; " e " &amp; INDEX([4]PC!$E$1:$M$2,1,$S583+1))</f>
        <v>#NAME?</v>
      </c>
      <c r="U583" s="339"/>
      <c r="V583" s="335" t="e">
        <f t="shared" ca="1" si="96"/>
        <v>#NAME?</v>
      </c>
      <c r="W583" s="335" t="e">
        <f ca="1">CONCATENATE(INDEX([4]IMC!$F$1:$R$5,5,$V583) &amp; " e " &amp; INDEX([4]IMC!$F$1:$R$5,5,$V583+1))</f>
        <v>#NAME?</v>
      </c>
      <c r="X583" s="336">
        <f t="shared" si="97"/>
        <v>0</v>
      </c>
      <c r="Y583" s="336">
        <f t="shared" si="98"/>
        <v>0</v>
      </c>
      <c r="Z583" s="337"/>
      <c r="AA583" s="294" t="e">
        <f ca="1">VLOOKUP(F583,[4]IMC!$B$6:$R$210,5,FALSE)</f>
        <v>#NAME?</v>
      </c>
      <c r="AB583" s="294" t="e">
        <f ca="1">VLOOKUP(F583,[4]IMC!$B$6:$R$210,6,FALSE)</f>
        <v>#NAME?</v>
      </c>
      <c r="AC583" s="294" t="e">
        <f ca="1">VLOOKUP(F583,[4]IMC!$B$6:$R$210,7,FALSE)</f>
        <v>#NAME?</v>
      </c>
      <c r="AD583" s="294" t="e">
        <f ca="1">VLOOKUP(F583,[4]IMC!$B$6:$R$210,8,FALSE)</f>
        <v>#NAME?</v>
      </c>
      <c r="AE583" s="294" t="e">
        <f ca="1">VLOOKUP(F583,[4]IMC!$B$6:$R$210,9,FALSE)</f>
        <v>#NAME?</v>
      </c>
      <c r="AF583" s="294" t="e">
        <f ca="1">VLOOKUP(F583,[4]IMC!$B$6:$R$210,10,FALSE)</f>
        <v>#NAME?</v>
      </c>
      <c r="AG583" s="294" t="e">
        <f ca="1">VLOOKUP(F583,[4]IMC!$B$6:$R$210,11,FALSE)</f>
        <v>#NAME?</v>
      </c>
      <c r="AH583" s="294" t="e">
        <f ca="1">VLOOKUP(F583,[4]IMC!$B$6:$R$210,12,FALSE)</f>
        <v>#NAME?</v>
      </c>
      <c r="AI583" s="294" t="e">
        <f ca="1">VLOOKUP(F583,[4]IMC!$B$6:$R$210,13,FALSE)</f>
        <v>#NAME?</v>
      </c>
      <c r="AJ583" s="294" t="e">
        <f ca="1">VLOOKUP(F583,[4]IMC!$B$6:$R$210,14,FALSE)</f>
        <v>#NAME?</v>
      </c>
      <c r="AK583" s="294" t="e">
        <f ca="1">VLOOKUP(F583,[4]IMC!$B$6:$R$210,15,FALSE)</f>
        <v>#NAME?</v>
      </c>
      <c r="AL583" s="294" t="e">
        <f ca="1">VLOOKUP(F583,[4]IMC!$B$6:$R$210,16,FALSE)</f>
        <v>#NAME?</v>
      </c>
      <c r="AM583" s="294" t="e">
        <f ca="1">VLOOKUP(F583,[4]IMC!$B$6:$R$210,17,FALSE)</f>
        <v>#NAME?</v>
      </c>
    </row>
    <row r="584" spans="1:39" ht="12">
      <c r="A584" s="281"/>
      <c r="B584" s="281"/>
      <c r="C584" s="281"/>
      <c r="D584" s="283"/>
      <c r="E584" s="283"/>
      <c r="F584" s="284" t="e">
        <f t="shared" ca="1" si="91"/>
        <v>#NAME?</v>
      </c>
      <c r="G584" s="285" t="e">
        <f t="shared" ca="1" si="92"/>
        <v>#NAME?</v>
      </c>
      <c r="H584" s="281"/>
      <c r="I584" s="281"/>
      <c r="J584" s="281">
        <f t="shared" si="99"/>
        <v>0</v>
      </c>
      <c r="K584" s="281"/>
      <c r="L584" s="286" t="e">
        <f t="shared" si="100"/>
        <v>#DIV/0!</v>
      </c>
      <c r="M584" s="287" t="str">
        <f t="shared" si="94"/>
        <v/>
      </c>
      <c r="N584" s="288" t="e">
        <f ca="1">MATCH(F584,[4]IMC!B:B,0)</f>
        <v>#NAME?</v>
      </c>
      <c r="O584" s="288" t="e">
        <f t="shared" ca="1" si="93"/>
        <v>#NAME?</v>
      </c>
      <c r="P584" s="287" t="e">
        <f ca="1">CONCATENATE(INDEX([4]IMC!$F$1:$R$5,5,$O584) &amp; " e " &amp; INDEX([4]IMC!$F$1:$R$5,5,$O584+1))</f>
        <v>#NAME?</v>
      </c>
      <c r="Q584" s="281"/>
      <c r="R584" s="288" t="e">
        <f ca="1">MATCH(F584,[4]PC!A:A,0)</f>
        <v>#NAME?</v>
      </c>
      <c r="S584" s="288" t="e">
        <f t="shared" ca="1" si="95"/>
        <v>#NAME?</v>
      </c>
      <c r="T584" s="296" t="e">
        <f ca="1">CONCATENATE(INDEX([4]PC!$E$1:$M$2,1,$S584) &amp; " e " &amp; INDEX([4]PC!$E$1:$M$2,1,$S584+1))</f>
        <v>#NAME?</v>
      </c>
      <c r="U584" s="339"/>
      <c r="V584" s="335" t="e">
        <f t="shared" ca="1" si="96"/>
        <v>#NAME?</v>
      </c>
      <c r="W584" s="335" t="e">
        <f ca="1">CONCATENATE(INDEX([4]IMC!$F$1:$R$5,5,$V584) &amp; " e " &amp; INDEX([4]IMC!$F$1:$R$5,5,$V584+1))</f>
        <v>#NAME?</v>
      </c>
      <c r="X584" s="336">
        <f t="shared" si="97"/>
        <v>0</v>
      </c>
      <c r="Y584" s="336">
        <f t="shared" si="98"/>
        <v>0</v>
      </c>
      <c r="Z584" s="337"/>
      <c r="AA584" s="294" t="e">
        <f ca="1">VLOOKUP(F584,[4]IMC!$B$6:$R$210,5,FALSE)</f>
        <v>#NAME?</v>
      </c>
      <c r="AB584" s="294" t="e">
        <f ca="1">VLOOKUP(F584,[4]IMC!$B$6:$R$210,6,FALSE)</f>
        <v>#NAME?</v>
      </c>
      <c r="AC584" s="294" t="e">
        <f ca="1">VLOOKUP(F584,[4]IMC!$B$6:$R$210,7,FALSE)</f>
        <v>#NAME?</v>
      </c>
      <c r="AD584" s="294" t="e">
        <f ca="1">VLOOKUP(F584,[4]IMC!$B$6:$R$210,8,FALSE)</f>
        <v>#NAME?</v>
      </c>
      <c r="AE584" s="294" t="e">
        <f ca="1">VLOOKUP(F584,[4]IMC!$B$6:$R$210,9,FALSE)</f>
        <v>#NAME?</v>
      </c>
      <c r="AF584" s="294" t="e">
        <f ca="1">VLOOKUP(F584,[4]IMC!$B$6:$R$210,10,FALSE)</f>
        <v>#NAME?</v>
      </c>
      <c r="AG584" s="294" t="e">
        <f ca="1">VLOOKUP(F584,[4]IMC!$B$6:$R$210,11,FALSE)</f>
        <v>#NAME?</v>
      </c>
      <c r="AH584" s="294" t="e">
        <f ca="1">VLOOKUP(F584,[4]IMC!$B$6:$R$210,12,FALSE)</f>
        <v>#NAME?</v>
      </c>
      <c r="AI584" s="294" t="e">
        <f ca="1">VLOOKUP(F584,[4]IMC!$B$6:$R$210,13,FALSE)</f>
        <v>#NAME?</v>
      </c>
      <c r="AJ584" s="294" t="e">
        <f ca="1">VLOOKUP(F584,[4]IMC!$B$6:$R$210,14,FALSE)</f>
        <v>#NAME?</v>
      </c>
      <c r="AK584" s="294" t="e">
        <f ca="1">VLOOKUP(F584,[4]IMC!$B$6:$R$210,15,FALSE)</f>
        <v>#NAME?</v>
      </c>
      <c r="AL584" s="294" t="e">
        <f ca="1">VLOOKUP(F584,[4]IMC!$B$6:$R$210,16,FALSE)</f>
        <v>#NAME?</v>
      </c>
      <c r="AM584" s="294" t="e">
        <f ca="1">VLOOKUP(F584,[4]IMC!$B$6:$R$210,17,FALSE)</f>
        <v>#NAME?</v>
      </c>
    </row>
    <row r="585" spans="1:39" ht="12">
      <c r="A585" s="281"/>
      <c r="B585" s="281"/>
      <c r="C585" s="281"/>
      <c r="D585" s="283"/>
      <c r="E585" s="283"/>
      <c r="F585" s="284" t="e">
        <f t="shared" ca="1" si="91"/>
        <v>#NAME?</v>
      </c>
      <c r="G585" s="285" t="e">
        <f t="shared" ca="1" si="92"/>
        <v>#NAME?</v>
      </c>
      <c r="H585" s="281"/>
      <c r="I585" s="281"/>
      <c r="J585" s="281">
        <f t="shared" si="99"/>
        <v>0</v>
      </c>
      <c r="K585" s="281"/>
      <c r="L585" s="286" t="e">
        <f t="shared" si="100"/>
        <v>#DIV/0!</v>
      </c>
      <c r="M585" s="287" t="str">
        <f t="shared" si="94"/>
        <v/>
      </c>
      <c r="N585" s="288" t="e">
        <f ca="1">MATCH(F585,[4]IMC!B:B,0)</f>
        <v>#NAME?</v>
      </c>
      <c r="O585" s="288" t="e">
        <f t="shared" ca="1" si="93"/>
        <v>#NAME?</v>
      </c>
      <c r="P585" s="287" t="e">
        <f ca="1">CONCATENATE(INDEX([4]IMC!$F$1:$R$5,5,$O585) &amp; " e " &amp; INDEX([4]IMC!$F$1:$R$5,5,$O585+1))</f>
        <v>#NAME?</v>
      </c>
      <c r="Q585" s="281"/>
      <c r="R585" s="288" t="e">
        <f ca="1">MATCH(F585,[4]PC!A:A,0)</f>
        <v>#NAME?</v>
      </c>
      <c r="S585" s="288" t="e">
        <f t="shared" ca="1" si="95"/>
        <v>#NAME?</v>
      </c>
      <c r="T585" s="296" t="e">
        <f ca="1">CONCATENATE(INDEX([4]PC!$E$1:$M$2,1,$S585) &amp; " e " &amp; INDEX([4]PC!$E$1:$M$2,1,$S585+1))</f>
        <v>#NAME?</v>
      </c>
      <c r="U585" s="339"/>
      <c r="V585" s="335" t="e">
        <f t="shared" ca="1" si="96"/>
        <v>#NAME?</v>
      </c>
      <c r="W585" s="335" t="e">
        <f ca="1">CONCATENATE(INDEX([4]IMC!$F$1:$R$5,5,$V585) &amp; " e " &amp; INDEX([4]IMC!$F$1:$R$5,5,$V585+1))</f>
        <v>#NAME?</v>
      </c>
      <c r="X585" s="336">
        <f t="shared" si="97"/>
        <v>0</v>
      </c>
      <c r="Y585" s="336">
        <f t="shared" si="98"/>
        <v>0</v>
      </c>
      <c r="Z585" s="337"/>
      <c r="AA585" s="294" t="e">
        <f ca="1">VLOOKUP(F585,[4]IMC!$B$6:$R$210,5,FALSE)</f>
        <v>#NAME?</v>
      </c>
      <c r="AB585" s="294" t="e">
        <f ca="1">VLOOKUP(F585,[4]IMC!$B$6:$R$210,6,FALSE)</f>
        <v>#NAME?</v>
      </c>
      <c r="AC585" s="294" t="e">
        <f ca="1">VLOOKUP(F585,[4]IMC!$B$6:$R$210,7,FALSE)</f>
        <v>#NAME?</v>
      </c>
      <c r="AD585" s="294" t="e">
        <f ca="1">VLOOKUP(F585,[4]IMC!$B$6:$R$210,8,FALSE)</f>
        <v>#NAME?</v>
      </c>
      <c r="AE585" s="294" t="e">
        <f ca="1">VLOOKUP(F585,[4]IMC!$B$6:$R$210,9,FALSE)</f>
        <v>#NAME?</v>
      </c>
      <c r="AF585" s="294" t="e">
        <f ca="1">VLOOKUP(F585,[4]IMC!$B$6:$R$210,10,FALSE)</f>
        <v>#NAME?</v>
      </c>
      <c r="AG585" s="294" t="e">
        <f ca="1">VLOOKUP(F585,[4]IMC!$B$6:$R$210,11,FALSE)</f>
        <v>#NAME?</v>
      </c>
      <c r="AH585" s="294" t="e">
        <f ca="1">VLOOKUP(F585,[4]IMC!$B$6:$R$210,12,FALSE)</f>
        <v>#NAME?</v>
      </c>
      <c r="AI585" s="294" t="e">
        <f ca="1">VLOOKUP(F585,[4]IMC!$B$6:$R$210,13,FALSE)</f>
        <v>#NAME?</v>
      </c>
      <c r="AJ585" s="294" t="e">
        <f ca="1">VLOOKUP(F585,[4]IMC!$B$6:$R$210,14,FALSE)</f>
        <v>#NAME?</v>
      </c>
      <c r="AK585" s="294" t="e">
        <f ca="1">VLOOKUP(F585,[4]IMC!$B$6:$R$210,15,FALSE)</f>
        <v>#NAME?</v>
      </c>
      <c r="AL585" s="294" t="e">
        <f ca="1">VLOOKUP(F585,[4]IMC!$B$6:$R$210,16,FALSE)</f>
        <v>#NAME?</v>
      </c>
      <c r="AM585" s="294" t="e">
        <f ca="1">VLOOKUP(F585,[4]IMC!$B$6:$R$210,17,FALSE)</f>
        <v>#NAME?</v>
      </c>
    </row>
    <row r="586" spans="1:39" ht="12">
      <c r="A586" s="281"/>
      <c r="B586" s="281"/>
      <c r="C586" s="281"/>
      <c r="D586" s="283"/>
      <c r="E586" s="283"/>
      <c r="F586" s="284" t="e">
        <f t="shared" ca="1" si="91"/>
        <v>#NAME?</v>
      </c>
      <c r="G586" s="285" t="e">
        <f t="shared" ca="1" si="92"/>
        <v>#NAME?</v>
      </c>
      <c r="H586" s="281"/>
      <c r="I586" s="281"/>
      <c r="J586" s="281">
        <f t="shared" si="99"/>
        <v>0</v>
      </c>
      <c r="K586" s="281"/>
      <c r="L586" s="286" t="e">
        <f t="shared" si="100"/>
        <v>#DIV/0!</v>
      </c>
      <c r="M586" s="287" t="str">
        <f t="shared" si="94"/>
        <v/>
      </c>
      <c r="N586" s="288" t="e">
        <f ca="1">MATCH(F586,[4]IMC!B:B,0)</f>
        <v>#NAME?</v>
      </c>
      <c r="O586" s="288" t="e">
        <f t="shared" ca="1" si="93"/>
        <v>#NAME?</v>
      </c>
      <c r="P586" s="287" t="e">
        <f ca="1">CONCATENATE(INDEX([4]IMC!$F$1:$R$5,5,$O586) &amp; " e " &amp; INDEX([4]IMC!$F$1:$R$5,5,$O586+1))</f>
        <v>#NAME?</v>
      </c>
      <c r="Q586" s="281"/>
      <c r="R586" s="288" t="e">
        <f ca="1">MATCH(F586,[4]PC!A:A,0)</f>
        <v>#NAME?</v>
      </c>
      <c r="S586" s="288" t="e">
        <f t="shared" ca="1" si="95"/>
        <v>#NAME?</v>
      </c>
      <c r="T586" s="296" t="e">
        <f ca="1">CONCATENATE(INDEX([4]PC!$E$1:$M$2,1,$S586) &amp; " e " &amp; INDEX([4]PC!$E$1:$M$2,1,$S586+1))</f>
        <v>#NAME?</v>
      </c>
      <c r="U586" s="339"/>
      <c r="V586" s="335" t="e">
        <f t="shared" ca="1" si="96"/>
        <v>#NAME?</v>
      </c>
      <c r="W586" s="335" t="e">
        <f ca="1">CONCATENATE(INDEX([4]IMC!$F$1:$R$5,5,$V586) &amp; " e " &amp; INDEX([4]IMC!$F$1:$R$5,5,$V586+1))</f>
        <v>#NAME?</v>
      </c>
      <c r="X586" s="336">
        <f t="shared" si="97"/>
        <v>0</v>
      </c>
      <c r="Y586" s="336">
        <f t="shared" si="98"/>
        <v>0</v>
      </c>
      <c r="Z586" s="337"/>
      <c r="AA586" s="294" t="e">
        <f ca="1">VLOOKUP(F586,[4]IMC!$B$6:$R$210,5,FALSE)</f>
        <v>#NAME?</v>
      </c>
      <c r="AB586" s="294" t="e">
        <f ca="1">VLOOKUP(F586,[4]IMC!$B$6:$R$210,6,FALSE)</f>
        <v>#NAME?</v>
      </c>
      <c r="AC586" s="294" t="e">
        <f ca="1">VLOOKUP(F586,[4]IMC!$B$6:$R$210,7,FALSE)</f>
        <v>#NAME?</v>
      </c>
      <c r="AD586" s="294" t="e">
        <f ca="1">VLOOKUP(F586,[4]IMC!$B$6:$R$210,8,FALSE)</f>
        <v>#NAME?</v>
      </c>
      <c r="AE586" s="294" t="e">
        <f ca="1">VLOOKUP(F586,[4]IMC!$B$6:$R$210,9,FALSE)</f>
        <v>#NAME?</v>
      </c>
      <c r="AF586" s="294" t="e">
        <f ca="1">VLOOKUP(F586,[4]IMC!$B$6:$R$210,10,FALSE)</f>
        <v>#NAME?</v>
      </c>
      <c r="AG586" s="294" t="e">
        <f ca="1">VLOOKUP(F586,[4]IMC!$B$6:$R$210,11,FALSE)</f>
        <v>#NAME?</v>
      </c>
      <c r="AH586" s="294" t="e">
        <f ca="1">VLOOKUP(F586,[4]IMC!$B$6:$R$210,12,FALSE)</f>
        <v>#NAME?</v>
      </c>
      <c r="AI586" s="294" t="e">
        <f ca="1">VLOOKUP(F586,[4]IMC!$B$6:$R$210,13,FALSE)</f>
        <v>#NAME?</v>
      </c>
      <c r="AJ586" s="294" t="e">
        <f ca="1">VLOOKUP(F586,[4]IMC!$B$6:$R$210,14,FALSE)</f>
        <v>#NAME?</v>
      </c>
      <c r="AK586" s="294" t="e">
        <f ca="1">VLOOKUP(F586,[4]IMC!$B$6:$R$210,15,FALSE)</f>
        <v>#NAME?</v>
      </c>
      <c r="AL586" s="294" t="e">
        <f ca="1">VLOOKUP(F586,[4]IMC!$B$6:$R$210,16,FALSE)</f>
        <v>#NAME?</v>
      </c>
      <c r="AM586" s="294" t="e">
        <f ca="1">VLOOKUP(F586,[4]IMC!$B$6:$R$210,17,FALSE)</f>
        <v>#NAME?</v>
      </c>
    </row>
    <row r="587" spans="1:39" ht="12">
      <c r="A587" s="281"/>
      <c r="B587" s="281"/>
      <c r="C587" s="281"/>
      <c r="D587" s="283"/>
      <c r="E587" s="283"/>
      <c r="F587" s="284" t="e">
        <f t="shared" ca="1" si="91"/>
        <v>#NAME?</v>
      </c>
      <c r="G587" s="285" t="e">
        <f t="shared" ca="1" si="92"/>
        <v>#NAME?</v>
      </c>
      <c r="H587" s="281"/>
      <c r="I587" s="281"/>
      <c r="J587" s="281">
        <f t="shared" si="99"/>
        <v>0</v>
      </c>
      <c r="K587" s="281"/>
      <c r="L587" s="286" t="e">
        <f t="shared" si="100"/>
        <v>#DIV/0!</v>
      </c>
      <c r="M587" s="287" t="str">
        <f t="shared" si="94"/>
        <v/>
      </c>
      <c r="N587" s="288" t="e">
        <f ca="1">MATCH(F587,[4]IMC!B:B,0)</f>
        <v>#NAME?</v>
      </c>
      <c r="O587" s="288" t="e">
        <f t="shared" ca="1" si="93"/>
        <v>#NAME?</v>
      </c>
      <c r="P587" s="287" t="e">
        <f ca="1">CONCATENATE(INDEX([4]IMC!$F$1:$R$5,5,$O587) &amp; " e " &amp; INDEX([4]IMC!$F$1:$R$5,5,$O587+1))</f>
        <v>#NAME?</v>
      </c>
      <c r="Q587" s="281"/>
      <c r="R587" s="288" t="e">
        <f ca="1">MATCH(F587,[4]PC!A:A,0)</f>
        <v>#NAME?</v>
      </c>
      <c r="S587" s="288" t="e">
        <f t="shared" ca="1" si="95"/>
        <v>#NAME?</v>
      </c>
      <c r="T587" s="296" t="e">
        <f ca="1">CONCATENATE(INDEX([4]PC!$E$1:$M$2,1,$S587) &amp; " e " &amp; INDEX([4]PC!$E$1:$M$2,1,$S587+1))</f>
        <v>#NAME?</v>
      </c>
      <c r="U587" s="339"/>
      <c r="V587" s="335" t="e">
        <f t="shared" ca="1" si="96"/>
        <v>#NAME?</v>
      </c>
      <c r="W587" s="335" t="e">
        <f ca="1">CONCATENATE(INDEX([4]IMC!$F$1:$R$5,5,$V587) &amp; " e " &amp; INDEX([4]IMC!$F$1:$R$5,5,$V587+1))</f>
        <v>#NAME?</v>
      </c>
      <c r="X587" s="336">
        <f t="shared" si="97"/>
        <v>0</v>
      </c>
      <c r="Y587" s="336">
        <f t="shared" si="98"/>
        <v>0</v>
      </c>
      <c r="Z587" s="337"/>
      <c r="AA587" s="294" t="e">
        <f ca="1">VLOOKUP(F587,[4]IMC!$B$6:$R$210,5,FALSE)</f>
        <v>#NAME?</v>
      </c>
      <c r="AB587" s="294" t="e">
        <f ca="1">VLOOKUP(F587,[4]IMC!$B$6:$R$210,6,FALSE)</f>
        <v>#NAME?</v>
      </c>
      <c r="AC587" s="294" t="e">
        <f ca="1">VLOOKUP(F587,[4]IMC!$B$6:$R$210,7,FALSE)</f>
        <v>#NAME?</v>
      </c>
      <c r="AD587" s="294" t="e">
        <f ca="1">VLOOKUP(F587,[4]IMC!$B$6:$R$210,8,FALSE)</f>
        <v>#NAME?</v>
      </c>
      <c r="AE587" s="294" t="e">
        <f ca="1">VLOOKUP(F587,[4]IMC!$B$6:$R$210,9,FALSE)</f>
        <v>#NAME?</v>
      </c>
      <c r="AF587" s="294" t="e">
        <f ca="1">VLOOKUP(F587,[4]IMC!$B$6:$R$210,10,FALSE)</f>
        <v>#NAME?</v>
      </c>
      <c r="AG587" s="294" t="e">
        <f ca="1">VLOOKUP(F587,[4]IMC!$B$6:$R$210,11,FALSE)</f>
        <v>#NAME?</v>
      </c>
      <c r="AH587" s="294" t="e">
        <f ca="1">VLOOKUP(F587,[4]IMC!$B$6:$R$210,12,FALSE)</f>
        <v>#NAME?</v>
      </c>
      <c r="AI587" s="294" t="e">
        <f ca="1">VLOOKUP(F587,[4]IMC!$B$6:$R$210,13,FALSE)</f>
        <v>#NAME?</v>
      </c>
      <c r="AJ587" s="294" t="e">
        <f ca="1">VLOOKUP(F587,[4]IMC!$B$6:$R$210,14,FALSE)</f>
        <v>#NAME?</v>
      </c>
      <c r="AK587" s="294" t="e">
        <f ca="1">VLOOKUP(F587,[4]IMC!$B$6:$R$210,15,FALSE)</f>
        <v>#NAME?</v>
      </c>
      <c r="AL587" s="294" t="e">
        <f ca="1">VLOOKUP(F587,[4]IMC!$B$6:$R$210,16,FALSE)</f>
        <v>#NAME?</v>
      </c>
      <c r="AM587" s="294" t="e">
        <f ca="1">VLOOKUP(F587,[4]IMC!$B$6:$R$210,17,FALSE)</f>
        <v>#NAME?</v>
      </c>
    </row>
    <row r="588" spans="1:39" ht="12">
      <c r="A588" s="281"/>
      <c r="B588" s="281"/>
      <c r="C588" s="281"/>
      <c r="D588" s="283"/>
      <c r="E588" s="283"/>
      <c r="F588" s="284" t="e">
        <f t="shared" ca="1" si="91"/>
        <v>#NAME?</v>
      </c>
      <c r="G588" s="285" t="e">
        <f t="shared" ca="1" si="92"/>
        <v>#NAME?</v>
      </c>
      <c r="H588" s="281"/>
      <c r="I588" s="281"/>
      <c r="J588" s="281">
        <f t="shared" si="99"/>
        <v>0</v>
      </c>
      <c r="K588" s="281"/>
      <c r="L588" s="286" t="e">
        <f t="shared" si="100"/>
        <v>#DIV/0!</v>
      </c>
      <c r="M588" s="287" t="str">
        <f t="shared" si="94"/>
        <v/>
      </c>
      <c r="N588" s="288" t="e">
        <f ca="1">MATCH(F588,[4]IMC!B:B,0)</f>
        <v>#NAME?</v>
      </c>
      <c r="O588" s="288" t="e">
        <f t="shared" ca="1" si="93"/>
        <v>#NAME?</v>
      </c>
      <c r="P588" s="287" t="e">
        <f ca="1">CONCATENATE(INDEX([4]IMC!$F$1:$R$5,5,$O588) &amp; " e " &amp; INDEX([4]IMC!$F$1:$R$5,5,$O588+1))</f>
        <v>#NAME?</v>
      </c>
      <c r="Q588" s="281"/>
      <c r="R588" s="288" t="e">
        <f ca="1">MATCH(F588,[4]PC!A:A,0)</f>
        <v>#NAME?</v>
      </c>
      <c r="S588" s="288" t="e">
        <f t="shared" ca="1" si="95"/>
        <v>#NAME?</v>
      </c>
      <c r="T588" s="296" t="e">
        <f ca="1">CONCATENATE(INDEX([4]PC!$E$1:$M$2,1,$S588) &amp; " e " &amp; INDEX([4]PC!$E$1:$M$2,1,$S588+1))</f>
        <v>#NAME?</v>
      </c>
      <c r="U588" s="339"/>
      <c r="V588" s="335" t="e">
        <f t="shared" ca="1" si="96"/>
        <v>#NAME?</v>
      </c>
      <c r="W588" s="335" t="e">
        <f ca="1">CONCATENATE(INDEX([4]IMC!$F$1:$R$5,5,$V588) &amp; " e " &amp; INDEX([4]IMC!$F$1:$R$5,5,$V588+1))</f>
        <v>#NAME?</v>
      </c>
      <c r="X588" s="336">
        <f t="shared" si="97"/>
        <v>0</v>
      </c>
      <c r="Y588" s="336">
        <f t="shared" si="98"/>
        <v>0</v>
      </c>
      <c r="Z588" s="337"/>
      <c r="AA588" s="294" t="e">
        <f ca="1">VLOOKUP(F588,[4]IMC!$B$6:$R$210,5,FALSE)</f>
        <v>#NAME?</v>
      </c>
      <c r="AB588" s="294" t="e">
        <f ca="1">VLOOKUP(F588,[4]IMC!$B$6:$R$210,6,FALSE)</f>
        <v>#NAME?</v>
      </c>
      <c r="AC588" s="294" t="e">
        <f ca="1">VLOOKUP(F588,[4]IMC!$B$6:$R$210,7,FALSE)</f>
        <v>#NAME?</v>
      </c>
      <c r="AD588" s="294" t="e">
        <f ca="1">VLOOKUP(F588,[4]IMC!$B$6:$R$210,8,FALSE)</f>
        <v>#NAME?</v>
      </c>
      <c r="AE588" s="294" t="e">
        <f ca="1">VLOOKUP(F588,[4]IMC!$B$6:$R$210,9,FALSE)</f>
        <v>#NAME?</v>
      </c>
      <c r="AF588" s="294" t="e">
        <f ca="1">VLOOKUP(F588,[4]IMC!$B$6:$R$210,10,FALSE)</f>
        <v>#NAME?</v>
      </c>
      <c r="AG588" s="294" t="e">
        <f ca="1">VLOOKUP(F588,[4]IMC!$B$6:$R$210,11,FALSE)</f>
        <v>#NAME?</v>
      </c>
      <c r="AH588" s="294" t="e">
        <f ca="1">VLOOKUP(F588,[4]IMC!$B$6:$R$210,12,FALSE)</f>
        <v>#NAME?</v>
      </c>
      <c r="AI588" s="294" t="e">
        <f ca="1">VLOOKUP(F588,[4]IMC!$B$6:$R$210,13,FALSE)</f>
        <v>#NAME?</v>
      </c>
      <c r="AJ588" s="294" t="e">
        <f ca="1">VLOOKUP(F588,[4]IMC!$B$6:$R$210,14,FALSE)</f>
        <v>#NAME?</v>
      </c>
      <c r="AK588" s="294" t="e">
        <f ca="1">VLOOKUP(F588,[4]IMC!$B$6:$R$210,15,FALSE)</f>
        <v>#NAME?</v>
      </c>
      <c r="AL588" s="294" t="e">
        <f ca="1">VLOOKUP(F588,[4]IMC!$B$6:$R$210,16,FALSE)</f>
        <v>#NAME?</v>
      </c>
      <c r="AM588" s="294" t="e">
        <f ca="1">VLOOKUP(F588,[4]IMC!$B$6:$R$210,17,FALSE)</f>
        <v>#NAME?</v>
      </c>
    </row>
    <row r="589" spans="1:39" ht="12">
      <c r="A589" s="281"/>
      <c r="B589" s="281"/>
      <c r="C589" s="281"/>
      <c r="D589" s="283"/>
      <c r="E589" s="283"/>
      <c r="F589" s="284" t="e">
        <f t="shared" ca="1" si="91"/>
        <v>#NAME?</v>
      </c>
      <c r="G589" s="285" t="e">
        <f t="shared" ca="1" si="92"/>
        <v>#NAME?</v>
      </c>
      <c r="H589" s="281"/>
      <c r="I589" s="281"/>
      <c r="J589" s="281">
        <f t="shared" si="99"/>
        <v>0</v>
      </c>
      <c r="K589" s="281"/>
      <c r="L589" s="286" t="e">
        <f t="shared" si="100"/>
        <v>#DIV/0!</v>
      </c>
      <c r="M589" s="287" t="str">
        <f t="shared" si="94"/>
        <v/>
      </c>
      <c r="N589" s="288" t="e">
        <f ca="1">MATCH(F589,[4]IMC!B:B,0)</f>
        <v>#NAME?</v>
      </c>
      <c r="O589" s="288" t="e">
        <f t="shared" ca="1" si="93"/>
        <v>#NAME?</v>
      </c>
      <c r="P589" s="287" t="e">
        <f ca="1">CONCATENATE(INDEX([4]IMC!$F$1:$R$5,5,$O589) &amp; " e " &amp; INDEX([4]IMC!$F$1:$R$5,5,$O589+1))</f>
        <v>#NAME?</v>
      </c>
      <c r="Q589" s="281"/>
      <c r="R589" s="288" t="e">
        <f ca="1">MATCH(F589,[4]PC!A:A,0)</f>
        <v>#NAME?</v>
      </c>
      <c r="S589" s="288" t="e">
        <f t="shared" ca="1" si="95"/>
        <v>#NAME?</v>
      </c>
      <c r="T589" s="296" t="e">
        <f ca="1">CONCATENATE(INDEX([4]PC!$E$1:$M$2,1,$S589) &amp; " e " &amp; INDEX([4]PC!$E$1:$M$2,1,$S589+1))</f>
        <v>#NAME?</v>
      </c>
      <c r="U589" s="339"/>
      <c r="V589" s="335" t="e">
        <f t="shared" ca="1" si="96"/>
        <v>#NAME?</v>
      </c>
      <c r="W589" s="335" t="e">
        <f ca="1">CONCATENATE(INDEX([4]IMC!$F$1:$R$5,5,$V589) &amp; " e " &amp; INDEX([4]IMC!$F$1:$R$5,5,$V589+1))</f>
        <v>#NAME?</v>
      </c>
      <c r="X589" s="336">
        <f t="shared" si="97"/>
        <v>0</v>
      </c>
      <c r="Y589" s="336">
        <f t="shared" si="98"/>
        <v>0</v>
      </c>
      <c r="Z589" s="337"/>
      <c r="AA589" s="294" t="e">
        <f ca="1">VLOOKUP(F589,[4]IMC!$B$6:$R$210,5,FALSE)</f>
        <v>#NAME?</v>
      </c>
      <c r="AB589" s="294" t="e">
        <f ca="1">VLOOKUP(F589,[4]IMC!$B$6:$R$210,6,FALSE)</f>
        <v>#NAME?</v>
      </c>
      <c r="AC589" s="294" t="e">
        <f ca="1">VLOOKUP(F589,[4]IMC!$B$6:$R$210,7,FALSE)</f>
        <v>#NAME?</v>
      </c>
      <c r="AD589" s="294" t="e">
        <f ca="1">VLOOKUP(F589,[4]IMC!$B$6:$R$210,8,FALSE)</f>
        <v>#NAME?</v>
      </c>
      <c r="AE589" s="294" t="e">
        <f ca="1">VLOOKUP(F589,[4]IMC!$B$6:$R$210,9,FALSE)</f>
        <v>#NAME?</v>
      </c>
      <c r="AF589" s="294" t="e">
        <f ca="1">VLOOKUP(F589,[4]IMC!$B$6:$R$210,10,FALSE)</f>
        <v>#NAME?</v>
      </c>
      <c r="AG589" s="294" t="e">
        <f ca="1">VLOOKUP(F589,[4]IMC!$B$6:$R$210,11,FALSE)</f>
        <v>#NAME?</v>
      </c>
      <c r="AH589" s="294" t="e">
        <f ca="1">VLOOKUP(F589,[4]IMC!$B$6:$R$210,12,FALSE)</f>
        <v>#NAME?</v>
      </c>
      <c r="AI589" s="294" t="e">
        <f ca="1">VLOOKUP(F589,[4]IMC!$B$6:$R$210,13,FALSE)</f>
        <v>#NAME?</v>
      </c>
      <c r="AJ589" s="294" t="e">
        <f ca="1">VLOOKUP(F589,[4]IMC!$B$6:$R$210,14,FALSE)</f>
        <v>#NAME?</v>
      </c>
      <c r="AK589" s="294" t="e">
        <f ca="1">VLOOKUP(F589,[4]IMC!$B$6:$R$210,15,FALSE)</f>
        <v>#NAME?</v>
      </c>
      <c r="AL589" s="294" t="e">
        <f ca="1">VLOOKUP(F589,[4]IMC!$B$6:$R$210,16,FALSE)</f>
        <v>#NAME?</v>
      </c>
      <c r="AM589" s="294" t="e">
        <f ca="1">VLOOKUP(F589,[4]IMC!$B$6:$R$210,17,FALSE)</f>
        <v>#NAME?</v>
      </c>
    </row>
    <row r="590" spans="1:39" ht="12">
      <c r="A590" s="281"/>
      <c r="B590" s="281"/>
      <c r="C590" s="281"/>
      <c r="D590" s="283"/>
      <c r="E590" s="283"/>
      <c r="F590" s="284" t="e">
        <f t="shared" ca="1" si="91"/>
        <v>#NAME?</v>
      </c>
      <c r="G590" s="285" t="e">
        <f t="shared" ca="1" si="92"/>
        <v>#NAME?</v>
      </c>
      <c r="H590" s="281"/>
      <c r="I590" s="281"/>
      <c r="J590" s="281">
        <f t="shared" si="99"/>
        <v>0</v>
      </c>
      <c r="K590" s="281"/>
      <c r="L590" s="286" t="e">
        <f t="shared" si="100"/>
        <v>#DIV/0!</v>
      </c>
      <c r="M590" s="287" t="str">
        <f t="shared" si="94"/>
        <v/>
      </c>
      <c r="N590" s="288" t="e">
        <f ca="1">MATCH(F590,[4]IMC!B:B,0)</f>
        <v>#NAME?</v>
      </c>
      <c r="O590" s="288" t="e">
        <f t="shared" ca="1" si="93"/>
        <v>#NAME?</v>
      </c>
      <c r="P590" s="287" t="e">
        <f ca="1">CONCATENATE(INDEX([4]IMC!$F$1:$R$5,5,$O590) &amp; " e " &amp; INDEX([4]IMC!$F$1:$R$5,5,$O590+1))</f>
        <v>#NAME?</v>
      </c>
      <c r="Q590" s="281"/>
      <c r="R590" s="288" t="e">
        <f ca="1">MATCH(F590,[4]PC!A:A,0)</f>
        <v>#NAME?</v>
      </c>
      <c r="S590" s="288" t="e">
        <f t="shared" ca="1" si="95"/>
        <v>#NAME?</v>
      </c>
      <c r="T590" s="296" t="e">
        <f ca="1">CONCATENATE(INDEX([4]PC!$E$1:$M$2,1,$S590) &amp; " e " &amp; INDEX([4]PC!$E$1:$M$2,1,$S590+1))</f>
        <v>#NAME?</v>
      </c>
      <c r="U590" s="339"/>
      <c r="V590" s="335" t="e">
        <f t="shared" ca="1" si="96"/>
        <v>#NAME?</v>
      </c>
      <c r="W590" s="335" t="e">
        <f ca="1">CONCATENATE(INDEX([4]IMC!$F$1:$R$5,5,$V590) &amp; " e " &amp; INDEX([4]IMC!$F$1:$R$5,5,$V590+1))</f>
        <v>#NAME?</v>
      </c>
      <c r="X590" s="336">
        <f t="shared" si="97"/>
        <v>0</v>
      </c>
      <c r="Y590" s="336">
        <f t="shared" si="98"/>
        <v>0</v>
      </c>
      <c r="Z590" s="337"/>
      <c r="AA590" s="294" t="e">
        <f ca="1">VLOOKUP(F590,[4]IMC!$B$6:$R$210,5,FALSE)</f>
        <v>#NAME?</v>
      </c>
      <c r="AB590" s="294" t="e">
        <f ca="1">VLOOKUP(F590,[4]IMC!$B$6:$R$210,6,FALSE)</f>
        <v>#NAME?</v>
      </c>
      <c r="AC590" s="294" t="e">
        <f ca="1">VLOOKUP(F590,[4]IMC!$B$6:$R$210,7,FALSE)</f>
        <v>#NAME?</v>
      </c>
      <c r="AD590" s="294" t="e">
        <f ca="1">VLOOKUP(F590,[4]IMC!$B$6:$R$210,8,FALSE)</f>
        <v>#NAME?</v>
      </c>
      <c r="AE590" s="294" t="e">
        <f ca="1">VLOOKUP(F590,[4]IMC!$B$6:$R$210,9,FALSE)</f>
        <v>#NAME?</v>
      </c>
      <c r="AF590" s="294" t="e">
        <f ca="1">VLOOKUP(F590,[4]IMC!$B$6:$R$210,10,FALSE)</f>
        <v>#NAME?</v>
      </c>
      <c r="AG590" s="294" t="e">
        <f ca="1">VLOOKUP(F590,[4]IMC!$B$6:$R$210,11,FALSE)</f>
        <v>#NAME?</v>
      </c>
      <c r="AH590" s="294" t="e">
        <f ca="1">VLOOKUP(F590,[4]IMC!$B$6:$R$210,12,FALSE)</f>
        <v>#NAME?</v>
      </c>
      <c r="AI590" s="294" t="e">
        <f ca="1">VLOOKUP(F590,[4]IMC!$B$6:$R$210,13,FALSE)</f>
        <v>#NAME?</v>
      </c>
      <c r="AJ590" s="294" t="e">
        <f ca="1">VLOOKUP(F590,[4]IMC!$B$6:$R$210,14,FALSE)</f>
        <v>#NAME?</v>
      </c>
      <c r="AK590" s="294" t="e">
        <f ca="1">VLOOKUP(F590,[4]IMC!$B$6:$R$210,15,FALSE)</f>
        <v>#NAME?</v>
      </c>
      <c r="AL590" s="294" t="e">
        <f ca="1">VLOOKUP(F590,[4]IMC!$B$6:$R$210,16,FALSE)</f>
        <v>#NAME?</v>
      </c>
      <c r="AM590" s="294" t="e">
        <f ca="1">VLOOKUP(F590,[4]IMC!$B$6:$R$210,17,FALSE)</f>
        <v>#NAME?</v>
      </c>
    </row>
    <row r="591" spans="1:39" ht="12">
      <c r="A591" s="281"/>
      <c r="B591" s="281"/>
      <c r="C591" s="281"/>
      <c r="D591" s="283"/>
      <c r="E591" s="283"/>
      <c r="F591" s="284" t="e">
        <f t="shared" ca="1" si="91"/>
        <v>#NAME?</v>
      </c>
      <c r="G591" s="285" t="e">
        <f t="shared" ca="1" si="92"/>
        <v>#NAME?</v>
      </c>
      <c r="H591" s="281"/>
      <c r="I591" s="281"/>
      <c r="J591" s="281">
        <f t="shared" si="99"/>
        <v>0</v>
      </c>
      <c r="K591" s="281"/>
      <c r="L591" s="286" t="e">
        <f t="shared" si="100"/>
        <v>#DIV/0!</v>
      </c>
      <c r="M591" s="287" t="str">
        <f t="shared" si="94"/>
        <v/>
      </c>
      <c r="N591" s="288" t="e">
        <f ca="1">MATCH(F591,[4]IMC!B:B,0)</f>
        <v>#NAME?</v>
      </c>
      <c r="O591" s="288" t="e">
        <f t="shared" ca="1" si="93"/>
        <v>#NAME?</v>
      </c>
      <c r="P591" s="287" t="e">
        <f ca="1">CONCATENATE(INDEX([4]IMC!$F$1:$R$5,5,$O591) &amp; " e " &amp; INDEX([4]IMC!$F$1:$R$5,5,$O591+1))</f>
        <v>#NAME?</v>
      </c>
      <c r="Q591" s="281"/>
      <c r="R591" s="288" t="e">
        <f ca="1">MATCH(F591,[4]PC!A:A,0)</f>
        <v>#NAME?</v>
      </c>
      <c r="S591" s="288" t="e">
        <f t="shared" ca="1" si="95"/>
        <v>#NAME?</v>
      </c>
      <c r="T591" s="296" t="e">
        <f ca="1">CONCATENATE(INDEX([4]PC!$E$1:$M$2,1,$S591) &amp; " e " &amp; INDEX([4]PC!$E$1:$M$2,1,$S591+1))</f>
        <v>#NAME?</v>
      </c>
      <c r="U591" s="339"/>
      <c r="V591" s="335" t="e">
        <f t="shared" ca="1" si="96"/>
        <v>#NAME?</v>
      </c>
      <c r="W591" s="335" t="e">
        <f ca="1">CONCATENATE(INDEX([4]IMC!$F$1:$R$5,5,$V591) &amp; " e " &amp; INDEX([4]IMC!$F$1:$R$5,5,$V591+1))</f>
        <v>#NAME?</v>
      </c>
      <c r="X591" s="336">
        <f t="shared" si="97"/>
        <v>0</v>
      </c>
      <c r="Y591" s="336">
        <f t="shared" si="98"/>
        <v>0</v>
      </c>
      <c r="Z591" s="337"/>
      <c r="AA591" s="294" t="e">
        <f ca="1">VLOOKUP(F591,[4]IMC!$B$6:$R$210,5,FALSE)</f>
        <v>#NAME?</v>
      </c>
      <c r="AB591" s="294" t="e">
        <f ca="1">VLOOKUP(F591,[4]IMC!$B$6:$R$210,6,FALSE)</f>
        <v>#NAME?</v>
      </c>
      <c r="AC591" s="294" t="e">
        <f ca="1">VLOOKUP(F591,[4]IMC!$B$6:$R$210,7,FALSE)</f>
        <v>#NAME?</v>
      </c>
      <c r="AD591" s="294" t="e">
        <f ca="1">VLOOKUP(F591,[4]IMC!$B$6:$R$210,8,FALSE)</f>
        <v>#NAME?</v>
      </c>
      <c r="AE591" s="294" t="e">
        <f ca="1">VLOOKUP(F591,[4]IMC!$B$6:$R$210,9,FALSE)</f>
        <v>#NAME?</v>
      </c>
      <c r="AF591" s="294" t="e">
        <f ca="1">VLOOKUP(F591,[4]IMC!$B$6:$R$210,10,FALSE)</f>
        <v>#NAME?</v>
      </c>
      <c r="AG591" s="294" t="e">
        <f ca="1">VLOOKUP(F591,[4]IMC!$B$6:$R$210,11,FALSE)</f>
        <v>#NAME?</v>
      </c>
      <c r="AH591" s="294" t="e">
        <f ca="1">VLOOKUP(F591,[4]IMC!$B$6:$R$210,12,FALSE)</f>
        <v>#NAME?</v>
      </c>
      <c r="AI591" s="294" t="e">
        <f ca="1">VLOOKUP(F591,[4]IMC!$B$6:$R$210,13,FALSE)</f>
        <v>#NAME?</v>
      </c>
      <c r="AJ591" s="294" t="e">
        <f ca="1">VLOOKUP(F591,[4]IMC!$B$6:$R$210,14,FALSE)</f>
        <v>#NAME?</v>
      </c>
      <c r="AK591" s="294" t="e">
        <f ca="1">VLOOKUP(F591,[4]IMC!$B$6:$R$210,15,FALSE)</f>
        <v>#NAME?</v>
      </c>
      <c r="AL591" s="294" t="e">
        <f ca="1">VLOOKUP(F591,[4]IMC!$B$6:$R$210,16,FALSE)</f>
        <v>#NAME?</v>
      </c>
      <c r="AM591" s="294" t="e">
        <f ca="1">VLOOKUP(F591,[4]IMC!$B$6:$R$210,17,FALSE)</f>
        <v>#NAME?</v>
      </c>
    </row>
    <row r="592" spans="1:39" ht="12">
      <c r="A592" s="281"/>
      <c r="B592" s="281"/>
      <c r="C592" s="281"/>
      <c r="D592" s="283"/>
      <c r="E592" s="283"/>
      <c r="F592" s="284" t="e">
        <f t="shared" ca="1" si="91"/>
        <v>#NAME?</v>
      </c>
      <c r="G592" s="285" t="e">
        <f t="shared" ca="1" si="92"/>
        <v>#NAME?</v>
      </c>
      <c r="H592" s="281"/>
      <c r="I592" s="281"/>
      <c r="J592" s="281">
        <f t="shared" si="99"/>
        <v>0</v>
      </c>
      <c r="K592" s="281"/>
      <c r="L592" s="286" t="e">
        <f t="shared" si="100"/>
        <v>#DIV/0!</v>
      </c>
      <c r="M592" s="287" t="str">
        <f t="shared" si="94"/>
        <v/>
      </c>
      <c r="N592" s="288" t="e">
        <f ca="1">MATCH(F592,[4]IMC!B:B,0)</f>
        <v>#NAME?</v>
      </c>
      <c r="O592" s="288" t="e">
        <f t="shared" ca="1" si="93"/>
        <v>#NAME?</v>
      </c>
      <c r="P592" s="287" t="e">
        <f ca="1">CONCATENATE(INDEX([4]IMC!$F$1:$R$5,5,$O592) &amp; " e " &amp; INDEX([4]IMC!$F$1:$R$5,5,$O592+1))</f>
        <v>#NAME?</v>
      </c>
      <c r="Q592" s="281"/>
      <c r="R592" s="288" t="e">
        <f ca="1">MATCH(F592,[4]PC!A:A,0)</f>
        <v>#NAME?</v>
      </c>
      <c r="S592" s="288" t="e">
        <f t="shared" ca="1" si="95"/>
        <v>#NAME?</v>
      </c>
      <c r="T592" s="296" t="e">
        <f ca="1">CONCATENATE(INDEX([4]PC!$E$1:$M$2,1,$S592) &amp; " e " &amp; INDEX([4]PC!$E$1:$M$2,1,$S592+1))</f>
        <v>#NAME?</v>
      </c>
      <c r="U592" s="339"/>
      <c r="V592" s="335" t="e">
        <f t="shared" ca="1" si="96"/>
        <v>#NAME?</v>
      </c>
      <c r="W592" s="335" t="e">
        <f ca="1">CONCATENATE(INDEX([4]IMC!$F$1:$R$5,5,$V592) &amp; " e " &amp; INDEX([4]IMC!$F$1:$R$5,5,$V592+1))</f>
        <v>#NAME?</v>
      </c>
      <c r="X592" s="336">
        <f t="shared" si="97"/>
        <v>0</v>
      </c>
      <c r="Y592" s="336">
        <f t="shared" si="98"/>
        <v>0</v>
      </c>
      <c r="Z592" s="337"/>
      <c r="AA592" s="294" t="e">
        <f ca="1">VLOOKUP(F592,[4]IMC!$B$6:$R$210,5,FALSE)</f>
        <v>#NAME?</v>
      </c>
      <c r="AB592" s="294" t="e">
        <f ca="1">VLOOKUP(F592,[4]IMC!$B$6:$R$210,6,FALSE)</f>
        <v>#NAME?</v>
      </c>
      <c r="AC592" s="294" t="e">
        <f ca="1">VLOOKUP(F592,[4]IMC!$B$6:$R$210,7,FALSE)</f>
        <v>#NAME?</v>
      </c>
      <c r="AD592" s="294" t="e">
        <f ca="1">VLOOKUP(F592,[4]IMC!$B$6:$R$210,8,FALSE)</f>
        <v>#NAME?</v>
      </c>
      <c r="AE592" s="294" t="e">
        <f ca="1">VLOOKUP(F592,[4]IMC!$B$6:$R$210,9,FALSE)</f>
        <v>#NAME?</v>
      </c>
      <c r="AF592" s="294" t="e">
        <f ca="1">VLOOKUP(F592,[4]IMC!$B$6:$R$210,10,FALSE)</f>
        <v>#NAME?</v>
      </c>
      <c r="AG592" s="294" t="e">
        <f ca="1">VLOOKUP(F592,[4]IMC!$B$6:$R$210,11,FALSE)</f>
        <v>#NAME?</v>
      </c>
      <c r="AH592" s="294" t="e">
        <f ca="1">VLOOKUP(F592,[4]IMC!$B$6:$R$210,12,FALSE)</f>
        <v>#NAME?</v>
      </c>
      <c r="AI592" s="294" t="e">
        <f ca="1">VLOOKUP(F592,[4]IMC!$B$6:$R$210,13,FALSE)</f>
        <v>#NAME?</v>
      </c>
      <c r="AJ592" s="294" t="e">
        <f ca="1">VLOOKUP(F592,[4]IMC!$B$6:$R$210,14,FALSE)</f>
        <v>#NAME?</v>
      </c>
      <c r="AK592" s="294" t="e">
        <f ca="1">VLOOKUP(F592,[4]IMC!$B$6:$R$210,15,FALSE)</f>
        <v>#NAME?</v>
      </c>
      <c r="AL592" s="294" t="e">
        <f ca="1">VLOOKUP(F592,[4]IMC!$B$6:$R$210,16,FALSE)</f>
        <v>#NAME?</v>
      </c>
      <c r="AM592" s="294" t="e">
        <f ca="1">VLOOKUP(F592,[4]IMC!$B$6:$R$210,17,FALSE)</f>
        <v>#NAME?</v>
      </c>
    </row>
    <row r="593" spans="1:39" ht="12">
      <c r="A593" s="281"/>
      <c r="B593" s="281"/>
      <c r="C593" s="281"/>
      <c r="D593" s="283"/>
      <c r="E593" s="283"/>
      <c r="F593" s="284" t="e">
        <f t="shared" ca="1" si="91"/>
        <v>#NAME?</v>
      </c>
      <c r="G593" s="285" t="e">
        <f t="shared" ca="1" si="92"/>
        <v>#NAME?</v>
      </c>
      <c r="H593" s="281"/>
      <c r="I593" s="281"/>
      <c r="J593" s="281">
        <f t="shared" si="99"/>
        <v>0</v>
      </c>
      <c r="K593" s="281"/>
      <c r="L593" s="286" t="e">
        <f t="shared" si="100"/>
        <v>#DIV/0!</v>
      </c>
      <c r="M593" s="287" t="str">
        <f t="shared" si="94"/>
        <v/>
      </c>
      <c r="N593" s="288" t="e">
        <f ca="1">MATCH(F593,[4]IMC!B:B,0)</f>
        <v>#NAME?</v>
      </c>
      <c r="O593" s="288" t="e">
        <f t="shared" ca="1" si="93"/>
        <v>#NAME?</v>
      </c>
      <c r="P593" s="287" t="e">
        <f ca="1">CONCATENATE(INDEX([4]IMC!$F$1:$R$5,5,$O593) &amp; " e " &amp; INDEX([4]IMC!$F$1:$R$5,5,$O593+1))</f>
        <v>#NAME?</v>
      </c>
      <c r="Q593" s="281"/>
      <c r="R593" s="288" t="e">
        <f ca="1">MATCH(F593,[4]PC!A:A,0)</f>
        <v>#NAME?</v>
      </c>
      <c r="S593" s="288" t="e">
        <f t="shared" ca="1" si="95"/>
        <v>#NAME?</v>
      </c>
      <c r="T593" s="296" t="e">
        <f ca="1">CONCATENATE(INDEX([4]PC!$E$1:$M$2,1,$S593) &amp; " e " &amp; INDEX([4]PC!$E$1:$M$2,1,$S593+1))</f>
        <v>#NAME?</v>
      </c>
      <c r="U593" s="339"/>
      <c r="V593" s="335" t="e">
        <f t="shared" ca="1" si="96"/>
        <v>#NAME?</v>
      </c>
      <c r="W593" s="335" t="e">
        <f ca="1">CONCATENATE(INDEX([4]IMC!$F$1:$R$5,5,$V593) &amp; " e " &amp; INDEX([4]IMC!$F$1:$R$5,5,$V593+1))</f>
        <v>#NAME?</v>
      </c>
      <c r="X593" s="336">
        <f t="shared" si="97"/>
        <v>0</v>
      </c>
      <c r="Y593" s="336">
        <f t="shared" si="98"/>
        <v>0</v>
      </c>
      <c r="Z593" s="337"/>
      <c r="AA593" s="294" t="e">
        <f ca="1">VLOOKUP(F593,[4]IMC!$B$6:$R$210,5,FALSE)</f>
        <v>#NAME?</v>
      </c>
      <c r="AB593" s="294" t="e">
        <f ca="1">VLOOKUP(F593,[4]IMC!$B$6:$R$210,6,FALSE)</f>
        <v>#NAME?</v>
      </c>
      <c r="AC593" s="294" t="e">
        <f ca="1">VLOOKUP(F593,[4]IMC!$B$6:$R$210,7,FALSE)</f>
        <v>#NAME?</v>
      </c>
      <c r="AD593" s="294" t="e">
        <f ca="1">VLOOKUP(F593,[4]IMC!$B$6:$R$210,8,FALSE)</f>
        <v>#NAME?</v>
      </c>
      <c r="AE593" s="294" t="e">
        <f ca="1">VLOOKUP(F593,[4]IMC!$B$6:$R$210,9,FALSE)</f>
        <v>#NAME?</v>
      </c>
      <c r="AF593" s="294" t="e">
        <f ca="1">VLOOKUP(F593,[4]IMC!$B$6:$R$210,10,FALSE)</f>
        <v>#NAME?</v>
      </c>
      <c r="AG593" s="294" t="e">
        <f ca="1">VLOOKUP(F593,[4]IMC!$B$6:$R$210,11,FALSE)</f>
        <v>#NAME?</v>
      </c>
      <c r="AH593" s="294" t="e">
        <f ca="1">VLOOKUP(F593,[4]IMC!$B$6:$R$210,12,FALSE)</f>
        <v>#NAME?</v>
      </c>
      <c r="AI593" s="294" t="e">
        <f ca="1">VLOOKUP(F593,[4]IMC!$B$6:$R$210,13,FALSE)</f>
        <v>#NAME?</v>
      </c>
      <c r="AJ593" s="294" t="e">
        <f ca="1">VLOOKUP(F593,[4]IMC!$B$6:$R$210,14,FALSE)</f>
        <v>#NAME?</v>
      </c>
      <c r="AK593" s="294" t="e">
        <f ca="1">VLOOKUP(F593,[4]IMC!$B$6:$R$210,15,FALSE)</f>
        <v>#NAME?</v>
      </c>
      <c r="AL593" s="294" t="e">
        <f ca="1">VLOOKUP(F593,[4]IMC!$B$6:$R$210,16,FALSE)</f>
        <v>#NAME?</v>
      </c>
      <c r="AM593" s="294" t="e">
        <f ca="1">VLOOKUP(F593,[4]IMC!$B$6:$R$210,17,FALSE)</f>
        <v>#NAME?</v>
      </c>
    </row>
    <row r="594" spans="1:39" ht="12">
      <c r="A594" s="281"/>
      <c r="B594" s="281"/>
      <c r="C594" s="281"/>
      <c r="D594" s="283"/>
      <c r="E594" s="283"/>
      <c r="F594" s="284" t="e">
        <f t="shared" ca="1" si="91"/>
        <v>#NAME?</v>
      </c>
      <c r="G594" s="285" t="e">
        <f t="shared" ca="1" si="92"/>
        <v>#NAME?</v>
      </c>
      <c r="H594" s="281"/>
      <c r="I594" s="281"/>
      <c r="J594" s="281">
        <f t="shared" si="99"/>
        <v>0</v>
      </c>
      <c r="K594" s="281"/>
      <c r="L594" s="286" t="e">
        <f t="shared" si="100"/>
        <v>#DIV/0!</v>
      </c>
      <c r="M594" s="287" t="str">
        <f t="shared" si="94"/>
        <v/>
      </c>
      <c r="N594" s="288" t="e">
        <f ca="1">MATCH(F594,[4]IMC!B:B,0)</f>
        <v>#NAME?</v>
      </c>
      <c r="O594" s="288" t="e">
        <f t="shared" ca="1" si="93"/>
        <v>#NAME?</v>
      </c>
      <c r="P594" s="287" t="e">
        <f ca="1">CONCATENATE(INDEX([4]IMC!$F$1:$R$5,5,$O594) &amp; " e " &amp; INDEX([4]IMC!$F$1:$R$5,5,$O594+1))</f>
        <v>#NAME?</v>
      </c>
      <c r="Q594" s="281"/>
      <c r="R594" s="288" t="e">
        <f ca="1">MATCH(F594,[4]PC!A:A,0)</f>
        <v>#NAME?</v>
      </c>
      <c r="S594" s="288" t="e">
        <f t="shared" ca="1" si="95"/>
        <v>#NAME?</v>
      </c>
      <c r="T594" s="296" t="e">
        <f ca="1">CONCATENATE(INDEX([4]PC!$E$1:$M$2,1,$S594) &amp; " e " &amp; INDEX([4]PC!$E$1:$M$2,1,$S594+1))</f>
        <v>#NAME?</v>
      </c>
      <c r="U594" s="339"/>
      <c r="V594" s="335" t="e">
        <f t="shared" ca="1" si="96"/>
        <v>#NAME?</v>
      </c>
      <c r="W594" s="335" t="e">
        <f ca="1">CONCATENATE(INDEX([4]IMC!$F$1:$R$5,5,$V594) &amp; " e " &amp; INDEX([4]IMC!$F$1:$R$5,5,$V594+1))</f>
        <v>#NAME?</v>
      </c>
      <c r="X594" s="336">
        <f t="shared" si="97"/>
        <v>0</v>
      </c>
      <c r="Y594" s="336">
        <f t="shared" si="98"/>
        <v>0</v>
      </c>
      <c r="Z594" s="337"/>
      <c r="AA594" s="294" t="e">
        <f ca="1">VLOOKUP(F594,[4]IMC!$B$6:$R$210,5,FALSE)</f>
        <v>#NAME?</v>
      </c>
      <c r="AB594" s="294" t="e">
        <f ca="1">VLOOKUP(F594,[4]IMC!$B$6:$R$210,6,FALSE)</f>
        <v>#NAME?</v>
      </c>
      <c r="AC594" s="294" t="e">
        <f ca="1">VLOOKUP(F594,[4]IMC!$B$6:$R$210,7,FALSE)</f>
        <v>#NAME?</v>
      </c>
      <c r="AD594" s="294" t="e">
        <f ca="1">VLOOKUP(F594,[4]IMC!$B$6:$R$210,8,FALSE)</f>
        <v>#NAME?</v>
      </c>
      <c r="AE594" s="294" t="e">
        <f ca="1">VLOOKUP(F594,[4]IMC!$B$6:$R$210,9,FALSE)</f>
        <v>#NAME?</v>
      </c>
      <c r="AF594" s="294" t="e">
        <f ca="1">VLOOKUP(F594,[4]IMC!$B$6:$R$210,10,FALSE)</f>
        <v>#NAME?</v>
      </c>
      <c r="AG594" s="294" t="e">
        <f ca="1">VLOOKUP(F594,[4]IMC!$B$6:$R$210,11,FALSE)</f>
        <v>#NAME?</v>
      </c>
      <c r="AH594" s="294" t="e">
        <f ca="1">VLOOKUP(F594,[4]IMC!$B$6:$R$210,12,FALSE)</f>
        <v>#NAME?</v>
      </c>
      <c r="AI594" s="294" t="e">
        <f ca="1">VLOOKUP(F594,[4]IMC!$B$6:$R$210,13,FALSE)</f>
        <v>#NAME?</v>
      </c>
      <c r="AJ594" s="294" t="e">
        <f ca="1">VLOOKUP(F594,[4]IMC!$B$6:$R$210,14,FALSE)</f>
        <v>#NAME?</v>
      </c>
      <c r="AK594" s="294" t="e">
        <f ca="1">VLOOKUP(F594,[4]IMC!$B$6:$R$210,15,FALSE)</f>
        <v>#NAME?</v>
      </c>
      <c r="AL594" s="294" t="e">
        <f ca="1">VLOOKUP(F594,[4]IMC!$B$6:$R$210,16,FALSE)</f>
        <v>#NAME?</v>
      </c>
      <c r="AM594" s="294" t="e">
        <f ca="1">VLOOKUP(F594,[4]IMC!$B$6:$R$210,17,FALSE)</f>
        <v>#NAME?</v>
      </c>
    </row>
    <row r="595" spans="1:39" ht="12">
      <c r="A595" s="281"/>
      <c r="B595" s="281"/>
      <c r="C595" s="281"/>
      <c r="D595" s="283"/>
      <c r="E595" s="283"/>
      <c r="F595" s="284" t="e">
        <f t="shared" ca="1" si="91"/>
        <v>#NAME?</v>
      </c>
      <c r="G595" s="285" t="e">
        <f t="shared" ca="1" si="92"/>
        <v>#NAME?</v>
      </c>
      <c r="H595" s="281"/>
      <c r="I595" s="281"/>
      <c r="J595" s="281">
        <f t="shared" si="99"/>
        <v>0</v>
      </c>
      <c r="K595" s="281"/>
      <c r="L595" s="286" t="e">
        <f t="shared" si="100"/>
        <v>#DIV/0!</v>
      </c>
      <c r="M595" s="287" t="str">
        <f t="shared" si="94"/>
        <v/>
      </c>
      <c r="N595" s="288" t="e">
        <f ca="1">MATCH(F595,[4]IMC!B:B,0)</f>
        <v>#NAME?</v>
      </c>
      <c r="O595" s="288" t="e">
        <f t="shared" ca="1" si="93"/>
        <v>#NAME?</v>
      </c>
      <c r="P595" s="287" t="e">
        <f ca="1">CONCATENATE(INDEX([4]IMC!$F$1:$R$5,5,$O595) &amp; " e " &amp; INDEX([4]IMC!$F$1:$R$5,5,$O595+1))</f>
        <v>#NAME?</v>
      </c>
      <c r="Q595" s="281"/>
      <c r="R595" s="288" t="e">
        <f ca="1">MATCH(F595,[4]PC!A:A,0)</f>
        <v>#NAME?</v>
      </c>
      <c r="S595" s="288" t="e">
        <f t="shared" ca="1" si="95"/>
        <v>#NAME?</v>
      </c>
      <c r="T595" s="296" t="e">
        <f ca="1">CONCATENATE(INDEX([4]PC!$E$1:$M$2,1,$S595) &amp; " e " &amp; INDEX([4]PC!$E$1:$M$2,1,$S595+1))</f>
        <v>#NAME?</v>
      </c>
      <c r="U595" s="339"/>
      <c r="V595" s="335" t="e">
        <f t="shared" ca="1" si="96"/>
        <v>#NAME?</v>
      </c>
      <c r="W595" s="335" t="e">
        <f ca="1">CONCATENATE(INDEX([4]IMC!$F$1:$R$5,5,$V595) &amp; " e " &amp; INDEX([4]IMC!$F$1:$R$5,5,$V595+1))</f>
        <v>#NAME?</v>
      </c>
      <c r="X595" s="336">
        <f t="shared" si="97"/>
        <v>0</v>
      </c>
      <c r="Y595" s="336">
        <f t="shared" si="98"/>
        <v>0</v>
      </c>
      <c r="Z595" s="337"/>
      <c r="AA595" s="294" t="e">
        <f ca="1">VLOOKUP(F595,[4]IMC!$B$6:$R$210,5,FALSE)</f>
        <v>#NAME?</v>
      </c>
      <c r="AB595" s="294" t="e">
        <f ca="1">VLOOKUP(F595,[4]IMC!$B$6:$R$210,6,FALSE)</f>
        <v>#NAME?</v>
      </c>
      <c r="AC595" s="294" t="e">
        <f ca="1">VLOOKUP(F595,[4]IMC!$B$6:$R$210,7,FALSE)</f>
        <v>#NAME?</v>
      </c>
      <c r="AD595" s="294" t="e">
        <f ca="1">VLOOKUP(F595,[4]IMC!$B$6:$R$210,8,FALSE)</f>
        <v>#NAME?</v>
      </c>
      <c r="AE595" s="294" t="e">
        <f ca="1">VLOOKUP(F595,[4]IMC!$B$6:$R$210,9,FALSE)</f>
        <v>#NAME?</v>
      </c>
      <c r="AF595" s="294" t="e">
        <f ca="1">VLOOKUP(F595,[4]IMC!$B$6:$R$210,10,FALSE)</f>
        <v>#NAME?</v>
      </c>
      <c r="AG595" s="294" t="e">
        <f ca="1">VLOOKUP(F595,[4]IMC!$B$6:$R$210,11,FALSE)</f>
        <v>#NAME?</v>
      </c>
      <c r="AH595" s="294" t="e">
        <f ca="1">VLOOKUP(F595,[4]IMC!$B$6:$R$210,12,FALSE)</f>
        <v>#NAME?</v>
      </c>
      <c r="AI595" s="294" t="e">
        <f ca="1">VLOOKUP(F595,[4]IMC!$B$6:$R$210,13,FALSE)</f>
        <v>#NAME?</v>
      </c>
      <c r="AJ595" s="294" t="e">
        <f ca="1">VLOOKUP(F595,[4]IMC!$B$6:$R$210,14,FALSE)</f>
        <v>#NAME?</v>
      </c>
      <c r="AK595" s="294" t="e">
        <f ca="1">VLOOKUP(F595,[4]IMC!$B$6:$R$210,15,FALSE)</f>
        <v>#NAME?</v>
      </c>
      <c r="AL595" s="294" t="e">
        <f ca="1">VLOOKUP(F595,[4]IMC!$B$6:$R$210,16,FALSE)</f>
        <v>#NAME?</v>
      </c>
      <c r="AM595" s="294" t="e">
        <f ca="1">VLOOKUP(F595,[4]IMC!$B$6:$R$210,17,FALSE)</f>
        <v>#NAME?</v>
      </c>
    </row>
    <row r="596" spans="1:39" ht="12">
      <c r="A596" s="281"/>
      <c r="B596" s="281"/>
      <c r="C596" s="281"/>
      <c r="D596" s="283"/>
      <c r="E596" s="283"/>
      <c r="F596" s="284" t="e">
        <f t="shared" ca="1" si="91"/>
        <v>#NAME?</v>
      </c>
      <c r="G596" s="285" t="e">
        <f t="shared" ca="1" si="92"/>
        <v>#NAME?</v>
      </c>
      <c r="H596" s="281"/>
      <c r="I596" s="281"/>
      <c r="J596" s="281">
        <f t="shared" si="99"/>
        <v>0</v>
      </c>
      <c r="K596" s="281"/>
      <c r="L596" s="286" t="e">
        <f t="shared" si="100"/>
        <v>#DIV/0!</v>
      </c>
      <c r="M596" s="287" t="str">
        <f t="shared" si="94"/>
        <v/>
      </c>
      <c r="N596" s="288" t="e">
        <f ca="1">MATCH(F596,[4]IMC!B:B,0)</f>
        <v>#NAME?</v>
      </c>
      <c r="O596" s="288" t="e">
        <f t="shared" ca="1" si="93"/>
        <v>#NAME?</v>
      </c>
      <c r="P596" s="287" t="e">
        <f ca="1">CONCATENATE(INDEX([4]IMC!$F$1:$R$5,5,$O596) &amp; " e " &amp; INDEX([4]IMC!$F$1:$R$5,5,$O596+1))</f>
        <v>#NAME?</v>
      </c>
      <c r="Q596" s="281"/>
      <c r="R596" s="288" t="e">
        <f ca="1">MATCH(F596,[4]PC!A:A,0)</f>
        <v>#NAME?</v>
      </c>
      <c r="S596" s="288" t="e">
        <f t="shared" ca="1" si="95"/>
        <v>#NAME?</v>
      </c>
      <c r="T596" s="296" t="e">
        <f ca="1">CONCATENATE(INDEX([4]PC!$E$1:$M$2,1,$S596) &amp; " e " &amp; INDEX([4]PC!$E$1:$M$2,1,$S596+1))</f>
        <v>#NAME?</v>
      </c>
      <c r="U596" s="339"/>
      <c r="V596" s="335" t="e">
        <f t="shared" ca="1" si="96"/>
        <v>#NAME?</v>
      </c>
      <c r="W596" s="335" t="e">
        <f ca="1">CONCATENATE(INDEX([4]IMC!$F$1:$R$5,5,$V596) &amp; " e " &amp; INDEX([4]IMC!$F$1:$R$5,5,$V596+1))</f>
        <v>#NAME?</v>
      </c>
      <c r="X596" s="336">
        <f t="shared" si="97"/>
        <v>0</v>
      </c>
      <c r="Y596" s="336">
        <f t="shared" si="98"/>
        <v>0</v>
      </c>
      <c r="Z596" s="337"/>
      <c r="AA596" s="294" t="e">
        <f ca="1">VLOOKUP(F596,[4]IMC!$B$6:$R$210,5,FALSE)</f>
        <v>#NAME?</v>
      </c>
      <c r="AB596" s="294" t="e">
        <f ca="1">VLOOKUP(F596,[4]IMC!$B$6:$R$210,6,FALSE)</f>
        <v>#NAME?</v>
      </c>
      <c r="AC596" s="294" t="e">
        <f ca="1">VLOOKUP(F596,[4]IMC!$B$6:$R$210,7,FALSE)</f>
        <v>#NAME?</v>
      </c>
      <c r="AD596" s="294" t="e">
        <f ca="1">VLOOKUP(F596,[4]IMC!$B$6:$R$210,8,FALSE)</f>
        <v>#NAME?</v>
      </c>
      <c r="AE596" s="294" t="e">
        <f ca="1">VLOOKUP(F596,[4]IMC!$B$6:$R$210,9,FALSE)</f>
        <v>#NAME?</v>
      </c>
      <c r="AF596" s="294" t="e">
        <f ca="1">VLOOKUP(F596,[4]IMC!$B$6:$R$210,10,FALSE)</f>
        <v>#NAME?</v>
      </c>
      <c r="AG596" s="294" t="e">
        <f ca="1">VLOOKUP(F596,[4]IMC!$B$6:$R$210,11,FALSE)</f>
        <v>#NAME?</v>
      </c>
      <c r="AH596" s="294" t="e">
        <f ca="1">VLOOKUP(F596,[4]IMC!$B$6:$R$210,12,FALSE)</f>
        <v>#NAME?</v>
      </c>
      <c r="AI596" s="294" t="e">
        <f ca="1">VLOOKUP(F596,[4]IMC!$B$6:$R$210,13,FALSE)</f>
        <v>#NAME?</v>
      </c>
      <c r="AJ596" s="294" t="e">
        <f ca="1">VLOOKUP(F596,[4]IMC!$B$6:$R$210,14,FALSE)</f>
        <v>#NAME?</v>
      </c>
      <c r="AK596" s="294" t="e">
        <f ca="1">VLOOKUP(F596,[4]IMC!$B$6:$R$210,15,FALSE)</f>
        <v>#NAME?</v>
      </c>
      <c r="AL596" s="294" t="e">
        <f ca="1">VLOOKUP(F596,[4]IMC!$B$6:$R$210,16,FALSE)</f>
        <v>#NAME?</v>
      </c>
      <c r="AM596" s="294" t="e">
        <f ca="1">VLOOKUP(F596,[4]IMC!$B$6:$R$210,17,FALSE)</f>
        <v>#NAME?</v>
      </c>
    </row>
    <row r="597" spans="1:39" ht="12">
      <c r="A597" s="281"/>
      <c r="B597" s="281"/>
      <c r="C597" s="281"/>
      <c r="D597" s="283"/>
      <c r="E597" s="283"/>
      <c r="F597" s="284" t="e">
        <f t="shared" ca="1" si="91"/>
        <v>#NAME?</v>
      </c>
      <c r="G597" s="285" t="e">
        <f t="shared" ca="1" si="92"/>
        <v>#NAME?</v>
      </c>
      <c r="H597" s="281"/>
      <c r="I597" s="281"/>
      <c r="J597" s="281">
        <f t="shared" si="99"/>
        <v>0</v>
      </c>
      <c r="K597" s="281"/>
      <c r="L597" s="286" t="e">
        <f t="shared" si="100"/>
        <v>#DIV/0!</v>
      </c>
      <c r="M597" s="287" t="str">
        <f t="shared" si="94"/>
        <v/>
      </c>
      <c r="N597" s="288" t="e">
        <f ca="1">MATCH(F597,[4]IMC!B:B,0)</f>
        <v>#NAME?</v>
      </c>
      <c r="O597" s="288" t="e">
        <f t="shared" ca="1" si="93"/>
        <v>#NAME?</v>
      </c>
      <c r="P597" s="287" t="e">
        <f ca="1">CONCATENATE(INDEX([4]IMC!$F$1:$R$5,5,$O597) &amp; " e " &amp; INDEX([4]IMC!$F$1:$R$5,5,$O597+1))</f>
        <v>#NAME?</v>
      </c>
      <c r="Q597" s="281"/>
      <c r="R597" s="288" t="e">
        <f ca="1">MATCH(F597,[4]PC!A:A,0)</f>
        <v>#NAME?</v>
      </c>
      <c r="S597" s="288" t="e">
        <f t="shared" ca="1" si="95"/>
        <v>#NAME?</v>
      </c>
      <c r="T597" s="296" t="e">
        <f ca="1">CONCATENATE(INDEX([4]PC!$E$1:$M$2,1,$S597) &amp; " e " &amp; INDEX([4]PC!$E$1:$M$2,1,$S597+1))</f>
        <v>#NAME?</v>
      </c>
      <c r="U597" s="339"/>
      <c r="V597" s="335" t="e">
        <f t="shared" ca="1" si="96"/>
        <v>#NAME?</v>
      </c>
      <c r="W597" s="335" t="e">
        <f ca="1">CONCATENATE(INDEX([4]IMC!$F$1:$R$5,5,$V597) &amp; " e " &amp; INDEX([4]IMC!$F$1:$R$5,5,$V597+1))</f>
        <v>#NAME?</v>
      </c>
      <c r="X597" s="336">
        <f t="shared" si="97"/>
        <v>0</v>
      </c>
      <c r="Y597" s="336">
        <f t="shared" si="98"/>
        <v>0</v>
      </c>
      <c r="Z597" s="337"/>
      <c r="AA597" s="294" t="e">
        <f ca="1">VLOOKUP(F597,[4]IMC!$B$6:$R$210,5,FALSE)</f>
        <v>#NAME?</v>
      </c>
      <c r="AB597" s="294" t="e">
        <f ca="1">VLOOKUP(F597,[4]IMC!$B$6:$R$210,6,FALSE)</f>
        <v>#NAME?</v>
      </c>
      <c r="AC597" s="294" t="e">
        <f ca="1">VLOOKUP(F597,[4]IMC!$B$6:$R$210,7,FALSE)</f>
        <v>#NAME?</v>
      </c>
      <c r="AD597" s="294" t="e">
        <f ca="1">VLOOKUP(F597,[4]IMC!$B$6:$R$210,8,FALSE)</f>
        <v>#NAME?</v>
      </c>
      <c r="AE597" s="294" t="e">
        <f ca="1">VLOOKUP(F597,[4]IMC!$B$6:$R$210,9,FALSE)</f>
        <v>#NAME?</v>
      </c>
      <c r="AF597" s="294" t="e">
        <f ca="1">VLOOKUP(F597,[4]IMC!$B$6:$R$210,10,FALSE)</f>
        <v>#NAME?</v>
      </c>
      <c r="AG597" s="294" t="e">
        <f ca="1">VLOOKUP(F597,[4]IMC!$B$6:$R$210,11,FALSE)</f>
        <v>#NAME?</v>
      </c>
      <c r="AH597" s="294" t="e">
        <f ca="1">VLOOKUP(F597,[4]IMC!$B$6:$R$210,12,FALSE)</f>
        <v>#NAME?</v>
      </c>
      <c r="AI597" s="294" t="e">
        <f ca="1">VLOOKUP(F597,[4]IMC!$B$6:$R$210,13,FALSE)</f>
        <v>#NAME?</v>
      </c>
      <c r="AJ597" s="294" t="e">
        <f ca="1">VLOOKUP(F597,[4]IMC!$B$6:$R$210,14,FALSE)</f>
        <v>#NAME?</v>
      </c>
      <c r="AK597" s="294" t="e">
        <f ca="1">VLOOKUP(F597,[4]IMC!$B$6:$R$210,15,FALSE)</f>
        <v>#NAME?</v>
      </c>
      <c r="AL597" s="294" t="e">
        <f ca="1">VLOOKUP(F597,[4]IMC!$B$6:$R$210,16,FALSE)</f>
        <v>#NAME?</v>
      </c>
      <c r="AM597" s="294" t="e">
        <f ca="1">VLOOKUP(F597,[4]IMC!$B$6:$R$210,17,FALSE)</f>
        <v>#NAME?</v>
      </c>
    </row>
    <row r="598" spans="1:39" ht="12">
      <c r="A598" s="281"/>
      <c r="B598" s="281"/>
      <c r="C598" s="281"/>
      <c r="D598" s="283"/>
      <c r="E598" s="283"/>
      <c r="F598" s="284" t="e">
        <f t="shared" ca="1" si="91"/>
        <v>#NAME?</v>
      </c>
      <c r="G598" s="285" t="e">
        <f t="shared" ca="1" si="92"/>
        <v>#NAME?</v>
      </c>
      <c r="H598" s="281"/>
      <c r="I598" s="281"/>
      <c r="J598" s="281">
        <f t="shared" si="99"/>
        <v>0</v>
      </c>
      <c r="K598" s="281"/>
      <c r="L598" s="286" t="e">
        <f t="shared" si="100"/>
        <v>#DIV/0!</v>
      </c>
      <c r="M598" s="287" t="str">
        <f t="shared" si="94"/>
        <v/>
      </c>
      <c r="N598" s="288" t="e">
        <f ca="1">MATCH(F598,[4]IMC!B:B,0)</f>
        <v>#NAME?</v>
      </c>
      <c r="O598" s="288" t="e">
        <f t="shared" ca="1" si="93"/>
        <v>#NAME?</v>
      </c>
      <c r="P598" s="287" t="e">
        <f ca="1">CONCATENATE(INDEX([4]IMC!$F$1:$R$5,5,$O598) &amp; " e " &amp; INDEX([4]IMC!$F$1:$R$5,5,$O598+1))</f>
        <v>#NAME?</v>
      </c>
      <c r="Q598" s="281"/>
      <c r="R598" s="288" t="e">
        <f ca="1">MATCH(F598,[4]PC!A:A,0)</f>
        <v>#NAME?</v>
      </c>
      <c r="S598" s="288" t="e">
        <f t="shared" ca="1" si="95"/>
        <v>#NAME?</v>
      </c>
      <c r="T598" s="296" t="e">
        <f ca="1">CONCATENATE(INDEX([4]PC!$E$1:$M$2,1,$S598) &amp; " e " &amp; INDEX([4]PC!$E$1:$M$2,1,$S598+1))</f>
        <v>#NAME?</v>
      </c>
      <c r="U598" s="339"/>
      <c r="V598" s="335" t="e">
        <f t="shared" ca="1" si="96"/>
        <v>#NAME?</v>
      </c>
      <c r="W598" s="335" t="e">
        <f ca="1">CONCATENATE(INDEX([4]IMC!$F$1:$R$5,5,$V598) &amp; " e " &amp; INDEX([4]IMC!$F$1:$R$5,5,$V598+1))</f>
        <v>#NAME?</v>
      </c>
      <c r="X598" s="336">
        <f t="shared" si="97"/>
        <v>0</v>
      </c>
      <c r="Y598" s="336">
        <f t="shared" si="98"/>
        <v>0</v>
      </c>
      <c r="Z598" s="337"/>
      <c r="AA598" s="294" t="e">
        <f ca="1">VLOOKUP(F598,[4]IMC!$B$6:$R$210,5,FALSE)</f>
        <v>#NAME?</v>
      </c>
      <c r="AB598" s="294" t="e">
        <f ca="1">VLOOKUP(F598,[4]IMC!$B$6:$R$210,6,FALSE)</f>
        <v>#NAME?</v>
      </c>
      <c r="AC598" s="294" t="e">
        <f ca="1">VLOOKUP(F598,[4]IMC!$B$6:$R$210,7,FALSE)</f>
        <v>#NAME?</v>
      </c>
      <c r="AD598" s="294" t="e">
        <f ca="1">VLOOKUP(F598,[4]IMC!$B$6:$R$210,8,FALSE)</f>
        <v>#NAME?</v>
      </c>
      <c r="AE598" s="294" t="e">
        <f ca="1">VLOOKUP(F598,[4]IMC!$B$6:$R$210,9,FALSE)</f>
        <v>#NAME?</v>
      </c>
      <c r="AF598" s="294" t="e">
        <f ca="1">VLOOKUP(F598,[4]IMC!$B$6:$R$210,10,FALSE)</f>
        <v>#NAME?</v>
      </c>
      <c r="AG598" s="294" t="e">
        <f ca="1">VLOOKUP(F598,[4]IMC!$B$6:$R$210,11,FALSE)</f>
        <v>#NAME?</v>
      </c>
      <c r="AH598" s="294" t="e">
        <f ca="1">VLOOKUP(F598,[4]IMC!$B$6:$R$210,12,FALSE)</f>
        <v>#NAME?</v>
      </c>
      <c r="AI598" s="294" t="e">
        <f ca="1">VLOOKUP(F598,[4]IMC!$B$6:$R$210,13,FALSE)</f>
        <v>#NAME?</v>
      </c>
      <c r="AJ598" s="294" t="e">
        <f ca="1">VLOOKUP(F598,[4]IMC!$B$6:$R$210,14,FALSE)</f>
        <v>#NAME?</v>
      </c>
      <c r="AK598" s="294" t="e">
        <f ca="1">VLOOKUP(F598,[4]IMC!$B$6:$R$210,15,FALSE)</f>
        <v>#NAME?</v>
      </c>
      <c r="AL598" s="294" t="e">
        <f ca="1">VLOOKUP(F598,[4]IMC!$B$6:$R$210,16,FALSE)</f>
        <v>#NAME?</v>
      </c>
      <c r="AM598" s="294" t="e">
        <f ca="1">VLOOKUP(F598,[4]IMC!$B$6:$R$210,17,FALSE)</f>
        <v>#NAME?</v>
      </c>
    </row>
    <row r="599" spans="1:39" ht="12">
      <c r="A599" s="281"/>
      <c r="B599" s="281"/>
      <c r="C599" s="281"/>
      <c r="D599" s="283"/>
      <c r="E599" s="283"/>
      <c r="F599" s="284" t="e">
        <f t="shared" ca="1" si="91"/>
        <v>#NAME?</v>
      </c>
      <c r="G599" s="285" t="e">
        <f t="shared" ca="1" si="92"/>
        <v>#NAME?</v>
      </c>
      <c r="H599" s="281"/>
      <c r="I599" s="281"/>
      <c r="J599" s="281">
        <f t="shared" si="99"/>
        <v>0</v>
      </c>
      <c r="K599" s="281"/>
      <c r="L599" s="286" t="e">
        <f t="shared" si="100"/>
        <v>#DIV/0!</v>
      </c>
      <c r="M599" s="287" t="str">
        <f t="shared" si="94"/>
        <v/>
      </c>
      <c r="N599" s="288" t="e">
        <f ca="1">MATCH(F599,[4]IMC!B:B,0)</f>
        <v>#NAME?</v>
      </c>
      <c r="O599" s="288" t="e">
        <f t="shared" ca="1" si="93"/>
        <v>#NAME?</v>
      </c>
      <c r="P599" s="287" t="e">
        <f ca="1">CONCATENATE(INDEX([4]IMC!$F$1:$R$5,5,$O599) &amp; " e " &amp; INDEX([4]IMC!$F$1:$R$5,5,$O599+1))</f>
        <v>#NAME?</v>
      </c>
      <c r="Q599" s="281"/>
      <c r="R599" s="288" t="e">
        <f ca="1">MATCH(F599,[4]PC!A:A,0)</f>
        <v>#NAME?</v>
      </c>
      <c r="S599" s="288" t="e">
        <f t="shared" ca="1" si="95"/>
        <v>#NAME?</v>
      </c>
      <c r="T599" s="296" t="e">
        <f ca="1">CONCATENATE(INDEX([4]PC!$E$1:$M$2,1,$S599) &amp; " e " &amp; INDEX([4]PC!$E$1:$M$2,1,$S599+1))</f>
        <v>#NAME?</v>
      </c>
      <c r="U599" s="339"/>
      <c r="V599" s="335" t="e">
        <f t="shared" ca="1" si="96"/>
        <v>#NAME?</v>
      </c>
      <c r="W599" s="335" t="e">
        <f ca="1">CONCATENATE(INDEX([4]IMC!$F$1:$R$5,5,$V599) &amp; " e " &amp; INDEX([4]IMC!$F$1:$R$5,5,$V599+1))</f>
        <v>#NAME?</v>
      </c>
      <c r="X599" s="336">
        <f t="shared" si="97"/>
        <v>0</v>
      </c>
      <c r="Y599" s="336">
        <f t="shared" si="98"/>
        <v>0</v>
      </c>
      <c r="Z599" s="337"/>
      <c r="AA599" s="294" t="e">
        <f ca="1">VLOOKUP(F599,[4]IMC!$B$6:$R$210,5,FALSE)</f>
        <v>#NAME?</v>
      </c>
      <c r="AB599" s="294" t="e">
        <f ca="1">VLOOKUP(F599,[4]IMC!$B$6:$R$210,6,FALSE)</f>
        <v>#NAME?</v>
      </c>
      <c r="AC599" s="294" t="e">
        <f ca="1">VLOOKUP(F599,[4]IMC!$B$6:$R$210,7,FALSE)</f>
        <v>#NAME?</v>
      </c>
      <c r="AD599" s="294" t="e">
        <f ca="1">VLOOKUP(F599,[4]IMC!$B$6:$R$210,8,FALSE)</f>
        <v>#NAME?</v>
      </c>
      <c r="AE599" s="294" t="e">
        <f ca="1">VLOOKUP(F599,[4]IMC!$B$6:$R$210,9,FALSE)</f>
        <v>#NAME?</v>
      </c>
      <c r="AF599" s="294" t="e">
        <f ca="1">VLOOKUP(F599,[4]IMC!$B$6:$R$210,10,FALSE)</f>
        <v>#NAME?</v>
      </c>
      <c r="AG599" s="294" t="e">
        <f ca="1">VLOOKUP(F599,[4]IMC!$B$6:$R$210,11,FALSE)</f>
        <v>#NAME?</v>
      </c>
      <c r="AH599" s="294" t="e">
        <f ca="1">VLOOKUP(F599,[4]IMC!$B$6:$R$210,12,FALSE)</f>
        <v>#NAME?</v>
      </c>
      <c r="AI599" s="294" t="e">
        <f ca="1">VLOOKUP(F599,[4]IMC!$B$6:$R$210,13,FALSE)</f>
        <v>#NAME?</v>
      </c>
      <c r="AJ599" s="294" t="e">
        <f ca="1">VLOOKUP(F599,[4]IMC!$B$6:$R$210,14,FALSE)</f>
        <v>#NAME?</v>
      </c>
      <c r="AK599" s="294" t="e">
        <f ca="1">VLOOKUP(F599,[4]IMC!$B$6:$R$210,15,FALSE)</f>
        <v>#NAME?</v>
      </c>
      <c r="AL599" s="294" t="e">
        <f ca="1">VLOOKUP(F599,[4]IMC!$B$6:$R$210,16,FALSE)</f>
        <v>#NAME?</v>
      </c>
      <c r="AM599" s="294" t="e">
        <f ca="1">VLOOKUP(F599,[4]IMC!$B$6:$R$210,17,FALSE)</f>
        <v>#NAME?</v>
      </c>
    </row>
    <row r="600" spans="1:39" ht="12">
      <c r="A600" s="281"/>
      <c r="B600" s="281"/>
      <c r="C600" s="281"/>
      <c r="D600" s="283"/>
      <c r="E600" s="283"/>
      <c r="F600" s="284" t="e">
        <f t="shared" ref="F600:F663" ca="1" si="101">meses(E600,D600)</f>
        <v>#NAME?</v>
      </c>
      <c r="G600" s="285" t="e">
        <f t="shared" ref="G600:G663" ca="1" si="102">AnosMeses(E600,D600)</f>
        <v>#NAME?</v>
      </c>
      <c r="H600" s="281"/>
      <c r="I600" s="281"/>
      <c r="J600" s="281">
        <f t="shared" si="99"/>
        <v>0</v>
      </c>
      <c r="K600" s="281"/>
      <c r="L600" s="286" t="e">
        <f t="shared" si="100"/>
        <v>#DIV/0!</v>
      </c>
      <c r="M600" s="287" t="str">
        <f t="shared" si="94"/>
        <v/>
      </c>
      <c r="N600" s="288" t="e">
        <f ca="1">MATCH(F600,[4]IMC!B:B,0)</f>
        <v>#NAME?</v>
      </c>
      <c r="O600" s="288" t="e">
        <f t="shared" ca="1" si="93"/>
        <v>#NAME?</v>
      </c>
      <c r="P600" s="287" t="e">
        <f ca="1">CONCATENATE(INDEX([4]IMC!$F$1:$R$5,5,$O600) &amp; " e " &amp; INDEX([4]IMC!$F$1:$R$5,5,$O600+1))</f>
        <v>#NAME?</v>
      </c>
      <c r="Q600" s="281"/>
      <c r="R600" s="288" t="e">
        <f ca="1">MATCH(F600,[4]PC!A:A,0)</f>
        <v>#NAME?</v>
      </c>
      <c r="S600" s="288" t="e">
        <f t="shared" ca="1" si="95"/>
        <v>#NAME?</v>
      </c>
      <c r="T600" s="296" t="e">
        <f ca="1">CONCATENATE(INDEX([4]PC!$E$1:$M$2,1,$S600) &amp; " e " &amp; INDEX([4]PC!$E$1:$M$2,1,$S600+1))</f>
        <v>#NAME?</v>
      </c>
      <c r="U600" s="339"/>
      <c r="V600" s="335" t="e">
        <f t="shared" ca="1" si="96"/>
        <v>#NAME?</v>
      </c>
      <c r="W600" s="335" t="e">
        <f ca="1">CONCATENATE(INDEX([4]IMC!$F$1:$R$5,5,$V600) &amp; " e " &amp; INDEX([4]IMC!$F$1:$R$5,5,$V600+1))</f>
        <v>#NAME?</v>
      </c>
      <c r="X600" s="336">
        <f t="shared" si="97"/>
        <v>0</v>
      </c>
      <c r="Y600" s="336">
        <f t="shared" si="98"/>
        <v>0</v>
      </c>
      <c r="Z600" s="337"/>
      <c r="AA600" s="294" t="e">
        <f ca="1">VLOOKUP(F600,[4]IMC!$B$6:$R$210,5,FALSE)</f>
        <v>#NAME?</v>
      </c>
      <c r="AB600" s="294" t="e">
        <f ca="1">VLOOKUP(F600,[4]IMC!$B$6:$R$210,6,FALSE)</f>
        <v>#NAME?</v>
      </c>
      <c r="AC600" s="294" t="e">
        <f ca="1">VLOOKUP(F600,[4]IMC!$B$6:$R$210,7,FALSE)</f>
        <v>#NAME?</v>
      </c>
      <c r="AD600" s="294" t="e">
        <f ca="1">VLOOKUP(F600,[4]IMC!$B$6:$R$210,8,FALSE)</f>
        <v>#NAME?</v>
      </c>
      <c r="AE600" s="294" t="e">
        <f ca="1">VLOOKUP(F600,[4]IMC!$B$6:$R$210,9,FALSE)</f>
        <v>#NAME?</v>
      </c>
      <c r="AF600" s="294" t="e">
        <f ca="1">VLOOKUP(F600,[4]IMC!$B$6:$R$210,10,FALSE)</f>
        <v>#NAME?</v>
      </c>
      <c r="AG600" s="294" t="e">
        <f ca="1">VLOOKUP(F600,[4]IMC!$B$6:$R$210,11,FALSE)</f>
        <v>#NAME?</v>
      </c>
      <c r="AH600" s="294" t="e">
        <f ca="1">VLOOKUP(F600,[4]IMC!$B$6:$R$210,12,FALSE)</f>
        <v>#NAME?</v>
      </c>
      <c r="AI600" s="294" t="e">
        <f ca="1">VLOOKUP(F600,[4]IMC!$B$6:$R$210,13,FALSE)</f>
        <v>#NAME?</v>
      </c>
      <c r="AJ600" s="294" t="e">
        <f ca="1">VLOOKUP(F600,[4]IMC!$B$6:$R$210,14,FALSE)</f>
        <v>#NAME?</v>
      </c>
      <c r="AK600" s="294" t="e">
        <f ca="1">VLOOKUP(F600,[4]IMC!$B$6:$R$210,15,FALSE)</f>
        <v>#NAME?</v>
      </c>
      <c r="AL600" s="294" t="e">
        <f ca="1">VLOOKUP(F600,[4]IMC!$B$6:$R$210,16,FALSE)</f>
        <v>#NAME?</v>
      </c>
      <c r="AM600" s="294" t="e">
        <f ca="1">VLOOKUP(F600,[4]IMC!$B$6:$R$210,17,FALSE)</f>
        <v>#NAME?</v>
      </c>
    </row>
    <row r="601" spans="1:39" ht="12">
      <c r="A601" s="281"/>
      <c r="B601" s="281"/>
      <c r="C601" s="281"/>
      <c r="D601" s="283"/>
      <c r="E601" s="283"/>
      <c r="F601" s="284" t="e">
        <f t="shared" ca="1" si="101"/>
        <v>#NAME?</v>
      </c>
      <c r="G601" s="285" t="e">
        <f t="shared" ca="1" si="102"/>
        <v>#NAME?</v>
      </c>
      <c r="H601" s="281"/>
      <c r="I601" s="281"/>
      <c r="J601" s="281">
        <f t="shared" si="99"/>
        <v>0</v>
      </c>
      <c r="K601" s="281"/>
      <c r="L601" s="286" t="e">
        <f t="shared" si="100"/>
        <v>#DIV/0!</v>
      </c>
      <c r="M601" s="287" t="str">
        <f t="shared" si="94"/>
        <v/>
      </c>
      <c r="N601" s="288" t="e">
        <f ca="1">MATCH(F601,[4]IMC!B:B,0)</f>
        <v>#NAME?</v>
      </c>
      <c r="O601" s="288" t="e">
        <f t="shared" ca="1" si="93"/>
        <v>#NAME?</v>
      </c>
      <c r="P601" s="287" t="e">
        <f ca="1">CONCATENATE(INDEX([4]IMC!$F$1:$R$5,5,$O601) &amp; " e " &amp; INDEX([4]IMC!$F$1:$R$5,5,$O601+1))</f>
        <v>#NAME?</v>
      </c>
      <c r="Q601" s="281"/>
      <c r="R601" s="288" t="e">
        <f ca="1">MATCH(F601,[4]PC!A:A,0)</f>
        <v>#NAME?</v>
      </c>
      <c r="S601" s="288" t="e">
        <f t="shared" ca="1" si="95"/>
        <v>#NAME?</v>
      </c>
      <c r="T601" s="296" t="e">
        <f ca="1">CONCATENATE(INDEX([4]PC!$E$1:$M$2,1,$S601) &amp; " e " &amp; INDEX([4]PC!$E$1:$M$2,1,$S601+1))</f>
        <v>#NAME?</v>
      </c>
      <c r="U601" s="339"/>
      <c r="V601" s="335" t="e">
        <f t="shared" ca="1" si="96"/>
        <v>#NAME?</v>
      </c>
      <c r="W601" s="335" t="e">
        <f ca="1">CONCATENATE(INDEX([4]IMC!$F$1:$R$5,5,$V601) &amp; " e " &amp; INDEX([4]IMC!$F$1:$R$5,5,$V601+1))</f>
        <v>#NAME?</v>
      </c>
      <c r="X601" s="336">
        <f t="shared" si="97"/>
        <v>0</v>
      </c>
      <c r="Y601" s="336">
        <f t="shared" si="98"/>
        <v>0</v>
      </c>
      <c r="Z601" s="337"/>
      <c r="AA601" s="294" t="e">
        <f ca="1">VLOOKUP(F601,[4]IMC!$B$6:$R$210,5,FALSE)</f>
        <v>#NAME?</v>
      </c>
      <c r="AB601" s="294" t="e">
        <f ca="1">VLOOKUP(F601,[4]IMC!$B$6:$R$210,6,FALSE)</f>
        <v>#NAME?</v>
      </c>
      <c r="AC601" s="294" t="e">
        <f ca="1">VLOOKUP(F601,[4]IMC!$B$6:$R$210,7,FALSE)</f>
        <v>#NAME?</v>
      </c>
      <c r="AD601" s="294" t="e">
        <f ca="1">VLOOKUP(F601,[4]IMC!$B$6:$R$210,8,FALSE)</f>
        <v>#NAME?</v>
      </c>
      <c r="AE601" s="294" t="e">
        <f ca="1">VLOOKUP(F601,[4]IMC!$B$6:$R$210,9,FALSE)</f>
        <v>#NAME?</v>
      </c>
      <c r="AF601" s="294" t="e">
        <f ca="1">VLOOKUP(F601,[4]IMC!$B$6:$R$210,10,FALSE)</f>
        <v>#NAME?</v>
      </c>
      <c r="AG601" s="294" t="e">
        <f ca="1">VLOOKUP(F601,[4]IMC!$B$6:$R$210,11,FALSE)</f>
        <v>#NAME?</v>
      </c>
      <c r="AH601" s="294" t="e">
        <f ca="1">VLOOKUP(F601,[4]IMC!$B$6:$R$210,12,FALSE)</f>
        <v>#NAME?</v>
      </c>
      <c r="AI601" s="294" t="e">
        <f ca="1">VLOOKUP(F601,[4]IMC!$B$6:$R$210,13,FALSE)</f>
        <v>#NAME?</v>
      </c>
      <c r="AJ601" s="294" t="e">
        <f ca="1">VLOOKUP(F601,[4]IMC!$B$6:$R$210,14,FALSE)</f>
        <v>#NAME?</v>
      </c>
      <c r="AK601" s="294" t="e">
        <f ca="1">VLOOKUP(F601,[4]IMC!$B$6:$R$210,15,FALSE)</f>
        <v>#NAME?</v>
      </c>
      <c r="AL601" s="294" t="e">
        <f ca="1">VLOOKUP(F601,[4]IMC!$B$6:$R$210,16,FALSE)</f>
        <v>#NAME?</v>
      </c>
      <c r="AM601" s="294" t="e">
        <f ca="1">VLOOKUP(F601,[4]IMC!$B$6:$R$210,17,FALSE)</f>
        <v>#NAME?</v>
      </c>
    </row>
    <row r="602" spans="1:39" ht="12">
      <c r="A602" s="281"/>
      <c r="B602" s="281"/>
      <c r="C602" s="281"/>
      <c r="D602" s="283"/>
      <c r="E602" s="283"/>
      <c r="F602" s="284" t="e">
        <f t="shared" ca="1" si="101"/>
        <v>#NAME?</v>
      </c>
      <c r="G602" s="285" t="e">
        <f t="shared" ca="1" si="102"/>
        <v>#NAME?</v>
      </c>
      <c r="H602" s="281"/>
      <c r="I602" s="281"/>
      <c r="J602" s="281">
        <f t="shared" si="99"/>
        <v>0</v>
      </c>
      <c r="K602" s="281"/>
      <c r="L602" s="286" t="e">
        <f t="shared" si="100"/>
        <v>#DIV/0!</v>
      </c>
      <c r="M602" s="287" t="str">
        <f t="shared" si="94"/>
        <v/>
      </c>
      <c r="N602" s="288" t="e">
        <f ca="1">MATCH(F602,[4]IMC!B:B,0)</f>
        <v>#NAME?</v>
      </c>
      <c r="O602" s="288" t="e">
        <f t="shared" ca="1" si="93"/>
        <v>#NAME?</v>
      </c>
      <c r="P602" s="287" t="e">
        <f ca="1">CONCATENATE(INDEX([4]IMC!$F$1:$R$5,5,$O602) &amp; " e " &amp; INDEX([4]IMC!$F$1:$R$5,5,$O602+1))</f>
        <v>#NAME?</v>
      </c>
      <c r="Q602" s="281"/>
      <c r="R602" s="288" t="e">
        <f ca="1">MATCH(F602,[4]PC!A:A,0)</f>
        <v>#NAME?</v>
      </c>
      <c r="S602" s="288" t="e">
        <f t="shared" ca="1" si="95"/>
        <v>#NAME?</v>
      </c>
      <c r="T602" s="296" t="e">
        <f ca="1">CONCATENATE(INDEX([4]PC!$E$1:$M$2,1,$S602) &amp; " e " &amp; INDEX([4]PC!$E$1:$M$2,1,$S602+1))</f>
        <v>#NAME?</v>
      </c>
      <c r="U602" s="339"/>
      <c r="V602" s="335" t="e">
        <f t="shared" ca="1" si="96"/>
        <v>#NAME?</v>
      </c>
      <c r="W602" s="335" t="e">
        <f ca="1">CONCATENATE(INDEX([4]IMC!$F$1:$R$5,5,$V602) &amp; " e " &amp; INDEX([4]IMC!$F$1:$R$5,5,$V602+1))</f>
        <v>#NAME?</v>
      </c>
      <c r="X602" s="336">
        <f t="shared" si="97"/>
        <v>0</v>
      </c>
      <c r="Y602" s="336">
        <f t="shared" si="98"/>
        <v>0</v>
      </c>
      <c r="Z602" s="337"/>
      <c r="AA602" s="294" t="e">
        <f ca="1">VLOOKUP(F602,[4]IMC!$B$6:$R$210,5,FALSE)</f>
        <v>#NAME?</v>
      </c>
      <c r="AB602" s="294" t="e">
        <f ca="1">VLOOKUP(F602,[4]IMC!$B$6:$R$210,6,FALSE)</f>
        <v>#NAME?</v>
      </c>
      <c r="AC602" s="294" t="e">
        <f ca="1">VLOOKUP(F602,[4]IMC!$B$6:$R$210,7,FALSE)</f>
        <v>#NAME?</v>
      </c>
      <c r="AD602" s="294" t="e">
        <f ca="1">VLOOKUP(F602,[4]IMC!$B$6:$R$210,8,FALSE)</f>
        <v>#NAME?</v>
      </c>
      <c r="AE602" s="294" t="e">
        <f ca="1">VLOOKUP(F602,[4]IMC!$B$6:$R$210,9,FALSE)</f>
        <v>#NAME?</v>
      </c>
      <c r="AF602" s="294" t="e">
        <f ca="1">VLOOKUP(F602,[4]IMC!$B$6:$R$210,10,FALSE)</f>
        <v>#NAME?</v>
      </c>
      <c r="AG602" s="294" t="e">
        <f ca="1">VLOOKUP(F602,[4]IMC!$B$6:$R$210,11,FALSE)</f>
        <v>#NAME?</v>
      </c>
      <c r="AH602" s="294" t="e">
        <f ca="1">VLOOKUP(F602,[4]IMC!$B$6:$R$210,12,FALSE)</f>
        <v>#NAME?</v>
      </c>
      <c r="AI602" s="294" t="e">
        <f ca="1">VLOOKUP(F602,[4]IMC!$B$6:$R$210,13,FALSE)</f>
        <v>#NAME?</v>
      </c>
      <c r="AJ602" s="294" t="e">
        <f ca="1">VLOOKUP(F602,[4]IMC!$B$6:$R$210,14,FALSE)</f>
        <v>#NAME?</v>
      </c>
      <c r="AK602" s="294" t="e">
        <f ca="1">VLOOKUP(F602,[4]IMC!$B$6:$R$210,15,FALSE)</f>
        <v>#NAME?</v>
      </c>
      <c r="AL602" s="294" t="e">
        <f ca="1">VLOOKUP(F602,[4]IMC!$B$6:$R$210,16,FALSE)</f>
        <v>#NAME?</v>
      </c>
      <c r="AM602" s="294" t="e">
        <f ca="1">VLOOKUP(F602,[4]IMC!$B$6:$R$210,17,FALSE)</f>
        <v>#NAME?</v>
      </c>
    </row>
    <row r="603" spans="1:39" ht="12">
      <c r="A603" s="281"/>
      <c r="B603" s="281"/>
      <c r="C603" s="281"/>
      <c r="D603" s="283"/>
      <c r="E603" s="283"/>
      <c r="F603" s="284" t="e">
        <f t="shared" ca="1" si="101"/>
        <v>#NAME?</v>
      </c>
      <c r="G603" s="285" t="e">
        <f t="shared" ca="1" si="102"/>
        <v>#NAME?</v>
      </c>
      <c r="H603" s="281"/>
      <c r="I603" s="281"/>
      <c r="J603" s="281">
        <f t="shared" si="99"/>
        <v>0</v>
      </c>
      <c r="K603" s="281"/>
      <c r="L603" s="286" t="e">
        <f t="shared" si="100"/>
        <v>#DIV/0!</v>
      </c>
      <c r="M603" s="287" t="str">
        <f t="shared" si="94"/>
        <v/>
      </c>
      <c r="N603" s="288" t="e">
        <f ca="1">MATCH(F603,[4]IMC!B:B,0)</f>
        <v>#NAME?</v>
      </c>
      <c r="O603" s="288" t="e">
        <f t="shared" ca="1" si="93"/>
        <v>#NAME?</v>
      </c>
      <c r="P603" s="287" t="e">
        <f ca="1">CONCATENATE(INDEX([4]IMC!$F$1:$R$5,5,$O603) &amp; " e " &amp; INDEX([4]IMC!$F$1:$R$5,5,$O603+1))</f>
        <v>#NAME?</v>
      </c>
      <c r="Q603" s="281"/>
      <c r="R603" s="288" t="e">
        <f ca="1">MATCH(F603,[4]PC!A:A,0)</f>
        <v>#NAME?</v>
      </c>
      <c r="S603" s="288" t="e">
        <f t="shared" ca="1" si="95"/>
        <v>#NAME?</v>
      </c>
      <c r="T603" s="296" t="e">
        <f ca="1">CONCATENATE(INDEX([4]PC!$E$1:$M$2,1,$S603) &amp; " e " &amp; INDEX([4]PC!$E$1:$M$2,1,$S603+1))</f>
        <v>#NAME?</v>
      </c>
      <c r="U603" s="339"/>
      <c r="V603" s="335" t="e">
        <f t="shared" ca="1" si="96"/>
        <v>#NAME?</v>
      </c>
      <c r="W603" s="335" t="e">
        <f ca="1">CONCATENATE(INDEX([4]IMC!$F$1:$R$5,5,$V603) &amp; " e " &amp; INDEX([4]IMC!$F$1:$R$5,5,$V603+1))</f>
        <v>#NAME?</v>
      </c>
      <c r="X603" s="336">
        <f t="shared" si="97"/>
        <v>0</v>
      </c>
      <c r="Y603" s="336">
        <f t="shared" si="98"/>
        <v>0</v>
      </c>
      <c r="Z603" s="337"/>
      <c r="AA603" s="294" t="e">
        <f ca="1">VLOOKUP(F603,[4]IMC!$B$6:$R$210,5,FALSE)</f>
        <v>#NAME?</v>
      </c>
      <c r="AB603" s="294" t="e">
        <f ca="1">VLOOKUP(F603,[4]IMC!$B$6:$R$210,6,FALSE)</f>
        <v>#NAME?</v>
      </c>
      <c r="AC603" s="294" t="e">
        <f ca="1">VLOOKUP(F603,[4]IMC!$B$6:$R$210,7,FALSE)</f>
        <v>#NAME?</v>
      </c>
      <c r="AD603" s="294" t="e">
        <f ca="1">VLOOKUP(F603,[4]IMC!$B$6:$R$210,8,FALSE)</f>
        <v>#NAME?</v>
      </c>
      <c r="AE603" s="294" t="e">
        <f ca="1">VLOOKUP(F603,[4]IMC!$B$6:$R$210,9,FALSE)</f>
        <v>#NAME?</v>
      </c>
      <c r="AF603" s="294" t="e">
        <f ca="1">VLOOKUP(F603,[4]IMC!$B$6:$R$210,10,FALSE)</f>
        <v>#NAME?</v>
      </c>
      <c r="AG603" s="294" t="e">
        <f ca="1">VLOOKUP(F603,[4]IMC!$B$6:$R$210,11,FALSE)</f>
        <v>#NAME?</v>
      </c>
      <c r="AH603" s="294" t="e">
        <f ca="1">VLOOKUP(F603,[4]IMC!$B$6:$R$210,12,FALSE)</f>
        <v>#NAME?</v>
      </c>
      <c r="AI603" s="294" t="e">
        <f ca="1">VLOOKUP(F603,[4]IMC!$B$6:$R$210,13,FALSE)</f>
        <v>#NAME?</v>
      </c>
      <c r="AJ603" s="294" t="e">
        <f ca="1">VLOOKUP(F603,[4]IMC!$B$6:$R$210,14,FALSE)</f>
        <v>#NAME?</v>
      </c>
      <c r="AK603" s="294" t="e">
        <f ca="1">VLOOKUP(F603,[4]IMC!$B$6:$R$210,15,FALSE)</f>
        <v>#NAME?</v>
      </c>
      <c r="AL603" s="294" t="e">
        <f ca="1">VLOOKUP(F603,[4]IMC!$B$6:$R$210,16,FALSE)</f>
        <v>#NAME?</v>
      </c>
      <c r="AM603" s="294" t="e">
        <f ca="1">VLOOKUP(F603,[4]IMC!$B$6:$R$210,17,FALSE)</f>
        <v>#NAME?</v>
      </c>
    </row>
    <row r="604" spans="1:39" ht="12">
      <c r="A604" s="281"/>
      <c r="B604" s="281"/>
      <c r="C604" s="281"/>
      <c r="D604" s="283"/>
      <c r="E604" s="283"/>
      <c r="F604" s="284" t="e">
        <f t="shared" ca="1" si="101"/>
        <v>#NAME?</v>
      </c>
      <c r="G604" s="285" t="e">
        <f t="shared" ca="1" si="102"/>
        <v>#NAME?</v>
      </c>
      <c r="H604" s="281"/>
      <c r="I604" s="281"/>
      <c r="J604" s="281">
        <f t="shared" si="99"/>
        <v>0</v>
      </c>
      <c r="K604" s="281"/>
      <c r="L604" s="286" t="e">
        <f t="shared" si="100"/>
        <v>#DIV/0!</v>
      </c>
      <c r="M604" s="287" t="str">
        <f t="shared" si="94"/>
        <v/>
      </c>
      <c r="N604" s="288" t="e">
        <f ca="1">MATCH(F604,[4]IMC!B:B,0)</f>
        <v>#NAME?</v>
      </c>
      <c r="O604" s="288" t="e">
        <f t="shared" ca="1" si="93"/>
        <v>#NAME?</v>
      </c>
      <c r="P604" s="287" t="e">
        <f ca="1">CONCATENATE(INDEX([4]IMC!$F$1:$R$5,5,$O604) &amp; " e " &amp; INDEX([4]IMC!$F$1:$R$5,5,$O604+1))</f>
        <v>#NAME?</v>
      </c>
      <c r="Q604" s="281"/>
      <c r="R604" s="288" t="e">
        <f ca="1">MATCH(F604,[4]PC!A:A,0)</f>
        <v>#NAME?</v>
      </c>
      <c r="S604" s="288" t="e">
        <f t="shared" ca="1" si="95"/>
        <v>#NAME?</v>
      </c>
      <c r="T604" s="296" t="e">
        <f ca="1">CONCATENATE(INDEX([4]PC!$E$1:$M$2,1,$S604) &amp; " e " &amp; INDEX([4]PC!$E$1:$M$2,1,$S604+1))</f>
        <v>#NAME?</v>
      </c>
      <c r="U604" s="339"/>
      <c r="V604" s="335" t="e">
        <f t="shared" ca="1" si="96"/>
        <v>#NAME?</v>
      </c>
      <c r="W604" s="335" t="e">
        <f ca="1">CONCATENATE(INDEX([4]IMC!$F$1:$R$5,5,$V604) &amp; " e " &amp; INDEX([4]IMC!$F$1:$R$5,5,$V604+1))</f>
        <v>#NAME?</v>
      </c>
      <c r="X604" s="336">
        <f t="shared" si="97"/>
        <v>0</v>
      </c>
      <c r="Y604" s="336">
        <f t="shared" si="98"/>
        <v>0</v>
      </c>
      <c r="Z604" s="337"/>
      <c r="AA604" s="294" t="e">
        <f ca="1">VLOOKUP(F604,[4]IMC!$B$6:$R$210,5,FALSE)</f>
        <v>#NAME?</v>
      </c>
      <c r="AB604" s="294" t="e">
        <f ca="1">VLOOKUP(F604,[4]IMC!$B$6:$R$210,6,FALSE)</f>
        <v>#NAME?</v>
      </c>
      <c r="AC604" s="294" t="e">
        <f ca="1">VLOOKUP(F604,[4]IMC!$B$6:$R$210,7,FALSE)</f>
        <v>#NAME?</v>
      </c>
      <c r="AD604" s="294" t="e">
        <f ca="1">VLOOKUP(F604,[4]IMC!$B$6:$R$210,8,FALSE)</f>
        <v>#NAME?</v>
      </c>
      <c r="AE604" s="294" t="e">
        <f ca="1">VLOOKUP(F604,[4]IMC!$B$6:$R$210,9,FALSE)</f>
        <v>#NAME?</v>
      </c>
      <c r="AF604" s="294" t="e">
        <f ca="1">VLOOKUP(F604,[4]IMC!$B$6:$R$210,10,FALSE)</f>
        <v>#NAME?</v>
      </c>
      <c r="AG604" s="294" t="e">
        <f ca="1">VLOOKUP(F604,[4]IMC!$B$6:$R$210,11,FALSE)</f>
        <v>#NAME?</v>
      </c>
      <c r="AH604" s="294" t="e">
        <f ca="1">VLOOKUP(F604,[4]IMC!$B$6:$R$210,12,FALSE)</f>
        <v>#NAME?</v>
      </c>
      <c r="AI604" s="294" t="e">
        <f ca="1">VLOOKUP(F604,[4]IMC!$B$6:$R$210,13,FALSE)</f>
        <v>#NAME?</v>
      </c>
      <c r="AJ604" s="294" t="e">
        <f ca="1">VLOOKUP(F604,[4]IMC!$B$6:$R$210,14,FALSE)</f>
        <v>#NAME?</v>
      </c>
      <c r="AK604" s="294" t="e">
        <f ca="1">VLOOKUP(F604,[4]IMC!$B$6:$R$210,15,FALSE)</f>
        <v>#NAME?</v>
      </c>
      <c r="AL604" s="294" t="e">
        <f ca="1">VLOOKUP(F604,[4]IMC!$B$6:$R$210,16,FALSE)</f>
        <v>#NAME?</v>
      </c>
      <c r="AM604" s="294" t="e">
        <f ca="1">VLOOKUP(F604,[4]IMC!$B$6:$R$210,17,FALSE)</f>
        <v>#NAME?</v>
      </c>
    </row>
    <row r="605" spans="1:39" ht="12">
      <c r="A605" s="281"/>
      <c r="B605" s="281"/>
      <c r="C605" s="281"/>
      <c r="D605" s="283"/>
      <c r="E605" s="283"/>
      <c r="F605" s="284" t="e">
        <f t="shared" ca="1" si="101"/>
        <v>#NAME?</v>
      </c>
      <c r="G605" s="285" t="e">
        <f t="shared" ca="1" si="102"/>
        <v>#NAME?</v>
      </c>
      <c r="H605" s="281"/>
      <c r="I605" s="281"/>
      <c r="J605" s="281">
        <f t="shared" si="99"/>
        <v>0</v>
      </c>
      <c r="K605" s="281"/>
      <c r="L605" s="286" t="e">
        <f t="shared" si="100"/>
        <v>#DIV/0!</v>
      </c>
      <c r="M605" s="287" t="str">
        <f t="shared" si="94"/>
        <v/>
      </c>
      <c r="N605" s="288" t="e">
        <f ca="1">MATCH(F605,[4]IMC!B:B,0)</f>
        <v>#NAME?</v>
      </c>
      <c r="O605" s="288" t="e">
        <f t="shared" ca="1" si="93"/>
        <v>#NAME?</v>
      </c>
      <c r="P605" s="287" t="e">
        <f ca="1">CONCATENATE(INDEX([4]IMC!$F$1:$R$5,5,$O605) &amp; " e " &amp; INDEX([4]IMC!$F$1:$R$5,5,$O605+1))</f>
        <v>#NAME?</v>
      </c>
      <c r="Q605" s="281"/>
      <c r="R605" s="288" t="e">
        <f ca="1">MATCH(F605,[4]PC!A:A,0)</f>
        <v>#NAME?</v>
      </c>
      <c r="S605" s="288" t="e">
        <f t="shared" ca="1" si="95"/>
        <v>#NAME?</v>
      </c>
      <c r="T605" s="296" t="e">
        <f ca="1">CONCATENATE(INDEX([4]PC!$E$1:$M$2,1,$S605) &amp; " e " &amp; INDEX([4]PC!$E$1:$M$2,1,$S605+1))</f>
        <v>#NAME?</v>
      </c>
      <c r="U605" s="339"/>
      <c r="V605" s="335" t="e">
        <f t="shared" ca="1" si="96"/>
        <v>#NAME?</v>
      </c>
      <c r="W605" s="335" t="e">
        <f ca="1">CONCATENATE(INDEX([4]IMC!$F$1:$R$5,5,$V605) &amp; " e " &amp; INDEX([4]IMC!$F$1:$R$5,5,$V605+1))</f>
        <v>#NAME?</v>
      </c>
      <c r="X605" s="336">
        <f t="shared" si="97"/>
        <v>0</v>
      </c>
      <c r="Y605" s="336">
        <f t="shared" si="98"/>
        <v>0</v>
      </c>
      <c r="Z605" s="337"/>
      <c r="AA605" s="294" t="e">
        <f ca="1">VLOOKUP(F605,[4]IMC!$B$6:$R$210,5,FALSE)</f>
        <v>#NAME?</v>
      </c>
      <c r="AB605" s="294" t="e">
        <f ca="1">VLOOKUP(F605,[4]IMC!$B$6:$R$210,6,FALSE)</f>
        <v>#NAME?</v>
      </c>
      <c r="AC605" s="294" t="e">
        <f ca="1">VLOOKUP(F605,[4]IMC!$B$6:$R$210,7,FALSE)</f>
        <v>#NAME?</v>
      </c>
      <c r="AD605" s="294" t="e">
        <f ca="1">VLOOKUP(F605,[4]IMC!$B$6:$R$210,8,FALSE)</f>
        <v>#NAME?</v>
      </c>
      <c r="AE605" s="294" t="e">
        <f ca="1">VLOOKUP(F605,[4]IMC!$B$6:$R$210,9,FALSE)</f>
        <v>#NAME?</v>
      </c>
      <c r="AF605" s="294" t="e">
        <f ca="1">VLOOKUP(F605,[4]IMC!$B$6:$R$210,10,FALSE)</f>
        <v>#NAME?</v>
      </c>
      <c r="AG605" s="294" t="e">
        <f ca="1">VLOOKUP(F605,[4]IMC!$B$6:$R$210,11,FALSE)</f>
        <v>#NAME?</v>
      </c>
      <c r="AH605" s="294" t="e">
        <f ca="1">VLOOKUP(F605,[4]IMC!$B$6:$R$210,12,FALSE)</f>
        <v>#NAME?</v>
      </c>
      <c r="AI605" s="294" t="e">
        <f ca="1">VLOOKUP(F605,[4]IMC!$B$6:$R$210,13,FALSE)</f>
        <v>#NAME?</v>
      </c>
      <c r="AJ605" s="294" t="e">
        <f ca="1">VLOOKUP(F605,[4]IMC!$B$6:$R$210,14,FALSE)</f>
        <v>#NAME?</v>
      </c>
      <c r="AK605" s="294" t="e">
        <f ca="1">VLOOKUP(F605,[4]IMC!$B$6:$R$210,15,FALSE)</f>
        <v>#NAME?</v>
      </c>
      <c r="AL605" s="294" t="e">
        <f ca="1">VLOOKUP(F605,[4]IMC!$B$6:$R$210,16,FALSE)</f>
        <v>#NAME?</v>
      </c>
      <c r="AM605" s="294" t="e">
        <f ca="1">VLOOKUP(F605,[4]IMC!$B$6:$R$210,17,FALSE)</f>
        <v>#NAME?</v>
      </c>
    </row>
    <row r="606" spans="1:39" ht="12">
      <c r="A606" s="281"/>
      <c r="B606" s="281"/>
      <c r="C606" s="281"/>
      <c r="D606" s="283"/>
      <c r="E606" s="283"/>
      <c r="F606" s="284" t="e">
        <f t="shared" ca="1" si="101"/>
        <v>#NAME?</v>
      </c>
      <c r="G606" s="285" t="e">
        <f t="shared" ca="1" si="102"/>
        <v>#NAME?</v>
      </c>
      <c r="H606" s="281"/>
      <c r="I606" s="281"/>
      <c r="J606" s="281">
        <f t="shared" si="99"/>
        <v>0</v>
      </c>
      <c r="K606" s="281"/>
      <c r="L606" s="286" t="e">
        <f t="shared" si="100"/>
        <v>#DIV/0!</v>
      </c>
      <c r="M606" s="287" t="str">
        <f t="shared" si="94"/>
        <v/>
      </c>
      <c r="N606" s="288" t="e">
        <f ca="1">MATCH(F606,[4]IMC!B:B,0)</f>
        <v>#NAME?</v>
      </c>
      <c r="O606" s="288" t="e">
        <f t="shared" ca="1" si="93"/>
        <v>#NAME?</v>
      </c>
      <c r="P606" s="287" t="e">
        <f ca="1">CONCATENATE(INDEX([4]IMC!$F$1:$R$5,5,$O606) &amp; " e " &amp; INDEX([4]IMC!$F$1:$R$5,5,$O606+1))</f>
        <v>#NAME?</v>
      </c>
      <c r="Q606" s="281"/>
      <c r="R606" s="288" t="e">
        <f ca="1">MATCH(F606,[4]PC!A:A,0)</f>
        <v>#NAME?</v>
      </c>
      <c r="S606" s="288" t="e">
        <f t="shared" ca="1" si="95"/>
        <v>#NAME?</v>
      </c>
      <c r="T606" s="296" t="e">
        <f ca="1">CONCATENATE(INDEX([4]PC!$E$1:$M$2,1,$S606) &amp; " e " &amp; INDEX([4]PC!$E$1:$M$2,1,$S606+1))</f>
        <v>#NAME?</v>
      </c>
      <c r="U606" s="339"/>
      <c r="V606" s="335" t="e">
        <f t="shared" ca="1" si="96"/>
        <v>#NAME?</v>
      </c>
      <c r="W606" s="335" t="e">
        <f ca="1">CONCATENATE(INDEX([4]IMC!$F$1:$R$5,5,$V606) &amp; " e " &amp; INDEX([4]IMC!$F$1:$R$5,5,$V606+1))</f>
        <v>#NAME?</v>
      </c>
      <c r="X606" s="336">
        <f t="shared" si="97"/>
        <v>0</v>
      </c>
      <c r="Y606" s="336">
        <f t="shared" si="98"/>
        <v>0</v>
      </c>
      <c r="Z606" s="337"/>
      <c r="AA606" s="294" t="e">
        <f ca="1">VLOOKUP(F606,[4]IMC!$B$6:$R$210,5,FALSE)</f>
        <v>#NAME?</v>
      </c>
      <c r="AB606" s="294" t="e">
        <f ca="1">VLOOKUP(F606,[4]IMC!$B$6:$R$210,6,FALSE)</f>
        <v>#NAME?</v>
      </c>
      <c r="AC606" s="294" t="e">
        <f ca="1">VLOOKUP(F606,[4]IMC!$B$6:$R$210,7,FALSE)</f>
        <v>#NAME?</v>
      </c>
      <c r="AD606" s="294" t="e">
        <f ca="1">VLOOKUP(F606,[4]IMC!$B$6:$R$210,8,FALSE)</f>
        <v>#NAME?</v>
      </c>
      <c r="AE606" s="294" t="e">
        <f ca="1">VLOOKUP(F606,[4]IMC!$B$6:$R$210,9,FALSE)</f>
        <v>#NAME?</v>
      </c>
      <c r="AF606" s="294" t="e">
        <f ca="1">VLOOKUP(F606,[4]IMC!$B$6:$R$210,10,FALSE)</f>
        <v>#NAME?</v>
      </c>
      <c r="AG606" s="294" t="e">
        <f ca="1">VLOOKUP(F606,[4]IMC!$B$6:$R$210,11,FALSE)</f>
        <v>#NAME?</v>
      </c>
      <c r="AH606" s="294" t="e">
        <f ca="1">VLOOKUP(F606,[4]IMC!$B$6:$R$210,12,FALSE)</f>
        <v>#NAME?</v>
      </c>
      <c r="AI606" s="294" t="e">
        <f ca="1">VLOOKUP(F606,[4]IMC!$B$6:$R$210,13,FALSE)</f>
        <v>#NAME?</v>
      </c>
      <c r="AJ606" s="294" t="e">
        <f ca="1">VLOOKUP(F606,[4]IMC!$B$6:$R$210,14,FALSE)</f>
        <v>#NAME?</v>
      </c>
      <c r="AK606" s="294" t="e">
        <f ca="1">VLOOKUP(F606,[4]IMC!$B$6:$R$210,15,FALSE)</f>
        <v>#NAME?</v>
      </c>
      <c r="AL606" s="294" t="e">
        <f ca="1">VLOOKUP(F606,[4]IMC!$B$6:$R$210,16,FALSE)</f>
        <v>#NAME?</v>
      </c>
      <c r="AM606" s="294" t="e">
        <f ca="1">VLOOKUP(F606,[4]IMC!$B$6:$R$210,17,FALSE)</f>
        <v>#NAME?</v>
      </c>
    </row>
    <row r="607" spans="1:39" ht="12">
      <c r="A607" s="281"/>
      <c r="B607" s="281"/>
      <c r="C607" s="281"/>
      <c r="D607" s="283"/>
      <c r="E607" s="283"/>
      <c r="F607" s="284" t="e">
        <f t="shared" ca="1" si="101"/>
        <v>#NAME?</v>
      </c>
      <c r="G607" s="285" t="e">
        <f t="shared" ca="1" si="102"/>
        <v>#NAME?</v>
      </c>
      <c r="H607" s="281"/>
      <c r="I607" s="281"/>
      <c r="J607" s="281">
        <f t="shared" si="99"/>
        <v>0</v>
      </c>
      <c r="K607" s="281"/>
      <c r="L607" s="286" t="e">
        <f t="shared" si="100"/>
        <v>#DIV/0!</v>
      </c>
      <c r="M607" s="287" t="str">
        <f t="shared" si="94"/>
        <v/>
      </c>
      <c r="N607" s="288" t="e">
        <f ca="1">MATCH(F607,[4]IMC!B:B,0)</f>
        <v>#NAME?</v>
      </c>
      <c r="O607" s="288" t="e">
        <f t="shared" ca="1" si="93"/>
        <v>#NAME?</v>
      </c>
      <c r="P607" s="287" t="e">
        <f ca="1">CONCATENATE(INDEX([4]IMC!$F$1:$R$5,5,$O607) &amp; " e " &amp; INDEX([4]IMC!$F$1:$R$5,5,$O607+1))</f>
        <v>#NAME?</v>
      </c>
      <c r="Q607" s="281"/>
      <c r="R607" s="288" t="e">
        <f ca="1">MATCH(F607,[4]PC!A:A,0)</f>
        <v>#NAME?</v>
      </c>
      <c r="S607" s="288" t="e">
        <f t="shared" ca="1" si="95"/>
        <v>#NAME?</v>
      </c>
      <c r="T607" s="296" t="e">
        <f ca="1">CONCATENATE(INDEX([4]PC!$E$1:$M$2,1,$S607) &amp; " e " &amp; INDEX([4]PC!$E$1:$M$2,1,$S607+1))</f>
        <v>#NAME?</v>
      </c>
      <c r="U607" s="339"/>
      <c r="V607" s="335" t="e">
        <f t="shared" ca="1" si="96"/>
        <v>#NAME?</v>
      </c>
      <c r="W607" s="335" t="e">
        <f ca="1">CONCATENATE(INDEX([4]IMC!$F$1:$R$5,5,$V607) &amp; " e " &amp; INDEX([4]IMC!$F$1:$R$5,5,$V607+1))</f>
        <v>#NAME?</v>
      </c>
      <c r="X607" s="336">
        <f t="shared" si="97"/>
        <v>0</v>
      </c>
      <c r="Y607" s="336">
        <f t="shared" si="98"/>
        <v>0</v>
      </c>
      <c r="Z607" s="337"/>
      <c r="AA607" s="294" t="e">
        <f ca="1">VLOOKUP(F607,[4]IMC!$B$6:$R$210,5,FALSE)</f>
        <v>#NAME?</v>
      </c>
      <c r="AB607" s="294" t="e">
        <f ca="1">VLOOKUP(F607,[4]IMC!$B$6:$R$210,6,FALSE)</f>
        <v>#NAME?</v>
      </c>
      <c r="AC607" s="294" t="e">
        <f ca="1">VLOOKUP(F607,[4]IMC!$B$6:$R$210,7,FALSE)</f>
        <v>#NAME?</v>
      </c>
      <c r="AD607" s="294" t="e">
        <f ca="1">VLOOKUP(F607,[4]IMC!$B$6:$R$210,8,FALSE)</f>
        <v>#NAME?</v>
      </c>
      <c r="AE607" s="294" t="e">
        <f ca="1">VLOOKUP(F607,[4]IMC!$B$6:$R$210,9,FALSE)</f>
        <v>#NAME?</v>
      </c>
      <c r="AF607" s="294" t="e">
        <f ca="1">VLOOKUP(F607,[4]IMC!$B$6:$R$210,10,FALSE)</f>
        <v>#NAME?</v>
      </c>
      <c r="AG607" s="294" t="e">
        <f ca="1">VLOOKUP(F607,[4]IMC!$B$6:$R$210,11,FALSE)</f>
        <v>#NAME?</v>
      </c>
      <c r="AH607" s="294" t="e">
        <f ca="1">VLOOKUP(F607,[4]IMC!$B$6:$R$210,12,FALSE)</f>
        <v>#NAME?</v>
      </c>
      <c r="AI607" s="294" t="e">
        <f ca="1">VLOOKUP(F607,[4]IMC!$B$6:$R$210,13,FALSE)</f>
        <v>#NAME?</v>
      </c>
      <c r="AJ607" s="294" t="e">
        <f ca="1">VLOOKUP(F607,[4]IMC!$B$6:$R$210,14,FALSE)</f>
        <v>#NAME?</v>
      </c>
      <c r="AK607" s="294" t="e">
        <f ca="1">VLOOKUP(F607,[4]IMC!$B$6:$R$210,15,FALSE)</f>
        <v>#NAME?</v>
      </c>
      <c r="AL607" s="294" t="e">
        <f ca="1">VLOOKUP(F607,[4]IMC!$B$6:$R$210,16,FALSE)</f>
        <v>#NAME?</v>
      </c>
      <c r="AM607" s="294" t="e">
        <f ca="1">VLOOKUP(F607,[4]IMC!$B$6:$R$210,17,FALSE)</f>
        <v>#NAME?</v>
      </c>
    </row>
    <row r="608" spans="1:39" ht="12">
      <c r="A608" s="281"/>
      <c r="B608" s="281"/>
      <c r="C608" s="281"/>
      <c r="D608" s="283"/>
      <c r="E608" s="283"/>
      <c r="F608" s="284" t="e">
        <f t="shared" ca="1" si="101"/>
        <v>#NAME?</v>
      </c>
      <c r="G608" s="285" t="e">
        <f t="shared" ca="1" si="102"/>
        <v>#NAME?</v>
      </c>
      <c r="H608" s="281"/>
      <c r="I608" s="281"/>
      <c r="J608" s="281">
        <f t="shared" si="99"/>
        <v>0</v>
      </c>
      <c r="K608" s="281"/>
      <c r="L608" s="286" t="e">
        <f t="shared" si="100"/>
        <v>#DIV/0!</v>
      </c>
      <c r="M608" s="287" t="str">
        <f t="shared" si="94"/>
        <v/>
      </c>
      <c r="N608" s="288" t="e">
        <f ca="1">MATCH(F608,[4]IMC!B:B,0)</f>
        <v>#NAME?</v>
      </c>
      <c r="O608" s="288" t="e">
        <f t="shared" ca="1" si="93"/>
        <v>#NAME?</v>
      </c>
      <c r="P608" s="287" t="e">
        <f ca="1">CONCATENATE(INDEX([4]IMC!$F$1:$R$5,5,$O608) &amp; " e " &amp; INDEX([4]IMC!$F$1:$R$5,5,$O608+1))</f>
        <v>#NAME?</v>
      </c>
      <c r="Q608" s="281"/>
      <c r="R608" s="288" t="e">
        <f ca="1">MATCH(F608,[4]PC!A:A,0)</f>
        <v>#NAME?</v>
      </c>
      <c r="S608" s="288" t="e">
        <f t="shared" ca="1" si="95"/>
        <v>#NAME?</v>
      </c>
      <c r="T608" s="296" t="e">
        <f ca="1">CONCATENATE(INDEX([4]PC!$E$1:$M$2,1,$S608) &amp; " e " &amp; INDEX([4]PC!$E$1:$M$2,1,$S608+1))</f>
        <v>#NAME?</v>
      </c>
      <c r="U608" s="339"/>
      <c r="V608" s="335" t="e">
        <f t="shared" ca="1" si="96"/>
        <v>#NAME?</v>
      </c>
      <c r="W608" s="335" t="e">
        <f ca="1">CONCATENATE(INDEX([4]IMC!$F$1:$R$5,5,$V608) &amp; " e " &amp; INDEX([4]IMC!$F$1:$R$5,5,$V608+1))</f>
        <v>#NAME?</v>
      </c>
      <c r="X608" s="336">
        <f t="shared" si="97"/>
        <v>0</v>
      </c>
      <c r="Y608" s="336">
        <f t="shared" si="98"/>
        <v>0</v>
      </c>
      <c r="Z608" s="337"/>
      <c r="AA608" s="294" t="e">
        <f ca="1">VLOOKUP(F608,[4]IMC!$B$6:$R$210,5,FALSE)</f>
        <v>#NAME?</v>
      </c>
      <c r="AB608" s="294" t="e">
        <f ca="1">VLOOKUP(F608,[4]IMC!$B$6:$R$210,6,FALSE)</f>
        <v>#NAME?</v>
      </c>
      <c r="AC608" s="294" t="e">
        <f ca="1">VLOOKUP(F608,[4]IMC!$B$6:$R$210,7,FALSE)</f>
        <v>#NAME?</v>
      </c>
      <c r="AD608" s="294" t="e">
        <f ca="1">VLOOKUP(F608,[4]IMC!$B$6:$R$210,8,FALSE)</f>
        <v>#NAME?</v>
      </c>
      <c r="AE608" s="294" t="e">
        <f ca="1">VLOOKUP(F608,[4]IMC!$B$6:$R$210,9,FALSE)</f>
        <v>#NAME?</v>
      </c>
      <c r="AF608" s="294" t="e">
        <f ca="1">VLOOKUP(F608,[4]IMC!$B$6:$R$210,10,FALSE)</f>
        <v>#NAME?</v>
      </c>
      <c r="AG608" s="294" t="e">
        <f ca="1">VLOOKUP(F608,[4]IMC!$B$6:$R$210,11,FALSE)</f>
        <v>#NAME?</v>
      </c>
      <c r="AH608" s="294" t="e">
        <f ca="1">VLOOKUP(F608,[4]IMC!$B$6:$R$210,12,FALSE)</f>
        <v>#NAME?</v>
      </c>
      <c r="AI608" s="294" t="e">
        <f ca="1">VLOOKUP(F608,[4]IMC!$B$6:$R$210,13,FALSE)</f>
        <v>#NAME?</v>
      </c>
      <c r="AJ608" s="294" t="e">
        <f ca="1">VLOOKUP(F608,[4]IMC!$B$6:$R$210,14,FALSE)</f>
        <v>#NAME?</v>
      </c>
      <c r="AK608" s="294" t="e">
        <f ca="1">VLOOKUP(F608,[4]IMC!$B$6:$R$210,15,FALSE)</f>
        <v>#NAME?</v>
      </c>
      <c r="AL608" s="294" t="e">
        <f ca="1">VLOOKUP(F608,[4]IMC!$B$6:$R$210,16,FALSE)</f>
        <v>#NAME?</v>
      </c>
      <c r="AM608" s="294" t="e">
        <f ca="1">VLOOKUP(F608,[4]IMC!$B$6:$R$210,17,FALSE)</f>
        <v>#NAME?</v>
      </c>
    </row>
    <row r="609" spans="1:39" ht="12">
      <c r="A609" s="281"/>
      <c r="B609" s="281"/>
      <c r="C609" s="281"/>
      <c r="D609" s="283"/>
      <c r="E609" s="283"/>
      <c r="F609" s="284" t="e">
        <f t="shared" ca="1" si="101"/>
        <v>#NAME?</v>
      </c>
      <c r="G609" s="285" t="e">
        <f t="shared" ca="1" si="102"/>
        <v>#NAME?</v>
      </c>
      <c r="H609" s="281"/>
      <c r="I609" s="281"/>
      <c r="J609" s="281">
        <f t="shared" si="99"/>
        <v>0</v>
      </c>
      <c r="K609" s="281"/>
      <c r="L609" s="286" t="e">
        <f t="shared" si="100"/>
        <v>#DIV/0!</v>
      </c>
      <c r="M609" s="287" t="str">
        <f t="shared" si="94"/>
        <v/>
      </c>
      <c r="N609" s="288" t="e">
        <f ca="1">MATCH(F609,[4]IMC!B:B,0)</f>
        <v>#NAME?</v>
      </c>
      <c r="O609" s="288" t="e">
        <f t="shared" ca="1" si="93"/>
        <v>#NAME?</v>
      </c>
      <c r="P609" s="287" t="e">
        <f ca="1">CONCATENATE(INDEX([4]IMC!$F$1:$R$5,5,$O609) &amp; " e " &amp; INDEX([4]IMC!$F$1:$R$5,5,$O609+1))</f>
        <v>#NAME?</v>
      </c>
      <c r="Q609" s="281"/>
      <c r="R609" s="288" t="e">
        <f ca="1">MATCH(F609,[4]PC!A:A,0)</f>
        <v>#NAME?</v>
      </c>
      <c r="S609" s="288" t="e">
        <f t="shared" ca="1" si="95"/>
        <v>#NAME?</v>
      </c>
      <c r="T609" s="296" t="e">
        <f ca="1">CONCATENATE(INDEX([4]PC!$E$1:$M$2,1,$S609) &amp; " e " &amp; INDEX([4]PC!$E$1:$M$2,1,$S609+1))</f>
        <v>#NAME?</v>
      </c>
      <c r="U609" s="339"/>
      <c r="V609" s="335" t="e">
        <f t="shared" ca="1" si="96"/>
        <v>#NAME?</v>
      </c>
      <c r="W609" s="335" t="e">
        <f ca="1">CONCATENATE(INDEX([4]IMC!$F$1:$R$5,5,$V609) &amp; " e " &amp; INDEX([4]IMC!$F$1:$R$5,5,$V609+1))</f>
        <v>#NAME?</v>
      </c>
      <c r="X609" s="336">
        <f t="shared" si="97"/>
        <v>0</v>
      </c>
      <c r="Y609" s="336">
        <f t="shared" si="98"/>
        <v>0</v>
      </c>
      <c r="Z609" s="337"/>
      <c r="AA609" s="294" t="e">
        <f ca="1">VLOOKUP(F609,[4]IMC!$B$6:$R$210,5,FALSE)</f>
        <v>#NAME?</v>
      </c>
      <c r="AB609" s="294" t="e">
        <f ca="1">VLOOKUP(F609,[4]IMC!$B$6:$R$210,6,FALSE)</f>
        <v>#NAME?</v>
      </c>
      <c r="AC609" s="294" t="e">
        <f ca="1">VLOOKUP(F609,[4]IMC!$B$6:$R$210,7,FALSE)</f>
        <v>#NAME?</v>
      </c>
      <c r="AD609" s="294" t="e">
        <f ca="1">VLOOKUP(F609,[4]IMC!$B$6:$R$210,8,FALSE)</f>
        <v>#NAME?</v>
      </c>
      <c r="AE609" s="294" t="e">
        <f ca="1">VLOOKUP(F609,[4]IMC!$B$6:$R$210,9,FALSE)</f>
        <v>#NAME?</v>
      </c>
      <c r="AF609" s="294" t="e">
        <f ca="1">VLOOKUP(F609,[4]IMC!$B$6:$R$210,10,FALSE)</f>
        <v>#NAME?</v>
      </c>
      <c r="AG609" s="294" t="e">
        <f ca="1">VLOOKUP(F609,[4]IMC!$B$6:$R$210,11,FALSE)</f>
        <v>#NAME?</v>
      </c>
      <c r="AH609" s="294" t="e">
        <f ca="1">VLOOKUP(F609,[4]IMC!$B$6:$R$210,12,FALSE)</f>
        <v>#NAME?</v>
      </c>
      <c r="AI609" s="294" t="e">
        <f ca="1">VLOOKUP(F609,[4]IMC!$B$6:$R$210,13,FALSE)</f>
        <v>#NAME?</v>
      </c>
      <c r="AJ609" s="294" t="e">
        <f ca="1">VLOOKUP(F609,[4]IMC!$B$6:$R$210,14,FALSE)</f>
        <v>#NAME?</v>
      </c>
      <c r="AK609" s="294" t="e">
        <f ca="1">VLOOKUP(F609,[4]IMC!$B$6:$R$210,15,FALSE)</f>
        <v>#NAME?</v>
      </c>
      <c r="AL609" s="294" t="e">
        <f ca="1">VLOOKUP(F609,[4]IMC!$B$6:$R$210,16,FALSE)</f>
        <v>#NAME?</v>
      </c>
      <c r="AM609" s="294" t="e">
        <f ca="1">VLOOKUP(F609,[4]IMC!$B$6:$R$210,17,FALSE)</f>
        <v>#NAME?</v>
      </c>
    </row>
    <row r="610" spans="1:39" ht="12">
      <c r="A610" s="281"/>
      <c r="B610" s="281"/>
      <c r="C610" s="281"/>
      <c r="D610" s="283"/>
      <c r="E610" s="283"/>
      <c r="F610" s="284" t="e">
        <f t="shared" ca="1" si="101"/>
        <v>#NAME?</v>
      </c>
      <c r="G610" s="285" t="e">
        <f t="shared" ca="1" si="102"/>
        <v>#NAME?</v>
      </c>
      <c r="H610" s="281"/>
      <c r="I610" s="281"/>
      <c r="J610" s="281">
        <f t="shared" si="99"/>
        <v>0</v>
      </c>
      <c r="K610" s="281"/>
      <c r="L610" s="286" t="e">
        <f t="shared" si="100"/>
        <v>#DIV/0!</v>
      </c>
      <c r="M610" s="287" t="str">
        <f t="shared" si="94"/>
        <v/>
      </c>
      <c r="N610" s="288" t="e">
        <f ca="1">MATCH(F610,[4]IMC!B:B,0)</f>
        <v>#NAME?</v>
      </c>
      <c r="O610" s="288" t="e">
        <f t="shared" ca="1" si="93"/>
        <v>#NAME?</v>
      </c>
      <c r="P610" s="287" t="e">
        <f ca="1">CONCATENATE(INDEX([4]IMC!$F$1:$R$5,5,$O610) &amp; " e " &amp; INDEX([4]IMC!$F$1:$R$5,5,$O610+1))</f>
        <v>#NAME?</v>
      </c>
      <c r="Q610" s="281"/>
      <c r="R610" s="288" t="e">
        <f ca="1">MATCH(F610,[4]PC!A:A,0)</f>
        <v>#NAME?</v>
      </c>
      <c r="S610" s="288" t="e">
        <f t="shared" ca="1" si="95"/>
        <v>#NAME?</v>
      </c>
      <c r="T610" s="296" t="e">
        <f ca="1">CONCATENATE(INDEX([4]PC!$E$1:$M$2,1,$S610) &amp; " e " &amp; INDEX([4]PC!$E$1:$M$2,1,$S610+1))</f>
        <v>#NAME?</v>
      </c>
      <c r="U610" s="339"/>
      <c r="V610" s="335" t="e">
        <f t="shared" ca="1" si="96"/>
        <v>#NAME?</v>
      </c>
      <c r="W610" s="335" t="e">
        <f ca="1">CONCATENATE(INDEX([4]IMC!$F$1:$R$5,5,$V610) &amp; " e " &amp; INDEX([4]IMC!$F$1:$R$5,5,$V610+1))</f>
        <v>#NAME?</v>
      </c>
      <c r="X610" s="336">
        <f t="shared" si="97"/>
        <v>0</v>
      </c>
      <c r="Y610" s="336">
        <f t="shared" si="98"/>
        <v>0</v>
      </c>
      <c r="Z610" s="337"/>
      <c r="AA610" s="294" t="e">
        <f ca="1">VLOOKUP(F610,[4]IMC!$B$6:$R$210,5,FALSE)</f>
        <v>#NAME?</v>
      </c>
      <c r="AB610" s="294" t="e">
        <f ca="1">VLOOKUP(F610,[4]IMC!$B$6:$R$210,6,FALSE)</f>
        <v>#NAME?</v>
      </c>
      <c r="AC610" s="294" t="e">
        <f ca="1">VLOOKUP(F610,[4]IMC!$B$6:$R$210,7,FALSE)</f>
        <v>#NAME?</v>
      </c>
      <c r="AD610" s="294" t="e">
        <f ca="1">VLOOKUP(F610,[4]IMC!$B$6:$R$210,8,FALSE)</f>
        <v>#NAME?</v>
      </c>
      <c r="AE610" s="294" t="e">
        <f ca="1">VLOOKUP(F610,[4]IMC!$B$6:$R$210,9,FALSE)</f>
        <v>#NAME?</v>
      </c>
      <c r="AF610" s="294" t="e">
        <f ca="1">VLOOKUP(F610,[4]IMC!$B$6:$R$210,10,FALSE)</f>
        <v>#NAME?</v>
      </c>
      <c r="AG610" s="294" t="e">
        <f ca="1">VLOOKUP(F610,[4]IMC!$B$6:$R$210,11,FALSE)</f>
        <v>#NAME?</v>
      </c>
      <c r="AH610" s="294" t="e">
        <f ca="1">VLOOKUP(F610,[4]IMC!$B$6:$R$210,12,FALSE)</f>
        <v>#NAME?</v>
      </c>
      <c r="AI610" s="294" t="e">
        <f ca="1">VLOOKUP(F610,[4]IMC!$B$6:$R$210,13,FALSE)</f>
        <v>#NAME?</v>
      </c>
      <c r="AJ610" s="294" t="e">
        <f ca="1">VLOOKUP(F610,[4]IMC!$B$6:$R$210,14,FALSE)</f>
        <v>#NAME?</v>
      </c>
      <c r="AK610" s="294" t="e">
        <f ca="1">VLOOKUP(F610,[4]IMC!$B$6:$R$210,15,FALSE)</f>
        <v>#NAME?</v>
      </c>
      <c r="AL610" s="294" t="e">
        <f ca="1">VLOOKUP(F610,[4]IMC!$B$6:$R$210,16,FALSE)</f>
        <v>#NAME?</v>
      </c>
      <c r="AM610" s="294" t="e">
        <f ca="1">VLOOKUP(F610,[4]IMC!$B$6:$R$210,17,FALSE)</f>
        <v>#NAME?</v>
      </c>
    </row>
    <row r="611" spans="1:39" ht="12">
      <c r="A611" s="281"/>
      <c r="B611" s="281"/>
      <c r="C611" s="281"/>
      <c r="D611" s="283"/>
      <c r="E611" s="283"/>
      <c r="F611" s="284" t="e">
        <f t="shared" ca="1" si="101"/>
        <v>#NAME?</v>
      </c>
      <c r="G611" s="285" t="e">
        <f t="shared" ca="1" si="102"/>
        <v>#NAME?</v>
      </c>
      <c r="H611" s="281"/>
      <c r="I611" s="281"/>
      <c r="J611" s="281">
        <f t="shared" si="99"/>
        <v>0</v>
      </c>
      <c r="K611" s="281"/>
      <c r="L611" s="286" t="e">
        <f t="shared" si="100"/>
        <v>#DIV/0!</v>
      </c>
      <c r="M611" s="287" t="str">
        <f t="shared" si="94"/>
        <v/>
      </c>
      <c r="N611" s="288" t="e">
        <f ca="1">MATCH(F611,[4]IMC!B:B,0)</f>
        <v>#NAME?</v>
      </c>
      <c r="O611" s="288" t="e">
        <f t="shared" ca="1" si="93"/>
        <v>#NAME?</v>
      </c>
      <c r="P611" s="287" t="e">
        <f ca="1">CONCATENATE(INDEX([4]IMC!$F$1:$R$5,5,$O611) &amp; " e " &amp; INDEX([4]IMC!$F$1:$R$5,5,$O611+1))</f>
        <v>#NAME?</v>
      </c>
      <c r="Q611" s="281"/>
      <c r="R611" s="288" t="e">
        <f ca="1">MATCH(F611,[4]PC!A:A,0)</f>
        <v>#NAME?</v>
      </c>
      <c r="S611" s="288" t="e">
        <f t="shared" ca="1" si="95"/>
        <v>#NAME?</v>
      </c>
      <c r="T611" s="296" t="e">
        <f ca="1">CONCATENATE(INDEX([4]PC!$E$1:$M$2,1,$S611) &amp; " e " &amp; INDEX([4]PC!$E$1:$M$2,1,$S611+1))</f>
        <v>#NAME?</v>
      </c>
      <c r="U611" s="339"/>
      <c r="V611" s="335" t="e">
        <f t="shared" ca="1" si="96"/>
        <v>#NAME?</v>
      </c>
      <c r="W611" s="335" t="e">
        <f ca="1">CONCATENATE(INDEX([4]IMC!$F$1:$R$5,5,$V611) &amp; " e " &amp; INDEX([4]IMC!$F$1:$R$5,5,$V611+1))</f>
        <v>#NAME?</v>
      </c>
      <c r="X611" s="336">
        <f t="shared" si="97"/>
        <v>0</v>
      </c>
      <c r="Y611" s="336">
        <f t="shared" si="98"/>
        <v>0</v>
      </c>
      <c r="Z611" s="337"/>
      <c r="AA611" s="294" t="e">
        <f ca="1">VLOOKUP(F611,[4]IMC!$B$6:$R$210,5,FALSE)</f>
        <v>#NAME?</v>
      </c>
      <c r="AB611" s="294" t="e">
        <f ca="1">VLOOKUP(F611,[4]IMC!$B$6:$R$210,6,FALSE)</f>
        <v>#NAME?</v>
      </c>
      <c r="AC611" s="294" t="e">
        <f ca="1">VLOOKUP(F611,[4]IMC!$B$6:$R$210,7,FALSE)</f>
        <v>#NAME?</v>
      </c>
      <c r="AD611" s="294" t="e">
        <f ca="1">VLOOKUP(F611,[4]IMC!$B$6:$R$210,8,FALSE)</f>
        <v>#NAME?</v>
      </c>
      <c r="AE611" s="294" t="e">
        <f ca="1">VLOOKUP(F611,[4]IMC!$B$6:$R$210,9,FALSE)</f>
        <v>#NAME?</v>
      </c>
      <c r="AF611" s="294" t="e">
        <f ca="1">VLOOKUP(F611,[4]IMC!$B$6:$R$210,10,FALSE)</f>
        <v>#NAME?</v>
      </c>
      <c r="AG611" s="294" t="e">
        <f ca="1">VLOOKUP(F611,[4]IMC!$B$6:$R$210,11,FALSE)</f>
        <v>#NAME?</v>
      </c>
      <c r="AH611" s="294" t="e">
        <f ca="1">VLOOKUP(F611,[4]IMC!$B$6:$R$210,12,FALSE)</f>
        <v>#NAME?</v>
      </c>
      <c r="AI611" s="294" t="e">
        <f ca="1">VLOOKUP(F611,[4]IMC!$B$6:$R$210,13,FALSE)</f>
        <v>#NAME?</v>
      </c>
      <c r="AJ611" s="294" t="e">
        <f ca="1">VLOOKUP(F611,[4]IMC!$B$6:$R$210,14,FALSE)</f>
        <v>#NAME?</v>
      </c>
      <c r="AK611" s="294" t="e">
        <f ca="1">VLOOKUP(F611,[4]IMC!$B$6:$R$210,15,FALSE)</f>
        <v>#NAME?</v>
      </c>
      <c r="AL611" s="294" t="e">
        <f ca="1">VLOOKUP(F611,[4]IMC!$B$6:$R$210,16,FALSE)</f>
        <v>#NAME?</v>
      </c>
      <c r="AM611" s="294" t="e">
        <f ca="1">VLOOKUP(F611,[4]IMC!$B$6:$R$210,17,FALSE)</f>
        <v>#NAME?</v>
      </c>
    </row>
    <row r="612" spans="1:39" ht="12">
      <c r="A612" s="281"/>
      <c r="B612" s="281"/>
      <c r="C612" s="281"/>
      <c r="D612" s="283"/>
      <c r="E612" s="283"/>
      <c r="F612" s="284" t="e">
        <f t="shared" ca="1" si="101"/>
        <v>#NAME?</v>
      </c>
      <c r="G612" s="285" t="e">
        <f t="shared" ca="1" si="102"/>
        <v>#NAME?</v>
      </c>
      <c r="H612" s="281"/>
      <c r="I612" s="281"/>
      <c r="J612" s="281">
        <f t="shared" si="99"/>
        <v>0</v>
      </c>
      <c r="K612" s="281"/>
      <c r="L612" s="286" t="e">
        <f t="shared" si="100"/>
        <v>#DIV/0!</v>
      </c>
      <c r="M612" s="287" t="str">
        <f t="shared" si="94"/>
        <v/>
      </c>
      <c r="N612" s="288" t="e">
        <f ca="1">MATCH(F612,[4]IMC!B:B,0)</f>
        <v>#NAME?</v>
      </c>
      <c r="O612" s="288" t="e">
        <f t="shared" ca="1" si="93"/>
        <v>#NAME?</v>
      </c>
      <c r="P612" s="287" t="e">
        <f ca="1">CONCATENATE(INDEX([4]IMC!$F$1:$R$5,5,$O612) &amp; " e " &amp; INDEX([4]IMC!$F$1:$R$5,5,$O612+1))</f>
        <v>#NAME?</v>
      </c>
      <c r="Q612" s="281"/>
      <c r="R612" s="288" t="e">
        <f ca="1">MATCH(F612,[4]PC!A:A,0)</f>
        <v>#NAME?</v>
      </c>
      <c r="S612" s="288" t="e">
        <f t="shared" ca="1" si="95"/>
        <v>#NAME?</v>
      </c>
      <c r="T612" s="296" t="e">
        <f ca="1">CONCATENATE(INDEX([4]PC!$E$1:$M$2,1,$S612) &amp; " e " &amp; INDEX([4]PC!$E$1:$M$2,1,$S612+1))</f>
        <v>#NAME?</v>
      </c>
      <c r="U612" s="339"/>
      <c r="V612" s="335" t="e">
        <f t="shared" ca="1" si="96"/>
        <v>#NAME?</v>
      </c>
      <c r="W612" s="335" t="e">
        <f ca="1">CONCATENATE(INDEX([4]IMC!$F$1:$R$5,5,$V612) &amp; " e " &amp; INDEX([4]IMC!$F$1:$R$5,5,$V612+1))</f>
        <v>#NAME?</v>
      </c>
      <c r="X612" s="336">
        <f t="shared" si="97"/>
        <v>0</v>
      </c>
      <c r="Y612" s="336">
        <f t="shared" si="98"/>
        <v>0</v>
      </c>
      <c r="Z612" s="337"/>
      <c r="AA612" s="294" t="e">
        <f ca="1">VLOOKUP(F612,[4]IMC!$B$6:$R$210,5,FALSE)</f>
        <v>#NAME?</v>
      </c>
      <c r="AB612" s="294" t="e">
        <f ca="1">VLOOKUP(F612,[4]IMC!$B$6:$R$210,6,FALSE)</f>
        <v>#NAME?</v>
      </c>
      <c r="AC612" s="294" t="e">
        <f ca="1">VLOOKUP(F612,[4]IMC!$B$6:$R$210,7,FALSE)</f>
        <v>#NAME?</v>
      </c>
      <c r="AD612" s="294" t="e">
        <f ca="1">VLOOKUP(F612,[4]IMC!$B$6:$R$210,8,FALSE)</f>
        <v>#NAME?</v>
      </c>
      <c r="AE612" s="294" t="e">
        <f ca="1">VLOOKUP(F612,[4]IMC!$B$6:$R$210,9,FALSE)</f>
        <v>#NAME?</v>
      </c>
      <c r="AF612" s="294" t="e">
        <f ca="1">VLOOKUP(F612,[4]IMC!$B$6:$R$210,10,FALSE)</f>
        <v>#NAME?</v>
      </c>
      <c r="AG612" s="294" t="e">
        <f ca="1">VLOOKUP(F612,[4]IMC!$B$6:$R$210,11,FALSE)</f>
        <v>#NAME?</v>
      </c>
      <c r="AH612" s="294" t="e">
        <f ca="1">VLOOKUP(F612,[4]IMC!$B$6:$R$210,12,FALSE)</f>
        <v>#NAME?</v>
      </c>
      <c r="AI612" s="294" t="e">
        <f ca="1">VLOOKUP(F612,[4]IMC!$B$6:$R$210,13,FALSE)</f>
        <v>#NAME?</v>
      </c>
      <c r="AJ612" s="294" t="e">
        <f ca="1">VLOOKUP(F612,[4]IMC!$B$6:$R$210,14,FALSE)</f>
        <v>#NAME?</v>
      </c>
      <c r="AK612" s="294" t="e">
        <f ca="1">VLOOKUP(F612,[4]IMC!$B$6:$R$210,15,FALSE)</f>
        <v>#NAME?</v>
      </c>
      <c r="AL612" s="294" t="e">
        <f ca="1">VLOOKUP(F612,[4]IMC!$B$6:$R$210,16,FALSE)</f>
        <v>#NAME?</v>
      </c>
      <c r="AM612" s="294" t="e">
        <f ca="1">VLOOKUP(F612,[4]IMC!$B$6:$R$210,17,FALSE)</f>
        <v>#NAME?</v>
      </c>
    </row>
    <row r="613" spans="1:39" ht="12">
      <c r="A613" s="281"/>
      <c r="B613" s="281"/>
      <c r="C613" s="281"/>
      <c r="D613" s="283"/>
      <c r="E613" s="283"/>
      <c r="F613" s="284" t="e">
        <f t="shared" ca="1" si="101"/>
        <v>#NAME?</v>
      </c>
      <c r="G613" s="285" t="e">
        <f t="shared" ca="1" si="102"/>
        <v>#NAME?</v>
      </c>
      <c r="H613" s="281"/>
      <c r="I613" s="281"/>
      <c r="J613" s="281">
        <f t="shared" si="99"/>
        <v>0</v>
      </c>
      <c r="K613" s="281"/>
      <c r="L613" s="286" t="e">
        <f t="shared" si="100"/>
        <v>#DIV/0!</v>
      </c>
      <c r="M613" s="287" t="str">
        <f t="shared" si="94"/>
        <v/>
      </c>
      <c r="N613" s="288" t="e">
        <f ca="1">MATCH(F613,[4]IMC!B:B,0)</f>
        <v>#NAME?</v>
      </c>
      <c r="O613" s="288" t="e">
        <f t="shared" ca="1" si="93"/>
        <v>#NAME?</v>
      </c>
      <c r="P613" s="287" t="e">
        <f ca="1">CONCATENATE(INDEX([4]IMC!$F$1:$R$5,5,$O613) &amp; " e " &amp; INDEX([4]IMC!$F$1:$R$5,5,$O613+1))</f>
        <v>#NAME?</v>
      </c>
      <c r="Q613" s="281"/>
      <c r="R613" s="288" t="e">
        <f ca="1">MATCH(F613,[4]PC!A:A,0)</f>
        <v>#NAME?</v>
      </c>
      <c r="S613" s="288" t="e">
        <f t="shared" ca="1" si="95"/>
        <v>#NAME?</v>
      </c>
      <c r="T613" s="296" t="e">
        <f ca="1">CONCATENATE(INDEX([4]PC!$E$1:$M$2,1,$S613) &amp; " e " &amp; INDEX([4]PC!$E$1:$M$2,1,$S613+1))</f>
        <v>#NAME?</v>
      </c>
      <c r="U613" s="339"/>
      <c r="V613" s="335" t="e">
        <f t="shared" ca="1" si="96"/>
        <v>#NAME?</v>
      </c>
      <c r="W613" s="335" t="e">
        <f ca="1">CONCATENATE(INDEX([4]IMC!$F$1:$R$5,5,$V613) &amp; " e " &amp; INDEX([4]IMC!$F$1:$R$5,5,$V613+1))</f>
        <v>#NAME?</v>
      </c>
      <c r="X613" s="336">
        <f t="shared" si="97"/>
        <v>0</v>
      </c>
      <c r="Y613" s="336">
        <f t="shared" si="98"/>
        <v>0</v>
      </c>
      <c r="Z613" s="337"/>
      <c r="AA613" s="294" t="e">
        <f ca="1">VLOOKUP(F613,[4]IMC!$B$6:$R$210,5,FALSE)</f>
        <v>#NAME?</v>
      </c>
      <c r="AB613" s="294" t="e">
        <f ca="1">VLOOKUP(F613,[4]IMC!$B$6:$R$210,6,FALSE)</f>
        <v>#NAME?</v>
      </c>
      <c r="AC613" s="294" t="e">
        <f ca="1">VLOOKUP(F613,[4]IMC!$B$6:$R$210,7,FALSE)</f>
        <v>#NAME?</v>
      </c>
      <c r="AD613" s="294" t="e">
        <f ca="1">VLOOKUP(F613,[4]IMC!$B$6:$R$210,8,FALSE)</f>
        <v>#NAME?</v>
      </c>
      <c r="AE613" s="294" t="e">
        <f ca="1">VLOOKUP(F613,[4]IMC!$B$6:$R$210,9,FALSE)</f>
        <v>#NAME?</v>
      </c>
      <c r="AF613" s="294" t="e">
        <f ca="1">VLOOKUP(F613,[4]IMC!$B$6:$R$210,10,FALSE)</f>
        <v>#NAME?</v>
      </c>
      <c r="AG613" s="294" t="e">
        <f ca="1">VLOOKUP(F613,[4]IMC!$B$6:$R$210,11,FALSE)</f>
        <v>#NAME?</v>
      </c>
      <c r="AH613" s="294" t="e">
        <f ca="1">VLOOKUP(F613,[4]IMC!$B$6:$R$210,12,FALSE)</f>
        <v>#NAME?</v>
      </c>
      <c r="AI613" s="294" t="e">
        <f ca="1">VLOOKUP(F613,[4]IMC!$B$6:$R$210,13,FALSE)</f>
        <v>#NAME?</v>
      </c>
      <c r="AJ613" s="294" t="e">
        <f ca="1">VLOOKUP(F613,[4]IMC!$B$6:$R$210,14,FALSE)</f>
        <v>#NAME?</v>
      </c>
      <c r="AK613" s="294" t="e">
        <f ca="1">VLOOKUP(F613,[4]IMC!$B$6:$R$210,15,FALSE)</f>
        <v>#NAME?</v>
      </c>
      <c r="AL613" s="294" t="e">
        <f ca="1">VLOOKUP(F613,[4]IMC!$B$6:$R$210,16,FALSE)</f>
        <v>#NAME?</v>
      </c>
      <c r="AM613" s="294" t="e">
        <f ca="1">VLOOKUP(F613,[4]IMC!$B$6:$R$210,17,FALSE)</f>
        <v>#NAME?</v>
      </c>
    </row>
    <row r="614" spans="1:39" ht="12">
      <c r="A614" s="281"/>
      <c r="B614" s="281"/>
      <c r="C614" s="281"/>
      <c r="D614" s="283"/>
      <c r="E614" s="283"/>
      <c r="F614" s="284" t="e">
        <f t="shared" ca="1" si="101"/>
        <v>#NAME?</v>
      </c>
      <c r="G614" s="285" t="e">
        <f t="shared" ca="1" si="102"/>
        <v>#NAME?</v>
      </c>
      <c r="H614" s="281"/>
      <c r="I614" s="281"/>
      <c r="J614" s="281">
        <f t="shared" si="99"/>
        <v>0</v>
      </c>
      <c r="K614" s="281"/>
      <c r="L614" s="286" t="e">
        <f t="shared" si="100"/>
        <v>#DIV/0!</v>
      </c>
      <c r="M614" s="287" t="str">
        <f t="shared" si="94"/>
        <v/>
      </c>
      <c r="N614" s="288" t="e">
        <f ca="1">MATCH(F614,[4]IMC!B:B,0)</f>
        <v>#NAME?</v>
      </c>
      <c r="O614" s="288" t="e">
        <f t="shared" ref="O614:O677" ca="1" si="103">MATCH(M614,INDIRECT("IMC!F" &amp; N614 &amp; ":R" &amp;N614),1)</f>
        <v>#NAME?</v>
      </c>
      <c r="P614" s="287" t="e">
        <f ca="1">CONCATENATE(INDEX([4]IMC!$F$1:$R$5,5,$O614) &amp; " e " &amp; INDEX([4]IMC!$F$1:$R$5,5,$O614+1))</f>
        <v>#NAME?</v>
      </c>
      <c r="Q614" s="281"/>
      <c r="R614" s="288" t="e">
        <f ca="1">MATCH(F614,[4]PC!A:A,0)</f>
        <v>#NAME?</v>
      </c>
      <c r="S614" s="288" t="e">
        <f t="shared" ca="1" si="95"/>
        <v>#NAME?</v>
      </c>
      <c r="T614" s="296" t="e">
        <f ca="1">CONCATENATE(INDEX([4]PC!$E$1:$M$2,1,$S614) &amp; " e " &amp; INDEX([4]PC!$E$1:$M$2,1,$S614+1))</f>
        <v>#NAME?</v>
      </c>
      <c r="U614" s="339"/>
      <c r="V614" s="335" t="e">
        <f t="shared" ca="1" si="96"/>
        <v>#NAME?</v>
      </c>
      <c r="W614" s="335" t="e">
        <f ca="1">CONCATENATE(INDEX([4]IMC!$F$1:$R$5,5,$V614) &amp; " e " &amp; INDEX([4]IMC!$F$1:$R$5,5,$V614+1))</f>
        <v>#NAME?</v>
      </c>
      <c r="X614" s="336">
        <f t="shared" si="97"/>
        <v>0</v>
      </c>
      <c r="Y614" s="336">
        <f t="shared" si="98"/>
        <v>0</v>
      </c>
      <c r="Z614" s="337"/>
      <c r="AA614" s="294" t="e">
        <f ca="1">VLOOKUP(F614,[4]IMC!$B$6:$R$210,5,FALSE)</f>
        <v>#NAME?</v>
      </c>
      <c r="AB614" s="294" t="e">
        <f ca="1">VLOOKUP(F614,[4]IMC!$B$6:$R$210,6,FALSE)</f>
        <v>#NAME?</v>
      </c>
      <c r="AC614" s="294" t="e">
        <f ca="1">VLOOKUP(F614,[4]IMC!$B$6:$R$210,7,FALSE)</f>
        <v>#NAME?</v>
      </c>
      <c r="AD614" s="294" t="e">
        <f ca="1">VLOOKUP(F614,[4]IMC!$B$6:$R$210,8,FALSE)</f>
        <v>#NAME?</v>
      </c>
      <c r="AE614" s="294" t="e">
        <f ca="1">VLOOKUP(F614,[4]IMC!$B$6:$R$210,9,FALSE)</f>
        <v>#NAME?</v>
      </c>
      <c r="AF614" s="294" t="e">
        <f ca="1">VLOOKUP(F614,[4]IMC!$B$6:$R$210,10,FALSE)</f>
        <v>#NAME?</v>
      </c>
      <c r="AG614" s="294" t="e">
        <f ca="1">VLOOKUP(F614,[4]IMC!$B$6:$R$210,11,FALSE)</f>
        <v>#NAME?</v>
      </c>
      <c r="AH614" s="294" t="e">
        <f ca="1">VLOOKUP(F614,[4]IMC!$B$6:$R$210,12,FALSE)</f>
        <v>#NAME?</v>
      </c>
      <c r="AI614" s="294" t="e">
        <f ca="1">VLOOKUP(F614,[4]IMC!$B$6:$R$210,13,FALSE)</f>
        <v>#NAME?</v>
      </c>
      <c r="AJ614" s="294" t="e">
        <f ca="1">VLOOKUP(F614,[4]IMC!$B$6:$R$210,14,FALSE)</f>
        <v>#NAME?</v>
      </c>
      <c r="AK614" s="294" t="e">
        <f ca="1">VLOOKUP(F614,[4]IMC!$B$6:$R$210,15,FALSE)</f>
        <v>#NAME?</v>
      </c>
      <c r="AL614" s="294" t="e">
        <f ca="1">VLOOKUP(F614,[4]IMC!$B$6:$R$210,16,FALSE)</f>
        <v>#NAME?</v>
      </c>
      <c r="AM614" s="294" t="e">
        <f ca="1">VLOOKUP(F614,[4]IMC!$B$6:$R$210,17,FALSE)</f>
        <v>#NAME?</v>
      </c>
    </row>
    <row r="615" spans="1:39" ht="12">
      <c r="A615" s="281"/>
      <c r="B615" s="281"/>
      <c r="C615" s="281"/>
      <c r="D615" s="283"/>
      <c r="E615" s="283"/>
      <c r="F615" s="284" t="e">
        <f t="shared" ca="1" si="101"/>
        <v>#NAME?</v>
      </c>
      <c r="G615" s="285" t="e">
        <f t="shared" ca="1" si="102"/>
        <v>#NAME?</v>
      </c>
      <c r="H615" s="281"/>
      <c r="I615" s="281"/>
      <c r="J615" s="281">
        <f t="shared" si="99"/>
        <v>0</v>
      </c>
      <c r="K615" s="281"/>
      <c r="L615" s="286" t="e">
        <f t="shared" si="100"/>
        <v>#DIV/0!</v>
      </c>
      <c r="M615" s="287" t="str">
        <f t="shared" si="94"/>
        <v/>
      </c>
      <c r="N615" s="288" t="e">
        <f ca="1">MATCH(F615,[4]IMC!B:B,0)</f>
        <v>#NAME?</v>
      </c>
      <c r="O615" s="288" t="e">
        <f t="shared" ca="1" si="103"/>
        <v>#NAME?</v>
      </c>
      <c r="P615" s="287" t="e">
        <f ca="1">CONCATENATE(INDEX([4]IMC!$F$1:$R$5,5,$O615) &amp; " e " &amp; INDEX([4]IMC!$F$1:$R$5,5,$O615+1))</f>
        <v>#NAME?</v>
      </c>
      <c r="Q615" s="281"/>
      <c r="R615" s="288" t="e">
        <f ca="1">MATCH(F615,[4]PC!A:A,0)</f>
        <v>#NAME?</v>
      </c>
      <c r="S615" s="288" t="e">
        <f t="shared" ca="1" si="95"/>
        <v>#NAME?</v>
      </c>
      <c r="T615" s="296" t="e">
        <f ca="1">CONCATENATE(INDEX([4]PC!$E$1:$M$2,1,$S615) &amp; " e " &amp; INDEX([4]PC!$E$1:$M$2,1,$S615+1))</f>
        <v>#NAME?</v>
      </c>
      <c r="U615" s="339"/>
      <c r="V615" s="335" t="e">
        <f t="shared" ca="1" si="96"/>
        <v>#NAME?</v>
      </c>
      <c r="W615" s="335" t="e">
        <f ca="1">CONCATENATE(INDEX([4]IMC!$F$1:$R$5,5,$V615) &amp; " e " &amp; INDEX([4]IMC!$F$1:$R$5,5,$V615+1))</f>
        <v>#NAME?</v>
      </c>
      <c r="X615" s="336">
        <f t="shared" si="97"/>
        <v>0</v>
      </c>
      <c r="Y615" s="336">
        <f t="shared" si="98"/>
        <v>0</v>
      </c>
      <c r="Z615" s="337"/>
      <c r="AA615" s="294" t="e">
        <f ca="1">VLOOKUP(F615,[4]IMC!$B$6:$R$210,5,FALSE)</f>
        <v>#NAME?</v>
      </c>
      <c r="AB615" s="294" t="e">
        <f ca="1">VLOOKUP(F615,[4]IMC!$B$6:$R$210,6,FALSE)</f>
        <v>#NAME?</v>
      </c>
      <c r="AC615" s="294" t="e">
        <f ca="1">VLOOKUP(F615,[4]IMC!$B$6:$R$210,7,FALSE)</f>
        <v>#NAME?</v>
      </c>
      <c r="AD615" s="294" t="e">
        <f ca="1">VLOOKUP(F615,[4]IMC!$B$6:$R$210,8,FALSE)</f>
        <v>#NAME?</v>
      </c>
      <c r="AE615" s="294" t="e">
        <f ca="1">VLOOKUP(F615,[4]IMC!$B$6:$R$210,9,FALSE)</f>
        <v>#NAME?</v>
      </c>
      <c r="AF615" s="294" t="e">
        <f ca="1">VLOOKUP(F615,[4]IMC!$B$6:$R$210,10,FALSE)</f>
        <v>#NAME?</v>
      </c>
      <c r="AG615" s="294" t="e">
        <f ca="1">VLOOKUP(F615,[4]IMC!$B$6:$R$210,11,FALSE)</f>
        <v>#NAME?</v>
      </c>
      <c r="AH615" s="294" t="e">
        <f ca="1">VLOOKUP(F615,[4]IMC!$B$6:$R$210,12,FALSE)</f>
        <v>#NAME?</v>
      </c>
      <c r="AI615" s="294" t="e">
        <f ca="1">VLOOKUP(F615,[4]IMC!$B$6:$R$210,13,FALSE)</f>
        <v>#NAME?</v>
      </c>
      <c r="AJ615" s="294" t="e">
        <f ca="1">VLOOKUP(F615,[4]IMC!$B$6:$R$210,14,FALSE)</f>
        <v>#NAME?</v>
      </c>
      <c r="AK615" s="294" t="e">
        <f ca="1">VLOOKUP(F615,[4]IMC!$B$6:$R$210,15,FALSE)</f>
        <v>#NAME?</v>
      </c>
      <c r="AL615" s="294" t="e">
        <f ca="1">VLOOKUP(F615,[4]IMC!$B$6:$R$210,16,FALSE)</f>
        <v>#NAME?</v>
      </c>
      <c r="AM615" s="294" t="e">
        <f ca="1">VLOOKUP(F615,[4]IMC!$B$6:$R$210,17,FALSE)</f>
        <v>#NAME?</v>
      </c>
    </row>
    <row r="616" spans="1:39" ht="12">
      <c r="A616" s="281"/>
      <c r="B616" s="281"/>
      <c r="C616" s="281"/>
      <c r="D616" s="283"/>
      <c r="E616" s="283"/>
      <c r="F616" s="284" t="e">
        <f t="shared" ca="1" si="101"/>
        <v>#NAME?</v>
      </c>
      <c r="G616" s="285" t="e">
        <f t="shared" ca="1" si="102"/>
        <v>#NAME?</v>
      </c>
      <c r="H616" s="281"/>
      <c r="I616" s="281"/>
      <c r="J616" s="281">
        <f t="shared" si="99"/>
        <v>0</v>
      </c>
      <c r="K616" s="281"/>
      <c r="L616" s="286" t="e">
        <f t="shared" si="100"/>
        <v>#DIV/0!</v>
      </c>
      <c r="M616" s="287" t="str">
        <f t="shared" si="94"/>
        <v/>
      </c>
      <c r="N616" s="288" t="e">
        <f ca="1">MATCH(F616,[4]IMC!B:B,0)</f>
        <v>#NAME?</v>
      </c>
      <c r="O616" s="288" t="e">
        <f t="shared" ca="1" si="103"/>
        <v>#NAME?</v>
      </c>
      <c r="P616" s="287" t="e">
        <f ca="1">CONCATENATE(INDEX([4]IMC!$F$1:$R$5,5,$O616) &amp; " e " &amp; INDEX([4]IMC!$F$1:$R$5,5,$O616+1))</f>
        <v>#NAME?</v>
      </c>
      <c r="Q616" s="281"/>
      <c r="R616" s="288" t="e">
        <f ca="1">MATCH(F616,[4]PC!A:A,0)</f>
        <v>#NAME?</v>
      </c>
      <c r="S616" s="288" t="e">
        <f t="shared" ca="1" si="95"/>
        <v>#NAME?</v>
      </c>
      <c r="T616" s="296" t="e">
        <f ca="1">CONCATENATE(INDEX([4]PC!$E$1:$M$2,1,$S616) &amp; " e " &amp; INDEX([4]PC!$E$1:$M$2,1,$S616+1))</f>
        <v>#NAME?</v>
      </c>
      <c r="U616" s="339"/>
      <c r="V616" s="335" t="e">
        <f t="shared" ca="1" si="96"/>
        <v>#NAME?</v>
      </c>
      <c r="W616" s="335" t="e">
        <f ca="1">CONCATENATE(INDEX([4]IMC!$F$1:$R$5,5,$V616) &amp; " e " &amp; INDEX([4]IMC!$F$1:$R$5,5,$V616+1))</f>
        <v>#NAME?</v>
      </c>
      <c r="X616" s="336">
        <f t="shared" si="97"/>
        <v>0</v>
      </c>
      <c r="Y616" s="336">
        <f t="shared" si="98"/>
        <v>0</v>
      </c>
      <c r="Z616" s="337"/>
      <c r="AA616" s="294" t="e">
        <f ca="1">VLOOKUP(F616,[4]IMC!$B$6:$R$210,5,FALSE)</f>
        <v>#NAME?</v>
      </c>
      <c r="AB616" s="294" t="e">
        <f ca="1">VLOOKUP(F616,[4]IMC!$B$6:$R$210,6,FALSE)</f>
        <v>#NAME?</v>
      </c>
      <c r="AC616" s="294" t="e">
        <f ca="1">VLOOKUP(F616,[4]IMC!$B$6:$R$210,7,FALSE)</f>
        <v>#NAME?</v>
      </c>
      <c r="AD616" s="294" t="e">
        <f ca="1">VLOOKUP(F616,[4]IMC!$B$6:$R$210,8,FALSE)</f>
        <v>#NAME?</v>
      </c>
      <c r="AE616" s="294" t="e">
        <f ca="1">VLOOKUP(F616,[4]IMC!$B$6:$R$210,9,FALSE)</f>
        <v>#NAME?</v>
      </c>
      <c r="AF616" s="294" t="e">
        <f ca="1">VLOOKUP(F616,[4]IMC!$B$6:$R$210,10,FALSE)</f>
        <v>#NAME?</v>
      </c>
      <c r="AG616" s="294" t="e">
        <f ca="1">VLOOKUP(F616,[4]IMC!$B$6:$R$210,11,FALSE)</f>
        <v>#NAME?</v>
      </c>
      <c r="AH616" s="294" t="e">
        <f ca="1">VLOOKUP(F616,[4]IMC!$B$6:$R$210,12,FALSE)</f>
        <v>#NAME?</v>
      </c>
      <c r="AI616" s="294" t="e">
        <f ca="1">VLOOKUP(F616,[4]IMC!$B$6:$R$210,13,FALSE)</f>
        <v>#NAME?</v>
      </c>
      <c r="AJ616" s="294" t="e">
        <f ca="1">VLOOKUP(F616,[4]IMC!$B$6:$R$210,14,FALSE)</f>
        <v>#NAME?</v>
      </c>
      <c r="AK616" s="294" t="e">
        <f ca="1">VLOOKUP(F616,[4]IMC!$B$6:$R$210,15,FALSE)</f>
        <v>#NAME?</v>
      </c>
      <c r="AL616" s="294" t="e">
        <f ca="1">VLOOKUP(F616,[4]IMC!$B$6:$R$210,16,FALSE)</f>
        <v>#NAME?</v>
      </c>
      <c r="AM616" s="294" t="e">
        <f ca="1">VLOOKUP(F616,[4]IMC!$B$6:$R$210,17,FALSE)</f>
        <v>#NAME?</v>
      </c>
    </row>
    <row r="617" spans="1:39" ht="12">
      <c r="A617" s="281"/>
      <c r="B617" s="281"/>
      <c r="C617" s="281"/>
      <c r="D617" s="283"/>
      <c r="E617" s="283"/>
      <c r="F617" s="284" t="e">
        <f t="shared" ca="1" si="101"/>
        <v>#NAME?</v>
      </c>
      <c r="G617" s="285" t="e">
        <f t="shared" ca="1" si="102"/>
        <v>#NAME?</v>
      </c>
      <c r="H617" s="281"/>
      <c r="I617" s="281"/>
      <c r="J617" s="281">
        <f t="shared" si="99"/>
        <v>0</v>
      </c>
      <c r="K617" s="281"/>
      <c r="L617" s="286" t="e">
        <f t="shared" si="100"/>
        <v>#DIV/0!</v>
      </c>
      <c r="M617" s="287" t="str">
        <f t="shared" si="94"/>
        <v/>
      </c>
      <c r="N617" s="288" t="e">
        <f ca="1">MATCH(F617,[4]IMC!B:B,0)</f>
        <v>#NAME?</v>
      </c>
      <c r="O617" s="288" t="e">
        <f t="shared" ca="1" si="103"/>
        <v>#NAME?</v>
      </c>
      <c r="P617" s="287" t="e">
        <f ca="1">CONCATENATE(INDEX([4]IMC!$F$1:$R$5,5,$O617) &amp; " e " &amp; INDEX([4]IMC!$F$1:$R$5,5,$O617+1))</f>
        <v>#NAME?</v>
      </c>
      <c r="Q617" s="281"/>
      <c r="R617" s="288" t="e">
        <f ca="1">MATCH(F617,[4]PC!A:A,0)</f>
        <v>#NAME?</v>
      </c>
      <c r="S617" s="288" t="e">
        <f t="shared" ca="1" si="95"/>
        <v>#NAME?</v>
      </c>
      <c r="T617" s="296" t="e">
        <f ca="1">CONCATENATE(INDEX([4]PC!$E$1:$M$2,1,$S617) &amp; " e " &amp; INDEX([4]PC!$E$1:$M$2,1,$S617+1))</f>
        <v>#NAME?</v>
      </c>
      <c r="U617" s="339"/>
      <c r="V617" s="335" t="e">
        <f t="shared" ca="1" si="96"/>
        <v>#NAME?</v>
      </c>
      <c r="W617" s="335" t="e">
        <f ca="1">CONCATENATE(INDEX([4]IMC!$F$1:$R$5,5,$V617) &amp; " e " &amp; INDEX([4]IMC!$F$1:$R$5,5,$V617+1))</f>
        <v>#NAME?</v>
      </c>
      <c r="X617" s="336">
        <f t="shared" si="97"/>
        <v>0</v>
      </c>
      <c r="Y617" s="336">
        <f t="shared" si="98"/>
        <v>0</v>
      </c>
      <c r="Z617" s="337"/>
      <c r="AA617" s="294" t="e">
        <f ca="1">VLOOKUP(F617,[4]IMC!$B$6:$R$210,5,FALSE)</f>
        <v>#NAME?</v>
      </c>
      <c r="AB617" s="294" t="e">
        <f ca="1">VLOOKUP(F617,[4]IMC!$B$6:$R$210,6,FALSE)</f>
        <v>#NAME?</v>
      </c>
      <c r="AC617" s="294" t="e">
        <f ca="1">VLOOKUP(F617,[4]IMC!$B$6:$R$210,7,FALSE)</f>
        <v>#NAME?</v>
      </c>
      <c r="AD617" s="294" t="e">
        <f ca="1">VLOOKUP(F617,[4]IMC!$B$6:$R$210,8,FALSE)</f>
        <v>#NAME?</v>
      </c>
      <c r="AE617" s="294" t="e">
        <f ca="1">VLOOKUP(F617,[4]IMC!$B$6:$R$210,9,FALSE)</f>
        <v>#NAME?</v>
      </c>
      <c r="AF617" s="294" t="e">
        <f ca="1">VLOOKUP(F617,[4]IMC!$B$6:$R$210,10,FALSE)</f>
        <v>#NAME?</v>
      </c>
      <c r="AG617" s="294" t="e">
        <f ca="1">VLOOKUP(F617,[4]IMC!$B$6:$R$210,11,FALSE)</f>
        <v>#NAME?</v>
      </c>
      <c r="AH617" s="294" t="e">
        <f ca="1">VLOOKUP(F617,[4]IMC!$B$6:$R$210,12,FALSE)</f>
        <v>#NAME?</v>
      </c>
      <c r="AI617" s="294" t="e">
        <f ca="1">VLOOKUP(F617,[4]IMC!$B$6:$R$210,13,FALSE)</f>
        <v>#NAME?</v>
      </c>
      <c r="AJ617" s="294" t="e">
        <f ca="1">VLOOKUP(F617,[4]IMC!$B$6:$R$210,14,FALSE)</f>
        <v>#NAME?</v>
      </c>
      <c r="AK617" s="294" t="e">
        <f ca="1">VLOOKUP(F617,[4]IMC!$B$6:$R$210,15,FALSE)</f>
        <v>#NAME?</v>
      </c>
      <c r="AL617" s="294" t="e">
        <f ca="1">VLOOKUP(F617,[4]IMC!$B$6:$R$210,16,FALSE)</f>
        <v>#NAME?</v>
      </c>
      <c r="AM617" s="294" t="e">
        <f ca="1">VLOOKUP(F617,[4]IMC!$B$6:$R$210,17,FALSE)</f>
        <v>#NAME?</v>
      </c>
    </row>
    <row r="618" spans="1:39" ht="12">
      <c r="A618" s="281"/>
      <c r="B618" s="281"/>
      <c r="C618" s="281"/>
      <c r="D618" s="283"/>
      <c r="E618" s="283"/>
      <c r="F618" s="284" t="e">
        <f t="shared" ca="1" si="101"/>
        <v>#NAME?</v>
      </c>
      <c r="G618" s="285" t="e">
        <f t="shared" ca="1" si="102"/>
        <v>#NAME?</v>
      </c>
      <c r="H618" s="281"/>
      <c r="I618" s="281"/>
      <c r="J618" s="281">
        <f t="shared" si="99"/>
        <v>0</v>
      </c>
      <c r="K618" s="281"/>
      <c r="L618" s="286" t="e">
        <f t="shared" si="100"/>
        <v>#DIV/0!</v>
      </c>
      <c r="M618" s="287" t="str">
        <f t="shared" si="94"/>
        <v/>
      </c>
      <c r="N618" s="288" t="e">
        <f ca="1">MATCH(F618,[4]IMC!B:B,0)</f>
        <v>#NAME?</v>
      </c>
      <c r="O618" s="288" t="e">
        <f t="shared" ca="1" si="103"/>
        <v>#NAME?</v>
      </c>
      <c r="P618" s="287" t="e">
        <f ca="1">CONCATENATE(INDEX([4]IMC!$F$1:$R$5,5,$O618) &amp; " e " &amp; INDEX([4]IMC!$F$1:$R$5,5,$O618+1))</f>
        <v>#NAME?</v>
      </c>
      <c r="Q618" s="281"/>
      <c r="R618" s="288" t="e">
        <f ca="1">MATCH(F618,[4]PC!A:A,0)</f>
        <v>#NAME?</v>
      </c>
      <c r="S618" s="288" t="e">
        <f t="shared" ca="1" si="95"/>
        <v>#NAME?</v>
      </c>
      <c r="T618" s="296" t="e">
        <f ca="1">CONCATENATE(INDEX([4]PC!$E$1:$M$2,1,$S618) &amp; " e " &amp; INDEX([4]PC!$E$1:$M$2,1,$S618+1))</f>
        <v>#NAME?</v>
      </c>
      <c r="U618" s="339"/>
      <c r="V618" s="335" t="e">
        <f t="shared" ca="1" si="96"/>
        <v>#NAME?</v>
      </c>
      <c r="W618" s="335" t="e">
        <f ca="1">CONCATENATE(INDEX([4]IMC!$F$1:$R$5,5,$V618) &amp; " e " &amp; INDEX([4]IMC!$F$1:$R$5,5,$V618+1))</f>
        <v>#NAME?</v>
      </c>
      <c r="X618" s="336">
        <f t="shared" si="97"/>
        <v>0</v>
      </c>
      <c r="Y618" s="336">
        <f t="shared" si="98"/>
        <v>0</v>
      </c>
      <c r="Z618" s="337"/>
      <c r="AA618" s="294" t="e">
        <f ca="1">VLOOKUP(F618,[4]IMC!$B$6:$R$210,5,FALSE)</f>
        <v>#NAME?</v>
      </c>
      <c r="AB618" s="294" t="e">
        <f ca="1">VLOOKUP(F618,[4]IMC!$B$6:$R$210,6,FALSE)</f>
        <v>#NAME?</v>
      </c>
      <c r="AC618" s="294" t="e">
        <f ca="1">VLOOKUP(F618,[4]IMC!$B$6:$R$210,7,FALSE)</f>
        <v>#NAME?</v>
      </c>
      <c r="AD618" s="294" t="e">
        <f ca="1">VLOOKUP(F618,[4]IMC!$B$6:$R$210,8,FALSE)</f>
        <v>#NAME?</v>
      </c>
      <c r="AE618" s="294" t="e">
        <f ca="1">VLOOKUP(F618,[4]IMC!$B$6:$R$210,9,FALSE)</f>
        <v>#NAME?</v>
      </c>
      <c r="AF618" s="294" t="e">
        <f ca="1">VLOOKUP(F618,[4]IMC!$B$6:$R$210,10,FALSE)</f>
        <v>#NAME?</v>
      </c>
      <c r="AG618" s="294" t="e">
        <f ca="1">VLOOKUP(F618,[4]IMC!$B$6:$R$210,11,FALSE)</f>
        <v>#NAME?</v>
      </c>
      <c r="AH618" s="294" t="e">
        <f ca="1">VLOOKUP(F618,[4]IMC!$B$6:$R$210,12,FALSE)</f>
        <v>#NAME?</v>
      </c>
      <c r="AI618" s="294" t="e">
        <f ca="1">VLOOKUP(F618,[4]IMC!$B$6:$R$210,13,FALSE)</f>
        <v>#NAME?</v>
      </c>
      <c r="AJ618" s="294" t="e">
        <f ca="1">VLOOKUP(F618,[4]IMC!$B$6:$R$210,14,FALSE)</f>
        <v>#NAME?</v>
      </c>
      <c r="AK618" s="294" t="e">
        <f ca="1">VLOOKUP(F618,[4]IMC!$B$6:$R$210,15,FALSE)</f>
        <v>#NAME?</v>
      </c>
      <c r="AL618" s="294" t="e">
        <f ca="1">VLOOKUP(F618,[4]IMC!$B$6:$R$210,16,FALSE)</f>
        <v>#NAME?</v>
      </c>
      <c r="AM618" s="294" t="e">
        <f ca="1">VLOOKUP(F618,[4]IMC!$B$6:$R$210,17,FALSE)</f>
        <v>#NAME?</v>
      </c>
    </row>
    <row r="619" spans="1:39" ht="12">
      <c r="A619" s="281"/>
      <c r="B619" s="281"/>
      <c r="C619" s="281"/>
      <c r="D619" s="283"/>
      <c r="E619" s="283"/>
      <c r="F619" s="284" t="e">
        <f t="shared" ca="1" si="101"/>
        <v>#NAME?</v>
      </c>
      <c r="G619" s="285" t="e">
        <f t="shared" ca="1" si="102"/>
        <v>#NAME?</v>
      </c>
      <c r="H619" s="281"/>
      <c r="I619" s="281"/>
      <c r="J619" s="281">
        <f t="shared" si="99"/>
        <v>0</v>
      </c>
      <c r="K619" s="281"/>
      <c r="L619" s="286" t="e">
        <f t="shared" si="100"/>
        <v>#DIV/0!</v>
      </c>
      <c r="M619" s="287" t="str">
        <f t="shared" si="94"/>
        <v/>
      </c>
      <c r="N619" s="288" t="e">
        <f ca="1">MATCH(F619,[4]IMC!B:B,0)</f>
        <v>#NAME?</v>
      </c>
      <c r="O619" s="288" t="e">
        <f t="shared" ca="1" si="103"/>
        <v>#NAME?</v>
      </c>
      <c r="P619" s="287" t="e">
        <f ca="1">CONCATENATE(INDEX([4]IMC!$F$1:$R$5,5,$O619) &amp; " e " &amp; INDEX([4]IMC!$F$1:$R$5,5,$O619+1))</f>
        <v>#NAME?</v>
      </c>
      <c r="Q619" s="281"/>
      <c r="R619" s="288" t="e">
        <f ca="1">MATCH(F619,[4]PC!A:A,0)</f>
        <v>#NAME?</v>
      </c>
      <c r="S619" s="288" t="e">
        <f t="shared" ca="1" si="95"/>
        <v>#NAME?</v>
      </c>
      <c r="T619" s="296" t="e">
        <f ca="1">CONCATENATE(INDEX([4]PC!$E$1:$M$2,1,$S619) &amp; " e " &amp; INDEX([4]PC!$E$1:$M$2,1,$S619+1))</f>
        <v>#NAME?</v>
      </c>
      <c r="U619" s="339"/>
      <c r="V619" s="335" t="e">
        <f t="shared" ca="1" si="96"/>
        <v>#NAME?</v>
      </c>
      <c r="W619" s="335" t="e">
        <f ca="1">CONCATENATE(INDEX([4]IMC!$F$1:$R$5,5,$V619) &amp; " e " &amp; INDEX([4]IMC!$F$1:$R$5,5,$V619+1))</f>
        <v>#NAME?</v>
      </c>
      <c r="X619" s="336">
        <f t="shared" si="97"/>
        <v>0</v>
      </c>
      <c r="Y619" s="336">
        <f t="shared" si="98"/>
        <v>0</v>
      </c>
      <c r="Z619" s="337"/>
      <c r="AA619" s="294" t="e">
        <f ca="1">VLOOKUP(F619,[4]IMC!$B$6:$R$210,5,FALSE)</f>
        <v>#NAME?</v>
      </c>
      <c r="AB619" s="294" t="e">
        <f ca="1">VLOOKUP(F619,[4]IMC!$B$6:$R$210,6,FALSE)</f>
        <v>#NAME?</v>
      </c>
      <c r="AC619" s="294" t="e">
        <f ca="1">VLOOKUP(F619,[4]IMC!$B$6:$R$210,7,FALSE)</f>
        <v>#NAME?</v>
      </c>
      <c r="AD619" s="294" t="e">
        <f ca="1">VLOOKUP(F619,[4]IMC!$B$6:$R$210,8,FALSE)</f>
        <v>#NAME?</v>
      </c>
      <c r="AE619" s="294" t="e">
        <f ca="1">VLOOKUP(F619,[4]IMC!$B$6:$R$210,9,FALSE)</f>
        <v>#NAME?</v>
      </c>
      <c r="AF619" s="294" t="e">
        <f ca="1">VLOOKUP(F619,[4]IMC!$B$6:$R$210,10,FALSE)</f>
        <v>#NAME?</v>
      </c>
      <c r="AG619" s="294" t="e">
        <f ca="1">VLOOKUP(F619,[4]IMC!$B$6:$R$210,11,FALSE)</f>
        <v>#NAME?</v>
      </c>
      <c r="AH619" s="294" t="e">
        <f ca="1">VLOOKUP(F619,[4]IMC!$B$6:$R$210,12,FALSE)</f>
        <v>#NAME?</v>
      </c>
      <c r="AI619" s="294" t="e">
        <f ca="1">VLOOKUP(F619,[4]IMC!$B$6:$R$210,13,FALSE)</f>
        <v>#NAME?</v>
      </c>
      <c r="AJ619" s="294" t="e">
        <f ca="1">VLOOKUP(F619,[4]IMC!$B$6:$R$210,14,FALSE)</f>
        <v>#NAME?</v>
      </c>
      <c r="AK619" s="294" t="e">
        <f ca="1">VLOOKUP(F619,[4]IMC!$B$6:$R$210,15,FALSE)</f>
        <v>#NAME?</v>
      </c>
      <c r="AL619" s="294" t="e">
        <f ca="1">VLOOKUP(F619,[4]IMC!$B$6:$R$210,16,FALSE)</f>
        <v>#NAME?</v>
      </c>
      <c r="AM619" s="294" t="e">
        <f ca="1">VLOOKUP(F619,[4]IMC!$B$6:$R$210,17,FALSE)</f>
        <v>#NAME?</v>
      </c>
    </row>
    <row r="620" spans="1:39" ht="12">
      <c r="A620" s="281"/>
      <c r="B620" s="281"/>
      <c r="C620" s="281"/>
      <c r="D620" s="283"/>
      <c r="E620" s="283"/>
      <c r="F620" s="284" t="e">
        <f t="shared" ca="1" si="101"/>
        <v>#NAME?</v>
      </c>
      <c r="G620" s="285" t="e">
        <f t="shared" ca="1" si="102"/>
        <v>#NAME?</v>
      </c>
      <c r="H620" s="281"/>
      <c r="I620" s="281"/>
      <c r="J620" s="281">
        <f t="shared" si="99"/>
        <v>0</v>
      </c>
      <c r="K620" s="281"/>
      <c r="L620" s="286" t="e">
        <f t="shared" si="100"/>
        <v>#DIV/0!</v>
      </c>
      <c r="M620" s="287" t="str">
        <f t="shared" si="94"/>
        <v/>
      </c>
      <c r="N620" s="288" t="e">
        <f ca="1">MATCH(F620,[4]IMC!B:B,0)</f>
        <v>#NAME?</v>
      </c>
      <c r="O620" s="288" t="e">
        <f t="shared" ca="1" si="103"/>
        <v>#NAME?</v>
      </c>
      <c r="P620" s="287" t="e">
        <f ca="1">CONCATENATE(INDEX([4]IMC!$F$1:$R$5,5,$O620) &amp; " e " &amp; INDEX([4]IMC!$F$1:$R$5,5,$O620+1))</f>
        <v>#NAME?</v>
      </c>
      <c r="Q620" s="281"/>
      <c r="R620" s="288" t="e">
        <f ca="1">MATCH(F620,[4]PC!A:A,0)</f>
        <v>#NAME?</v>
      </c>
      <c r="S620" s="288" t="e">
        <f t="shared" ca="1" si="95"/>
        <v>#NAME?</v>
      </c>
      <c r="T620" s="296" t="e">
        <f ca="1">CONCATENATE(INDEX([4]PC!$E$1:$M$2,1,$S620) &amp; " e " &amp; INDEX([4]PC!$E$1:$M$2,1,$S620+1))</f>
        <v>#NAME?</v>
      </c>
      <c r="U620" s="339"/>
      <c r="V620" s="335" t="e">
        <f t="shared" ca="1" si="96"/>
        <v>#NAME?</v>
      </c>
      <c r="W620" s="335" t="e">
        <f ca="1">CONCATENATE(INDEX([4]IMC!$F$1:$R$5,5,$V620) &amp; " e " &amp; INDEX([4]IMC!$F$1:$R$5,5,$V620+1))</f>
        <v>#NAME?</v>
      </c>
      <c r="X620" s="336">
        <f t="shared" si="97"/>
        <v>0</v>
      </c>
      <c r="Y620" s="336">
        <f t="shared" si="98"/>
        <v>0</v>
      </c>
      <c r="Z620" s="337"/>
      <c r="AA620" s="294" t="e">
        <f ca="1">VLOOKUP(F620,[4]IMC!$B$6:$R$210,5,FALSE)</f>
        <v>#NAME?</v>
      </c>
      <c r="AB620" s="294" t="e">
        <f ca="1">VLOOKUP(F620,[4]IMC!$B$6:$R$210,6,FALSE)</f>
        <v>#NAME?</v>
      </c>
      <c r="AC620" s="294" t="e">
        <f ca="1">VLOOKUP(F620,[4]IMC!$B$6:$R$210,7,FALSE)</f>
        <v>#NAME?</v>
      </c>
      <c r="AD620" s="294" t="e">
        <f ca="1">VLOOKUP(F620,[4]IMC!$B$6:$R$210,8,FALSE)</f>
        <v>#NAME?</v>
      </c>
      <c r="AE620" s="294" t="e">
        <f ca="1">VLOOKUP(F620,[4]IMC!$B$6:$R$210,9,FALSE)</f>
        <v>#NAME?</v>
      </c>
      <c r="AF620" s="294" t="e">
        <f ca="1">VLOOKUP(F620,[4]IMC!$B$6:$R$210,10,FALSE)</f>
        <v>#NAME?</v>
      </c>
      <c r="AG620" s="294" t="e">
        <f ca="1">VLOOKUP(F620,[4]IMC!$B$6:$R$210,11,FALSE)</f>
        <v>#NAME?</v>
      </c>
      <c r="AH620" s="294" t="e">
        <f ca="1">VLOOKUP(F620,[4]IMC!$B$6:$R$210,12,FALSE)</f>
        <v>#NAME?</v>
      </c>
      <c r="AI620" s="294" t="e">
        <f ca="1">VLOOKUP(F620,[4]IMC!$B$6:$R$210,13,FALSE)</f>
        <v>#NAME?</v>
      </c>
      <c r="AJ620" s="294" t="e">
        <f ca="1">VLOOKUP(F620,[4]IMC!$B$6:$R$210,14,FALSE)</f>
        <v>#NAME?</v>
      </c>
      <c r="AK620" s="294" t="e">
        <f ca="1">VLOOKUP(F620,[4]IMC!$B$6:$R$210,15,FALSE)</f>
        <v>#NAME?</v>
      </c>
      <c r="AL620" s="294" t="e">
        <f ca="1">VLOOKUP(F620,[4]IMC!$B$6:$R$210,16,FALSE)</f>
        <v>#NAME?</v>
      </c>
      <c r="AM620" s="294" t="e">
        <f ca="1">VLOOKUP(F620,[4]IMC!$B$6:$R$210,17,FALSE)</f>
        <v>#NAME?</v>
      </c>
    </row>
    <row r="621" spans="1:39" ht="12">
      <c r="A621" s="281"/>
      <c r="B621" s="281"/>
      <c r="C621" s="281"/>
      <c r="D621" s="283"/>
      <c r="E621" s="283"/>
      <c r="F621" s="284" t="e">
        <f t="shared" ca="1" si="101"/>
        <v>#NAME?</v>
      </c>
      <c r="G621" s="285" t="e">
        <f t="shared" ca="1" si="102"/>
        <v>#NAME?</v>
      </c>
      <c r="H621" s="281"/>
      <c r="I621" s="281"/>
      <c r="J621" s="281">
        <f t="shared" si="99"/>
        <v>0</v>
      </c>
      <c r="K621" s="281"/>
      <c r="L621" s="286" t="e">
        <f t="shared" si="100"/>
        <v>#DIV/0!</v>
      </c>
      <c r="M621" s="287" t="str">
        <f t="shared" si="94"/>
        <v/>
      </c>
      <c r="N621" s="288" t="e">
        <f ca="1">MATCH(F621,[4]IMC!B:B,0)</f>
        <v>#NAME?</v>
      </c>
      <c r="O621" s="288" t="e">
        <f t="shared" ca="1" si="103"/>
        <v>#NAME?</v>
      </c>
      <c r="P621" s="287" t="e">
        <f ca="1">CONCATENATE(INDEX([4]IMC!$F$1:$R$5,5,$O621) &amp; " e " &amp; INDEX([4]IMC!$F$1:$R$5,5,$O621+1))</f>
        <v>#NAME?</v>
      </c>
      <c r="Q621" s="281"/>
      <c r="R621" s="288" t="e">
        <f ca="1">MATCH(F621,[4]PC!A:A,0)</f>
        <v>#NAME?</v>
      </c>
      <c r="S621" s="288" t="e">
        <f t="shared" ca="1" si="95"/>
        <v>#NAME?</v>
      </c>
      <c r="T621" s="296" t="e">
        <f ca="1">CONCATENATE(INDEX([4]PC!$E$1:$M$2,1,$S621) &amp; " e " &amp; INDEX([4]PC!$E$1:$M$2,1,$S621+1))</f>
        <v>#NAME?</v>
      </c>
      <c r="U621" s="339"/>
      <c r="V621" s="335" t="e">
        <f t="shared" ca="1" si="96"/>
        <v>#NAME?</v>
      </c>
      <c r="W621" s="335" t="e">
        <f ca="1">CONCATENATE(INDEX([4]IMC!$F$1:$R$5,5,$V621) &amp; " e " &amp; INDEX([4]IMC!$F$1:$R$5,5,$V621+1))</f>
        <v>#NAME?</v>
      </c>
      <c r="X621" s="336">
        <f t="shared" si="97"/>
        <v>0</v>
      </c>
      <c r="Y621" s="336">
        <f t="shared" si="98"/>
        <v>0</v>
      </c>
      <c r="Z621" s="337"/>
      <c r="AA621" s="294" t="e">
        <f ca="1">VLOOKUP(F621,[4]IMC!$B$6:$R$210,5,FALSE)</f>
        <v>#NAME?</v>
      </c>
      <c r="AB621" s="294" t="e">
        <f ca="1">VLOOKUP(F621,[4]IMC!$B$6:$R$210,6,FALSE)</f>
        <v>#NAME?</v>
      </c>
      <c r="AC621" s="294" t="e">
        <f ca="1">VLOOKUP(F621,[4]IMC!$B$6:$R$210,7,FALSE)</f>
        <v>#NAME?</v>
      </c>
      <c r="AD621" s="294" t="e">
        <f ca="1">VLOOKUP(F621,[4]IMC!$B$6:$R$210,8,FALSE)</f>
        <v>#NAME?</v>
      </c>
      <c r="AE621" s="294" t="e">
        <f ca="1">VLOOKUP(F621,[4]IMC!$B$6:$R$210,9,FALSE)</f>
        <v>#NAME?</v>
      </c>
      <c r="AF621" s="294" t="e">
        <f ca="1">VLOOKUP(F621,[4]IMC!$B$6:$R$210,10,FALSE)</f>
        <v>#NAME?</v>
      </c>
      <c r="AG621" s="294" t="e">
        <f ca="1">VLOOKUP(F621,[4]IMC!$B$6:$R$210,11,FALSE)</f>
        <v>#NAME?</v>
      </c>
      <c r="AH621" s="294" t="e">
        <f ca="1">VLOOKUP(F621,[4]IMC!$B$6:$R$210,12,FALSE)</f>
        <v>#NAME?</v>
      </c>
      <c r="AI621" s="294" t="e">
        <f ca="1">VLOOKUP(F621,[4]IMC!$B$6:$R$210,13,FALSE)</f>
        <v>#NAME?</v>
      </c>
      <c r="AJ621" s="294" t="e">
        <f ca="1">VLOOKUP(F621,[4]IMC!$B$6:$R$210,14,FALSE)</f>
        <v>#NAME?</v>
      </c>
      <c r="AK621" s="294" t="e">
        <f ca="1">VLOOKUP(F621,[4]IMC!$B$6:$R$210,15,FALSE)</f>
        <v>#NAME?</v>
      </c>
      <c r="AL621" s="294" t="e">
        <f ca="1">VLOOKUP(F621,[4]IMC!$B$6:$R$210,16,FALSE)</f>
        <v>#NAME?</v>
      </c>
      <c r="AM621" s="294" t="e">
        <f ca="1">VLOOKUP(F621,[4]IMC!$B$6:$R$210,17,FALSE)</f>
        <v>#NAME?</v>
      </c>
    </row>
    <row r="622" spans="1:39" ht="12">
      <c r="A622" s="281"/>
      <c r="B622" s="281"/>
      <c r="C622" s="281"/>
      <c r="D622" s="283"/>
      <c r="E622" s="283"/>
      <c r="F622" s="284" t="e">
        <f t="shared" ca="1" si="101"/>
        <v>#NAME?</v>
      </c>
      <c r="G622" s="285" t="e">
        <f t="shared" ca="1" si="102"/>
        <v>#NAME?</v>
      </c>
      <c r="H622" s="281"/>
      <c r="I622" s="281"/>
      <c r="J622" s="281">
        <f t="shared" si="99"/>
        <v>0</v>
      </c>
      <c r="K622" s="281"/>
      <c r="L622" s="286" t="e">
        <f t="shared" si="100"/>
        <v>#DIV/0!</v>
      </c>
      <c r="M622" s="287" t="str">
        <f t="shared" si="94"/>
        <v/>
      </c>
      <c r="N622" s="288" t="e">
        <f ca="1">MATCH(F622,[4]IMC!B:B,0)</f>
        <v>#NAME?</v>
      </c>
      <c r="O622" s="288" t="e">
        <f t="shared" ca="1" si="103"/>
        <v>#NAME?</v>
      </c>
      <c r="P622" s="287" t="e">
        <f ca="1">CONCATENATE(INDEX([4]IMC!$F$1:$R$5,5,$O622) &amp; " e " &amp; INDEX([4]IMC!$F$1:$R$5,5,$O622+1))</f>
        <v>#NAME?</v>
      </c>
      <c r="Q622" s="281"/>
      <c r="R622" s="288" t="e">
        <f ca="1">MATCH(F622,[4]PC!A:A,0)</f>
        <v>#NAME?</v>
      </c>
      <c r="S622" s="288" t="e">
        <f t="shared" ca="1" si="95"/>
        <v>#NAME?</v>
      </c>
      <c r="T622" s="296" t="e">
        <f ca="1">CONCATENATE(INDEX([4]PC!$E$1:$M$2,1,$S622) &amp; " e " &amp; INDEX([4]PC!$E$1:$M$2,1,$S622+1))</f>
        <v>#NAME?</v>
      </c>
      <c r="U622" s="339"/>
      <c r="V622" s="335" t="e">
        <f t="shared" ca="1" si="96"/>
        <v>#NAME?</v>
      </c>
      <c r="W622" s="335" t="e">
        <f ca="1">CONCATENATE(INDEX([4]IMC!$F$1:$R$5,5,$V622) &amp; " e " &amp; INDEX([4]IMC!$F$1:$R$5,5,$V622+1))</f>
        <v>#NAME?</v>
      </c>
      <c r="X622" s="336">
        <f t="shared" si="97"/>
        <v>0</v>
      </c>
      <c r="Y622" s="336">
        <f t="shared" si="98"/>
        <v>0</v>
      </c>
      <c r="Z622" s="337"/>
      <c r="AA622" s="294" t="e">
        <f ca="1">VLOOKUP(F622,[4]IMC!$B$6:$R$210,5,FALSE)</f>
        <v>#NAME?</v>
      </c>
      <c r="AB622" s="294" t="e">
        <f ca="1">VLOOKUP(F622,[4]IMC!$B$6:$R$210,6,FALSE)</f>
        <v>#NAME?</v>
      </c>
      <c r="AC622" s="294" t="e">
        <f ca="1">VLOOKUP(F622,[4]IMC!$B$6:$R$210,7,FALSE)</f>
        <v>#NAME?</v>
      </c>
      <c r="AD622" s="294" t="e">
        <f ca="1">VLOOKUP(F622,[4]IMC!$B$6:$R$210,8,FALSE)</f>
        <v>#NAME?</v>
      </c>
      <c r="AE622" s="294" t="e">
        <f ca="1">VLOOKUP(F622,[4]IMC!$B$6:$R$210,9,FALSE)</f>
        <v>#NAME?</v>
      </c>
      <c r="AF622" s="294" t="e">
        <f ca="1">VLOOKUP(F622,[4]IMC!$B$6:$R$210,10,FALSE)</f>
        <v>#NAME?</v>
      </c>
      <c r="AG622" s="294" t="e">
        <f ca="1">VLOOKUP(F622,[4]IMC!$B$6:$R$210,11,FALSE)</f>
        <v>#NAME?</v>
      </c>
      <c r="AH622" s="294" t="e">
        <f ca="1">VLOOKUP(F622,[4]IMC!$B$6:$R$210,12,FALSE)</f>
        <v>#NAME?</v>
      </c>
      <c r="AI622" s="294" t="e">
        <f ca="1">VLOOKUP(F622,[4]IMC!$B$6:$R$210,13,FALSE)</f>
        <v>#NAME?</v>
      </c>
      <c r="AJ622" s="294" t="e">
        <f ca="1">VLOOKUP(F622,[4]IMC!$B$6:$R$210,14,FALSE)</f>
        <v>#NAME?</v>
      </c>
      <c r="AK622" s="294" t="e">
        <f ca="1">VLOOKUP(F622,[4]IMC!$B$6:$R$210,15,FALSE)</f>
        <v>#NAME?</v>
      </c>
      <c r="AL622" s="294" t="e">
        <f ca="1">VLOOKUP(F622,[4]IMC!$B$6:$R$210,16,FALSE)</f>
        <v>#NAME?</v>
      </c>
      <c r="AM622" s="294" t="e">
        <f ca="1">VLOOKUP(F622,[4]IMC!$B$6:$R$210,17,FALSE)</f>
        <v>#NAME?</v>
      </c>
    </row>
    <row r="623" spans="1:39" ht="12">
      <c r="A623" s="281"/>
      <c r="B623" s="281"/>
      <c r="C623" s="281"/>
      <c r="D623" s="283"/>
      <c r="E623" s="283"/>
      <c r="F623" s="284" t="e">
        <f t="shared" ca="1" si="101"/>
        <v>#NAME?</v>
      </c>
      <c r="G623" s="285" t="e">
        <f t="shared" ca="1" si="102"/>
        <v>#NAME?</v>
      </c>
      <c r="H623" s="281"/>
      <c r="I623" s="281"/>
      <c r="J623" s="281">
        <f t="shared" si="99"/>
        <v>0</v>
      </c>
      <c r="K623" s="281"/>
      <c r="L623" s="286" t="e">
        <f t="shared" si="100"/>
        <v>#DIV/0!</v>
      </c>
      <c r="M623" s="287" t="str">
        <f t="shared" si="94"/>
        <v/>
      </c>
      <c r="N623" s="288" t="e">
        <f ca="1">MATCH(F623,[4]IMC!B:B,0)</f>
        <v>#NAME?</v>
      </c>
      <c r="O623" s="288" t="e">
        <f t="shared" ca="1" si="103"/>
        <v>#NAME?</v>
      </c>
      <c r="P623" s="287" t="e">
        <f ca="1">CONCATENATE(INDEX([4]IMC!$F$1:$R$5,5,$O623) &amp; " e " &amp; INDEX([4]IMC!$F$1:$R$5,5,$O623+1))</f>
        <v>#NAME?</v>
      </c>
      <c r="Q623" s="281"/>
      <c r="R623" s="288" t="e">
        <f ca="1">MATCH(F623,[4]PC!A:A,0)</f>
        <v>#NAME?</v>
      </c>
      <c r="S623" s="288" t="e">
        <f t="shared" ca="1" si="95"/>
        <v>#NAME?</v>
      </c>
      <c r="T623" s="296" t="e">
        <f ca="1">CONCATENATE(INDEX([4]PC!$E$1:$M$2,1,$S623) &amp; " e " &amp; INDEX([4]PC!$E$1:$M$2,1,$S623+1))</f>
        <v>#NAME?</v>
      </c>
      <c r="U623" s="339"/>
      <c r="V623" s="335" t="e">
        <f t="shared" ca="1" si="96"/>
        <v>#NAME?</v>
      </c>
      <c r="W623" s="335" t="e">
        <f ca="1">CONCATENATE(INDEX([4]IMC!$F$1:$R$5,5,$V623) &amp; " e " &amp; INDEX([4]IMC!$F$1:$R$5,5,$V623+1))</f>
        <v>#NAME?</v>
      </c>
      <c r="X623" s="336">
        <f t="shared" si="97"/>
        <v>0</v>
      </c>
      <c r="Y623" s="336">
        <f t="shared" si="98"/>
        <v>0</v>
      </c>
      <c r="Z623" s="337"/>
      <c r="AA623" s="294" t="e">
        <f ca="1">VLOOKUP(F623,[4]IMC!$B$6:$R$210,5,FALSE)</f>
        <v>#NAME?</v>
      </c>
      <c r="AB623" s="294" t="e">
        <f ca="1">VLOOKUP(F623,[4]IMC!$B$6:$R$210,6,FALSE)</f>
        <v>#NAME?</v>
      </c>
      <c r="AC623" s="294" t="e">
        <f ca="1">VLOOKUP(F623,[4]IMC!$B$6:$R$210,7,FALSE)</f>
        <v>#NAME?</v>
      </c>
      <c r="AD623" s="294" t="e">
        <f ca="1">VLOOKUP(F623,[4]IMC!$B$6:$R$210,8,FALSE)</f>
        <v>#NAME?</v>
      </c>
      <c r="AE623" s="294" t="e">
        <f ca="1">VLOOKUP(F623,[4]IMC!$B$6:$R$210,9,FALSE)</f>
        <v>#NAME?</v>
      </c>
      <c r="AF623" s="294" t="e">
        <f ca="1">VLOOKUP(F623,[4]IMC!$B$6:$R$210,10,FALSE)</f>
        <v>#NAME?</v>
      </c>
      <c r="AG623" s="294" t="e">
        <f ca="1">VLOOKUP(F623,[4]IMC!$B$6:$R$210,11,FALSE)</f>
        <v>#NAME?</v>
      </c>
      <c r="AH623" s="294" t="e">
        <f ca="1">VLOOKUP(F623,[4]IMC!$B$6:$R$210,12,FALSE)</f>
        <v>#NAME?</v>
      </c>
      <c r="AI623" s="294" t="e">
        <f ca="1">VLOOKUP(F623,[4]IMC!$B$6:$R$210,13,FALSE)</f>
        <v>#NAME?</v>
      </c>
      <c r="AJ623" s="294" t="e">
        <f ca="1">VLOOKUP(F623,[4]IMC!$B$6:$R$210,14,FALSE)</f>
        <v>#NAME?</v>
      </c>
      <c r="AK623" s="294" t="e">
        <f ca="1">VLOOKUP(F623,[4]IMC!$B$6:$R$210,15,FALSE)</f>
        <v>#NAME?</v>
      </c>
      <c r="AL623" s="294" t="e">
        <f ca="1">VLOOKUP(F623,[4]IMC!$B$6:$R$210,16,FALSE)</f>
        <v>#NAME?</v>
      </c>
      <c r="AM623" s="294" t="e">
        <f ca="1">VLOOKUP(F623,[4]IMC!$B$6:$R$210,17,FALSE)</f>
        <v>#NAME?</v>
      </c>
    </row>
    <row r="624" spans="1:39" ht="12">
      <c r="A624" s="281"/>
      <c r="B624" s="281"/>
      <c r="C624" s="281"/>
      <c r="D624" s="283"/>
      <c r="E624" s="283"/>
      <c r="F624" s="284" t="e">
        <f t="shared" ca="1" si="101"/>
        <v>#NAME?</v>
      </c>
      <c r="G624" s="285" t="e">
        <f t="shared" ca="1" si="102"/>
        <v>#NAME?</v>
      </c>
      <c r="H624" s="281"/>
      <c r="I624" s="281"/>
      <c r="J624" s="281">
        <f t="shared" si="99"/>
        <v>0</v>
      </c>
      <c r="K624" s="281"/>
      <c r="L624" s="286" t="e">
        <f t="shared" si="100"/>
        <v>#DIV/0!</v>
      </c>
      <c r="M624" s="287" t="str">
        <f t="shared" si="94"/>
        <v/>
      </c>
      <c r="N624" s="288" t="e">
        <f ca="1">MATCH(F624,[4]IMC!B:B,0)</f>
        <v>#NAME?</v>
      </c>
      <c r="O624" s="288" t="e">
        <f t="shared" ca="1" si="103"/>
        <v>#NAME?</v>
      </c>
      <c r="P624" s="287" t="e">
        <f ca="1">CONCATENATE(INDEX([4]IMC!$F$1:$R$5,5,$O624) &amp; " e " &amp; INDEX([4]IMC!$F$1:$R$5,5,$O624+1))</f>
        <v>#NAME?</v>
      </c>
      <c r="Q624" s="281"/>
      <c r="R624" s="288" t="e">
        <f ca="1">MATCH(F624,[4]PC!A:A,0)</f>
        <v>#NAME?</v>
      </c>
      <c r="S624" s="288" t="e">
        <f t="shared" ca="1" si="95"/>
        <v>#NAME?</v>
      </c>
      <c r="T624" s="296" t="e">
        <f ca="1">CONCATENATE(INDEX([4]PC!$E$1:$M$2,1,$S624) &amp; " e " &amp; INDEX([4]PC!$E$1:$M$2,1,$S624+1))</f>
        <v>#NAME?</v>
      </c>
      <c r="U624" s="339"/>
      <c r="V624" s="335" t="e">
        <f t="shared" ca="1" si="96"/>
        <v>#NAME?</v>
      </c>
      <c r="W624" s="335" t="e">
        <f ca="1">CONCATENATE(INDEX([4]IMC!$F$1:$R$5,5,$V624) &amp; " e " &amp; INDEX([4]IMC!$F$1:$R$5,5,$V624+1))</f>
        <v>#NAME?</v>
      </c>
      <c r="X624" s="336">
        <f t="shared" si="97"/>
        <v>0</v>
      </c>
      <c r="Y624" s="336">
        <f t="shared" si="98"/>
        <v>0</v>
      </c>
      <c r="Z624" s="337"/>
      <c r="AA624" s="294" t="e">
        <f ca="1">VLOOKUP(F624,[4]IMC!$B$6:$R$210,5,FALSE)</f>
        <v>#NAME?</v>
      </c>
      <c r="AB624" s="294" t="e">
        <f ca="1">VLOOKUP(F624,[4]IMC!$B$6:$R$210,6,FALSE)</f>
        <v>#NAME?</v>
      </c>
      <c r="AC624" s="294" t="e">
        <f ca="1">VLOOKUP(F624,[4]IMC!$B$6:$R$210,7,FALSE)</f>
        <v>#NAME?</v>
      </c>
      <c r="AD624" s="294" t="e">
        <f ca="1">VLOOKUP(F624,[4]IMC!$B$6:$R$210,8,FALSE)</f>
        <v>#NAME?</v>
      </c>
      <c r="AE624" s="294" t="e">
        <f ca="1">VLOOKUP(F624,[4]IMC!$B$6:$R$210,9,FALSE)</f>
        <v>#NAME?</v>
      </c>
      <c r="AF624" s="294" t="e">
        <f ca="1">VLOOKUP(F624,[4]IMC!$B$6:$R$210,10,FALSE)</f>
        <v>#NAME?</v>
      </c>
      <c r="AG624" s="294" t="e">
        <f ca="1">VLOOKUP(F624,[4]IMC!$B$6:$R$210,11,FALSE)</f>
        <v>#NAME?</v>
      </c>
      <c r="AH624" s="294" t="e">
        <f ca="1">VLOOKUP(F624,[4]IMC!$B$6:$R$210,12,FALSE)</f>
        <v>#NAME?</v>
      </c>
      <c r="AI624" s="294" t="e">
        <f ca="1">VLOOKUP(F624,[4]IMC!$B$6:$R$210,13,FALSE)</f>
        <v>#NAME?</v>
      </c>
      <c r="AJ624" s="294" t="e">
        <f ca="1">VLOOKUP(F624,[4]IMC!$B$6:$R$210,14,FALSE)</f>
        <v>#NAME?</v>
      </c>
      <c r="AK624" s="294" t="e">
        <f ca="1">VLOOKUP(F624,[4]IMC!$B$6:$R$210,15,FALSE)</f>
        <v>#NAME?</v>
      </c>
      <c r="AL624" s="294" t="e">
        <f ca="1">VLOOKUP(F624,[4]IMC!$B$6:$R$210,16,FALSE)</f>
        <v>#NAME?</v>
      </c>
      <c r="AM624" s="294" t="e">
        <f ca="1">VLOOKUP(F624,[4]IMC!$B$6:$R$210,17,FALSE)</f>
        <v>#NAME?</v>
      </c>
    </row>
    <row r="625" spans="1:39" ht="12">
      <c r="A625" s="281"/>
      <c r="B625" s="281"/>
      <c r="C625" s="281"/>
      <c r="D625" s="283"/>
      <c r="E625" s="283"/>
      <c r="F625" s="284" t="e">
        <f t="shared" ca="1" si="101"/>
        <v>#NAME?</v>
      </c>
      <c r="G625" s="285" t="e">
        <f t="shared" ca="1" si="102"/>
        <v>#NAME?</v>
      </c>
      <c r="H625" s="281"/>
      <c r="I625" s="281"/>
      <c r="J625" s="281">
        <f t="shared" si="99"/>
        <v>0</v>
      </c>
      <c r="K625" s="281"/>
      <c r="L625" s="286" t="e">
        <f t="shared" si="100"/>
        <v>#DIV/0!</v>
      </c>
      <c r="M625" s="287" t="str">
        <f t="shared" si="94"/>
        <v/>
      </c>
      <c r="N625" s="288" t="e">
        <f ca="1">MATCH(F625,[4]IMC!B:B,0)</f>
        <v>#NAME?</v>
      </c>
      <c r="O625" s="288" t="e">
        <f t="shared" ca="1" si="103"/>
        <v>#NAME?</v>
      </c>
      <c r="P625" s="287" t="e">
        <f ca="1">CONCATENATE(INDEX([4]IMC!$F$1:$R$5,5,$O625) &amp; " e " &amp; INDEX([4]IMC!$F$1:$R$5,5,$O625+1))</f>
        <v>#NAME?</v>
      </c>
      <c r="Q625" s="281"/>
      <c r="R625" s="288" t="e">
        <f ca="1">MATCH(F625,[4]PC!A:A,0)</f>
        <v>#NAME?</v>
      </c>
      <c r="S625" s="288" t="e">
        <f t="shared" ca="1" si="95"/>
        <v>#NAME?</v>
      </c>
      <c r="T625" s="296" t="e">
        <f ca="1">CONCATENATE(INDEX([4]PC!$E$1:$M$2,1,$S625) &amp; " e " &amp; INDEX([4]PC!$E$1:$M$2,1,$S625+1))</f>
        <v>#NAME?</v>
      </c>
      <c r="U625" s="339"/>
      <c r="V625" s="335" t="e">
        <f t="shared" ca="1" si="96"/>
        <v>#NAME?</v>
      </c>
      <c r="W625" s="335" t="e">
        <f ca="1">CONCATENATE(INDEX([4]IMC!$F$1:$R$5,5,$V625) &amp; " e " &amp; INDEX([4]IMC!$F$1:$R$5,5,$V625+1))</f>
        <v>#NAME?</v>
      </c>
      <c r="X625" s="336">
        <f t="shared" si="97"/>
        <v>0</v>
      </c>
      <c r="Y625" s="336">
        <f t="shared" si="98"/>
        <v>0</v>
      </c>
      <c r="Z625" s="337"/>
      <c r="AA625" s="294" t="e">
        <f ca="1">VLOOKUP(F625,[4]IMC!$B$6:$R$210,5,FALSE)</f>
        <v>#NAME?</v>
      </c>
      <c r="AB625" s="294" t="e">
        <f ca="1">VLOOKUP(F625,[4]IMC!$B$6:$R$210,6,FALSE)</f>
        <v>#NAME?</v>
      </c>
      <c r="AC625" s="294" t="e">
        <f ca="1">VLOOKUP(F625,[4]IMC!$B$6:$R$210,7,FALSE)</f>
        <v>#NAME?</v>
      </c>
      <c r="AD625" s="294" t="e">
        <f ca="1">VLOOKUP(F625,[4]IMC!$B$6:$R$210,8,FALSE)</f>
        <v>#NAME?</v>
      </c>
      <c r="AE625" s="294" t="e">
        <f ca="1">VLOOKUP(F625,[4]IMC!$B$6:$R$210,9,FALSE)</f>
        <v>#NAME?</v>
      </c>
      <c r="AF625" s="294" t="e">
        <f ca="1">VLOOKUP(F625,[4]IMC!$B$6:$R$210,10,FALSE)</f>
        <v>#NAME?</v>
      </c>
      <c r="AG625" s="294" t="e">
        <f ca="1">VLOOKUP(F625,[4]IMC!$B$6:$R$210,11,FALSE)</f>
        <v>#NAME?</v>
      </c>
      <c r="AH625" s="294" t="e">
        <f ca="1">VLOOKUP(F625,[4]IMC!$B$6:$R$210,12,FALSE)</f>
        <v>#NAME?</v>
      </c>
      <c r="AI625" s="294" t="e">
        <f ca="1">VLOOKUP(F625,[4]IMC!$B$6:$R$210,13,FALSE)</f>
        <v>#NAME?</v>
      </c>
      <c r="AJ625" s="294" t="e">
        <f ca="1">VLOOKUP(F625,[4]IMC!$B$6:$R$210,14,FALSE)</f>
        <v>#NAME?</v>
      </c>
      <c r="AK625" s="294" t="e">
        <f ca="1">VLOOKUP(F625,[4]IMC!$B$6:$R$210,15,FALSE)</f>
        <v>#NAME?</v>
      </c>
      <c r="AL625" s="294" t="e">
        <f ca="1">VLOOKUP(F625,[4]IMC!$B$6:$R$210,16,FALSE)</f>
        <v>#NAME?</v>
      </c>
      <c r="AM625" s="294" t="e">
        <f ca="1">VLOOKUP(F625,[4]IMC!$B$6:$R$210,17,FALSE)</f>
        <v>#NAME?</v>
      </c>
    </row>
    <row r="626" spans="1:39" ht="12">
      <c r="A626" s="281"/>
      <c r="B626" s="281"/>
      <c r="C626" s="281"/>
      <c r="D626" s="283"/>
      <c r="E626" s="283"/>
      <c r="F626" s="284" t="e">
        <f t="shared" ca="1" si="101"/>
        <v>#NAME?</v>
      </c>
      <c r="G626" s="285" t="e">
        <f t="shared" ca="1" si="102"/>
        <v>#NAME?</v>
      </c>
      <c r="H626" s="281"/>
      <c r="I626" s="281"/>
      <c r="J626" s="281">
        <f t="shared" si="99"/>
        <v>0</v>
      </c>
      <c r="K626" s="281"/>
      <c r="L626" s="286" t="e">
        <f t="shared" si="100"/>
        <v>#DIV/0!</v>
      </c>
      <c r="M626" s="287" t="str">
        <f t="shared" si="94"/>
        <v/>
      </c>
      <c r="N626" s="288" t="e">
        <f ca="1">MATCH(F626,[4]IMC!B:B,0)</f>
        <v>#NAME?</v>
      </c>
      <c r="O626" s="288" t="e">
        <f t="shared" ca="1" si="103"/>
        <v>#NAME?</v>
      </c>
      <c r="P626" s="287" t="e">
        <f ca="1">CONCATENATE(INDEX([4]IMC!$F$1:$R$5,5,$O626) &amp; " e " &amp; INDEX([4]IMC!$F$1:$R$5,5,$O626+1))</f>
        <v>#NAME?</v>
      </c>
      <c r="Q626" s="281"/>
      <c r="R626" s="288" t="e">
        <f ca="1">MATCH(F626,[4]PC!A:A,0)</f>
        <v>#NAME?</v>
      </c>
      <c r="S626" s="288" t="e">
        <f t="shared" ca="1" si="95"/>
        <v>#NAME?</v>
      </c>
      <c r="T626" s="296" t="e">
        <f ca="1">CONCATENATE(INDEX([4]PC!$E$1:$M$2,1,$S626) &amp; " e " &amp; INDEX([4]PC!$E$1:$M$2,1,$S626+1))</f>
        <v>#NAME?</v>
      </c>
      <c r="U626" s="339"/>
      <c r="V626" s="335" t="e">
        <f t="shared" ca="1" si="96"/>
        <v>#NAME?</v>
      </c>
      <c r="W626" s="335" t="e">
        <f ca="1">CONCATENATE(INDEX([4]IMC!$F$1:$R$5,5,$V626) &amp; " e " &amp; INDEX([4]IMC!$F$1:$R$5,5,$V626+1))</f>
        <v>#NAME?</v>
      </c>
      <c r="X626" s="336">
        <f t="shared" si="97"/>
        <v>0</v>
      </c>
      <c r="Y626" s="336">
        <f t="shared" si="98"/>
        <v>0</v>
      </c>
      <c r="Z626" s="337"/>
      <c r="AA626" s="294" t="e">
        <f ca="1">VLOOKUP(F626,[4]IMC!$B$6:$R$210,5,FALSE)</f>
        <v>#NAME?</v>
      </c>
      <c r="AB626" s="294" t="e">
        <f ca="1">VLOOKUP(F626,[4]IMC!$B$6:$R$210,6,FALSE)</f>
        <v>#NAME?</v>
      </c>
      <c r="AC626" s="294" t="e">
        <f ca="1">VLOOKUP(F626,[4]IMC!$B$6:$R$210,7,FALSE)</f>
        <v>#NAME?</v>
      </c>
      <c r="AD626" s="294" t="e">
        <f ca="1">VLOOKUP(F626,[4]IMC!$B$6:$R$210,8,FALSE)</f>
        <v>#NAME?</v>
      </c>
      <c r="AE626" s="294" t="e">
        <f ca="1">VLOOKUP(F626,[4]IMC!$B$6:$R$210,9,FALSE)</f>
        <v>#NAME?</v>
      </c>
      <c r="AF626" s="294" t="e">
        <f ca="1">VLOOKUP(F626,[4]IMC!$B$6:$R$210,10,FALSE)</f>
        <v>#NAME?</v>
      </c>
      <c r="AG626" s="294" t="e">
        <f ca="1">VLOOKUP(F626,[4]IMC!$B$6:$R$210,11,FALSE)</f>
        <v>#NAME?</v>
      </c>
      <c r="AH626" s="294" t="e">
        <f ca="1">VLOOKUP(F626,[4]IMC!$B$6:$R$210,12,FALSE)</f>
        <v>#NAME?</v>
      </c>
      <c r="AI626" s="294" t="e">
        <f ca="1">VLOOKUP(F626,[4]IMC!$B$6:$R$210,13,FALSE)</f>
        <v>#NAME?</v>
      </c>
      <c r="AJ626" s="294" t="e">
        <f ca="1">VLOOKUP(F626,[4]IMC!$B$6:$R$210,14,FALSE)</f>
        <v>#NAME?</v>
      </c>
      <c r="AK626" s="294" t="e">
        <f ca="1">VLOOKUP(F626,[4]IMC!$B$6:$R$210,15,FALSE)</f>
        <v>#NAME?</v>
      </c>
      <c r="AL626" s="294" t="e">
        <f ca="1">VLOOKUP(F626,[4]IMC!$B$6:$R$210,16,FALSE)</f>
        <v>#NAME?</v>
      </c>
      <c r="AM626" s="294" t="e">
        <f ca="1">VLOOKUP(F626,[4]IMC!$B$6:$R$210,17,FALSE)</f>
        <v>#NAME?</v>
      </c>
    </row>
    <row r="627" spans="1:39" ht="12">
      <c r="A627" s="281"/>
      <c r="B627" s="281"/>
      <c r="C627" s="281"/>
      <c r="D627" s="283"/>
      <c r="E627" s="283"/>
      <c r="F627" s="284" t="e">
        <f t="shared" ca="1" si="101"/>
        <v>#NAME?</v>
      </c>
      <c r="G627" s="285" t="e">
        <f t="shared" ca="1" si="102"/>
        <v>#NAME?</v>
      </c>
      <c r="H627" s="281"/>
      <c r="I627" s="281"/>
      <c r="J627" s="281">
        <f t="shared" si="99"/>
        <v>0</v>
      </c>
      <c r="K627" s="281"/>
      <c r="L627" s="286" t="e">
        <f t="shared" si="100"/>
        <v>#DIV/0!</v>
      </c>
      <c r="M627" s="287" t="str">
        <f t="shared" si="94"/>
        <v/>
      </c>
      <c r="N627" s="288" t="e">
        <f ca="1">MATCH(F627,[4]IMC!B:B,0)</f>
        <v>#NAME?</v>
      </c>
      <c r="O627" s="288" t="e">
        <f t="shared" ca="1" si="103"/>
        <v>#NAME?</v>
      </c>
      <c r="P627" s="287" t="e">
        <f ca="1">CONCATENATE(INDEX([4]IMC!$F$1:$R$5,5,$O627) &amp; " e " &amp; INDEX([4]IMC!$F$1:$R$5,5,$O627+1))</f>
        <v>#NAME?</v>
      </c>
      <c r="Q627" s="281"/>
      <c r="R627" s="288" t="e">
        <f ca="1">MATCH(F627,[4]PC!A:A,0)</f>
        <v>#NAME?</v>
      </c>
      <c r="S627" s="288" t="e">
        <f t="shared" ca="1" si="95"/>
        <v>#NAME?</v>
      </c>
      <c r="T627" s="296" t="e">
        <f ca="1">CONCATENATE(INDEX([4]PC!$E$1:$M$2,1,$S627) &amp; " e " &amp; INDEX([4]PC!$E$1:$M$2,1,$S627+1))</f>
        <v>#NAME?</v>
      </c>
      <c r="U627" s="339"/>
      <c r="V627" s="335" t="e">
        <f t="shared" ca="1" si="96"/>
        <v>#NAME?</v>
      </c>
      <c r="W627" s="335" t="e">
        <f ca="1">CONCATENATE(INDEX([4]IMC!$F$1:$R$5,5,$V627) &amp; " e " &amp; INDEX([4]IMC!$F$1:$R$5,5,$V627+1))</f>
        <v>#NAME?</v>
      </c>
      <c r="X627" s="336">
        <f t="shared" si="97"/>
        <v>0</v>
      </c>
      <c r="Y627" s="336">
        <f t="shared" si="98"/>
        <v>0</v>
      </c>
      <c r="Z627" s="337"/>
      <c r="AA627" s="294" t="e">
        <f ca="1">VLOOKUP(F627,[4]IMC!$B$6:$R$210,5,FALSE)</f>
        <v>#NAME?</v>
      </c>
      <c r="AB627" s="294" t="e">
        <f ca="1">VLOOKUP(F627,[4]IMC!$B$6:$R$210,6,FALSE)</f>
        <v>#NAME?</v>
      </c>
      <c r="AC627" s="294" t="e">
        <f ca="1">VLOOKUP(F627,[4]IMC!$B$6:$R$210,7,FALSE)</f>
        <v>#NAME?</v>
      </c>
      <c r="AD627" s="294" t="e">
        <f ca="1">VLOOKUP(F627,[4]IMC!$B$6:$R$210,8,FALSE)</f>
        <v>#NAME?</v>
      </c>
      <c r="AE627" s="294" t="e">
        <f ca="1">VLOOKUP(F627,[4]IMC!$B$6:$R$210,9,FALSE)</f>
        <v>#NAME?</v>
      </c>
      <c r="AF627" s="294" t="e">
        <f ca="1">VLOOKUP(F627,[4]IMC!$B$6:$R$210,10,FALSE)</f>
        <v>#NAME?</v>
      </c>
      <c r="AG627" s="294" t="e">
        <f ca="1">VLOOKUP(F627,[4]IMC!$B$6:$R$210,11,FALSE)</f>
        <v>#NAME?</v>
      </c>
      <c r="AH627" s="294" t="e">
        <f ca="1">VLOOKUP(F627,[4]IMC!$B$6:$R$210,12,FALSE)</f>
        <v>#NAME?</v>
      </c>
      <c r="AI627" s="294" t="e">
        <f ca="1">VLOOKUP(F627,[4]IMC!$B$6:$R$210,13,FALSE)</f>
        <v>#NAME?</v>
      </c>
      <c r="AJ627" s="294" t="e">
        <f ca="1">VLOOKUP(F627,[4]IMC!$B$6:$R$210,14,FALSE)</f>
        <v>#NAME?</v>
      </c>
      <c r="AK627" s="294" t="e">
        <f ca="1">VLOOKUP(F627,[4]IMC!$B$6:$R$210,15,FALSE)</f>
        <v>#NAME?</v>
      </c>
      <c r="AL627" s="294" t="e">
        <f ca="1">VLOOKUP(F627,[4]IMC!$B$6:$R$210,16,FALSE)</f>
        <v>#NAME?</v>
      </c>
      <c r="AM627" s="294" t="e">
        <f ca="1">VLOOKUP(F627,[4]IMC!$B$6:$R$210,17,FALSE)</f>
        <v>#NAME?</v>
      </c>
    </row>
    <row r="628" spans="1:39" ht="12">
      <c r="A628" s="281"/>
      <c r="B628" s="281"/>
      <c r="C628" s="281"/>
      <c r="D628" s="283"/>
      <c r="E628" s="283"/>
      <c r="F628" s="284" t="e">
        <f t="shared" ca="1" si="101"/>
        <v>#NAME?</v>
      </c>
      <c r="G628" s="285" t="e">
        <f t="shared" ca="1" si="102"/>
        <v>#NAME?</v>
      </c>
      <c r="H628" s="281"/>
      <c r="I628" s="281"/>
      <c r="J628" s="281">
        <f t="shared" si="99"/>
        <v>0</v>
      </c>
      <c r="K628" s="281"/>
      <c r="L628" s="286" t="e">
        <f t="shared" si="100"/>
        <v>#DIV/0!</v>
      </c>
      <c r="M628" s="287" t="str">
        <f t="shared" si="94"/>
        <v/>
      </c>
      <c r="N628" s="288" t="e">
        <f ca="1">MATCH(F628,[4]IMC!B:B,0)</f>
        <v>#NAME?</v>
      </c>
      <c r="O628" s="288" t="e">
        <f t="shared" ca="1" si="103"/>
        <v>#NAME?</v>
      </c>
      <c r="P628" s="287" t="e">
        <f ca="1">CONCATENATE(INDEX([4]IMC!$F$1:$R$5,5,$O628) &amp; " e " &amp; INDEX([4]IMC!$F$1:$R$5,5,$O628+1))</f>
        <v>#NAME?</v>
      </c>
      <c r="Q628" s="281"/>
      <c r="R628" s="288" t="e">
        <f ca="1">MATCH(F628,[4]PC!A:A,0)</f>
        <v>#NAME?</v>
      </c>
      <c r="S628" s="288" t="e">
        <f t="shared" ca="1" si="95"/>
        <v>#NAME?</v>
      </c>
      <c r="T628" s="296" t="e">
        <f ca="1">CONCATENATE(INDEX([4]PC!$E$1:$M$2,1,$S628) &amp; " e " &amp; INDEX([4]PC!$E$1:$M$2,1,$S628+1))</f>
        <v>#NAME?</v>
      </c>
      <c r="U628" s="339"/>
      <c r="V628" s="335" t="e">
        <f t="shared" ca="1" si="96"/>
        <v>#NAME?</v>
      </c>
      <c r="W628" s="335" t="e">
        <f ca="1">CONCATENATE(INDEX([4]IMC!$F$1:$R$5,5,$V628) &amp; " e " &amp; INDEX([4]IMC!$F$1:$R$5,5,$V628+1))</f>
        <v>#NAME?</v>
      </c>
      <c r="X628" s="336">
        <f t="shared" si="97"/>
        <v>0</v>
      </c>
      <c r="Y628" s="336">
        <f t="shared" si="98"/>
        <v>0</v>
      </c>
      <c r="Z628" s="337"/>
      <c r="AA628" s="294" t="e">
        <f ca="1">VLOOKUP(F628,[4]IMC!$B$6:$R$210,5,FALSE)</f>
        <v>#NAME?</v>
      </c>
      <c r="AB628" s="294" t="e">
        <f ca="1">VLOOKUP(F628,[4]IMC!$B$6:$R$210,6,FALSE)</f>
        <v>#NAME?</v>
      </c>
      <c r="AC628" s="294" t="e">
        <f ca="1">VLOOKUP(F628,[4]IMC!$B$6:$R$210,7,FALSE)</f>
        <v>#NAME?</v>
      </c>
      <c r="AD628" s="294" t="e">
        <f ca="1">VLOOKUP(F628,[4]IMC!$B$6:$R$210,8,FALSE)</f>
        <v>#NAME?</v>
      </c>
      <c r="AE628" s="294" t="e">
        <f ca="1">VLOOKUP(F628,[4]IMC!$B$6:$R$210,9,FALSE)</f>
        <v>#NAME?</v>
      </c>
      <c r="AF628" s="294" t="e">
        <f ca="1">VLOOKUP(F628,[4]IMC!$B$6:$R$210,10,FALSE)</f>
        <v>#NAME?</v>
      </c>
      <c r="AG628" s="294" t="e">
        <f ca="1">VLOOKUP(F628,[4]IMC!$B$6:$R$210,11,FALSE)</f>
        <v>#NAME?</v>
      </c>
      <c r="AH628" s="294" t="e">
        <f ca="1">VLOOKUP(F628,[4]IMC!$B$6:$R$210,12,FALSE)</f>
        <v>#NAME?</v>
      </c>
      <c r="AI628" s="294" t="e">
        <f ca="1">VLOOKUP(F628,[4]IMC!$B$6:$R$210,13,FALSE)</f>
        <v>#NAME?</v>
      </c>
      <c r="AJ628" s="294" t="e">
        <f ca="1">VLOOKUP(F628,[4]IMC!$B$6:$R$210,14,FALSE)</f>
        <v>#NAME?</v>
      </c>
      <c r="AK628" s="294" t="e">
        <f ca="1">VLOOKUP(F628,[4]IMC!$B$6:$R$210,15,FALSE)</f>
        <v>#NAME?</v>
      </c>
      <c r="AL628" s="294" t="e">
        <f ca="1">VLOOKUP(F628,[4]IMC!$B$6:$R$210,16,FALSE)</f>
        <v>#NAME?</v>
      </c>
      <c r="AM628" s="294" t="e">
        <f ca="1">VLOOKUP(F628,[4]IMC!$B$6:$R$210,17,FALSE)</f>
        <v>#NAME?</v>
      </c>
    </row>
    <row r="629" spans="1:39" ht="12">
      <c r="A629" s="281"/>
      <c r="B629" s="281"/>
      <c r="C629" s="281"/>
      <c r="D629" s="283"/>
      <c r="E629" s="283"/>
      <c r="F629" s="284" t="e">
        <f t="shared" ca="1" si="101"/>
        <v>#NAME?</v>
      </c>
      <c r="G629" s="285" t="e">
        <f t="shared" ca="1" si="102"/>
        <v>#NAME?</v>
      </c>
      <c r="H629" s="281"/>
      <c r="I629" s="281"/>
      <c r="J629" s="281">
        <f t="shared" si="99"/>
        <v>0</v>
      </c>
      <c r="K629" s="281"/>
      <c r="L629" s="286" t="e">
        <f t="shared" si="100"/>
        <v>#DIV/0!</v>
      </c>
      <c r="M629" s="287" t="str">
        <f t="shared" si="94"/>
        <v/>
      </c>
      <c r="N629" s="288" t="e">
        <f ca="1">MATCH(F629,[4]IMC!B:B,0)</f>
        <v>#NAME?</v>
      </c>
      <c r="O629" s="288" t="e">
        <f t="shared" ca="1" si="103"/>
        <v>#NAME?</v>
      </c>
      <c r="P629" s="287" t="e">
        <f ca="1">CONCATENATE(INDEX([4]IMC!$F$1:$R$5,5,$O629) &amp; " e " &amp; INDEX([4]IMC!$F$1:$R$5,5,$O629+1))</f>
        <v>#NAME?</v>
      </c>
      <c r="Q629" s="281"/>
      <c r="R629" s="288" t="e">
        <f ca="1">MATCH(F629,[4]PC!A:A,0)</f>
        <v>#NAME?</v>
      </c>
      <c r="S629" s="288" t="e">
        <f t="shared" ca="1" si="95"/>
        <v>#NAME?</v>
      </c>
      <c r="T629" s="296" t="e">
        <f ca="1">CONCATENATE(INDEX([4]PC!$E$1:$M$2,1,$S629) &amp; " e " &amp; INDEX([4]PC!$E$1:$M$2,1,$S629+1))</f>
        <v>#NAME?</v>
      </c>
      <c r="U629" s="339"/>
      <c r="V629" s="335" t="e">
        <f t="shared" ca="1" si="96"/>
        <v>#NAME?</v>
      </c>
      <c r="W629" s="335" t="e">
        <f ca="1">CONCATENATE(INDEX([4]IMC!$F$1:$R$5,5,$V629) &amp; " e " &amp; INDEX([4]IMC!$F$1:$R$5,5,$V629+1))</f>
        <v>#NAME?</v>
      </c>
      <c r="X629" s="336">
        <f t="shared" si="97"/>
        <v>0</v>
      </c>
      <c r="Y629" s="336">
        <f t="shared" si="98"/>
        <v>0</v>
      </c>
      <c r="Z629" s="337"/>
      <c r="AA629" s="294" t="e">
        <f ca="1">VLOOKUP(F629,[4]IMC!$B$6:$R$210,5,FALSE)</f>
        <v>#NAME?</v>
      </c>
      <c r="AB629" s="294" t="e">
        <f ca="1">VLOOKUP(F629,[4]IMC!$B$6:$R$210,6,FALSE)</f>
        <v>#NAME?</v>
      </c>
      <c r="AC629" s="294" t="e">
        <f ca="1">VLOOKUP(F629,[4]IMC!$B$6:$R$210,7,FALSE)</f>
        <v>#NAME?</v>
      </c>
      <c r="AD629" s="294" t="e">
        <f ca="1">VLOOKUP(F629,[4]IMC!$B$6:$R$210,8,FALSE)</f>
        <v>#NAME?</v>
      </c>
      <c r="AE629" s="294" t="e">
        <f ca="1">VLOOKUP(F629,[4]IMC!$B$6:$R$210,9,FALSE)</f>
        <v>#NAME?</v>
      </c>
      <c r="AF629" s="294" t="e">
        <f ca="1">VLOOKUP(F629,[4]IMC!$B$6:$R$210,10,FALSE)</f>
        <v>#NAME?</v>
      </c>
      <c r="AG629" s="294" t="e">
        <f ca="1">VLOOKUP(F629,[4]IMC!$B$6:$R$210,11,FALSE)</f>
        <v>#NAME?</v>
      </c>
      <c r="AH629" s="294" t="e">
        <f ca="1">VLOOKUP(F629,[4]IMC!$B$6:$R$210,12,FALSE)</f>
        <v>#NAME?</v>
      </c>
      <c r="AI629" s="294" t="e">
        <f ca="1">VLOOKUP(F629,[4]IMC!$B$6:$R$210,13,FALSE)</f>
        <v>#NAME?</v>
      </c>
      <c r="AJ629" s="294" t="e">
        <f ca="1">VLOOKUP(F629,[4]IMC!$B$6:$R$210,14,FALSE)</f>
        <v>#NAME?</v>
      </c>
      <c r="AK629" s="294" t="e">
        <f ca="1">VLOOKUP(F629,[4]IMC!$B$6:$R$210,15,FALSE)</f>
        <v>#NAME?</v>
      </c>
      <c r="AL629" s="294" t="e">
        <f ca="1">VLOOKUP(F629,[4]IMC!$B$6:$R$210,16,FALSE)</f>
        <v>#NAME?</v>
      </c>
      <c r="AM629" s="294" t="e">
        <f ca="1">VLOOKUP(F629,[4]IMC!$B$6:$R$210,17,FALSE)</f>
        <v>#NAME?</v>
      </c>
    </row>
    <row r="630" spans="1:39" ht="12">
      <c r="A630" s="281"/>
      <c r="B630" s="281"/>
      <c r="C630" s="281"/>
      <c r="D630" s="283"/>
      <c r="E630" s="283"/>
      <c r="F630" s="284" t="e">
        <f t="shared" ca="1" si="101"/>
        <v>#NAME?</v>
      </c>
      <c r="G630" s="285" t="e">
        <f t="shared" ca="1" si="102"/>
        <v>#NAME?</v>
      </c>
      <c r="H630" s="281"/>
      <c r="I630" s="281"/>
      <c r="J630" s="281">
        <f t="shared" si="99"/>
        <v>0</v>
      </c>
      <c r="K630" s="281"/>
      <c r="L630" s="286" t="e">
        <f t="shared" si="100"/>
        <v>#DIV/0!</v>
      </c>
      <c r="M630" s="287" t="str">
        <f t="shared" si="94"/>
        <v/>
      </c>
      <c r="N630" s="288" t="e">
        <f ca="1">MATCH(F630,[4]IMC!B:B,0)</f>
        <v>#NAME?</v>
      </c>
      <c r="O630" s="288" t="e">
        <f t="shared" ca="1" si="103"/>
        <v>#NAME?</v>
      </c>
      <c r="P630" s="287" t="e">
        <f ca="1">CONCATENATE(INDEX([4]IMC!$F$1:$R$5,5,$O630) &amp; " e " &amp; INDEX([4]IMC!$F$1:$R$5,5,$O630+1))</f>
        <v>#NAME?</v>
      </c>
      <c r="Q630" s="281"/>
      <c r="R630" s="288" t="e">
        <f ca="1">MATCH(F630,[4]PC!A:A,0)</f>
        <v>#NAME?</v>
      </c>
      <c r="S630" s="288" t="e">
        <f t="shared" ca="1" si="95"/>
        <v>#NAME?</v>
      </c>
      <c r="T630" s="296" t="e">
        <f ca="1">CONCATENATE(INDEX([4]PC!$E$1:$M$2,1,$S630) &amp; " e " &amp; INDEX([4]PC!$E$1:$M$2,1,$S630+1))</f>
        <v>#NAME?</v>
      </c>
      <c r="U630" s="339"/>
      <c r="V630" s="335" t="e">
        <f t="shared" ca="1" si="96"/>
        <v>#NAME?</v>
      </c>
      <c r="W630" s="335" t="e">
        <f ca="1">CONCATENATE(INDEX([4]IMC!$F$1:$R$5,5,$V630) &amp; " e " &amp; INDEX([4]IMC!$F$1:$R$5,5,$V630+1))</f>
        <v>#NAME?</v>
      </c>
      <c r="X630" s="336">
        <f t="shared" si="97"/>
        <v>0</v>
      </c>
      <c r="Y630" s="336">
        <f t="shared" si="98"/>
        <v>0</v>
      </c>
      <c r="Z630" s="337"/>
      <c r="AA630" s="294" t="e">
        <f ca="1">VLOOKUP(F630,[4]IMC!$B$6:$R$210,5,FALSE)</f>
        <v>#NAME?</v>
      </c>
      <c r="AB630" s="294" t="e">
        <f ca="1">VLOOKUP(F630,[4]IMC!$B$6:$R$210,6,FALSE)</f>
        <v>#NAME?</v>
      </c>
      <c r="AC630" s="294" t="e">
        <f ca="1">VLOOKUP(F630,[4]IMC!$B$6:$R$210,7,FALSE)</f>
        <v>#NAME?</v>
      </c>
      <c r="AD630" s="294" t="e">
        <f ca="1">VLOOKUP(F630,[4]IMC!$B$6:$R$210,8,FALSE)</f>
        <v>#NAME?</v>
      </c>
      <c r="AE630" s="294" t="e">
        <f ca="1">VLOOKUP(F630,[4]IMC!$B$6:$R$210,9,FALSE)</f>
        <v>#NAME?</v>
      </c>
      <c r="AF630" s="294" t="e">
        <f ca="1">VLOOKUP(F630,[4]IMC!$B$6:$R$210,10,FALSE)</f>
        <v>#NAME?</v>
      </c>
      <c r="AG630" s="294" t="e">
        <f ca="1">VLOOKUP(F630,[4]IMC!$B$6:$R$210,11,FALSE)</f>
        <v>#NAME?</v>
      </c>
      <c r="AH630" s="294" t="e">
        <f ca="1">VLOOKUP(F630,[4]IMC!$B$6:$R$210,12,FALSE)</f>
        <v>#NAME?</v>
      </c>
      <c r="AI630" s="294" t="e">
        <f ca="1">VLOOKUP(F630,[4]IMC!$B$6:$R$210,13,FALSE)</f>
        <v>#NAME?</v>
      </c>
      <c r="AJ630" s="294" t="e">
        <f ca="1">VLOOKUP(F630,[4]IMC!$B$6:$R$210,14,FALSE)</f>
        <v>#NAME?</v>
      </c>
      <c r="AK630" s="294" t="e">
        <f ca="1">VLOOKUP(F630,[4]IMC!$B$6:$R$210,15,FALSE)</f>
        <v>#NAME?</v>
      </c>
      <c r="AL630" s="294" t="e">
        <f ca="1">VLOOKUP(F630,[4]IMC!$B$6:$R$210,16,FALSE)</f>
        <v>#NAME?</v>
      </c>
      <c r="AM630" s="294" t="e">
        <f ca="1">VLOOKUP(F630,[4]IMC!$B$6:$R$210,17,FALSE)</f>
        <v>#NAME?</v>
      </c>
    </row>
    <row r="631" spans="1:39" ht="12">
      <c r="A631" s="281"/>
      <c r="B631" s="281"/>
      <c r="C631" s="281"/>
      <c r="D631" s="283"/>
      <c r="E631" s="283"/>
      <c r="F631" s="284" t="e">
        <f t="shared" ca="1" si="101"/>
        <v>#NAME?</v>
      </c>
      <c r="G631" s="285" t="e">
        <f t="shared" ca="1" si="102"/>
        <v>#NAME?</v>
      </c>
      <c r="H631" s="281"/>
      <c r="I631" s="281"/>
      <c r="J631" s="281">
        <f t="shared" si="99"/>
        <v>0</v>
      </c>
      <c r="K631" s="281"/>
      <c r="L631" s="286" t="e">
        <f t="shared" si="100"/>
        <v>#DIV/0!</v>
      </c>
      <c r="M631" s="287" t="str">
        <f t="shared" si="94"/>
        <v/>
      </c>
      <c r="N631" s="288" t="e">
        <f ca="1">MATCH(F631,[4]IMC!B:B,0)</f>
        <v>#NAME?</v>
      </c>
      <c r="O631" s="288" t="e">
        <f t="shared" ca="1" si="103"/>
        <v>#NAME?</v>
      </c>
      <c r="P631" s="287" t="e">
        <f ca="1">CONCATENATE(INDEX([4]IMC!$F$1:$R$5,5,$O631) &amp; " e " &amp; INDEX([4]IMC!$F$1:$R$5,5,$O631+1))</f>
        <v>#NAME?</v>
      </c>
      <c r="Q631" s="281"/>
      <c r="R631" s="288" t="e">
        <f ca="1">MATCH(F631,[4]PC!A:A,0)</f>
        <v>#NAME?</v>
      </c>
      <c r="S631" s="288" t="e">
        <f t="shared" ca="1" si="95"/>
        <v>#NAME?</v>
      </c>
      <c r="T631" s="296" t="e">
        <f ca="1">CONCATENATE(INDEX([4]PC!$E$1:$M$2,1,$S631) &amp; " e " &amp; INDEX([4]PC!$E$1:$M$2,1,$S631+1))</f>
        <v>#NAME?</v>
      </c>
      <c r="U631" s="339"/>
      <c r="V631" s="335" t="e">
        <f t="shared" ca="1" si="96"/>
        <v>#NAME?</v>
      </c>
      <c r="W631" s="335" t="e">
        <f ca="1">CONCATENATE(INDEX([4]IMC!$F$1:$R$5,5,$V631) &amp; " e " &amp; INDEX([4]IMC!$F$1:$R$5,5,$V631+1))</f>
        <v>#NAME?</v>
      </c>
      <c r="X631" s="336">
        <f t="shared" si="97"/>
        <v>0</v>
      </c>
      <c r="Y631" s="336">
        <f t="shared" si="98"/>
        <v>0</v>
      </c>
      <c r="Z631" s="337"/>
      <c r="AA631" s="294" t="e">
        <f ca="1">VLOOKUP(F631,[4]IMC!$B$6:$R$210,5,FALSE)</f>
        <v>#NAME?</v>
      </c>
      <c r="AB631" s="294" t="e">
        <f ca="1">VLOOKUP(F631,[4]IMC!$B$6:$R$210,6,FALSE)</f>
        <v>#NAME?</v>
      </c>
      <c r="AC631" s="294" t="e">
        <f ca="1">VLOOKUP(F631,[4]IMC!$B$6:$R$210,7,FALSE)</f>
        <v>#NAME?</v>
      </c>
      <c r="AD631" s="294" t="e">
        <f ca="1">VLOOKUP(F631,[4]IMC!$B$6:$R$210,8,FALSE)</f>
        <v>#NAME?</v>
      </c>
      <c r="AE631" s="294" t="e">
        <f ca="1">VLOOKUP(F631,[4]IMC!$B$6:$R$210,9,FALSE)</f>
        <v>#NAME?</v>
      </c>
      <c r="AF631" s="294" t="e">
        <f ca="1">VLOOKUP(F631,[4]IMC!$B$6:$R$210,10,FALSE)</f>
        <v>#NAME?</v>
      </c>
      <c r="AG631" s="294" t="e">
        <f ca="1">VLOOKUP(F631,[4]IMC!$B$6:$R$210,11,FALSE)</f>
        <v>#NAME?</v>
      </c>
      <c r="AH631" s="294" t="e">
        <f ca="1">VLOOKUP(F631,[4]IMC!$B$6:$R$210,12,FALSE)</f>
        <v>#NAME?</v>
      </c>
      <c r="AI631" s="294" t="e">
        <f ca="1">VLOOKUP(F631,[4]IMC!$B$6:$R$210,13,FALSE)</f>
        <v>#NAME?</v>
      </c>
      <c r="AJ631" s="294" t="e">
        <f ca="1">VLOOKUP(F631,[4]IMC!$B$6:$R$210,14,FALSE)</f>
        <v>#NAME?</v>
      </c>
      <c r="AK631" s="294" t="e">
        <f ca="1">VLOOKUP(F631,[4]IMC!$B$6:$R$210,15,FALSE)</f>
        <v>#NAME?</v>
      </c>
      <c r="AL631" s="294" t="e">
        <f ca="1">VLOOKUP(F631,[4]IMC!$B$6:$R$210,16,FALSE)</f>
        <v>#NAME?</v>
      </c>
      <c r="AM631" s="294" t="e">
        <f ca="1">VLOOKUP(F631,[4]IMC!$B$6:$R$210,17,FALSE)</f>
        <v>#NAME?</v>
      </c>
    </row>
    <row r="632" spans="1:39" ht="12">
      <c r="A632" s="281"/>
      <c r="B632" s="281"/>
      <c r="C632" s="281"/>
      <c r="D632" s="283"/>
      <c r="E632" s="283"/>
      <c r="F632" s="284" t="e">
        <f t="shared" ca="1" si="101"/>
        <v>#NAME?</v>
      </c>
      <c r="G632" s="285" t="e">
        <f t="shared" ca="1" si="102"/>
        <v>#NAME?</v>
      </c>
      <c r="H632" s="281"/>
      <c r="I632" s="281"/>
      <c r="J632" s="281">
        <f t="shared" si="99"/>
        <v>0</v>
      </c>
      <c r="K632" s="281"/>
      <c r="L632" s="286" t="e">
        <f t="shared" si="100"/>
        <v>#DIV/0!</v>
      </c>
      <c r="M632" s="287" t="str">
        <f t="shared" si="94"/>
        <v/>
      </c>
      <c r="N632" s="288" t="e">
        <f ca="1">MATCH(F632,[4]IMC!B:B,0)</f>
        <v>#NAME?</v>
      </c>
      <c r="O632" s="288" t="e">
        <f t="shared" ca="1" si="103"/>
        <v>#NAME?</v>
      </c>
      <c r="P632" s="287" t="e">
        <f ca="1">CONCATENATE(INDEX([4]IMC!$F$1:$R$5,5,$O632) &amp; " e " &amp; INDEX([4]IMC!$F$1:$R$5,5,$O632+1))</f>
        <v>#NAME?</v>
      </c>
      <c r="Q632" s="281"/>
      <c r="R632" s="288" t="e">
        <f ca="1">MATCH(F632,[4]PC!A:A,0)</f>
        <v>#NAME?</v>
      </c>
      <c r="S632" s="288" t="e">
        <f t="shared" ca="1" si="95"/>
        <v>#NAME?</v>
      </c>
      <c r="T632" s="296" t="e">
        <f ca="1">CONCATENATE(INDEX([4]PC!$E$1:$M$2,1,$S632) &amp; " e " &amp; INDEX([4]PC!$E$1:$M$2,1,$S632+1))</f>
        <v>#NAME?</v>
      </c>
      <c r="U632" s="339"/>
      <c r="V632" s="335" t="e">
        <f t="shared" ca="1" si="96"/>
        <v>#NAME?</v>
      </c>
      <c r="W632" s="335" t="e">
        <f ca="1">CONCATENATE(INDEX([4]IMC!$F$1:$R$5,5,$V632) &amp; " e " &amp; INDEX([4]IMC!$F$1:$R$5,5,$V632+1))</f>
        <v>#NAME?</v>
      </c>
      <c r="X632" s="336">
        <f t="shared" si="97"/>
        <v>0</v>
      </c>
      <c r="Y632" s="336">
        <f t="shared" si="98"/>
        <v>0</v>
      </c>
      <c r="Z632" s="337"/>
      <c r="AA632" s="294" t="e">
        <f ca="1">VLOOKUP(F632,[4]IMC!$B$6:$R$210,5,FALSE)</f>
        <v>#NAME?</v>
      </c>
      <c r="AB632" s="294" t="e">
        <f ca="1">VLOOKUP(F632,[4]IMC!$B$6:$R$210,6,FALSE)</f>
        <v>#NAME?</v>
      </c>
      <c r="AC632" s="294" t="e">
        <f ca="1">VLOOKUP(F632,[4]IMC!$B$6:$R$210,7,FALSE)</f>
        <v>#NAME?</v>
      </c>
      <c r="AD632" s="294" t="e">
        <f ca="1">VLOOKUP(F632,[4]IMC!$B$6:$R$210,8,FALSE)</f>
        <v>#NAME?</v>
      </c>
      <c r="AE632" s="294" t="e">
        <f ca="1">VLOOKUP(F632,[4]IMC!$B$6:$R$210,9,FALSE)</f>
        <v>#NAME?</v>
      </c>
      <c r="AF632" s="294" t="e">
        <f ca="1">VLOOKUP(F632,[4]IMC!$B$6:$R$210,10,FALSE)</f>
        <v>#NAME?</v>
      </c>
      <c r="AG632" s="294" t="e">
        <f ca="1">VLOOKUP(F632,[4]IMC!$B$6:$R$210,11,FALSE)</f>
        <v>#NAME?</v>
      </c>
      <c r="AH632" s="294" t="e">
        <f ca="1">VLOOKUP(F632,[4]IMC!$B$6:$R$210,12,FALSE)</f>
        <v>#NAME?</v>
      </c>
      <c r="AI632" s="294" t="e">
        <f ca="1">VLOOKUP(F632,[4]IMC!$B$6:$R$210,13,FALSE)</f>
        <v>#NAME?</v>
      </c>
      <c r="AJ632" s="294" t="e">
        <f ca="1">VLOOKUP(F632,[4]IMC!$B$6:$R$210,14,FALSE)</f>
        <v>#NAME?</v>
      </c>
      <c r="AK632" s="294" t="e">
        <f ca="1">VLOOKUP(F632,[4]IMC!$B$6:$R$210,15,FALSE)</f>
        <v>#NAME?</v>
      </c>
      <c r="AL632" s="294" t="e">
        <f ca="1">VLOOKUP(F632,[4]IMC!$B$6:$R$210,16,FALSE)</f>
        <v>#NAME?</v>
      </c>
      <c r="AM632" s="294" t="e">
        <f ca="1">VLOOKUP(F632,[4]IMC!$B$6:$R$210,17,FALSE)</f>
        <v>#NAME?</v>
      </c>
    </row>
    <row r="633" spans="1:39" ht="12">
      <c r="A633" s="281"/>
      <c r="B633" s="281"/>
      <c r="C633" s="281"/>
      <c r="D633" s="283"/>
      <c r="E633" s="283"/>
      <c r="F633" s="284" t="e">
        <f t="shared" ca="1" si="101"/>
        <v>#NAME?</v>
      </c>
      <c r="G633" s="285" t="e">
        <f t="shared" ca="1" si="102"/>
        <v>#NAME?</v>
      </c>
      <c r="H633" s="281"/>
      <c r="I633" s="281"/>
      <c r="J633" s="281">
        <f t="shared" si="99"/>
        <v>0</v>
      </c>
      <c r="K633" s="281"/>
      <c r="L633" s="286" t="e">
        <f t="shared" si="100"/>
        <v>#DIV/0!</v>
      </c>
      <c r="M633" s="287" t="str">
        <f t="shared" si="94"/>
        <v/>
      </c>
      <c r="N633" s="288" t="e">
        <f ca="1">MATCH(F633,[4]IMC!B:B,0)</f>
        <v>#NAME?</v>
      </c>
      <c r="O633" s="288" t="e">
        <f t="shared" ca="1" si="103"/>
        <v>#NAME?</v>
      </c>
      <c r="P633" s="287" t="e">
        <f ca="1">CONCATENATE(INDEX([4]IMC!$F$1:$R$5,5,$O633) &amp; " e " &amp; INDEX([4]IMC!$F$1:$R$5,5,$O633+1))</f>
        <v>#NAME?</v>
      </c>
      <c r="Q633" s="281"/>
      <c r="R633" s="288" t="e">
        <f ca="1">MATCH(F633,[4]PC!A:A,0)</f>
        <v>#NAME?</v>
      </c>
      <c r="S633" s="288" t="e">
        <f t="shared" ca="1" si="95"/>
        <v>#NAME?</v>
      </c>
      <c r="T633" s="296" t="e">
        <f ca="1">CONCATENATE(INDEX([4]PC!$E$1:$M$2,1,$S633) &amp; " e " &amp; INDEX([4]PC!$E$1:$M$2,1,$S633+1))</f>
        <v>#NAME?</v>
      </c>
      <c r="U633" s="339"/>
      <c r="V633" s="335" t="e">
        <f t="shared" ca="1" si="96"/>
        <v>#NAME?</v>
      </c>
      <c r="W633" s="335" t="e">
        <f ca="1">CONCATENATE(INDEX([4]IMC!$F$1:$R$5,5,$V633) &amp; " e " &amp; INDEX([4]IMC!$F$1:$R$5,5,$V633+1))</f>
        <v>#NAME?</v>
      </c>
      <c r="X633" s="336">
        <f t="shared" si="97"/>
        <v>0</v>
      </c>
      <c r="Y633" s="336">
        <f t="shared" si="98"/>
        <v>0</v>
      </c>
      <c r="Z633" s="337"/>
      <c r="AA633" s="294" t="e">
        <f ca="1">VLOOKUP(F633,[4]IMC!$B$6:$R$210,5,FALSE)</f>
        <v>#NAME?</v>
      </c>
      <c r="AB633" s="294" t="e">
        <f ca="1">VLOOKUP(F633,[4]IMC!$B$6:$R$210,6,FALSE)</f>
        <v>#NAME?</v>
      </c>
      <c r="AC633" s="294" t="e">
        <f ca="1">VLOOKUP(F633,[4]IMC!$B$6:$R$210,7,FALSE)</f>
        <v>#NAME?</v>
      </c>
      <c r="AD633" s="294" t="e">
        <f ca="1">VLOOKUP(F633,[4]IMC!$B$6:$R$210,8,FALSE)</f>
        <v>#NAME?</v>
      </c>
      <c r="AE633" s="294" t="e">
        <f ca="1">VLOOKUP(F633,[4]IMC!$B$6:$R$210,9,FALSE)</f>
        <v>#NAME?</v>
      </c>
      <c r="AF633" s="294" t="e">
        <f ca="1">VLOOKUP(F633,[4]IMC!$B$6:$R$210,10,FALSE)</f>
        <v>#NAME?</v>
      </c>
      <c r="AG633" s="294" t="e">
        <f ca="1">VLOOKUP(F633,[4]IMC!$B$6:$R$210,11,FALSE)</f>
        <v>#NAME?</v>
      </c>
      <c r="AH633" s="294" t="e">
        <f ca="1">VLOOKUP(F633,[4]IMC!$B$6:$R$210,12,FALSE)</f>
        <v>#NAME?</v>
      </c>
      <c r="AI633" s="294" t="e">
        <f ca="1">VLOOKUP(F633,[4]IMC!$B$6:$R$210,13,FALSE)</f>
        <v>#NAME?</v>
      </c>
      <c r="AJ633" s="294" t="e">
        <f ca="1">VLOOKUP(F633,[4]IMC!$B$6:$R$210,14,FALSE)</f>
        <v>#NAME?</v>
      </c>
      <c r="AK633" s="294" t="e">
        <f ca="1">VLOOKUP(F633,[4]IMC!$B$6:$R$210,15,FALSE)</f>
        <v>#NAME?</v>
      </c>
      <c r="AL633" s="294" t="e">
        <f ca="1">VLOOKUP(F633,[4]IMC!$B$6:$R$210,16,FALSE)</f>
        <v>#NAME?</v>
      </c>
      <c r="AM633" s="294" t="e">
        <f ca="1">VLOOKUP(F633,[4]IMC!$B$6:$R$210,17,FALSE)</f>
        <v>#NAME?</v>
      </c>
    </row>
    <row r="634" spans="1:39" ht="12">
      <c r="A634" s="281"/>
      <c r="B634" s="281"/>
      <c r="C634" s="281"/>
      <c r="D634" s="283"/>
      <c r="E634" s="283"/>
      <c r="F634" s="284" t="e">
        <f t="shared" ca="1" si="101"/>
        <v>#NAME?</v>
      </c>
      <c r="G634" s="285" t="e">
        <f t="shared" ca="1" si="102"/>
        <v>#NAME?</v>
      </c>
      <c r="H634" s="281"/>
      <c r="I634" s="281"/>
      <c r="J634" s="281">
        <f t="shared" si="99"/>
        <v>0</v>
      </c>
      <c r="K634" s="281"/>
      <c r="L634" s="286" t="e">
        <f t="shared" si="100"/>
        <v>#DIV/0!</v>
      </c>
      <c r="M634" s="287" t="str">
        <f t="shared" si="94"/>
        <v/>
      </c>
      <c r="N634" s="288" t="e">
        <f ca="1">MATCH(F634,[4]IMC!B:B,0)</f>
        <v>#NAME?</v>
      </c>
      <c r="O634" s="288" t="e">
        <f t="shared" ca="1" si="103"/>
        <v>#NAME?</v>
      </c>
      <c r="P634" s="287" t="e">
        <f ca="1">CONCATENATE(INDEX([4]IMC!$F$1:$R$5,5,$O634) &amp; " e " &amp; INDEX([4]IMC!$F$1:$R$5,5,$O634+1))</f>
        <v>#NAME?</v>
      </c>
      <c r="Q634" s="281"/>
      <c r="R634" s="288" t="e">
        <f ca="1">MATCH(F634,[4]PC!A:A,0)</f>
        <v>#NAME?</v>
      </c>
      <c r="S634" s="288" t="e">
        <f t="shared" ca="1" si="95"/>
        <v>#NAME?</v>
      </c>
      <c r="T634" s="296" t="e">
        <f ca="1">CONCATENATE(INDEX([4]PC!$E$1:$M$2,1,$S634) &amp; " e " &amp; INDEX([4]PC!$E$1:$M$2,1,$S634+1))</f>
        <v>#NAME?</v>
      </c>
      <c r="U634" s="339"/>
      <c r="V634" s="335" t="e">
        <f t="shared" ca="1" si="96"/>
        <v>#NAME?</v>
      </c>
      <c r="W634" s="335" t="e">
        <f ca="1">CONCATENATE(INDEX([4]IMC!$F$1:$R$5,5,$V634) &amp; " e " &amp; INDEX([4]IMC!$F$1:$R$5,5,$V634+1))</f>
        <v>#NAME?</v>
      </c>
      <c r="X634" s="336">
        <f t="shared" si="97"/>
        <v>0</v>
      </c>
      <c r="Y634" s="336">
        <f t="shared" si="98"/>
        <v>0</v>
      </c>
      <c r="Z634" s="337"/>
      <c r="AA634" s="294" t="e">
        <f ca="1">VLOOKUP(F634,[4]IMC!$B$6:$R$210,5,FALSE)</f>
        <v>#NAME?</v>
      </c>
      <c r="AB634" s="294" t="e">
        <f ca="1">VLOOKUP(F634,[4]IMC!$B$6:$R$210,6,FALSE)</f>
        <v>#NAME?</v>
      </c>
      <c r="AC634" s="294" t="e">
        <f ca="1">VLOOKUP(F634,[4]IMC!$B$6:$R$210,7,FALSE)</f>
        <v>#NAME?</v>
      </c>
      <c r="AD634" s="294" t="e">
        <f ca="1">VLOOKUP(F634,[4]IMC!$B$6:$R$210,8,FALSE)</f>
        <v>#NAME?</v>
      </c>
      <c r="AE634" s="294" t="e">
        <f ca="1">VLOOKUP(F634,[4]IMC!$B$6:$R$210,9,FALSE)</f>
        <v>#NAME?</v>
      </c>
      <c r="AF634" s="294" t="e">
        <f ca="1">VLOOKUP(F634,[4]IMC!$B$6:$R$210,10,FALSE)</f>
        <v>#NAME?</v>
      </c>
      <c r="AG634" s="294" t="e">
        <f ca="1">VLOOKUP(F634,[4]IMC!$B$6:$R$210,11,FALSE)</f>
        <v>#NAME?</v>
      </c>
      <c r="AH634" s="294" t="e">
        <f ca="1">VLOOKUP(F634,[4]IMC!$B$6:$R$210,12,FALSE)</f>
        <v>#NAME?</v>
      </c>
      <c r="AI634" s="294" t="e">
        <f ca="1">VLOOKUP(F634,[4]IMC!$B$6:$R$210,13,FALSE)</f>
        <v>#NAME?</v>
      </c>
      <c r="AJ634" s="294" t="e">
        <f ca="1">VLOOKUP(F634,[4]IMC!$B$6:$R$210,14,FALSE)</f>
        <v>#NAME?</v>
      </c>
      <c r="AK634" s="294" t="e">
        <f ca="1">VLOOKUP(F634,[4]IMC!$B$6:$R$210,15,FALSE)</f>
        <v>#NAME?</v>
      </c>
      <c r="AL634" s="294" t="e">
        <f ca="1">VLOOKUP(F634,[4]IMC!$B$6:$R$210,16,FALSE)</f>
        <v>#NAME?</v>
      </c>
      <c r="AM634" s="294" t="e">
        <f ca="1">VLOOKUP(F634,[4]IMC!$B$6:$R$210,17,FALSE)</f>
        <v>#NAME?</v>
      </c>
    </row>
    <row r="635" spans="1:39" ht="12">
      <c r="A635" s="281"/>
      <c r="B635" s="281"/>
      <c r="C635" s="281"/>
      <c r="D635" s="283"/>
      <c r="E635" s="283"/>
      <c r="F635" s="284" t="e">
        <f t="shared" ca="1" si="101"/>
        <v>#NAME?</v>
      </c>
      <c r="G635" s="285" t="e">
        <f t="shared" ca="1" si="102"/>
        <v>#NAME?</v>
      </c>
      <c r="H635" s="281"/>
      <c r="I635" s="281"/>
      <c r="J635" s="281">
        <f t="shared" si="99"/>
        <v>0</v>
      </c>
      <c r="K635" s="281"/>
      <c r="L635" s="286" t="e">
        <f t="shared" si="100"/>
        <v>#DIV/0!</v>
      </c>
      <c r="M635" s="287" t="str">
        <f t="shared" si="94"/>
        <v/>
      </c>
      <c r="N635" s="288" t="e">
        <f ca="1">MATCH(F635,[4]IMC!B:B,0)</f>
        <v>#NAME?</v>
      </c>
      <c r="O635" s="288" t="e">
        <f t="shared" ca="1" si="103"/>
        <v>#NAME?</v>
      </c>
      <c r="P635" s="287" t="e">
        <f ca="1">CONCATENATE(INDEX([4]IMC!$F$1:$R$5,5,$O635) &amp; " e " &amp; INDEX([4]IMC!$F$1:$R$5,5,$O635+1))</f>
        <v>#NAME?</v>
      </c>
      <c r="Q635" s="281"/>
      <c r="R635" s="288" t="e">
        <f ca="1">MATCH(F635,[4]PC!A:A,0)</f>
        <v>#NAME?</v>
      </c>
      <c r="S635" s="288" t="e">
        <f t="shared" ca="1" si="95"/>
        <v>#NAME?</v>
      </c>
      <c r="T635" s="296" t="e">
        <f ca="1">CONCATENATE(INDEX([4]PC!$E$1:$M$2,1,$S635) &amp; " e " &amp; INDEX([4]PC!$E$1:$M$2,1,$S635+1))</f>
        <v>#NAME?</v>
      </c>
      <c r="U635" s="339"/>
      <c r="V635" s="335" t="e">
        <f t="shared" ca="1" si="96"/>
        <v>#NAME?</v>
      </c>
      <c r="W635" s="335" t="e">
        <f ca="1">CONCATENATE(INDEX([4]IMC!$F$1:$R$5,5,$V635) &amp; " e " &amp; INDEX([4]IMC!$F$1:$R$5,5,$V635+1))</f>
        <v>#NAME?</v>
      </c>
      <c r="X635" s="336">
        <f t="shared" si="97"/>
        <v>0</v>
      </c>
      <c r="Y635" s="336">
        <f t="shared" si="98"/>
        <v>0</v>
      </c>
      <c r="Z635" s="337"/>
      <c r="AA635" s="294" t="e">
        <f ca="1">VLOOKUP(F635,[4]IMC!$B$6:$R$210,5,FALSE)</f>
        <v>#NAME?</v>
      </c>
      <c r="AB635" s="294" t="e">
        <f ca="1">VLOOKUP(F635,[4]IMC!$B$6:$R$210,6,FALSE)</f>
        <v>#NAME?</v>
      </c>
      <c r="AC635" s="294" t="e">
        <f ca="1">VLOOKUP(F635,[4]IMC!$B$6:$R$210,7,FALSE)</f>
        <v>#NAME?</v>
      </c>
      <c r="AD635" s="294" t="e">
        <f ca="1">VLOOKUP(F635,[4]IMC!$B$6:$R$210,8,FALSE)</f>
        <v>#NAME?</v>
      </c>
      <c r="AE635" s="294" t="e">
        <f ca="1">VLOOKUP(F635,[4]IMC!$B$6:$R$210,9,FALSE)</f>
        <v>#NAME?</v>
      </c>
      <c r="AF635" s="294" t="e">
        <f ca="1">VLOOKUP(F635,[4]IMC!$B$6:$R$210,10,FALSE)</f>
        <v>#NAME?</v>
      </c>
      <c r="AG635" s="294" t="e">
        <f ca="1">VLOOKUP(F635,[4]IMC!$B$6:$R$210,11,FALSE)</f>
        <v>#NAME?</v>
      </c>
      <c r="AH635" s="294" t="e">
        <f ca="1">VLOOKUP(F635,[4]IMC!$B$6:$R$210,12,FALSE)</f>
        <v>#NAME?</v>
      </c>
      <c r="AI635" s="294" t="e">
        <f ca="1">VLOOKUP(F635,[4]IMC!$B$6:$R$210,13,FALSE)</f>
        <v>#NAME?</v>
      </c>
      <c r="AJ635" s="294" t="e">
        <f ca="1">VLOOKUP(F635,[4]IMC!$B$6:$R$210,14,FALSE)</f>
        <v>#NAME?</v>
      </c>
      <c r="AK635" s="294" t="e">
        <f ca="1">VLOOKUP(F635,[4]IMC!$B$6:$R$210,15,FALSE)</f>
        <v>#NAME?</v>
      </c>
      <c r="AL635" s="294" t="e">
        <f ca="1">VLOOKUP(F635,[4]IMC!$B$6:$R$210,16,FALSE)</f>
        <v>#NAME?</v>
      </c>
      <c r="AM635" s="294" t="e">
        <f ca="1">VLOOKUP(F635,[4]IMC!$B$6:$R$210,17,FALSE)</f>
        <v>#NAME?</v>
      </c>
    </row>
    <row r="636" spans="1:39" ht="12">
      <c r="A636" s="281"/>
      <c r="B636" s="281"/>
      <c r="C636" s="281"/>
      <c r="D636" s="283"/>
      <c r="E636" s="283"/>
      <c r="F636" s="284" t="e">
        <f t="shared" ca="1" si="101"/>
        <v>#NAME?</v>
      </c>
      <c r="G636" s="285" t="e">
        <f t="shared" ca="1" si="102"/>
        <v>#NAME?</v>
      </c>
      <c r="H636" s="281"/>
      <c r="I636" s="281"/>
      <c r="J636" s="281">
        <f t="shared" si="99"/>
        <v>0</v>
      </c>
      <c r="K636" s="281"/>
      <c r="L636" s="286" t="e">
        <f t="shared" si="100"/>
        <v>#DIV/0!</v>
      </c>
      <c r="M636" s="287" t="str">
        <f t="shared" si="94"/>
        <v/>
      </c>
      <c r="N636" s="288" t="e">
        <f ca="1">MATCH(F636,[4]IMC!B:B,0)</f>
        <v>#NAME?</v>
      </c>
      <c r="O636" s="288" t="e">
        <f t="shared" ca="1" si="103"/>
        <v>#NAME?</v>
      </c>
      <c r="P636" s="287" t="e">
        <f ca="1">CONCATENATE(INDEX([4]IMC!$F$1:$R$5,5,$O636) &amp; " e " &amp; INDEX([4]IMC!$F$1:$R$5,5,$O636+1))</f>
        <v>#NAME?</v>
      </c>
      <c r="Q636" s="281"/>
      <c r="R636" s="288" t="e">
        <f ca="1">MATCH(F636,[4]PC!A:A,0)</f>
        <v>#NAME?</v>
      </c>
      <c r="S636" s="288" t="e">
        <f t="shared" ca="1" si="95"/>
        <v>#NAME?</v>
      </c>
      <c r="T636" s="296" t="e">
        <f ca="1">CONCATENATE(INDEX([4]PC!$E$1:$M$2,1,$S636) &amp; " e " &amp; INDEX([4]PC!$E$1:$M$2,1,$S636+1))</f>
        <v>#NAME?</v>
      </c>
      <c r="U636" s="339"/>
      <c r="V636" s="335" t="e">
        <f t="shared" ca="1" si="96"/>
        <v>#NAME?</v>
      </c>
      <c r="W636" s="335" t="e">
        <f ca="1">CONCATENATE(INDEX([4]IMC!$F$1:$R$5,5,$V636) &amp; " e " &amp; INDEX([4]IMC!$F$1:$R$5,5,$V636+1))</f>
        <v>#NAME?</v>
      </c>
      <c r="X636" s="336">
        <f t="shared" si="97"/>
        <v>0</v>
      </c>
      <c r="Y636" s="336">
        <f t="shared" si="98"/>
        <v>0</v>
      </c>
      <c r="Z636" s="337"/>
      <c r="AA636" s="294" t="e">
        <f ca="1">VLOOKUP(F636,[4]IMC!$B$6:$R$210,5,FALSE)</f>
        <v>#NAME?</v>
      </c>
      <c r="AB636" s="294" t="e">
        <f ca="1">VLOOKUP(F636,[4]IMC!$B$6:$R$210,6,FALSE)</f>
        <v>#NAME?</v>
      </c>
      <c r="AC636" s="294" t="e">
        <f ca="1">VLOOKUP(F636,[4]IMC!$B$6:$R$210,7,FALSE)</f>
        <v>#NAME?</v>
      </c>
      <c r="AD636" s="294" t="e">
        <f ca="1">VLOOKUP(F636,[4]IMC!$B$6:$R$210,8,FALSE)</f>
        <v>#NAME?</v>
      </c>
      <c r="AE636" s="294" t="e">
        <f ca="1">VLOOKUP(F636,[4]IMC!$B$6:$R$210,9,FALSE)</f>
        <v>#NAME?</v>
      </c>
      <c r="AF636" s="294" t="e">
        <f ca="1">VLOOKUP(F636,[4]IMC!$B$6:$R$210,10,FALSE)</f>
        <v>#NAME?</v>
      </c>
      <c r="AG636" s="294" t="e">
        <f ca="1">VLOOKUP(F636,[4]IMC!$B$6:$R$210,11,FALSE)</f>
        <v>#NAME?</v>
      </c>
      <c r="AH636" s="294" t="e">
        <f ca="1">VLOOKUP(F636,[4]IMC!$B$6:$R$210,12,FALSE)</f>
        <v>#NAME?</v>
      </c>
      <c r="AI636" s="294" t="e">
        <f ca="1">VLOOKUP(F636,[4]IMC!$B$6:$R$210,13,FALSE)</f>
        <v>#NAME?</v>
      </c>
      <c r="AJ636" s="294" t="e">
        <f ca="1">VLOOKUP(F636,[4]IMC!$B$6:$R$210,14,FALSE)</f>
        <v>#NAME?</v>
      </c>
      <c r="AK636" s="294" t="e">
        <f ca="1">VLOOKUP(F636,[4]IMC!$B$6:$R$210,15,FALSE)</f>
        <v>#NAME?</v>
      </c>
      <c r="AL636" s="294" t="e">
        <f ca="1">VLOOKUP(F636,[4]IMC!$B$6:$R$210,16,FALSE)</f>
        <v>#NAME?</v>
      </c>
      <c r="AM636" s="294" t="e">
        <f ca="1">VLOOKUP(F636,[4]IMC!$B$6:$R$210,17,FALSE)</f>
        <v>#NAME?</v>
      </c>
    </row>
    <row r="637" spans="1:39" ht="12">
      <c r="A637" s="281"/>
      <c r="B637" s="281"/>
      <c r="C637" s="281"/>
      <c r="D637" s="283"/>
      <c r="E637" s="283"/>
      <c r="F637" s="284" t="e">
        <f t="shared" ca="1" si="101"/>
        <v>#NAME?</v>
      </c>
      <c r="G637" s="285" t="e">
        <f t="shared" ca="1" si="102"/>
        <v>#NAME?</v>
      </c>
      <c r="H637" s="281"/>
      <c r="I637" s="281"/>
      <c r="J637" s="281">
        <f t="shared" si="99"/>
        <v>0</v>
      </c>
      <c r="K637" s="281"/>
      <c r="L637" s="286" t="e">
        <f t="shared" si="100"/>
        <v>#DIV/0!</v>
      </c>
      <c r="M637" s="287" t="str">
        <f t="shared" si="94"/>
        <v/>
      </c>
      <c r="N637" s="288" t="e">
        <f ca="1">MATCH(F637,[4]IMC!B:B,0)</f>
        <v>#NAME?</v>
      </c>
      <c r="O637" s="288" t="e">
        <f t="shared" ca="1" si="103"/>
        <v>#NAME?</v>
      </c>
      <c r="P637" s="287" t="e">
        <f ca="1">CONCATENATE(INDEX([4]IMC!$F$1:$R$5,5,$O637) &amp; " e " &amp; INDEX([4]IMC!$F$1:$R$5,5,$O637+1))</f>
        <v>#NAME?</v>
      </c>
      <c r="Q637" s="281"/>
      <c r="R637" s="288" t="e">
        <f ca="1">MATCH(F637,[4]PC!A:A,0)</f>
        <v>#NAME?</v>
      </c>
      <c r="S637" s="288" t="e">
        <f t="shared" ca="1" si="95"/>
        <v>#NAME?</v>
      </c>
      <c r="T637" s="296" t="e">
        <f ca="1">CONCATENATE(INDEX([4]PC!$E$1:$M$2,1,$S637) &amp; " e " &amp; INDEX([4]PC!$E$1:$M$2,1,$S637+1))</f>
        <v>#NAME?</v>
      </c>
      <c r="U637" s="339"/>
      <c r="V637" s="335" t="e">
        <f t="shared" ca="1" si="96"/>
        <v>#NAME?</v>
      </c>
      <c r="W637" s="335" t="e">
        <f ca="1">CONCATENATE(INDEX([4]IMC!$F$1:$R$5,5,$V637) &amp; " e " &amp; INDEX([4]IMC!$F$1:$R$5,5,$V637+1))</f>
        <v>#NAME?</v>
      </c>
      <c r="X637" s="336">
        <f t="shared" si="97"/>
        <v>0</v>
      </c>
      <c r="Y637" s="336">
        <f t="shared" si="98"/>
        <v>0</v>
      </c>
      <c r="Z637" s="337"/>
      <c r="AA637" s="294" t="e">
        <f ca="1">VLOOKUP(F637,[4]IMC!$B$6:$R$210,5,FALSE)</f>
        <v>#NAME?</v>
      </c>
      <c r="AB637" s="294" t="e">
        <f ca="1">VLOOKUP(F637,[4]IMC!$B$6:$R$210,6,FALSE)</f>
        <v>#NAME?</v>
      </c>
      <c r="AC637" s="294" t="e">
        <f ca="1">VLOOKUP(F637,[4]IMC!$B$6:$R$210,7,FALSE)</f>
        <v>#NAME?</v>
      </c>
      <c r="AD637" s="294" t="e">
        <f ca="1">VLOOKUP(F637,[4]IMC!$B$6:$R$210,8,FALSE)</f>
        <v>#NAME?</v>
      </c>
      <c r="AE637" s="294" t="e">
        <f ca="1">VLOOKUP(F637,[4]IMC!$B$6:$R$210,9,FALSE)</f>
        <v>#NAME?</v>
      </c>
      <c r="AF637" s="294" t="e">
        <f ca="1">VLOOKUP(F637,[4]IMC!$B$6:$R$210,10,FALSE)</f>
        <v>#NAME?</v>
      </c>
      <c r="AG637" s="294" t="e">
        <f ca="1">VLOOKUP(F637,[4]IMC!$B$6:$R$210,11,FALSE)</f>
        <v>#NAME?</v>
      </c>
      <c r="AH637" s="294" t="e">
        <f ca="1">VLOOKUP(F637,[4]IMC!$B$6:$R$210,12,FALSE)</f>
        <v>#NAME?</v>
      </c>
      <c r="AI637" s="294" t="e">
        <f ca="1">VLOOKUP(F637,[4]IMC!$B$6:$R$210,13,FALSE)</f>
        <v>#NAME?</v>
      </c>
      <c r="AJ637" s="294" t="e">
        <f ca="1">VLOOKUP(F637,[4]IMC!$B$6:$R$210,14,FALSE)</f>
        <v>#NAME?</v>
      </c>
      <c r="AK637" s="294" t="e">
        <f ca="1">VLOOKUP(F637,[4]IMC!$B$6:$R$210,15,FALSE)</f>
        <v>#NAME?</v>
      </c>
      <c r="AL637" s="294" t="e">
        <f ca="1">VLOOKUP(F637,[4]IMC!$B$6:$R$210,16,FALSE)</f>
        <v>#NAME?</v>
      </c>
      <c r="AM637" s="294" t="e">
        <f ca="1">VLOOKUP(F637,[4]IMC!$B$6:$R$210,17,FALSE)</f>
        <v>#NAME?</v>
      </c>
    </row>
    <row r="638" spans="1:39" ht="12">
      <c r="A638" s="281"/>
      <c r="B638" s="281"/>
      <c r="C638" s="281"/>
      <c r="D638" s="283"/>
      <c r="E638" s="283"/>
      <c r="F638" s="284" t="e">
        <f t="shared" ca="1" si="101"/>
        <v>#NAME?</v>
      </c>
      <c r="G638" s="285" t="e">
        <f t="shared" ca="1" si="102"/>
        <v>#NAME?</v>
      </c>
      <c r="H638" s="281"/>
      <c r="I638" s="281"/>
      <c r="J638" s="281">
        <f t="shared" si="99"/>
        <v>0</v>
      </c>
      <c r="K638" s="281"/>
      <c r="L638" s="286" t="e">
        <f t="shared" si="100"/>
        <v>#DIV/0!</v>
      </c>
      <c r="M638" s="287" t="str">
        <f t="shared" si="94"/>
        <v/>
      </c>
      <c r="N638" s="288" t="e">
        <f ca="1">MATCH(F638,[4]IMC!B:B,0)</f>
        <v>#NAME?</v>
      </c>
      <c r="O638" s="288" t="e">
        <f t="shared" ca="1" si="103"/>
        <v>#NAME?</v>
      </c>
      <c r="P638" s="287" t="e">
        <f ca="1">CONCATENATE(INDEX([4]IMC!$F$1:$R$5,5,$O638) &amp; " e " &amp; INDEX([4]IMC!$F$1:$R$5,5,$O638+1))</f>
        <v>#NAME?</v>
      </c>
      <c r="Q638" s="281"/>
      <c r="R638" s="288" t="e">
        <f ca="1">MATCH(F638,[4]PC!A:A,0)</f>
        <v>#NAME?</v>
      </c>
      <c r="S638" s="288" t="e">
        <f t="shared" ca="1" si="95"/>
        <v>#NAME?</v>
      </c>
      <c r="T638" s="296" t="e">
        <f ca="1">CONCATENATE(INDEX([4]PC!$E$1:$M$2,1,$S638) &amp; " e " &amp; INDEX([4]PC!$E$1:$M$2,1,$S638+1))</f>
        <v>#NAME?</v>
      </c>
      <c r="U638" s="339"/>
      <c r="V638" s="335" t="e">
        <f t="shared" ca="1" si="96"/>
        <v>#NAME?</v>
      </c>
      <c r="W638" s="335" t="e">
        <f ca="1">CONCATENATE(INDEX([4]IMC!$F$1:$R$5,5,$V638) &amp; " e " &amp; INDEX([4]IMC!$F$1:$R$5,5,$V638+1))</f>
        <v>#NAME?</v>
      </c>
      <c r="X638" s="336">
        <f t="shared" si="97"/>
        <v>0</v>
      </c>
      <c r="Y638" s="336">
        <f t="shared" si="98"/>
        <v>0</v>
      </c>
      <c r="Z638" s="337"/>
      <c r="AA638" s="294" t="e">
        <f ca="1">VLOOKUP(F638,[4]IMC!$B$6:$R$210,5,FALSE)</f>
        <v>#NAME?</v>
      </c>
      <c r="AB638" s="294" t="e">
        <f ca="1">VLOOKUP(F638,[4]IMC!$B$6:$R$210,6,FALSE)</f>
        <v>#NAME?</v>
      </c>
      <c r="AC638" s="294" t="e">
        <f ca="1">VLOOKUP(F638,[4]IMC!$B$6:$R$210,7,FALSE)</f>
        <v>#NAME?</v>
      </c>
      <c r="AD638" s="294" t="e">
        <f ca="1">VLOOKUP(F638,[4]IMC!$B$6:$R$210,8,FALSE)</f>
        <v>#NAME?</v>
      </c>
      <c r="AE638" s="294" t="e">
        <f ca="1">VLOOKUP(F638,[4]IMC!$B$6:$R$210,9,FALSE)</f>
        <v>#NAME?</v>
      </c>
      <c r="AF638" s="294" t="e">
        <f ca="1">VLOOKUP(F638,[4]IMC!$B$6:$R$210,10,FALSE)</f>
        <v>#NAME?</v>
      </c>
      <c r="AG638" s="294" t="e">
        <f ca="1">VLOOKUP(F638,[4]IMC!$B$6:$R$210,11,FALSE)</f>
        <v>#NAME?</v>
      </c>
      <c r="AH638" s="294" t="e">
        <f ca="1">VLOOKUP(F638,[4]IMC!$B$6:$R$210,12,FALSE)</f>
        <v>#NAME?</v>
      </c>
      <c r="AI638" s="294" t="e">
        <f ca="1">VLOOKUP(F638,[4]IMC!$B$6:$R$210,13,FALSE)</f>
        <v>#NAME?</v>
      </c>
      <c r="AJ638" s="294" t="e">
        <f ca="1">VLOOKUP(F638,[4]IMC!$B$6:$R$210,14,FALSE)</f>
        <v>#NAME?</v>
      </c>
      <c r="AK638" s="294" t="e">
        <f ca="1">VLOOKUP(F638,[4]IMC!$B$6:$R$210,15,FALSE)</f>
        <v>#NAME?</v>
      </c>
      <c r="AL638" s="294" t="e">
        <f ca="1">VLOOKUP(F638,[4]IMC!$B$6:$R$210,16,FALSE)</f>
        <v>#NAME?</v>
      </c>
      <c r="AM638" s="294" t="e">
        <f ca="1">VLOOKUP(F638,[4]IMC!$B$6:$R$210,17,FALSE)</f>
        <v>#NAME?</v>
      </c>
    </row>
    <row r="639" spans="1:39" ht="12">
      <c r="A639" s="281"/>
      <c r="B639" s="281"/>
      <c r="C639" s="281"/>
      <c r="D639" s="283"/>
      <c r="E639" s="283"/>
      <c r="F639" s="284" t="e">
        <f t="shared" ca="1" si="101"/>
        <v>#NAME?</v>
      </c>
      <c r="G639" s="285" t="e">
        <f t="shared" ca="1" si="102"/>
        <v>#NAME?</v>
      </c>
      <c r="H639" s="281"/>
      <c r="I639" s="281"/>
      <c r="J639" s="281">
        <f t="shared" si="99"/>
        <v>0</v>
      </c>
      <c r="K639" s="281"/>
      <c r="L639" s="286" t="e">
        <f t="shared" si="100"/>
        <v>#DIV/0!</v>
      </c>
      <c r="M639" s="287" t="str">
        <f t="shared" si="94"/>
        <v/>
      </c>
      <c r="N639" s="288" t="e">
        <f ca="1">MATCH(F639,[4]IMC!B:B,0)</f>
        <v>#NAME?</v>
      </c>
      <c r="O639" s="288" t="e">
        <f t="shared" ca="1" si="103"/>
        <v>#NAME?</v>
      </c>
      <c r="P639" s="287" t="e">
        <f ca="1">CONCATENATE(INDEX([4]IMC!$F$1:$R$5,5,$O639) &amp; " e " &amp; INDEX([4]IMC!$F$1:$R$5,5,$O639+1))</f>
        <v>#NAME?</v>
      </c>
      <c r="Q639" s="281"/>
      <c r="R639" s="288" t="e">
        <f ca="1">MATCH(F639,[4]PC!A:A,0)</f>
        <v>#NAME?</v>
      </c>
      <c r="S639" s="288" t="e">
        <f t="shared" ca="1" si="95"/>
        <v>#NAME?</v>
      </c>
      <c r="T639" s="296" t="e">
        <f ca="1">CONCATENATE(INDEX([4]PC!$E$1:$M$2,1,$S639) &amp; " e " &amp; INDEX([4]PC!$E$1:$M$2,1,$S639+1))</f>
        <v>#NAME?</v>
      </c>
      <c r="U639" s="339"/>
      <c r="V639" s="335" t="e">
        <f t="shared" ca="1" si="96"/>
        <v>#NAME?</v>
      </c>
      <c r="W639" s="335" t="e">
        <f ca="1">CONCATENATE(INDEX([4]IMC!$F$1:$R$5,5,$V639) &amp; " e " &amp; INDEX([4]IMC!$F$1:$R$5,5,$V639+1))</f>
        <v>#NAME?</v>
      </c>
      <c r="X639" s="336">
        <f t="shared" si="97"/>
        <v>0</v>
      </c>
      <c r="Y639" s="336">
        <f t="shared" si="98"/>
        <v>0</v>
      </c>
      <c r="Z639" s="337"/>
      <c r="AA639" s="294" t="e">
        <f ca="1">VLOOKUP(F639,[4]IMC!$B$6:$R$210,5,FALSE)</f>
        <v>#NAME?</v>
      </c>
      <c r="AB639" s="294" t="e">
        <f ca="1">VLOOKUP(F639,[4]IMC!$B$6:$R$210,6,FALSE)</f>
        <v>#NAME?</v>
      </c>
      <c r="AC639" s="294" t="e">
        <f ca="1">VLOOKUP(F639,[4]IMC!$B$6:$R$210,7,FALSE)</f>
        <v>#NAME?</v>
      </c>
      <c r="AD639" s="294" t="e">
        <f ca="1">VLOOKUP(F639,[4]IMC!$B$6:$R$210,8,FALSE)</f>
        <v>#NAME?</v>
      </c>
      <c r="AE639" s="294" t="e">
        <f ca="1">VLOOKUP(F639,[4]IMC!$B$6:$R$210,9,FALSE)</f>
        <v>#NAME?</v>
      </c>
      <c r="AF639" s="294" t="e">
        <f ca="1">VLOOKUP(F639,[4]IMC!$B$6:$R$210,10,FALSE)</f>
        <v>#NAME?</v>
      </c>
      <c r="AG639" s="294" t="e">
        <f ca="1">VLOOKUP(F639,[4]IMC!$B$6:$R$210,11,FALSE)</f>
        <v>#NAME?</v>
      </c>
      <c r="AH639" s="294" t="e">
        <f ca="1">VLOOKUP(F639,[4]IMC!$B$6:$R$210,12,FALSE)</f>
        <v>#NAME?</v>
      </c>
      <c r="AI639" s="294" t="e">
        <f ca="1">VLOOKUP(F639,[4]IMC!$B$6:$R$210,13,FALSE)</f>
        <v>#NAME?</v>
      </c>
      <c r="AJ639" s="294" t="e">
        <f ca="1">VLOOKUP(F639,[4]IMC!$B$6:$R$210,14,FALSE)</f>
        <v>#NAME?</v>
      </c>
      <c r="AK639" s="294" t="e">
        <f ca="1">VLOOKUP(F639,[4]IMC!$B$6:$R$210,15,FALSE)</f>
        <v>#NAME?</v>
      </c>
      <c r="AL639" s="294" t="e">
        <f ca="1">VLOOKUP(F639,[4]IMC!$B$6:$R$210,16,FALSE)</f>
        <v>#NAME?</v>
      </c>
      <c r="AM639" s="294" t="e">
        <f ca="1">VLOOKUP(F639,[4]IMC!$B$6:$R$210,17,FALSE)</f>
        <v>#NAME?</v>
      </c>
    </row>
    <row r="640" spans="1:39" ht="12">
      <c r="A640" s="281"/>
      <c r="B640" s="281"/>
      <c r="C640" s="281"/>
      <c r="D640" s="283"/>
      <c r="E640" s="283"/>
      <c r="F640" s="284" t="e">
        <f t="shared" ca="1" si="101"/>
        <v>#NAME?</v>
      </c>
      <c r="G640" s="285" t="e">
        <f t="shared" ca="1" si="102"/>
        <v>#NAME?</v>
      </c>
      <c r="H640" s="281"/>
      <c r="I640" s="281"/>
      <c r="J640" s="281">
        <f t="shared" si="99"/>
        <v>0</v>
      </c>
      <c r="K640" s="281"/>
      <c r="L640" s="286" t="e">
        <f t="shared" si="100"/>
        <v>#DIV/0!</v>
      </c>
      <c r="M640" s="287" t="str">
        <f t="shared" si="94"/>
        <v/>
      </c>
      <c r="N640" s="288" t="e">
        <f ca="1">MATCH(F640,[4]IMC!B:B,0)</f>
        <v>#NAME?</v>
      </c>
      <c r="O640" s="288" t="e">
        <f t="shared" ca="1" si="103"/>
        <v>#NAME?</v>
      </c>
      <c r="P640" s="287" t="e">
        <f ca="1">CONCATENATE(INDEX([4]IMC!$F$1:$R$5,5,$O640) &amp; " e " &amp; INDEX([4]IMC!$F$1:$R$5,5,$O640+1))</f>
        <v>#NAME?</v>
      </c>
      <c r="Q640" s="281"/>
      <c r="R640" s="288" t="e">
        <f ca="1">MATCH(F640,[4]PC!A:A,0)</f>
        <v>#NAME?</v>
      </c>
      <c r="S640" s="288" t="e">
        <f t="shared" ca="1" si="95"/>
        <v>#NAME?</v>
      </c>
      <c r="T640" s="296" t="e">
        <f ca="1">CONCATENATE(INDEX([4]PC!$E$1:$M$2,1,$S640) &amp; " e " &amp; INDEX([4]PC!$E$1:$M$2,1,$S640+1))</f>
        <v>#NAME?</v>
      </c>
      <c r="U640" s="339"/>
      <c r="V640" s="335" t="e">
        <f t="shared" ca="1" si="96"/>
        <v>#NAME?</v>
      </c>
      <c r="W640" s="335" t="e">
        <f ca="1">CONCATENATE(INDEX([4]IMC!$F$1:$R$5,5,$V640) &amp; " e " &amp; INDEX([4]IMC!$F$1:$R$5,5,$V640+1))</f>
        <v>#NAME?</v>
      </c>
      <c r="X640" s="336">
        <f t="shared" si="97"/>
        <v>0</v>
      </c>
      <c r="Y640" s="336">
        <f t="shared" si="98"/>
        <v>0</v>
      </c>
      <c r="Z640" s="337"/>
      <c r="AA640" s="294" t="e">
        <f ca="1">VLOOKUP(F640,[4]IMC!$B$6:$R$210,5,FALSE)</f>
        <v>#NAME?</v>
      </c>
      <c r="AB640" s="294" t="e">
        <f ca="1">VLOOKUP(F640,[4]IMC!$B$6:$R$210,6,FALSE)</f>
        <v>#NAME?</v>
      </c>
      <c r="AC640" s="294" t="e">
        <f ca="1">VLOOKUP(F640,[4]IMC!$B$6:$R$210,7,FALSE)</f>
        <v>#NAME?</v>
      </c>
      <c r="AD640" s="294" t="e">
        <f ca="1">VLOOKUP(F640,[4]IMC!$B$6:$R$210,8,FALSE)</f>
        <v>#NAME?</v>
      </c>
      <c r="AE640" s="294" t="e">
        <f ca="1">VLOOKUP(F640,[4]IMC!$B$6:$R$210,9,FALSE)</f>
        <v>#NAME?</v>
      </c>
      <c r="AF640" s="294" t="e">
        <f ca="1">VLOOKUP(F640,[4]IMC!$B$6:$R$210,10,FALSE)</f>
        <v>#NAME?</v>
      </c>
      <c r="AG640" s="294" t="e">
        <f ca="1">VLOOKUP(F640,[4]IMC!$B$6:$R$210,11,FALSE)</f>
        <v>#NAME?</v>
      </c>
      <c r="AH640" s="294" t="e">
        <f ca="1">VLOOKUP(F640,[4]IMC!$B$6:$R$210,12,FALSE)</f>
        <v>#NAME?</v>
      </c>
      <c r="AI640" s="294" t="e">
        <f ca="1">VLOOKUP(F640,[4]IMC!$B$6:$R$210,13,FALSE)</f>
        <v>#NAME?</v>
      </c>
      <c r="AJ640" s="294" t="e">
        <f ca="1">VLOOKUP(F640,[4]IMC!$B$6:$R$210,14,FALSE)</f>
        <v>#NAME?</v>
      </c>
      <c r="AK640" s="294" t="e">
        <f ca="1">VLOOKUP(F640,[4]IMC!$B$6:$R$210,15,FALSE)</f>
        <v>#NAME?</v>
      </c>
      <c r="AL640" s="294" t="e">
        <f ca="1">VLOOKUP(F640,[4]IMC!$B$6:$R$210,16,FALSE)</f>
        <v>#NAME?</v>
      </c>
      <c r="AM640" s="294" t="e">
        <f ca="1">VLOOKUP(F640,[4]IMC!$B$6:$R$210,17,FALSE)</f>
        <v>#NAME?</v>
      </c>
    </row>
    <row r="641" spans="1:39" ht="12">
      <c r="A641" s="281"/>
      <c r="B641" s="281"/>
      <c r="C641" s="281"/>
      <c r="D641" s="283"/>
      <c r="E641" s="283"/>
      <c r="F641" s="284" t="e">
        <f t="shared" ca="1" si="101"/>
        <v>#NAME?</v>
      </c>
      <c r="G641" s="285" t="e">
        <f t="shared" ca="1" si="102"/>
        <v>#NAME?</v>
      </c>
      <c r="H641" s="281"/>
      <c r="I641" s="281"/>
      <c r="J641" s="281">
        <f t="shared" si="99"/>
        <v>0</v>
      </c>
      <c r="K641" s="281"/>
      <c r="L641" s="286" t="e">
        <f t="shared" si="100"/>
        <v>#DIV/0!</v>
      </c>
      <c r="M641" s="287" t="str">
        <f t="shared" si="94"/>
        <v/>
      </c>
      <c r="N641" s="288" t="e">
        <f ca="1">MATCH(F641,[4]IMC!B:B,0)</f>
        <v>#NAME?</v>
      </c>
      <c r="O641" s="288" t="e">
        <f t="shared" ca="1" si="103"/>
        <v>#NAME?</v>
      </c>
      <c r="P641" s="287" t="e">
        <f ca="1">CONCATENATE(INDEX([4]IMC!$F$1:$R$5,5,$O641) &amp; " e " &amp; INDEX([4]IMC!$F$1:$R$5,5,$O641+1))</f>
        <v>#NAME?</v>
      </c>
      <c r="Q641" s="281"/>
      <c r="R641" s="288" t="e">
        <f ca="1">MATCH(F641,[4]PC!A:A,0)</f>
        <v>#NAME?</v>
      </c>
      <c r="S641" s="288" t="e">
        <f t="shared" ca="1" si="95"/>
        <v>#NAME?</v>
      </c>
      <c r="T641" s="296" t="e">
        <f ca="1">CONCATENATE(INDEX([4]PC!$E$1:$M$2,1,$S641) &amp; " e " &amp; INDEX([4]PC!$E$1:$M$2,1,$S641+1))</f>
        <v>#NAME?</v>
      </c>
      <c r="U641" s="339"/>
      <c r="V641" s="335" t="e">
        <f t="shared" ca="1" si="96"/>
        <v>#NAME?</v>
      </c>
      <c r="W641" s="335" t="e">
        <f ca="1">CONCATENATE(INDEX([4]IMC!$F$1:$R$5,5,$V641) &amp; " e " &amp; INDEX([4]IMC!$F$1:$R$5,5,$V641+1))</f>
        <v>#NAME?</v>
      </c>
      <c r="X641" s="336">
        <f t="shared" si="97"/>
        <v>0</v>
      </c>
      <c r="Y641" s="336">
        <f t="shared" si="98"/>
        <v>0</v>
      </c>
      <c r="Z641" s="337"/>
      <c r="AA641" s="294" t="e">
        <f ca="1">VLOOKUP(F641,[4]IMC!$B$6:$R$210,5,FALSE)</f>
        <v>#NAME?</v>
      </c>
      <c r="AB641" s="294" t="e">
        <f ca="1">VLOOKUP(F641,[4]IMC!$B$6:$R$210,6,FALSE)</f>
        <v>#NAME?</v>
      </c>
      <c r="AC641" s="294" t="e">
        <f ca="1">VLOOKUP(F641,[4]IMC!$B$6:$R$210,7,FALSE)</f>
        <v>#NAME?</v>
      </c>
      <c r="AD641" s="294" t="e">
        <f ca="1">VLOOKUP(F641,[4]IMC!$B$6:$R$210,8,FALSE)</f>
        <v>#NAME?</v>
      </c>
      <c r="AE641" s="294" t="e">
        <f ca="1">VLOOKUP(F641,[4]IMC!$B$6:$R$210,9,FALSE)</f>
        <v>#NAME?</v>
      </c>
      <c r="AF641" s="294" t="e">
        <f ca="1">VLOOKUP(F641,[4]IMC!$B$6:$R$210,10,FALSE)</f>
        <v>#NAME?</v>
      </c>
      <c r="AG641" s="294" t="e">
        <f ca="1">VLOOKUP(F641,[4]IMC!$B$6:$R$210,11,FALSE)</f>
        <v>#NAME?</v>
      </c>
      <c r="AH641" s="294" t="e">
        <f ca="1">VLOOKUP(F641,[4]IMC!$B$6:$R$210,12,FALSE)</f>
        <v>#NAME?</v>
      </c>
      <c r="AI641" s="294" t="e">
        <f ca="1">VLOOKUP(F641,[4]IMC!$B$6:$R$210,13,FALSE)</f>
        <v>#NAME?</v>
      </c>
      <c r="AJ641" s="294" t="e">
        <f ca="1">VLOOKUP(F641,[4]IMC!$B$6:$R$210,14,FALSE)</f>
        <v>#NAME?</v>
      </c>
      <c r="AK641" s="294" t="e">
        <f ca="1">VLOOKUP(F641,[4]IMC!$B$6:$R$210,15,FALSE)</f>
        <v>#NAME?</v>
      </c>
      <c r="AL641" s="294" t="e">
        <f ca="1">VLOOKUP(F641,[4]IMC!$B$6:$R$210,16,FALSE)</f>
        <v>#NAME?</v>
      </c>
      <c r="AM641" s="294" t="e">
        <f ca="1">VLOOKUP(F641,[4]IMC!$B$6:$R$210,17,FALSE)</f>
        <v>#NAME?</v>
      </c>
    </row>
    <row r="642" spans="1:39" ht="12">
      <c r="A642" s="281"/>
      <c r="B642" s="281"/>
      <c r="C642" s="281"/>
      <c r="D642" s="283"/>
      <c r="E642" s="283"/>
      <c r="F642" s="284" t="e">
        <f t="shared" ca="1" si="101"/>
        <v>#NAME?</v>
      </c>
      <c r="G642" s="285" t="e">
        <f t="shared" ca="1" si="102"/>
        <v>#NAME?</v>
      </c>
      <c r="H642" s="281"/>
      <c r="I642" s="281"/>
      <c r="J642" s="281">
        <f t="shared" si="99"/>
        <v>0</v>
      </c>
      <c r="K642" s="281"/>
      <c r="L642" s="286" t="e">
        <f t="shared" si="100"/>
        <v>#DIV/0!</v>
      </c>
      <c r="M642" s="287" t="str">
        <f t="shared" ref="M642:M705" si="104">IF(H642&gt;0,IF(I642&gt;0,H642/I642^2,""),"")</f>
        <v/>
      </c>
      <c r="N642" s="288" t="e">
        <f ca="1">MATCH(F642,[4]IMC!B:B,0)</f>
        <v>#NAME?</v>
      </c>
      <c r="O642" s="288" t="e">
        <f t="shared" ca="1" si="103"/>
        <v>#NAME?</v>
      </c>
      <c r="P642" s="287" t="e">
        <f ca="1">CONCATENATE(INDEX([4]IMC!$F$1:$R$5,5,$O642) &amp; " e " &amp; INDEX([4]IMC!$F$1:$R$5,5,$O642+1))</f>
        <v>#NAME?</v>
      </c>
      <c r="Q642" s="281"/>
      <c r="R642" s="288" t="e">
        <f ca="1">MATCH(F642,[4]PC!A:A,0)</f>
        <v>#NAME?</v>
      </c>
      <c r="S642" s="288" t="e">
        <f t="shared" ref="S642:S705" ca="1" si="105">MATCH(K642,INDIRECT("PC!E" &amp; R642 &amp; ":L" &amp;R642),1)</f>
        <v>#NAME?</v>
      </c>
      <c r="T642" s="296" t="e">
        <f ca="1">CONCATENATE(INDEX([4]PC!$E$1:$M$2,1,$S642) &amp; " e " &amp; INDEX([4]PC!$E$1:$M$2,1,$S642+1))</f>
        <v>#NAME?</v>
      </c>
      <c r="U642" s="339"/>
      <c r="V642" s="335" t="e">
        <f t="shared" ref="V642:V705" ca="1" si="106">MATCH(U642,INDIRECT("IMC!F" &amp; N642 &amp; ":R" &amp;N642),1)</f>
        <v>#NAME?</v>
      </c>
      <c r="W642" s="335" t="e">
        <f ca="1">CONCATENATE(INDEX([4]IMC!$F$1:$R$5,5,$V642) &amp; " e " &amp; INDEX([4]IMC!$F$1:$R$5,5,$V642+1))</f>
        <v>#NAME?</v>
      </c>
      <c r="X642" s="336">
        <f t="shared" ref="X642:X705" si="107">U642*(I642*I642)</f>
        <v>0</v>
      </c>
      <c r="Y642" s="336">
        <f t="shared" ref="Y642:Y705" si="108">H642-X642</f>
        <v>0</v>
      </c>
      <c r="Z642" s="337"/>
      <c r="AA642" s="294" t="e">
        <f ca="1">VLOOKUP(F642,[4]IMC!$B$6:$R$210,5,FALSE)</f>
        <v>#NAME?</v>
      </c>
      <c r="AB642" s="294" t="e">
        <f ca="1">VLOOKUP(F642,[4]IMC!$B$6:$R$210,6,FALSE)</f>
        <v>#NAME?</v>
      </c>
      <c r="AC642" s="294" t="e">
        <f ca="1">VLOOKUP(F642,[4]IMC!$B$6:$R$210,7,FALSE)</f>
        <v>#NAME?</v>
      </c>
      <c r="AD642" s="294" t="e">
        <f ca="1">VLOOKUP(F642,[4]IMC!$B$6:$R$210,8,FALSE)</f>
        <v>#NAME?</v>
      </c>
      <c r="AE642" s="294" t="e">
        <f ca="1">VLOOKUP(F642,[4]IMC!$B$6:$R$210,9,FALSE)</f>
        <v>#NAME?</v>
      </c>
      <c r="AF642" s="294" t="e">
        <f ca="1">VLOOKUP(F642,[4]IMC!$B$6:$R$210,10,FALSE)</f>
        <v>#NAME?</v>
      </c>
      <c r="AG642" s="294" t="e">
        <f ca="1">VLOOKUP(F642,[4]IMC!$B$6:$R$210,11,FALSE)</f>
        <v>#NAME?</v>
      </c>
      <c r="AH642" s="294" t="e">
        <f ca="1">VLOOKUP(F642,[4]IMC!$B$6:$R$210,12,FALSE)</f>
        <v>#NAME?</v>
      </c>
      <c r="AI642" s="294" t="e">
        <f ca="1">VLOOKUP(F642,[4]IMC!$B$6:$R$210,13,FALSE)</f>
        <v>#NAME?</v>
      </c>
      <c r="AJ642" s="294" t="e">
        <f ca="1">VLOOKUP(F642,[4]IMC!$B$6:$R$210,14,FALSE)</f>
        <v>#NAME?</v>
      </c>
      <c r="AK642" s="294" t="e">
        <f ca="1">VLOOKUP(F642,[4]IMC!$B$6:$R$210,15,FALSE)</f>
        <v>#NAME?</v>
      </c>
      <c r="AL642" s="294" t="e">
        <f ca="1">VLOOKUP(F642,[4]IMC!$B$6:$R$210,16,FALSE)</f>
        <v>#NAME?</v>
      </c>
      <c r="AM642" s="294" t="e">
        <f ca="1">VLOOKUP(F642,[4]IMC!$B$6:$R$210,17,FALSE)</f>
        <v>#NAME?</v>
      </c>
    </row>
    <row r="643" spans="1:39" ht="12">
      <c r="A643" s="281"/>
      <c r="B643" s="281"/>
      <c r="C643" s="281"/>
      <c r="D643" s="283"/>
      <c r="E643" s="283"/>
      <c r="F643" s="284" t="e">
        <f t="shared" ca="1" si="101"/>
        <v>#NAME?</v>
      </c>
      <c r="G643" s="285" t="e">
        <f t="shared" ca="1" si="102"/>
        <v>#NAME?</v>
      </c>
      <c r="H643" s="281"/>
      <c r="I643" s="281"/>
      <c r="J643" s="281">
        <f t="shared" ref="J643:J706" si="109">I643*100</f>
        <v>0</v>
      </c>
      <c r="K643" s="281"/>
      <c r="L643" s="286" t="e">
        <f t="shared" ref="L643:L706" si="110">K643/J643</f>
        <v>#DIV/0!</v>
      </c>
      <c r="M643" s="287" t="str">
        <f t="shared" si="104"/>
        <v/>
      </c>
      <c r="N643" s="288" t="e">
        <f ca="1">MATCH(F643,[4]IMC!B:B,0)</f>
        <v>#NAME?</v>
      </c>
      <c r="O643" s="288" t="e">
        <f t="shared" ca="1" si="103"/>
        <v>#NAME?</v>
      </c>
      <c r="P643" s="287" t="e">
        <f ca="1">CONCATENATE(INDEX([4]IMC!$F$1:$R$5,5,$O643) &amp; " e " &amp; INDEX([4]IMC!$F$1:$R$5,5,$O643+1))</f>
        <v>#NAME?</v>
      </c>
      <c r="Q643" s="281"/>
      <c r="R643" s="288" t="e">
        <f ca="1">MATCH(F643,[4]PC!A:A,0)</f>
        <v>#NAME?</v>
      </c>
      <c r="S643" s="288" t="e">
        <f t="shared" ca="1" si="105"/>
        <v>#NAME?</v>
      </c>
      <c r="T643" s="296" t="e">
        <f ca="1">CONCATENATE(INDEX([4]PC!$E$1:$M$2,1,$S643) &amp; " e " &amp; INDEX([4]PC!$E$1:$M$2,1,$S643+1))</f>
        <v>#NAME?</v>
      </c>
      <c r="U643" s="339"/>
      <c r="V643" s="335" t="e">
        <f t="shared" ca="1" si="106"/>
        <v>#NAME?</v>
      </c>
      <c r="W643" s="335" t="e">
        <f ca="1">CONCATENATE(INDEX([4]IMC!$F$1:$R$5,5,$V643) &amp; " e " &amp; INDEX([4]IMC!$F$1:$R$5,5,$V643+1))</f>
        <v>#NAME?</v>
      </c>
      <c r="X643" s="336">
        <f t="shared" si="107"/>
        <v>0</v>
      </c>
      <c r="Y643" s="336">
        <f t="shared" si="108"/>
        <v>0</v>
      </c>
      <c r="Z643" s="337"/>
      <c r="AA643" s="294" t="e">
        <f ca="1">VLOOKUP(F643,[4]IMC!$B$6:$R$210,5,FALSE)</f>
        <v>#NAME?</v>
      </c>
      <c r="AB643" s="294" t="e">
        <f ca="1">VLOOKUP(F643,[4]IMC!$B$6:$R$210,6,FALSE)</f>
        <v>#NAME?</v>
      </c>
      <c r="AC643" s="294" t="e">
        <f ca="1">VLOOKUP(F643,[4]IMC!$B$6:$R$210,7,FALSE)</f>
        <v>#NAME?</v>
      </c>
      <c r="AD643" s="294" t="e">
        <f ca="1">VLOOKUP(F643,[4]IMC!$B$6:$R$210,8,FALSE)</f>
        <v>#NAME?</v>
      </c>
      <c r="AE643" s="294" t="e">
        <f ca="1">VLOOKUP(F643,[4]IMC!$B$6:$R$210,9,FALSE)</f>
        <v>#NAME?</v>
      </c>
      <c r="AF643" s="294" t="e">
        <f ca="1">VLOOKUP(F643,[4]IMC!$B$6:$R$210,10,FALSE)</f>
        <v>#NAME?</v>
      </c>
      <c r="AG643" s="294" t="e">
        <f ca="1">VLOOKUP(F643,[4]IMC!$B$6:$R$210,11,FALSE)</f>
        <v>#NAME?</v>
      </c>
      <c r="AH643" s="294" t="e">
        <f ca="1">VLOOKUP(F643,[4]IMC!$B$6:$R$210,12,FALSE)</f>
        <v>#NAME?</v>
      </c>
      <c r="AI643" s="294" t="e">
        <f ca="1">VLOOKUP(F643,[4]IMC!$B$6:$R$210,13,FALSE)</f>
        <v>#NAME?</v>
      </c>
      <c r="AJ643" s="294" t="e">
        <f ca="1">VLOOKUP(F643,[4]IMC!$B$6:$R$210,14,FALSE)</f>
        <v>#NAME?</v>
      </c>
      <c r="AK643" s="294" t="e">
        <f ca="1">VLOOKUP(F643,[4]IMC!$B$6:$R$210,15,FALSE)</f>
        <v>#NAME?</v>
      </c>
      <c r="AL643" s="294" t="e">
        <f ca="1">VLOOKUP(F643,[4]IMC!$B$6:$R$210,16,FALSE)</f>
        <v>#NAME?</v>
      </c>
      <c r="AM643" s="294" t="e">
        <f ca="1">VLOOKUP(F643,[4]IMC!$B$6:$R$210,17,FALSE)</f>
        <v>#NAME?</v>
      </c>
    </row>
    <row r="644" spans="1:39" ht="12">
      <c r="A644" s="281"/>
      <c r="B644" s="281"/>
      <c r="C644" s="281"/>
      <c r="D644" s="283"/>
      <c r="E644" s="283"/>
      <c r="F644" s="284" t="e">
        <f t="shared" ca="1" si="101"/>
        <v>#NAME?</v>
      </c>
      <c r="G644" s="285" t="e">
        <f t="shared" ca="1" si="102"/>
        <v>#NAME?</v>
      </c>
      <c r="H644" s="281"/>
      <c r="I644" s="281"/>
      <c r="J644" s="281">
        <f t="shared" si="109"/>
        <v>0</v>
      </c>
      <c r="K644" s="281"/>
      <c r="L644" s="286" t="e">
        <f t="shared" si="110"/>
        <v>#DIV/0!</v>
      </c>
      <c r="M644" s="287" t="str">
        <f t="shared" si="104"/>
        <v/>
      </c>
      <c r="N644" s="288" t="e">
        <f ca="1">MATCH(F644,[4]IMC!B:B,0)</f>
        <v>#NAME?</v>
      </c>
      <c r="O644" s="288" t="e">
        <f t="shared" ca="1" si="103"/>
        <v>#NAME?</v>
      </c>
      <c r="P644" s="287" t="e">
        <f ca="1">CONCATENATE(INDEX([4]IMC!$F$1:$R$5,5,$O644) &amp; " e " &amp; INDEX([4]IMC!$F$1:$R$5,5,$O644+1))</f>
        <v>#NAME?</v>
      </c>
      <c r="Q644" s="281"/>
      <c r="R644" s="288" t="e">
        <f ca="1">MATCH(F644,[4]PC!A:A,0)</f>
        <v>#NAME?</v>
      </c>
      <c r="S644" s="288" t="e">
        <f t="shared" ca="1" si="105"/>
        <v>#NAME?</v>
      </c>
      <c r="T644" s="296" t="e">
        <f ca="1">CONCATENATE(INDEX([4]PC!$E$1:$M$2,1,$S644) &amp; " e " &amp; INDEX([4]PC!$E$1:$M$2,1,$S644+1))</f>
        <v>#NAME?</v>
      </c>
      <c r="U644" s="339"/>
      <c r="V644" s="335" t="e">
        <f t="shared" ca="1" si="106"/>
        <v>#NAME?</v>
      </c>
      <c r="W644" s="335" t="e">
        <f ca="1">CONCATENATE(INDEX([4]IMC!$F$1:$R$5,5,$V644) &amp; " e " &amp; INDEX([4]IMC!$F$1:$R$5,5,$V644+1))</f>
        <v>#NAME?</v>
      </c>
      <c r="X644" s="336">
        <f t="shared" si="107"/>
        <v>0</v>
      </c>
      <c r="Y644" s="336">
        <f t="shared" si="108"/>
        <v>0</v>
      </c>
      <c r="Z644" s="337"/>
      <c r="AA644" s="294" t="e">
        <f ca="1">VLOOKUP(F644,[4]IMC!$B$6:$R$210,5,FALSE)</f>
        <v>#NAME?</v>
      </c>
      <c r="AB644" s="294" t="e">
        <f ca="1">VLOOKUP(F644,[4]IMC!$B$6:$R$210,6,FALSE)</f>
        <v>#NAME?</v>
      </c>
      <c r="AC644" s="294" t="e">
        <f ca="1">VLOOKUP(F644,[4]IMC!$B$6:$R$210,7,FALSE)</f>
        <v>#NAME?</v>
      </c>
      <c r="AD644" s="294" t="e">
        <f ca="1">VLOOKUP(F644,[4]IMC!$B$6:$R$210,8,FALSE)</f>
        <v>#NAME?</v>
      </c>
      <c r="AE644" s="294" t="e">
        <f ca="1">VLOOKUP(F644,[4]IMC!$B$6:$R$210,9,FALSE)</f>
        <v>#NAME?</v>
      </c>
      <c r="AF644" s="294" t="e">
        <f ca="1">VLOOKUP(F644,[4]IMC!$B$6:$R$210,10,FALSE)</f>
        <v>#NAME?</v>
      </c>
      <c r="AG644" s="294" t="e">
        <f ca="1">VLOOKUP(F644,[4]IMC!$B$6:$R$210,11,FALSE)</f>
        <v>#NAME?</v>
      </c>
      <c r="AH644" s="294" t="e">
        <f ca="1">VLOOKUP(F644,[4]IMC!$B$6:$R$210,12,FALSE)</f>
        <v>#NAME?</v>
      </c>
      <c r="AI644" s="294" t="e">
        <f ca="1">VLOOKUP(F644,[4]IMC!$B$6:$R$210,13,FALSE)</f>
        <v>#NAME?</v>
      </c>
      <c r="AJ644" s="294" t="e">
        <f ca="1">VLOOKUP(F644,[4]IMC!$B$6:$R$210,14,FALSE)</f>
        <v>#NAME?</v>
      </c>
      <c r="AK644" s="294" t="e">
        <f ca="1">VLOOKUP(F644,[4]IMC!$B$6:$R$210,15,FALSE)</f>
        <v>#NAME?</v>
      </c>
      <c r="AL644" s="294" t="e">
        <f ca="1">VLOOKUP(F644,[4]IMC!$B$6:$R$210,16,FALSE)</f>
        <v>#NAME?</v>
      </c>
      <c r="AM644" s="294" t="e">
        <f ca="1">VLOOKUP(F644,[4]IMC!$B$6:$R$210,17,FALSE)</f>
        <v>#NAME?</v>
      </c>
    </row>
    <row r="645" spans="1:39" ht="12">
      <c r="A645" s="281"/>
      <c r="B645" s="281"/>
      <c r="C645" s="281"/>
      <c r="D645" s="283"/>
      <c r="E645" s="283"/>
      <c r="F645" s="284" t="e">
        <f t="shared" ca="1" si="101"/>
        <v>#NAME?</v>
      </c>
      <c r="G645" s="285" t="e">
        <f t="shared" ca="1" si="102"/>
        <v>#NAME?</v>
      </c>
      <c r="H645" s="281"/>
      <c r="I645" s="281"/>
      <c r="J645" s="281">
        <f t="shared" si="109"/>
        <v>0</v>
      </c>
      <c r="K645" s="281"/>
      <c r="L645" s="286" t="e">
        <f t="shared" si="110"/>
        <v>#DIV/0!</v>
      </c>
      <c r="M645" s="287" t="str">
        <f t="shared" si="104"/>
        <v/>
      </c>
      <c r="N645" s="288" t="e">
        <f ca="1">MATCH(F645,[4]IMC!B:B,0)</f>
        <v>#NAME?</v>
      </c>
      <c r="O645" s="288" t="e">
        <f t="shared" ca="1" si="103"/>
        <v>#NAME?</v>
      </c>
      <c r="P645" s="287" t="e">
        <f ca="1">CONCATENATE(INDEX([4]IMC!$F$1:$R$5,5,$O645) &amp; " e " &amp; INDEX([4]IMC!$F$1:$R$5,5,$O645+1))</f>
        <v>#NAME?</v>
      </c>
      <c r="Q645" s="281"/>
      <c r="R645" s="288" t="e">
        <f ca="1">MATCH(F645,[4]PC!A:A,0)</f>
        <v>#NAME?</v>
      </c>
      <c r="S645" s="288" t="e">
        <f t="shared" ca="1" si="105"/>
        <v>#NAME?</v>
      </c>
      <c r="T645" s="296" t="e">
        <f ca="1">CONCATENATE(INDEX([4]PC!$E$1:$M$2,1,$S645) &amp; " e " &amp; INDEX([4]PC!$E$1:$M$2,1,$S645+1))</f>
        <v>#NAME?</v>
      </c>
      <c r="U645" s="339"/>
      <c r="V645" s="335" t="e">
        <f t="shared" ca="1" si="106"/>
        <v>#NAME?</v>
      </c>
      <c r="W645" s="335" t="e">
        <f ca="1">CONCATENATE(INDEX([4]IMC!$F$1:$R$5,5,$V645) &amp; " e " &amp; INDEX([4]IMC!$F$1:$R$5,5,$V645+1))</f>
        <v>#NAME?</v>
      </c>
      <c r="X645" s="336">
        <f t="shared" si="107"/>
        <v>0</v>
      </c>
      <c r="Y645" s="336">
        <f t="shared" si="108"/>
        <v>0</v>
      </c>
      <c r="Z645" s="337"/>
      <c r="AA645" s="294" t="e">
        <f ca="1">VLOOKUP(F645,[4]IMC!$B$6:$R$210,5,FALSE)</f>
        <v>#NAME?</v>
      </c>
      <c r="AB645" s="294" t="e">
        <f ca="1">VLOOKUP(F645,[4]IMC!$B$6:$R$210,6,FALSE)</f>
        <v>#NAME?</v>
      </c>
      <c r="AC645" s="294" t="e">
        <f ca="1">VLOOKUP(F645,[4]IMC!$B$6:$R$210,7,FALSE)</f>
        <v>#NAME?</v>
      </c>
      <c r="AD645" s="294" t="e">
        <f ca="1">VLOOKUP(F645,[4]IMC!$B$6:$R$210,8,FALSE)</f>
        <v>#NAME?</v>
      </c>
      <c r="AE645" s="294" t="e">
        <f ca="1">VLOOKUP(F645,[4]IMC!$B$6:$R$210,9,FALSE)</f>
        <v>#NAME?</v>
      </c>
      <c r="AF645" s="294" t="e">
        <f ca="1">VLOOKUP(F645,[4]IMC!$B$6:$R$210,10,FALSE)</f>
        <v>#NAME?</v>
      </c>
      <c r="AG645" s="294" t="e">
        <f ca="1">VLOOKUP(F645,[4]IMC!$B$6:$R$210,11,FALSE)</f>
        <v>#NAME?</v>
      </c>
      <c r="AH645" s="294" t="e">
        <f ca="1">VLOOKUP(F645,[4]IMC!$B$6:$R$210,12,FALSE)</f>
        <v>#NAME?</v>
      </c>
      <c r="AI645" s="294" t="e">
        <f ca="1">VLOOKUP(F645,[4]IMC!$B$6:$R$210,13,FALSE)</f>
        <v>#NAME?</v>
      </c>
      <c r="AJ645" s="294" t="e">
        <f ca="1">VLOOKUP(F645,[4]IMC!$B$6:$R$210,14,FALSE)</f>
        <v>#NAME?</v>
      </c>
      <c r="AK645" s="294" t="e">
        <f ca="1">VLOOKUP(F645,[4]IMC!$B$6:$R$210,15,FALSE)</f>
        <v>#NAME?</v>
      </c>
      <c r="AL645" s="294" t="e">
        <f ca="1">VLOOKUP(F645,[4]IMC!$B$6:$R$210,16,FALSE)</f>
        <v>#NAME?</v>
      </c>
      <c r="AM645" s="294" t="e">
        <f ca="1">VLOOKUP(F645,[4]IMC!$B$6:$R$210,17,FALSE)</f>
        <v>#NAME?</v>
      </c>
    </row>
    <row r="646" spans="1:39" ht="12">
      <c r="A646" s="281"/>
      <c r="B646" s="281"/>
      <c r="C646" s="281"/>
      <c r="D646" s="283"/>
      <c r="E646" s="283"/>
      <c r="F646" s="284" t="e">
        <f t="shared" ca="1" si="101"/>
        <v>#NAME?</v>
      </c>
      <c r="G646" s="285" t="e">
        <f t="shared" ca="1" si="102"/>
        <v>#NAME?</v>
      </c>
      <c r="H646" s="281"/>
      <c r="I646" s="281"/>
      <c r="J646" s="281">
        <f t="shared" si="109"/>
        <v>0</v>
      </c>
      <c r="K646" s="281"/>
      <c r="L646" s="286" t="e">
        <f t="shared" si="110"/>
        <v>#DIV/0!</v>
      </c>
      <c r="M646" s="287" t="str">
        <f t="shared" si="104"/>
        <v/>
      </c>
      <c r="N646" s="288" t="e">
        <f ca="1">MATCH(F646,[4]IMC!B:B,0)</f>
        <v>#NAME?</v>
      </c>
      <c r="O646" s="288" t="e">
        <f t="shared" ca="1" si="103"/>
        <v>#NAME?</v>
      </c>
      <c r="P646" s="287" t="e">
        <f ca="1">CONCATENATE(INDEX([4]IMC!$F$1:$R$5,5,$O646) &amp; " e " &amp; INDEX([4]IMC!$F$1:$R$5,5,$O646+1))</f>
        <v>#NAME?</v>
      </c>
      <c r="Q646" s="281"/>
      <c r="R646" s="288" t="e">
        <f ca="1">MATCH(F646,[4]PC!A:A,0)</f>
        <v>#NAME?</v>
      </c>
      <c r="S646" s="288" t="e">
        <f t="shared" ca="1" si="105"/>
        <v>#NAME?</v>
      </c>
      <c r="T646" s="296" t="e">
        <f ca="1">CONCATENATE(INDEX([4]PC!$E$1:$M$2,1,$S646) &amp; " e " &amp; INDEX([4]PC!$E$1:$M$2,1,$S646+1))</f>
        <v>#NAME?</v>
      </c>
      <c r="U646" s="339"/>
      <c r="V646" s="335" t="e">
        <f t="shared" ca="1" si="106"/>
        <v>#NAME?</v>
      </c>
      <c r="W646" s="335" t="e">
        <f ca="1">CONCATENATE(INDEX([4]IMC!$F$1:$R$5,5,$V646) &amp; " e " &amp; INDEX([4]IMC!$F$1:$R$5,5,$V646+1))</f>
        <v>#NAME?</v>
      </c>
      <c r="X646" s="336">
        <f t="shared" si="107"/>
        <v>0</v>
      </c>
      <c r="Y646" s="336">
        <f t="shared" si="108"/>
        <v>0</v>
      </c>
      <c r="Z646" s="337"/>
      <c r="AA646" s="294" t="e">
        <f ca="1">VLOOKUP(F646,[4]IMC!$B$6:$R$210,5,FALSE)</f>
        <v>#NAME?</v>
      </c>
      <c r="AB646" s="294" t="e">
        <f ca="1">VLOOKUP(F646,[4]IMC!$B$6:$R$210,6,FALSE)</f>
        <v>#NAME?</v>
      </c>
      <c r="AC646" s="294" t="e">
        <f ca="1">VLOOKUP(F646,[4]IMC!$B$6:$R$210,7,FALSE)</f>
        <v>#NAME?</v>
      </c>
      <c r="AD646" s="294" t="e">
        <f ca="1">VLOOKUP(F646,[4]IMC!$B$6:$R$210,8,FALSE)</f>
        <v>#NAME?</v>
      </c>
      <c r="AE646" s="294" t="e">
        <f ca="1">VLOOKUP(F646,[4]IMC!$B$6:$R$210,9,FALSE)</f>
        <v>#NAME?</v>
      </c>
      <c r="AF646" s="294" t="e">
        <f ca="1">VLOOKUP(F646,[4]IMC!$B$6:$R$210,10,FALSE)</f>
        <v>#NAME?</v>
      </c>
      <c r="AG646" s="294" t="e">
        <f ca="1">VLOOKUP(F646,[4]IMC!$B$6:$R$210,11,FALSE)</f>
        <v>#NAME?</v>
      </c>
      <c r="AH646" s="294" t="e">
        <f ca="1">VLOOKUP(F646,[4]IMC!$B$6:$R$210,12,FALSE)</f>
        <v>#NAME?</v>
      </c>
      <c r="AI646" s="294" t="e">
        <f ca="1">VLOOKUP(F646,[4]IMC!$B$6:$R$210,13,FALSE)</f>
        <v>#NAME?</v>
      </c>
      <c r="AJ646" s="294" t="e">
        <f ca="1">VLOOKUP(F646,[4]IMC!$B$6:$R$210,14,FALSE)</f>
        <v>#NAME?</v>
      </c>
      <c r="AK646" s="294" t="e">
        <f ca="1">VLOOKUP(F646,[4]IMC!$B$6:$R$210,15,FALSE)</f>
        <v>#NAME?</v>
      </c>
      <c r="AL646" s="294" t="e">
        <f ca="1">VLOOKUP(F646,[4]IMC!$B$6:$R$210,16,FALSE)</f>
        <v>#NAME?</v>
      </c>
      <c r="AM646" s="294" t="e">
        <f ca="1">VLOOKUP(F646,[4]IMC!$B$6:$R$210,17,FALSE)</f>
        <v>#NAME?</v>
      </c>
    </row>
    <row r="647" spans="1:39" ht="12">
      <c r="A647" s="281"/>
      <c r="B647" s="281"/>
      <c r="C647" s="281"/>
      <c r="D647" s="283"/>
      <c r="E647" s="283"/>
      <c r="F647" s="284" t="e">
        <f t="shared" ca="1" si="101"/>
        <v>#NAME?</v>
      </c>
      <c r="G647" s="285" t="e">
        <f t="shared" ca="1" si="102"/>
        <v>#NAME?</v>
      </c>
      <c r="H647" s="281"/>
      <c r="I647" s="281"/>
      <c r="J647" s="281">
        <f t="shared" si="109"/>
        <v>0</v>
      </c>
      <c r="K647" s="281"/>
      <c r="L647" s="286" t="e">
        <f t="shared" si="110"/>
        <v>#DIV/0!</v>
      </c>
      <c r="M647" s="287" t="str">
        <f t="shared" si="104"/>
        <v/>
      </c>
      <c r="N647" s="288" t="e">
        <f ca="1">MATCH(F647,[4]IMC!B:B,0)</f>
        <v>#NAME?</v>
      </c>
      <c r="O647" s="288" t="e">
        <f t="shared" ca="1" si="103"/>
        <v>#NAME?</v>
      </c>
      <c r="P647" s="287" t="e">
        <f ca="1">CONCATENATE(INDEX([4]IMC!$F$1:$R$5,5,$O647) &amp; " e " &amp; INDEX([4]IMC!$F$1:$R$5,5,$O647+1))</f>
        <v>#NAME?</v>
      </c>
      <c r="Q647" s="281"/>
      <c r="R647" s="288" t="e">
        <f ca="1">MATCH(F647,[4]PC!A:A,0)</f>
        <v>#NAME?</v>
      </c>
      <c r="S647" s="288" t="e">
        <f t="shared" ca="1" si="105"/>
        <v>#NAME?</v>
      </c>
      <c r="T647" s="296" t="e">
        <f ca="1">CONCATENATE(INDEX([4]PC!$E$1:$M$2,1,$S647) &amp; " e " &amp; INDEX([4]PC!$E$1:$M$2,1,$S647+1))</f>
        <v>#NAME?</v>
      </c>
      <c r="U647" s="339"/>
      <c r="V647" s="335" t="e">
        <f t="shared" ca="1" si="106"/>
        <v>#NAME?</v>
      </c>
      <c r="W647" s="335" t="e">
        <f ca="1">CONCATENATE(INDEX([4]IMC!$F$1:$R$5,5,$V647) &amp; " e " &amp; INDEX([4]IMC!$F$1:$R$5,5,$V647+1))</f>
        <v>#NAME?</v>
      </c>
      <c r="X647" s="336">
        <f t="shared" si="107"/>
        <v>0</v>
      </c>
      <c r="Y647" s="336">
        <f t="shared" si="108"/>
        <v>0</v>
      </c>
      <c r="Z647" s="337"/>
      <c r="AA647" s="294" t="e">
        <f ca="1">VLOOKUP(F647,[4]IMC!$B$6:$R$210,5,FALSE)</f>
        <v>#NAME?</v>
      </c>
      <c r="AB647" s="294" t="e">
        <f ca="1">VLOOKUP(F647,[4]IMC!$B$6:$R$210,6,FALSE)</f>
        <v>#NAME?</v>
      </c>
      <c r="AC647" s="294" t="e">
        <f ca="1">VLOOKUP(F647,[4]IMC!$B$6:$R$210,7,FALSE)</f>
        <v>#NAME?</v>
      </c>
      <c r="AD647" s="294" t="e">
        <f ca="1">VLOOKUP(F647,[4]IMC!$B$6:$R$210,8,FALSE)</f>
        <v>#NAME?</v>
      </c>
      <c r="AE647" s="294" t="e">
        <f ca="1">VLOOKUP(F647,[4]IMC!$B$6:$R$210,9,FALSE)</f>
        <v>#NAME?</v>
      </c>
      <c r="AF647" s="294" t="e">
        <f ca="1">VLOOKUP(F647,[4]IMC!$B$6:$R$210,10,FALSE)</f>
        <v>#NAME?</v>
      </c>
      <c r="AG647" s="294" t="e">
        <f ca="1">VLOOKUP(F647,[4]IMC!$B$6:$R$210,11,FALSE)</f>
        <v>#NAME?</v>
      </c>
      <c r="AH647" s="294" t="e">
        <f ca="1">VLOOKUP(F647,[4]IMC!$B$6:$R$210,12,FALSE)</f>
        <v>#NAME?</v>
      </c>
      <c r="AI647" s="294" t="e">
        <f ca="1">VLOOKUP(F647,[4]IMC!$B$6:$R$210,13,FALSE)</f>
        <v>#NAME?</v>
      </c>
      <c r="AJ647" s="294" t="e">
        <f ca="1">VLOOKUP(F647,[4]IMC!$B$6:$R$210,14,FALSE)</f>
        <v>#NAME?</v>
      </c>
      <c r="AK647" s="294" t="e">
        <f ca="1">VLOOKUP(F647,[4]IMC!$B$6:$R$210,15,FALSE)</f>
        <v>#NAME?</v>
      </c>
      <c r="AL647" s="294" t="e">
        <f ca="1">VLOOKUP(F647,[4]IMC!$B$6:$R$210,16,FALSE)</f>
        <v>#NAME?</v>
      </c>
      <c r="AM647" s="294" t="e">
        <f ca="1">VLOOKUP(F647,[4]IMC!$B$6:$R$210,17,FALSE)</f>
        <v>#NAME?</v>
      </c>
    </row>
    <row r="648" spans="1:39" ht="12">
      <c r="A648" s="281"/>
      <c r="B648" s="281"/>
      <c r="C648" s="281"/>
      <c r="D648" s="283"/>
      <c r="E648" s="283"/>
      <c r="F648" s="284" t="e">
        <f t="shared" ca="1" si="101"/>
        <v>#NAME?</v>
      </c>
      <c r="G648" s="285" t="e">
        <f t="shared" ca="1" si="102"/>
        <v>#NAME?</v>
      </c>
      <c r="H648" s="281"/>
      <c r="I648" s="281"/>
      <c r="J648" s="281">
        <f t="shared" si="109"/>
        <v>0</v>
      </c>
      <c r="K648" s="281"/>
      <c r="L648" s="286" t="e">
        <f t="shared" si="110"/>
        <v>#DIV/0!</v>
      </c>
      <c r="M648" s="287" t="str">
        <f t="shared" si="104"/>
        <v/>
      </c>
      <c r="N648" s="288" t="e">
        <f ca="1">MATCH(F648,[4]IMC!B:B,0)</f>
        <v>#NAME?</v>
      </c>
      <c r="O648" s="288" t="e">
        <f t="shared" ca="1" si="103"/>
        <v>#NAME?</v>
      </c>
      <c r="P648" s="287" t="e">
        <f ca="1">CONCATENATE(INDEX([4]IMC!$F$1:$R$5,5,$O648) &amp; " e " &amp; INDEX([4]IMC!$F$1:$R$5,5,$O648+1))</f>
        <v>#NAME?</v>
      </c>
      <c r="Q648" s="281"/>
      <c r="R648" s="288" t="e">
        <f ca="1">MATCH(F648,[4]PC!A:A,0)</f>
        <v>#NAME?</v>
      </c>
      <c r="S648" s="288" t="e">
        <f t="shared" ca="1" si="105"/>
        <v>#NAME?</v>
      </c>
      <c r="T648" s="296" t="e">
        <f ca="1">CONCATENATE(INDEX([4]PC!$E$1:$M$2,1,$S648) &amp; " e " &amp; INDEX([4]PC!$E$1:$M$2,1,$S648+1))</f>
        <v>#NAME?</v>
      </c>
      <c r="U648" s="339"/>
      <c r="V648" s="335" t="e">
        <f t="shared" ca="1" si="106"/>
        <v>#NAME?</v>
      </c>
      <c r="W648" s="335" t="e">
        <f ca="1">CONCATENATE(INDEX([4]IMC!$F$1:$R$5,5,$V648) &amp; " e " &amp; INDEX([4]IMC!$F$1:$R$5,5,$V648+1))</f>
        <v>#NAME?</v>
      </c>
      <c r="X648" s="336">
        <f t="shared" si="107"/>
        <v>0</v>
      </c>
      <c r="Y648" s="336">
        <f t="shared" si="108"/>
        <v>0</v>
      </c>
      <c r="Z648" s="337"/>
      <c r="AA648" s="294" t="e">
        <f ca="1">VLOOKUP(F648,[4]IMC!$B$6:$R$210,5,FALSE)</f>
        <v>#NAME?</v>
      </c>
      <c r="AB648" s="294" t="e">
        <f ca="1">VLOOKUP(F648,[4]IMC!$B$6:$R$210,6,FALSE)</f>
        <v>#NAME?</v>
      </c>
      <c r="AC648" s="294" t="e">
        <f ca="1">VLOOKUP(F648,[4]IMC!$B$6:$R$210,7,FALSE)</f>
        <v>#NAME?</v>
      </c>
      <c r="AD648" s="294" t="e">
        <f ca="1">VLOOKUP(F648,[4]IMC!$B$6:$R$210,8,FALSE)</f>
        <v>#NAME?</v>
      </c>
      <c r="AE648" s="294" t="e">
        <f ca="1">VLOOKUP(F648,[4]IMC!$B$6:$R$210,9,FALSE)</f>
        <v>#NAME?</v>
      </c>
      <c r="AF648" s="294" t="e">
        <f ca="1">VLOOKUP(F648,[4]IMC!$B$6:$R$210,10,FALSE)</f>
        <v>#NAME?</v>
      </c>
      <c r="AG648" s="294" t="e">
        <f ca="1">VLOOKUP(F648,[4]IMC!$B$6:$R$210,11,FALSE)</f>
        <v>#NAME?</v>
      </c>
      <c r="AH648" s="294" t="e">
        <f ca="1">VLOOKUP(F648,[4]IMC!$B$6:$R$210,12,FALSE)</f>
        <v>#NAME?</v>
      </c>
      <c r="AI648" s="294" t="e">
        <f ca="1">VLOOKUP(F648,[4]IMC!$B$6:$R$210,13,FALSE)</f>
        <v>#NAME?</v>
      </c>
      <c r="AJ648" s="294" t="e">
        <f ca="1">VLOOKUP(F648,[4]IMC!$B$6:$R$210,14,FALSE)</f>
        <v>#NAME?</v>
      </c>
      <c r="AK648" s="294" t="e">
        <f ca="1">VLOOKUP(F648,[4]IMC!$B$6:$R$210,15,FALSE)</f>
        <v>#NAME?</v>
      </c>
      <c r="AL648" s="294" t="e">
        <f ca="1">VLOOKUP(F648,[4]IMC!$B$6:$R$210,16,FALSE)</f>
        <v>#NAME?</v>
      </c>
      <c r="AM648" s="294" t="e">
        <f ca="1">VLOOKUP(F648,[4]IMC!$B$6:$R$210,17,FALSE)</f>
        <v>#NAME?</v>
      </c>
    </row>
    <row r="649" spans="1:39" ht="12">
      <c r="A649" s="281"/>
      <c r="B649" s="281"/>
      <c r="C649" s="281"/>
      <c r="D649" s="283"/>
      <c r="E649" s="283"/>
      <c r="F649" s="284" t="e">
        <f t="shared" ca="1" si="101"/>
        <v>#NAME?</v>
      </c>
      <c r="G649" s="285" t="e">
        <f t="shared" ca="1" si="102"/>
        <v>#NAME?</v>
      </c>
      <c r="H649" s="281"/>
      <c r="I649" s="281"/>
      <c r="J649" s="281">
        <f t="shared" si="109"/>
        <v>0</v>
      </c>
      <c r="K649" s="281"/>
      <c r="L649" s="286" t="e">
        <f t="shared" si="110"/>
        <v>#DIV/0!</v>
      </c>
      <c r="M649" s="287" t="str">
        <f t="shared" si="104"/>
        <v/>
      </c>
      <c r="N649" s="288" t="e">
        <f ca="1">MATCH(F649,[4]IMC!B:B,0)</f>
        <v>#NAME?</v>
      </c>
      <c r="O649" s="288" t="e">
        <f t="shared" ca="1" si="103"/>
        <v>#NAME?</v>
      </c>
      <c r="P649" s="287" t="e">
        <f ca="1">CONCATENATE(INDEX([4]IMC!$F$1:$R$5,5,$O649) &amp; " e " &amp; INDEX([4]IMC!$F$1:$R$5,5,$O649+1))</f>
        <v>#NAME?</v>
      </c>
      <c r="Q649" s="281"/>
      <c r="R649" s="288" t="e">
        <f ca="1">MATCH(F649,[4]PC!A:A,0)</f>
        <v>#NAME?</v>
      </c>
      <c r="S649" s="288" t="e">
        <f t="shared" ca="1" si="105"/>
        <v>#NAME?</v>
      </c>
      <c r="T649" s="296" t="e">
        <f ca="1">CONCATENATE(INDEX([4]PC!$E$1:$M$2,1,$S649) &amp; " e " &amp; INDEX([4]PC!$E$1:$M$2,1,$S649+1))</f>
        <v>#NAME?</v>
      </c>
      <c r="U649" s="339"/>
      <c r="V649" s="335" t="e">
        <f t="shared" ca="1" si="106"/>
        <v>#NAME?</v>
      </c>
      <c r="W649" s="335" t="e">
        <f ca="1">CONCATENATE(INDEX([4]IMC!$F$1:$R$5,5,$V649) &amp; " e " &amp; INDEX([4]IMC!$F$1:$R$5,5,$V649+1))</f>
        <v>#NAME?</v>
      </c>
      <c r="X649" s="336">
        <f t="shared" si="107"/>
        <v>0</v>
      </c>
      <c r="Y649" s="336">
        <f t="shared" si="108"/>
        <v>0</v>
      </c>
      <c r="Z649" s="337"/>
      <c r="AA649" s="294" t="e">
        <f ca="1">VLOOKUP(F649,[4]IMC!$B$6:$R$210,5,FALSE)</f>
        <v>#NAME?</v>
      </c>
      <c r="AB649" s="294" t="e">
        <f ca="1">VLOOKUP(F649,[4]IMC!$B$6:$R$210,6,FALSE)</f>
        <v>#NAME?</v>
      </c>
      <c r="AC649" s="294" t="e">
        <f ca="1">VLOOKUP(F649,[4]IMC!$B$6:$R$210,7,FALSE)</f>
        <v>#NAME?</v>
      </c>
      <c r="AD649" s="294" t="e">
        <f ca="1">VLOOKUP(F649,[4]IMC!$B$6:$R$210,8,FALSE)</f>
        <v>#NAME?</v>
      </c>
      <c r="AE649" s="294" t="e">
        <f ca="1">VLOOKUP(F649,[4]IMC!$B$6:$R$210,9,FALSE)</f>
        <v>#NAME?</v>
      </c>
      <c r="AF649" s="294" t="e">
        <f ca="1">VLOOKUP(F649,[4]IMC!$B$6:$R$210,10,FALSE)</f>
        <v>#NAME?</v>
      </c>
      <c r="AG649" s="294" t="e">
        <f ca="1">VLOOKUP(F649,[4]IMC!$B$6:$R$210,11,FALSE)</f>
        <v>#NAME?</v>
      </c>
      <c r="AH649" s="294" t="e">
        <f ca="1">VLOOKUP(F649,[4]IMC!$B$6:$R$210,12,FALSE)</f>
        <v>#NAME?</v>
      </c>
      <c r="AI649" s="294" t="e">
        <f ca="1">VLOOKUP(F649,[4]IMC!$B$6:$R$210,13,FALSE)</f>
        <v>#NAME?</v>
      </c>
      <c r="AJ649" s="294" t="e">
        <f ca="1">VLOOKUP(F649,[4]IMC!$B$6:$R$210,14,FALSE)</f>
        <v>#NAME?</v>
      </c>
      <c r="AK649" s="294" t="e">
        <f ca="1">VLOOKUP(F649,[4]IMC!$B$6:$R$210,15,FALSE)</f>
        <v>#NAME?</v>
      </c>
      <c r="AL649" s="294" t="e">
        <f ca="1">VLOOKUP(F649,[4]IMC!$B$6:$R$210,16,FALSE)</f>
        <v>#NAME?</v>
      </c>
      <c r="AM649" s="294" t="e">
        <f ca="1">VLOOKUP(F649,[4]IMC!$B$6:$R$210,17,FALSE)</f>
        <v>#NAME?</v>
      </c>
    </row>
    <row r="650" spans="1:39" ht="12">
      <c r="A650" s="281"/>
      <c r="B650" s="281"/>
      <c r="C650" s="281"/>
      <c r="D650" s="283"/>
      <c r="E650" s="283"/>
      <c r="F650" s="284" t="e">
        <f t="shared" ca="1" si="101"/>
        <v>#NAME?</v>
      </c>
      <c r="G650" s="285" t="e">
        <f t="shared" ca="1" si="102"/>
        <v>#NAME?</v>
      </c>
      <c r="H650" s="281"/>
      <c r="I650" s="281"/>
      <c r="J650" s="281">
        <f t="shared" si="109"/>
        <v>0</v>
      </c>
      <c r="K650" s="281"/>
      <c r="L650" s="286" t="e">
        <f t="shared" si="110"/>
        <v>#DIV/0!</v>
      </c>
      <c r="M650" s="287" t="str">
        <f t="shared" si="104"/>
        <v/>
      </c>
      <c r="N650" s="288" t="e">
        <f ca="1">MATCH(F650,[4]IMC!B:B,0)</f>
        <v>#NAME?</v>
      </c>
      <c r="O650" s="288" t="e">
        <f t="shared" ca="1" si="103"/>
        <v>#NAME?</v>
      </c>
      <c r="P650" s="287" t="e">
        <f ca="1">CONCATENATE(INDEX([4]IMC!$F$1:$R$5,5,$O650) &amp; " e " &amp; INDEX([4]IMC!$F$1:$R$5,5,$O650+1))</f>
        <v>#NAME?</v>
      </c>
      <c r="Q650" s="281"/>
      <c r="R650" s="288" t="e">
        <f ca="1">MATCH(F650,[4]PC!A:A,0)</f>
        <v>#NAME?</v>
      </c>
      <c r="S650" s="288" t="e">
        <f t="shared" ca="1" si="105"/>
        <v>#NAME?</v>
      </c>
      <c r="T650" s="296" t="e">
        <f ca="1">CONCATENATE(INDEX([4]PC!$E$1:$M$2,1,$S650) &amp; " e " &amp; INDEX([4]PC!$E$1:$M$2,1,$S650+1))</f>
        <v>#NAME?</v>
      </c>
      <c r="U650" s="339"/>
      <c r="V650" s="335" t="e">
        <f t="shared" ca="1" si="106"/>
        <v>#NAME?</v>
      </c>
      <c r="W650" s="335" t="e">
        <f ca="1">CONCATENATE(INDEX([4]IMC!$F$1:$R$5,5,$V650) &amp; " e " &amp; INDEX([4]IMC!$F$1:$R$5,5,$V650+1))</f>
        <v>#NAME?</v>
      </c>
      <c r="X650" s="336">
        <f t="shared" si="107"/>
        <v>0</v>
      </c>
      <c r="Y650" s="336">
        <f t="shared" si="108"/>
        <v>0</v>
      </c>
      <c r="Z650" s="337"/>
      <c r="AA650" s="294" t="e">
        <f ca="1">VLOOKUP(F650,[4]IMC!$B$6:$R$210,5,FALSE)</f>
        <v>#NAME?</v>
      </c>
      <c r="AB650" s="294" t="e">
        <f ca="1">VLOOKUP(F650,[4]IMC!$B$6:$R$210,6,FALSE)</f>
        <v>#NAME?</v>
      </c>
      <c r="AC650" s="294" t="e">
        <f ca="1">VLOOKUP(F650,[4]IMC!$B$6:$R$210,7,FALSE)</f>
        <v>#NAME?</v>
      </c>
      <c r="AD650" s="294" t="e">
        <f ca="1">VLOOKUP(F650,[4]IMC!$B$6:$R$210,8,FALSE)</f>
        <v>#NAME?</v>
      </c>
      <c r="AE650" s="294" t="e">
        <f ca="1">VLOOKUP(F650,[4]IMC!$B$6:$R$210,9,FALSE)</f>
        <v>#NAME?</v>
      </c>
      <c r="AF650" s="294" t="e">
        <f ca="1">VLOOKUP(F650,[4]IMC!$B$6:$R$210,10,FALSE)</f>
        <v>#NAME?</v>
      </c>
      <c r="AG650" s="294" t="e">
        <f ca="1">VLOOKUP(F650,[4]IMC!$B$6:$R$210,11,FALSE)</f>
        <v>#NAME?</v>
      </c>
      <c r="AH650" s="294" t="e">
        <f ca="1">VLOOKUP(F650,[4]IMC!$B$6:$R$210,12,FALSE)</f>
        <v>#NAME?</v>
      </c>
      <c r="AI650" s="294" t="e">
        <f ca="1">VLOOKUP(F650,[4]IMC!$B$6:$R$210,13,FALSE)</f>
        <v>#NAME?</v>
      </c>
      <c r="AJ650" s="294" t="e">
        <f ca="1">VLOOKUP(F650,[4]IMC!$B$6:$R$210,14,FALSE)</f>
        <v>#NAME?</v>
      </c>
      <c r="AK650" s="294" t="e">
        <f ca="1">VLOOKUP(F650,[4]IMC!$B$6:$R$210,15,FALSE)</f>
        <v>#NAME?</v>
      </c>
      <c r="AL650" s="294" t="e">
        <f ca="1">VLOOKUP(F650,[4]IMC!$B$6:$R$210,16,FALSE)</f>
        <v>#NAME?</v>
      </c>
      <c r="AM650" s="294" t="e">
        <f ca="1">VLOOKUP(F650,[4]IMC!$B$6:$R$210,17,FALSE)</f>
        <v>#NAME?</v>
      </c>
    </row>
    <row r="651" spans="1:39" ht="12">
      <c r="A651" s="281"/>
      <c r="B651" s="281"/>
      <c r="C651" s="281"/>
      <c r="D651" s="283"/>
      <c r="E651" s="283"/>
      <c r="F651" s="284" t="e">
        <f t="shared" ca="1" si="101"/>
        <v>#NAME?</v>
      </c>
      <c r="G651" s="285" t="e">
        <f t="shared" ca="1" si="102"/>
        <v>#NAME?</v>
      </c>
      <c r="H651" s="281"/>
      <c r="I651" s="281"/>
      <c r="J651" s="281">
        <f t="shared" si="109"/>
        <v>0</v>
      </c>
      <c r="K651" s="281"/>
      <c r="L651" s="286" t="e">
        <f t="shared" si="110"/>
        <v>#DIV/0!</v>
      </c>
      <c r="M651" s="287" t="str">
        <f t="shared" si="104"/>
        <v/>
      </c>
      <c r="N651" s="288" t="e">
        <f ca="1">MATCH(F651,[4]IMC!B:B,0)</f>
        <v>#NAME?</v>
      </c>
      <c r="O651" s="288" t="e">
        <f t="shared" ca="1" si="103"/>
        <v>#NAME?</v>
      </c>
      <c r="P651" s="287" t="e">
        <f ca="1">CONCATENATE(INDEX([4]IMC!$F$1:$R$5,5,$O651) &amp; " e " &amp; INDEX([4]IMC!$F$1:$R$5,5,$O651+1))</f>
        <v>#NAME?</v>
      </c>
      <c r="Q651" s="281"/>
      <c r="R651" s="288" t="e">
        <f ca="1">MATCH(F651,[4]PC!A:A,0)</f>
        <v>#NAME?</v>
      </c>
      <c r="S651" s="288" t="e">
        <f t="shared" ca="1" si="105"/>
        <v>#NAME?</v>
      </c>
      <c r="T651" s="296" t="e">
        <f ca="1">CONCATENATE(INDEX([4]PC!$E$1:$M$2,1,$S651) &amp; " e " &amp; INDEX([4]PC!$E$1:$M$2,1,$S651+1))</f>
        <v>#NAME?</v>
      </c>
      <c r="U651" s="339"/>
      <c r="V651" s="335" t="e">
        <f t="shared" ca="1" si="106"/>
        <v>#NAME?</v>
      </c>
      <c r="W651" s="335" t="e">
        <f ca="1">CONCATENATE(INDEX([4]IMC!$F$1:$R$5,5,$V651) &amp; " e " &amp; INDEX([4]IMC!$F$1:$R$5,5,$V651+1))</f>
        <v>#NAME?</v>
      </c>
      <c r="X651" s="336">
        <f t="shared" si="107"/>
        <v>0</v>
      </c>
      <c r="Y651" s="336">
        <f t="shared" si="108"/>
        <v>0</v>
      </c>
      <c r="Z651" s="337"/>
      <c r="AA651" s="294" t="e">
        <f ca="1">VLOOKUP(F651,[4]IMC!$B$6:$R$210,5,FALSE)</f>
        <v>#NAME?</v>
      </c>
      <c r="AB651" s="294" t="e">
        <f ca="1">VLOOKUP(F651,[4]IMC!$B$6:$R$210,6,FALSE)</f>
        <v>#NAME?</v>
      </c>
      <c r="AC651" s="294" t="e">
        <f ca="1">VLOOKUP(F651,[4]IMC!$B$6:$R$210,7,FALSE)</f>
        <v>#NAME?</v>
      </c>
      <c r="AD651" s="294" t="e">
        <f ca="1">VLOOKUP(F651,[4]IMC!$B$6:$R$210,8,FALSE)</f>
        <v>#NAME?</v>
      </c>
      <c r="AE651" s="294" t="e">
        <f ca="1">VLOOKUP(F651,[4]IMC!$B$6:$R$210,9,FALSE)</f>
        <v>#NAME?</v>
      </c>
      <c r="AF651" s="294" t="e">
        <f ca="1">VLOOKUP(F651,[4]IMC!$B$6:$R$210,10,FALSE)</f>
        <v>#NAME?</v>
      </c>
      <c r="AG651" s="294" t="e">
        <f ca="1">VLOOKUP(F651,[4]IMC!$B$6:$R$210,11,FALSE)</f>
        <v>#NAME?</v>
      </c>
      <c r="AH651" s="294" t="e">
        <f ca="1">VLOOKUP(F651,[4]IMC!$B$6:$R$210,12,FALSE)</f>
        <v>#NAME?</v>
      </c>
      <c r="AI651" s="294" t="e">
        <f ca="1">VLOOKUP(F651,[4]IMC!$B$6:$R$210,13,FALSE)</f>
        <v>#NAME?</v>
      </c>
      <c r="AJ651" s="294" t="e">
        <f ca="1">VLOOKUP(F651,[4]IMC!$B$6:$R$210,14,FALSE)</f>
        <v>#NAME?</v>
      </c>
      <c r="AK651" s="294" t="e">
        <f ca="1">VLOOKUP(F651,[4]IMC!$B$6:$R$210,15,FALSE)</f>
        <v>#NAME?</v>
      </c>
      <c r="AL651" s="294" t="e">
        <f ca="1">VLOOKUP(F651,[4]IMC!$B$6:$R$210,16,FALSE)</f>
        <v>#NAME?</v>
      </c>
      <c r="AM651" s="294" t="e">
        <f ca="1">VLOOKUP(F651,[4]IMC!$B$6:$R$210,17,FALSE)</f>
        <v>#NAME?</v>
      </c>
    </row>
    <row r="652" spans="1:39" ht="12">
      <c r="A652" s="281"/>
      <c r="B652" s="281"/>
      <c r="C652" s="281"/>
      <c r="D652" s="283"/>
      <c r="E652" s="283"/>
      <c r="F652" s="284" t="e">
        <f t="shared" ca="1" si="101"/>
        <v>#NAME?</v>
      </c>
      <c r="G652" s="285" t="e">
        <f t="shared" ca="1" si="102"/>
        <v>#NAME?</v>
      </c>
      <c r="H652" s="281"/>
      <c r="I652" s="281"/>
      <c r="J652" s="281">
        <f t="shared" si="109"/>
        <v>0</v>
      </c>
      <c r="K652" s="281"/>
      <c r="L652" s="286" t="e">
        <f t="shared" si="110"/>
        <v>#DIV/0!</v>
      </c>
      <c r="M652" s="287" t="str">
        <f t="shared" si="104"/>
        <v/>
      </c>
      <c r="N652" s="288" t="e">
        <f ca="1">MATCH(F652,[4]IMC!B:B,0)</f>
        <v>#NAME?</v>
      </c>
      <c r="O652" s="288" t="e">
        <f t="shared" ca="1" si="103"/>
        <v>#NAME?</v>
      </c>
      <c r="P652" s="287" t="e">
        <f ca="1">CONCATENATE(INDEX([4]IMC!$F$1:$R$5,5,$O652) &amp; " e " &amp; INDEX([4]IMC!$F$1:$R$5,5,$O652+1))</f>
        <v>#NAME?</v>
      </c>
      <c r="Q652" s="281"/>
      <c r="R652" s="288" t="e">
        <f ca="1">MATCH(F652,[4]PC!A:A,0)</f>
        <v>#NAME?</v>
      </c>
      <c r="S652" s="288" t="e">
        <f t="shared" ca="1" si="105"/>
        <v>#NAME?</v>
      </c>
      <c r="T652" s="296" t="e">
        <f ca="1">CONCATENATE(INDEX([4]PC!$E$1:$M$2,1,$S652) &amp; " e " &amp; INDEX([4]PC!$E$1:$M$2,1,$S652+1))</f>
        <v>#NAME?</v>
      </c>
      <c r="U652" s="339"/>
      <c r="V652" s="335" t="e">
        <f t="shared" ca="1" si="106"/>
        <v>#NAME?</v>
      </c>
      <c r="W652" s="335" t="e">
        <f ca="1">CONCATENATE(INDEX([4]IMC!$F$1:$R$5,5,$V652) &amp; " e " &amp; INDEX([4]IMC!$F$1:$R$5,5,$V652+1))</f>
        <v>#NAME?</v>
      </c>
      <c r="X652" s="336">
        <f t="shared" si="107"/>
        <v>0</v>
      </c>
      <c r="Y652" s="336">
        <f t="shared" si="108"/>
        <v>0</v>
      </c>
      <c r="Z652" s="337"/>
      <c r="AA652" s="294" t="e">
        <f ca="1">VLOOKUP(F652,[4]IMC!$B$6:$R$210,5,FALSE)</f>
        <v>#NAME?</v>
      </c>
      <c r="AB652" s="294" t="e">
        <f ca="1">VLOOKUP(F652,[4]IMC!$B$6:$R$210,6,FALSE)</f>
        <v>#NAME?</v>
      </c>
      <c r="AC652" s="294" t="e">
        <f ca="1">VLOOKUP(F652,[4]IMC!$B$6:$R$210,7,FALSE)</f>
        <v>#NAME?</v>
      </c>
      <c r="AD652" s="294" t="e">
        <f ca="1">VLOOKUP(F652,[4]IMC!$B$6:$R$210,8,FALSE)</f>
        <v>#NAME?</v>
      </c>
      <c r="AE652" s="294" t="e">
        <f ca="1">VLOOKUP(F652,[4]IMC!$B$6:$R$210,9,FALSE)</f>
        <v>#NAME?</v>
      </c>
      <c r="AF652" s="294" t="e">
        <f ca="1">VLOOKUP(F652,[4]IMC!$B$6:$R$210,10,FALSE)</f>
        <v>#NAME?</v>
      </c>
      <c r="AG652" s="294" t="e">
        <f ca="1">VLOOKUP(F652,[4]IMC!$B$6:$R$210,11,FALSE)</f>
        <v>#NAME?</v>
      </c>
      <c r="AH652" s="294" t="e">
        <f ca="1">VLOOKUP(F652,[4]IMC!$B$6:$R$210,12,FALSE)</f>
        <v>#NAME?</v>
      </c>
      <c r="AI652" s="294" t="e">
        <f ca="1">VLOOKUP(F652,[4]IMC!$B$6:$R$210,13,FALSE)</f>
        <v>#NAME?</v>
      </c>
      <c r="AJ652" s="294" t="e">
        <f ca="1">VLOOKUP(F652,[4]IMC!$B$6:$R$210,14,FALSE)</f>
        <v>#NAME?</v>
      </c>
      <c r="AK652" s="294" t="e">
        <f ca="1">VLOOKUP(F652,[4]IMC!$B$6:$R$210,15,FALSE)</f>
        <v>#NAME?</v>
      </c>
      <c r="AL652" s="294" t="e">
        <f ca="1">VLOOKUP(F652,[4]IMC!$B$6:$R$210,16,FALSE)</f>
        <v>#NAME?</v>
      </c>
      <c r="AM652" s="294" t="e">
        <f ca="1">VLOOKUP(F652,[4]IMC!$B$6:$R$210,17,FALSE)</f>
        <v>#NAME?</v>
      </c>
    </row>
    <row r="653" spans="1:39" ht="12">
      <c r="A653" s="281"/>
      <c r="B653" s="281"/>
      <c r="C653" s="281"/>
      <c r="D653" s="283"/>
      <c r="E653" s="283"/>
      <c r="F653" s="284" t="e">
        <f t="shared" ca="1" si="101"/>
        <v>#NAME?</v>
      </c>
      <c r="G653" s="285" t="e">
        <f t="shared" ca="1" si="102"/>
        <v>#NAME?</v>
      </c>
      <c r="H653" s="281"/>
      <c r="I653" s="281"/>
      <c r="J653" s="281">
        <f t="shared" si="109"/>
        <v>0</v>
      </c>
      <c r="K653" s="281"/>
      <c r="L653" s="286" t="e">
        <f t="shared" si="110"/>
        <v>#DIV/0!</v>
      </c>
      <c r="M653" s="287" t="str">
        <f t="shared" si="104"/>
        <v/>
      </c>
      <c r="N653" s="288" t="e">
        <f ca="1">MATCH(F653,[4]IMC!B:B,0)</f>
        <v>#NAME?</v>
      </c>
      <c r="O653" s="288" t="e">
        <f t="shared" ca="1" si="103"/>
        <v>#NAME?</v>
      </c>
      <c r="P653" s="287" t="e">
        <f ca="1">CONCATENATE(INDEX([4]IMC!$F$1:$R$5,5,$O653) &amp; " e " &amp; INDEX([4]IMC!$F$1:$R$5,5,$O653+1))</f>
        <v>#NAME?</v>
      </c>
      <c r="Q653" s="281"/>
      <c r="R653" s="288" t="e">
        <f ca="1">MATCH(F653,[4]PC!A:A,0)</f>
        <v>#NAME?</v>
      </c>
      <c r="S653" s="288" t="e">
        <f t="shared" ca="1" si="105"/>
        <v>#NAME?</v>
      </c>
      <c r="T653" s="296" t="e">
        <f ca="1">CONCATENATE(INDEX([4]PC!$E$1:$M$2,1,$S653) &amp; " e " &amp; INDEX([4]PC!$E$1:$M$2,1,$S653+1))</f>
        <v>#NAME?</v>
      </c>
      <c r="U653" s="339"/>
      <c r="V653" s="335" t="e">
        <f t="shared" ca="1" si="106"/>
        <v>#NAME?</v>
      </c>
      <c r="W653" s="335" t="e">
        <f ca="1">CONCATENATE(INDEX([4]IMC!$F$1:$R$5,5,$V653) &amp; " e " &amp; INDEX([4]IMC!$F$1:$R$5,5,$V653+1))</f>
        <v>#NAME?</v>
      </c>
      <c r="X653" s="336">
        <f t="shared" si="107"/>
        <v>0</v>
      </c>
      <c r="Y653" s="336">
        <f t="shared" si="108"/>
        <v>0</v>
      </c>
      <c r="Z653" s="337"/>
      <c r="AA653" s="294" t="e">
        <f ca="1">VLOOKUP(F653,[4]IMC!$B$6:$R$210,5,FALSE)</f>
        <v>#NAME?</v>
      </c>
      <c r="AB653" s="294" t="e">
        <f ca="1">VLOOKUP(F653,[4]IMC!$B$6:$R$210,6,FALSE)</f>
        <v>#NAME?</v>
      </c>
      <c r="AC653" s="294" t="e">
        <f ca="1">VLOOKUP(F653,[4]IMC!$B$6:$R$210,7,FALSE)</f>
        <v>#NAME?</v>
      </c>
      <c r="AD653" s="294" t="e">
        <f ca="1">VLOOKUP(F653,[4]IMC!$B$6:$R$210,8,FALSE)</f>
        <v>#NAME?</v>
      </c>
      <c r="AE653" s="294" t="e">
        <f ca="1">VLOOKUP(F653,[4]IMC!$B$6:$R$210,9,FALSE)</f>
        <v>#NAME?</v>
      </c>
      <c r="AF653" s="294" t="e">
        <f ca="1">VLOOKUP(F653,[4]IMC!$B$6:$R$210,10,FALSE)</f>
        <v>#NAME?</v>
      </c>
      <c r="AG653" s="294" t="e">
        <f ca="1">VLOOKUP(F653,[4]IMC!$B$6:$R$210,11,FALSE)</f>
        <v>#NAME?</v>
      </c>
      <c r="AH653" s="294" t="e">
        <f ca="1">VLOOKUP(F653,[4]IMC!$B$6:$R$210,12,FALSE)</f>
        <v>#NAME?</v>
      </c>
      <c r="AI653" s="294" t="e">
        <f ca="1">VLOOKUP(F653,[4]IMC!$B$6:$R$210,13,FALSE)</f>
        <v>#NAME?</v>
      </c>
      <c r="AJ653" s="294" t="e">
        <f ca="1">VLOOKUP(F653,[4]IMC!$B$6:$R$210,14,FALSE)</f>
        <v>#NAME?</v>
      </c>
      <c r="AK653" s="294" t="e">
        <f ca="1">VLOOKUP(F653,[4]IMC!$B$6:$R$210,15,FALSE)</f>
        <v>#NAME?</v>
      </c>
      <c r="AL653" s="294" t="e">
        <f ca="1">VLOOKUP(F653,[4]IMC!$B$6:$R$210,16,FALSE)</f>
        <v>#NAME?</v>
      </c>
      <c r="AM653" s="294" t="e">
        <f ca="1">VLOOKUP(F653,[4]IMC!$B$6:$R$210,17,FALSE)</f>
        <v>#NAME?</v>
      </c>
    </row>
    <row r="654" spans="1:39" ht="12">
      <c r="A654" s="281"/>
      <c r="B654" s="281"/>
      <c r="C654" s="281"/>
      <c r="D654" s="283"/>
      <c r="E654" s="283"/>
      <c r="F654" s="284" t="e">
        <f t="shared" ca="1" si="101"/>
        <v>#NAME?</v>
      </c>
      <c r="G654" s="285" t="e">
        <f t="shared" ca="1" si="102"/>
        <v>#NAME?</v>
      </c>
      <c r="H654" s="281"/>
      <c r="I654" s="281"/>
      <c r="J654" s="281">
        <f t="shared" si="109"/>
        <v>0</v>
      </c>
      <c r="K654" s="281"/>
      <c r="L654" s="286" t="e">
        <f t="shared" si="110"/>
        <v>#DIV/0!</v>
      </c>
      <c r="M654" s="287" t="str">
        <f t="shared" si="104"/>
        <v/>
      </c>
      <c r="N654" s="288" t="e">
        <f ca="1">MATCH(F654,[4]IMC!B:B,0)</f>
        <v>#NAME?</v>
      </c>
      <c r="O654" s="288" t="e">
        <f t="shared" ca="1" si="103"/>
        <v>#NAME?</v>
      </c>
      <c r="P654" s="287" t="e">
        <f ca="1">CONCATENATE(INDEX([4]IMC!$F$1:$R$5,5,$O654) &amp; " e " &amp; INDEX([4]IMC!$F$1:$R$5,5,$O654+1))</f>
        <v>#NAME?</v>
      </c>
      <c r="Q654" s="281"/>
      <c r="R654" s="288" t="e">
        <f ca="1">MATCH(F654,[4]PC!A:A,0)</f>
        <v>#NAME?</v>
      </c>
      <c r="S654" s="288" t="e">
        <f t="shared" ca="1" si="105"/>
        <v>#NAME?</v>
      </c>
      <c r="T654" s="296" t="e">
        <f ca="1">CONCATENATE(INDEX([4]PC!$E$1:$M$2,1,$S654) &amp; " e " &amp; INDEX([4]PC!$E$1:$M$2,1,$S654+1))</f>
        <v>#NAME?</v>
      </c>
      <c r="U654" s="339"/>
      <c r="V654" s="335" t="e">
        <f t="shared" ca="1" si="106"/>
        <v>#NAME?</v>
      </c>
      <c r="W654" s="335" t="e">
        <f ca="1">CONCATENATE(INDEX([4]IMC!$F$1:$R$5,5,$V654) &amp; " e " &amp; INDEX([4]IMC!$F$1:$R$5,5,$V654+1))</f>
        <v>#NAME?</v>
      </c>
      <c r="X654" s="336">
        <f t="shared" si="107"/>
        <v>0</v>
      </c>
      <c r="Y654" s="336">
        <f t="shared" si="108"/>
        <v>0</v>
      </c>
      <c r="Z654" s="337"/>
      <c r="AA654" s="294" t="e">
        <f ca="1">VLOOKUP(F654,[4]IMC!$B$6:$R$210,5,FALSE)</f>
        <v>#NAME?</v>
      </c>
      <c r="AB654" s="294" t="e">
        <f ca="1">VLOOKUP(F654,[4]IMC!$B$6:$R$210,6,FALSE)</f>
        <v>#NAME?</v>
      </c>
      <c r="AC654" s="294" t="e">
        <f ca="1">VLOOKUP(F654,[4]IMC!$B$6:$R$210,7,FALSE)</f>
        <v>#NAME?</v>
      </c>
      <c r="AD654" s="294" t="e">
        <f ca="1">VLOOKUP(F654,[4]IMC!$B$6:$R$210,8,FALSE)</f>
        <v>#NAME?</v>
      </c>
      <c r="AE654" s="294" t="e">
        <f ca="1">VLOOKUP(F654,[4]IMC!$B$6:$R$210,9,FALSE)</f>
        <v>#NAME?</v>
      </c>
      <c r="AF654" s="294" t="e">
        <f ca="1">VLOOKUP(F654,[4]IMC!$B$6:$R$210,10,FALSE)</f>
        <v>#NAME?</v>
      </c>
      <c r="AG654" s="294" t="e">
        <f ca="1">VLOOKUP(F654,[4]IMC!$B$6:$R$210,11,FALSE)</f>
        <v>#NAME?</v>
      </c>
      <c r="AH654" s="294" t="e">
        <f ca="1">VLOOKUP(F654,[4]IMC!$B$6:$R$210,12,FALSE)</f>
        <v>#NAME?</v>
      </c>
      <c r="AI654" s="294" t="e">
        <f ca="1">VLOOKUP(F654,[4]IMC!$B$6:$R$210,13,FALSE)</f>
        <v>#NAME?</v>
      </c>
      <c r="AJ654" s="294" t="e">
        <f ca="1">VLOOKUP(F654,[4]IMC!$B$6:$R$210,14,FALSE)</f>
        <v>#NAME?</v>
      </c>
      <c r="AK654" s="294" t="e">
        <f ca="1">VLOOKUP(F654,[4]IMC!$B$6:$R$210,15,FALSE)</f>
        <v>#NAME?</v>
      </c>
      <c r="AL654" s="294" t="e">
        <f ca="1">VLOOKUP(F654,[4]IMC!$B$6:$R$210,16,FALSE)</f>
        <v>#NAME?</v>
      </c>
      <c r="AM654" s="294" t="e">
        <f ca="1">VLOOKUP(F654,[4]IMC!$B$6:$R$210,17,FALSE)</f>
        <v>#NAME?</v>
      </c>
    </row>
    <row r="655" spans="1:39" ht="12">
      <c r="A655" s="281"/>
      <c r="B655" s="281"/>
      <c r="C655" s="281"/>
      <c r="D655" s="283"/>
      <c r="E655" s="283"/>
      <c r="F655" s="284" t="e">
        <f t="shared" ca="1" si="101"/>
        <v>#NAME?</v>
      </c>
      <c r="G655" s="285" t="e">
        <f t="shared" ca="1" si="102"/>
        <v>#NAME?</v>
      </c>
      <c r="H655" s="281"/>
      <c r="I655" s="281"/>
      <c r="J655" s="281">
        <f t="shared" si="109"/>
        <v>0</v>
      </c>
      <c r="K655" s="281"/>
      <c r="L655" s="286" t="e">
        <f t="shared" si="110"/>
        <v>#DIV/0!</v>
      </c>
      <c r="M655" s="287" t="str">
        <f t="shared" si="104"/>
        <v/>
      </c>
      <c r="N655" s="288" t="e">
        <f ca="1">MATCH(F655,[4]IMC!B:B,0)</f>
        <v>#NAME?</v>
      </c>
      <c r="O655" s="288" t="e">
        <f t="shared" ca="1" si="103"/>
        <v>#NAME?</v>
      </c>
      <c r="P655" s="287" t="e">
        <f ca="1">CONCATENATE(INDEX([4]IMC!$F$1:$R$5,5,$O655) &amp; " e " &amp; INDEX([4]IMC!$F$1:$R$5,5,$O655+1))</f>
        <v>#NAME?</v>
      </c>
      <c r="Q655" s="281"/>
      <c r="R655" s="288" t="e">
        <f ca="1">MATCH(F655,[4]PC!A:A,0)</f>
        <v>#NAME?</v>
      </c>
      <c r="S655" s="288" t="e">
        <f t="shared" ca="1" si="105"/>
        <v>#NAME?</v>
      </c>
      <c r="T655" s="296" t="e">
        <f ca="1">CONCATENATE(INDEX([4]PC!$E$1:$M$2,1,$S655) &amp; " e " &amp; INDEX([4]PC!$E$1:$M$2,1,$S655+1))</f>
        <v>#NAME?</v>
      </c>
      <c r="U655" s="339"/>
      <c r="V655" s="335" t="e">
        <f t="shared" ca="1" si="106"/>
        <v>#NAME?</v>
      </c>
      <c r="W655" s="335" t="e">
        <f ca="1">CONCATENATE(INDEX([4]IMC!$F$1:$R$5,5,$V655) &amp; " e " &amp; INDEX([4]IMC!$F$1:$R$5,5,$V655+1))</f>
        <v>#NAME?</v>
      </c>
      <c r="X655" s="336">
        <f t="shared" si="107"/>
        <v>0</v>
      </c>
      <c r="Y655" s="336">
        <f t="shared" si="108"/>
        <v>0</v>
      </c>
      <c r="Z655" s="337"/>
      <c r="AA655" s="294" t="e">
        <f ca="1">VLOOKUP(F655,[4]IMC!$B$6:$R$210,5,FALSE)</f>
        <v>#NAME?</v>
      </c>
      <c r="AB655" s="294" t="e">
        <f ca="1">VLOOKUP(F655,[4]IMC!$B$6:$R$210,6,FALSE)</f>
        <v>#NAME?</v>
      </c>
      <c r="AC655" s="294" t="e">
        <f ca="1">VLOOKUP(F655,[4]IMC!$B$6:$R$210,7,FALSE)</f>
        <v>#NAME?</v>
      </c>
      <c r="AD655" s="294" t="e">
        <f ca="1">VLOOKUP(F655,[4]IMC!$B$6:$R$210,8,FALSE)</f>
        <v>#NAME?</v>
      </c>
      <c r="AE655" s="294" t="e">
        <f ca="1">VLOOKUP(F655,[4]IMC!$B$6:$R$210,9,FALSE)</f>
        <v>#NAME?</v>
      </c>
      <c r="AF655" s="294" t="e">
        <f ca="1">VLOOKUP(F655,[4]IMC!$B$6:$R$210,10,FALSE)</f>
        <v>#NAME?</v>
      </c>
      <c r="AG655" s="294" t="e">
        <f ca="1">VLOOKUP(F655,[4]IMC!$B$6:$R$210,11,FALSE)</f>
        <v>#NAME?</v>
      </c>
      <c r="AH655" s="294" t="e">
        <f ca="1">VLOOKUP(F655,[4]IMC!$B$6:$R$210,12,FALSE)</f>
        <v>#NAME?</v>
      </c>
      <c r="AI655" s="294" t="e">
        <f ca="1">VLOOKUP(F655,[4]IMC!$B$6:$R$210,13,FALSE)</f>
        <v>#NAME?</v>
      </c>
      <c r="AJ655" s="294" t="e">
        <f ca="1">VLOOKUP(F655,[4]IMC!$B$6:$R$210,14,FALSE)</f>
        <v>#NAME?</v>
      </c>
      <c r="AK655" s="294" t="e">
        <f ca="1">VLOOKUP(F655,[4]IMC!$B$6:$R$210,15,FALSE)</f>
        <v>#NAME?</v>
      </c>
      <c r="AL655" s="294" t="e">
        <f ca="1">VLOOKUP(F655,[4]IMC!$B$6:$R$210,16,FALSE)</f>
        <v>#NAME?</v>
      </c>
      <c r="AM655" s="294" t="e">
        <f ca="1">VLOOKUP(F655,[4]IMC!$B$6:$R$210,17,FALSE)</f>
        <v>#NAME?</v>
      </c>
    </row>
    <row r="656" spans="1:39" ht="12">
      <c r="A656" s="281"/>
      <c r="B656" s="281"/>
      <c r="C656" s="281"/>
      <c r="D656" s="283"/>
      <c r="E656" s="283"/>
      <c r="F656" s="284" t="e">
        <f t="shared" ca="1" si="101"/>
        <v>#NAME?</v>
      </c>
      <c r="G656" s="285" t="e">
        <f t="shared" ca="1" si="102"/>
        <v>#NAME?</v>
      </c>
      <c r="H656" s="281"/>
      <c r="I656" s="281"/>
      <c r="J656" s="281">
        <f t="shared" si="109"/>
        <v>0</v>
      </c>
      <c r="K656" s="281"/>
      <c r="L656" s="286" t="e">
        <f t="shared" si="110"/>
        <v>#DIV/0!</v>
      </c>
      <c r="M656" s="287" t="str">
        <f t="shared" si="104"/>
        <v/>
      </c>
      <c r="N656" s="288" t="e">
        <f ca="1">MATCH(F656,[4]IMC!B:B,0)</f>
        <v>#NAME?</v>
      </c>
      <c r="O656" s="288" t="e">
        <f t="shared" ca="1" si="103"/>
        <v>#NAME?</v>
      </c>
      <c r="P656" s="287" t="e">
        <f ca="1">CONCATENATE(INDEX([4]IMC!$F$1:$R$5,5,$O656) &amp; " e " &amp; INDEX([4]IMC!$F$1:$R$5,5,$O656+1))</f>
        <v>#NAME?</v>
      </c>
      <c r="Q656" s="281"/>
      <c r="R656" s="288" t="e">
        <f ca="1">MATCH(F656,[4]PC!A:A,0)</f>
        <v>#NAME?</v>
      </c>
      <c r="S656" s="288" t="e">
        <f t="shared" ca="1" si="105"/>
        <v>#NAME?</v>
      </c>
      <c r="T656" s="296" t="e">
        <f ca="1">CONCATENATE(INDEX([4]PC!$E$1:$M$2,1,$S656) &amp; " e " &amp; INDEX([4]PC!$E$1:$M$2,1,$S656+1))</f>
        <v>#NAME?</v>
      </c>
      <c r="U656" s="339"/>
      <c r="V656" s="335" t="e">
        <f t="shared" ca="1" si="106"/>
        <v>#NAME?</v>
      </c>
      <c r="W656" s="335" t="e">
        <f ca="1">CONCATENATE(INDEX([4]IMC!$F$1:$R$5,5,$V656) &amp; " e " &amp; INDEX([4]IMC!$F$1:$R$5,5,$V656+1))</f>
        <v>#NAME?</v>
      </c>
      <c r="X656" s="336">
        <f t="shared" si="107"/>
        <v>0</v>
      </c>
      <c r="Y656" s="336">
        <f t="shared" si="108"/>
        <v>0</v>
      </c>
      <c r="Z656" s="337"/>
      <c r="AA656" s="294" t="e">
        <f ca="1">VLOOKUP(F656,[4]IMC!$B$6:$R$210,5,FALSE)</f>
        <v>#NAME?</v>
      </c>
      <c r="AB656" s="294" t="e">
        <f ca="1">VLOOKUP(F656,[4]IMC!$B$6:$R$210,6,FALSE)</f>
        <v>#NAME?</v>
      </c>
      <c r="AC656" s="294" t="e">
        <f ca="1">VLOOKUP(F656,[4]IMC!$B$6:$R$210,7,FALSE)</f>
        <v>#NAME?</v>
      </c>
      <c r="AD656" s="294" t="e">
        <f ca="1">VLOOKUP(F656,[4]IMC!$B$6:$R$210,8,FALSE)</f>
        <v>#NAME?</v>
      </c>
      <c r="AE656" s="294" t="e">
        <f ca="1">VLOOKUP(F656,[4]IMC!$B$6:$R$210,9,FALSE)</f>
        <v>#NAME?</v>
      </c>
      <c r="AF656" s="294" t="e">
        <f ca="1">VLOOKUP(F656,[4]IMC!$B$6:$R$210,10,FALSE)</f>
        <v>#NAME?</v>
      </c>
      <c r="AG656" s="294" t="e">
        <f ca="1">VLOOKUP(F656,[4]IMC!$B$6:$R$210,11,FALSE)</f>
        <v>#NAME?</v>
      </c>
      <c r="AH656" s="294" t="e">
        <f ca="1">VLOOKUP(F656,[4]IMC!$B$6:$R$210,12,FALSE)</f>
        <v>#NAME?</v>
      </c>
      <c r="AI656" s="294" t="e">
        <f ca="1">VLOOKUP(F656,[4]IMC!$B$6:$R$210,13,FALSE)</f>
        <v>#NAME?</v>
      </c>
      <c r="AJ656" s="294" t="e">
        <f ca="1">VLOOKUP(F656,[4]IMC!$B$6:$R$210,14,FALSE)</f>
        <v>#NAME?</v>
      </c>
      <c r="AK656" s="294" t="e">
        <f ca="1">VLOOKUP(F656,[4]IMC!$B$6:$R$210,15,FALSE)</f>
        <v>#NAME?</v>
      </c>
      <c r="AL656" s="294" t="e">
        <f ca="1">VLOOKUP(F656,[4]IMC!$B$6:$R$210,16,FALSE)</f>
        <v>#NAME?</v>
      </c>
      <c r="AM656" s="294" t="e">
        <f ca="1">VLOOKUP(F656,[4]IMC!$B$6:$R$210,17,FALSE)</f>
        <v>#NAME?</v>
      </c>
    </row>
    <row r="657" spans="1:39" ht="12">
      <c r="A657" s="281"/>
      <c r="B657" s="281"/>
      <c r="C657" s="281"/>
      <c r="D657" s="283"/>
      <c r="E657" s="283"/>
      <c r="F657" s="284" t="e">
        <f t="shared" ca="1" si="101"/>
        <v>#NAME?</v>
      </c>
      <c r="G657" s="285" t="e">
        <f t="shared" ca="1" si="102"/>
        <v>#NAME?</v>
      </c>
      <c r="H657" s="281"/>
      <c r="I657" s="281"/>
      <c r="J657" s="281">
        <f t="shared" si="109"/>
        <v>0</v>
      </c>
      <c r="K657" s="281"/>
      <c r="L657" s="286" t="e">
        <f t="shared" si="110"/>
        <v>#DIV/0!</v>
      </c>
      <c r="M657" s="287" t="str">
        <f t="shared" si="104"/>
        <v/>
      </c>
      <c r="N657" s="288" t="e">
        <f ca="1">MATCH(F657,[4]IMC!B:B,0)</f>
        <v>#NAME?</v>
      </c>
      <c r="O657" s="288" t="e">
        <f t="shared" ca="1" si="103"/>
        <v>#NAME?</v>
      </c>
      <c r="P657" s="287" t="e">
        <f ca="1">CONCATENATE(INDEX([4]IMC!$F$1:$R$5,5,$O657) &amp; " e " &amp; INDEX([4]IMC!$F$1:$R$5,5,$O657+1))</f>
        <v>#NAME?</v>
      </c>
      <c r="Q657" s="281"/>
      <c r="R657" s="288" t="e">
        <f ca="1">MATCH(F657,[4]PC!A:A,0)</f>
        <v>#NAME?</v>
      </c>
      <c r="S657" s="288" t="e">
        <f t="shared" ca="1" si="105"/>
        <v>#NAME?</v>
      </c>
      <c r="T657" s="296" t="e">
        <f ca="1">CONCATENATE(INDEX([4]PC!$E$1:$M$2,1,$S657) &amp; " e " &amp; INDEX([4]PC!$E$1:$M$2,1,$S657+1))</f>
        <v>#NAME?</v>
      </c>
      <c r="U657" s="339"/>
      <c r="V657" s="335" t="e">
        <f t="shared" ca="1" si="106"/>
        <v>#NAME?</v>
      </c>
      <c r="W657" s="335" t="e">
        <f ca="1">CONCATENATE(INDEX([4]IMC!$F$1:$R$5,5,$V657) &amp; " e " &amp; INDEX([4]IMC!$F$1:$R$5,5,$V657+1))</f>
        <v>#NAME?</v>
      </c>
      <c r="X657" s="336">
        <f t="shared" si="107"/>
        <v>0</v>
      </c>
      <c r="Y657" s="336">
        <f t="shared" si="108"/>
        <v>0</v>
      </c>
      <c r="Z657" s="337"/>
      <c r="AA657" s="294" t="e">
        <f ca="1">VLOOKUP(F657,[4]IMC!$B$6:$R$210,5,FALSE)</f>
        <v>#NAME?</v>
      </c>
      <c r="AB657" s="294" t="e">
        <f ca="1">VLOOKUP(F657,[4]IMC!$B$6:$R$210,6,FALSE)</f>
        <v>#NAME?</v>
      </c>
      <c r="AC657" s="294" t="e">
        <f ca="1">VLOOKUP(F657,[4]IMC!$B$6:$R$210,7,FALSE)</f>
        <v>#NAME?</v>
      </c>
      <c r="AD657" s="294" t="e">
        <f ca="1">VLOOKUP(F657,[4]IMC!$B$6:$R$210,8,FALSE)</f>
        <v>#NAME?</v>
      </c>
      <c r="AE657" s="294" t="e">
        <f ca="1">VLOOKUP(F657,[4]IMC!$B$6:$R$210,9,FALSE)</f>
        <v>#NAME?</v>
      </c>
      <c r="AF657" s="294" t="e">
        <f ca="1">VLOOKUP(F657,[4]IMC!$B$6:$R$210,10,FALSE)</f>
        <v>#NAME?</v>
      </c>
      <c r="AG657" s="294" t="e">
        <f ca="1">VLOOKUP(F657,[4]IMC!$B$6:$R$210,11,FALSE)</f>
        <v>#NAME?</v>
      </c>
      <c r="AH657" s="294" t="e">
        <f ca="1">VLOOKUP(F657,[4]IMC!$B$6:$R$210,12,FALSE)</f>
        <v>#NAME?</v>
      </c>
      <c r="AI657" s="294" t="e">
        <f ca="1">VLOOKUP(F657,[4]IMC!$B$6:$R$210,13,FALSE)</f>
        <v>#NAME?</v>
      </c>
      <c r="AJ657" s="294" t="e">
        <f ca="1">VLOOKUP(F657,[4]IMC!$B$6:$R$210,14,FALSE)</f>
        <v>#NAME?</v>
      </c>
      <c r="AK657" s="294" t="e">
        <f ca="1">VLOOKUP(F657,[4]IMC!$B$6:$R$210,15,FALSE)</f>
        <v>#NAME?</v>
      </c>
      <c r="AL657" s="294" t="e">
        <f ca="1">VLOOKUP(F657,[4]IMC!$B$6:$R$210,16,FALSE)</f>
        <v>#NAME?</v>
      </c>
      <c r="AM657" s="294" t="e">
        <f ca="1">VLOOKUP(F657,[4]IMC!$B$6:$R$210,17,FALSE)</f>
        <v>#NAME?</v>
      </c>
    </row>
    <row r="658" spans="1:39" ht="12">
      <c r="A658" s="281"/>
      <c r="B658" s="281"/>
      <c r="C658" s="281"/>
      <c r="D658" s="283"/>
      <c r="E658" s="283"/>
      <c r="F658" s="284" t="e">
        <f t="shared" ca="1" si="101"/>
        <v>#NAME?</v>
      </c>
      <c r="G658" s="285" t="e">
        <f t="shared" ca="1" si="102"/>
        <v>#NAME?</v>
      </c>
      <c r="H658" s="281"/>
      <c r="I658" s="281"/>
      <c r="J658" s="281">
        <f t="shared" si="109"/>
        <v>0</v>
      </c>
      <c r="K658" s="281"/>
      <c r="L658" s="286" t="e">
        <f t="shared" si="110"/>
        <v>#DIV/0!</v>
      </c>
      <c r="M658" s="287" t="str">
        <f t="shared" si="104"/>
        <v/>
      </c>
      <c r="N658" s="288" t="e">
        <f ca="1">MATCH(F658,[4]IMC!B:B,0)</f>
        <v>#NAME?</v>
      </c>
      <c r="O658" s="288" t="e">
        <f t="shared" ca="1" si="103"/>
        <v>#NAME?</v>
      </c>
      <c r="P658" s="287" t="e">
        <f ca="1">CONCATENATE(INDEX([4]IMC!$F$1:$R$5,5,$O658) &amp; " e " &amp; INDEX([4]IMC!$F$1:$R$5,5,$O658+1))</f>
        <v>#NAME?</v>
      </c>
      <c r="Q658" s="281"/>
      <c r="R658" s="288" t="e">
        <f ca="1">MATCH(F658,[4]PC!A:A,0)</f>
        <v>#NAME?</v>
      </c>
      <c r="S658" s="288" t="e">
        <f t="shared" ca="1" si="105"/>
        <v>#NAME?</v>
      </c>
      <c r="T658" s="296" t="e">
        <f ca="1">CONCATENATE(INDEX([4]PC!$E$1:$M$2,1,$S658) &amp; " e " &amp; INDEX([4]PC!$E$1:$M$2,1,$S658+1))</f>
        <v>#NAME?</v>
      </c>
      <c r="U658" s="339"/>
      <c r="V658" s="335" t="e">
        <f t="shared" ca="1" si="106"/>
        <v>#NAME?</v>
      </c>
      <c r="W658" s="335" t="e">
        <f ca="1">CONCATENATE(INDEX([4]IMC!$F$1:$R$5,5,$V658) &amp; " e " &amp; INDEX([4]IMC!$F$1:$R$5,5,$V658+1))</f>
        <v>#NAME?</v>
      </c>
      <c r="X658" s="336">
        <f t="shared" si="107"/>
        <v>0</v>
      </c>
      <c r="Y658" s="336">
        <f t="shared" si="108"/>
        <v>0</v>
      </c>
      <c r="Z658" s="337"/>
      <c r="AA658" s="294" t="e">
        <f ca="1">VLOOKUP(F658,[4]IMC!$B$6:$R$210,5,FALSE)</f>
        <v>#NAME?</v>
      </c>
      <c r="AB658" s="294" t="e">
        <f ca="1">VLOOKUP(F658,[4]IMC!$B$6:$R$210,6,FALSE)</f>
        <v>#NAME?</v>
      </c>
      <c r="AC658" s="294" t="e">
        <f ca="1">VLOOKUP(F658,[4]IMC!$B$6:$R$210,7,FALSE)</f>
        <v>#NAME?</v>
      </c>
      <c r="AD658" s="294" t="e">
        <f ca="1">VLOOKUP(F658,[4]IMC!$B$6:$R$210,8,FALSE)</f>
        <v>#NAME?</v>
      </c>
      <c r="AE658" s="294" t="e">
        <f ca="1">VLOOKUP(F658,[4]IMC!$B$6:$R$210,9,FALSE)</f>
        <v>#NAME?</v>
      </c>
      <c r="AF658" s="294" t="e">
        <f ca="1">VLOOKUP(F658,[4]IMC!$B$6:$R$210,10,FALSE)</f>
        <v>#NAME?</v>
      </c>
      <c r="AG658" s="294" t="e">
        <f ca="1">VLOOKUP(F658,[4]IMC!$B$6:$R$210,11,FALSE)</f>
        <v>#NAME?</v>
      </c>
      <c r="AH658" s="294" t="e">
        <f ca="1">VLOOKUP(F658,[4]IMC!$B$6:$R$210,12,FALSE)</f>
        <v>#NAME?</v>
      </c>
      <c r="AI658" s="294" t="e">
        <f ca="1">VLOOKUP(F658,[4]IMC!$B$6:$R$210,13,FALSE)</f>
        <v>#NAME?</v>
      </c>
      <c r="AJ658" s="294" t="e">
        <f ca="1">VLOOKUP(F658,[4]IMC!$B$6:$R$210,14,FALSE)</f>
        <v>#NAME?</v>
      </c>
      <c r="AK658" s="294" t="e">
        <f ca="1">VLOOKUP(F658,[4]IMC!$B$6:$R$210,15,FALSE)</f>
        <v>#NAME?</v>
      </c>
      <c r="AL658" s="294" t="e">
        <f ca="1">VLOOKUP(F658,[4]IMC!$B$6:$R$210,16,FALSE)</f>
        <v>#NAME?</v>
      </c>
      <c r="AM658" s="294" t="e">
        <f ca="1">VLOOKUP(F658,[4]IMC!$B$6:$R$210,17,FALSE)</f>
        <v>#NAME?</v>
      </c>
    </row>
    <row r="659" spans="1:39" ht="12">
      <c r="A659" s="281"/>
      <c r="B659" s="281"/>
      <c r="C659" s="281"/>
      <c r="D659" s="283"/>
      <c r="E659" s="283"/>
      <c r="F659" s="284" t="e">
        <f t="shared" ca="1" si="101"/>
        <v>#NAME?</v>
      </c>
      <c r="G659" s="285" t="e">
        <f t="shared" ca="1" si="102"/>
        <v>#NAME?</v>
      </c>
      <c r="H659" s="281"/>
      <c r="I659" s="281"/>
      <c r="J659" s="281">
        <f t="shared" si="109"/>
        <v>0</v>
      </c>
      <c r="K659" s="281"/>
      <c r="L659" s="286" t="e">
        <f t="shared" si="110"/>
        <v>#DIV/0!</v>
      </c>
      <c r="M659" s="287" t="str">
        <f t="shared" si="104"/>
        <v/>
      </c>
      <c r="N659" s="288" t="e">
        <f ca="1">MATCH(F659,[4]IMC!B:B,0)</f>
        <v>#NAME?</v>
      </c>
      <c r="O659" s="288" t="e">
        <f t="shared" ca="1" si="103"/>
        <v>#NAME?</v>
      </c>
      <c r="P659" s="287" t="e">
        <f ca="1">CONCATENATE(INDEX([4]IMC!$F$1:$R$5,5,$O659) &amp; " e " &amp; INDEX([4]IMC!$F$1:$R$5,5,$O659+1))</f>
        <v>#NAME?</v>
      </c>
      <c r="Q659" s="281"/>
      <c r="R659" s="288" t="e">
        <f ca="1">MATCH(F659,[4]PC!A:A,0)</f>
        <v>#NAME?</v>
      </c>
      <c r="S659" s="288" t="e">
        <f t="shared" ca="1" si="105"/>
        <v>#NAME?</v>
      </c>
      <c r="T659" s="296" t="e">
        <f ca="1">CONCATENATE(INDEX([4]PC!$E$1:$M$2,1,$S659) &amp; " e " &amp; INDEX([4]PC!$E$1:$M$2,1,$S659+1))</f>
        <v>#NAME?</v>
      </c>
      <c r="U659" s="339"/>
      <c r="V659" s="335" t="e">
        <f t="shared" ca="1" si="106"/>
        <v>#NAME?</v>
      </c>
      <c r="W659" s="335" t="e">
        <f ca="1">CONCATENATE(INDEX([4]IMC!$F$1:$R$5,5,$V659) &amp; " e " &amp; INDEX([4]IMC!$F$1:$R$5,5,$V659+1))</f>
        <v>#NAME?</v>
      </c>
      <c r="X659" s="336">
        <f t="shared" si="107"/>
        <v>0</v>
      </c>
      <c r="Y659" s="336">
        <f t="shared" si="108"/>
        <v>0</v>
      </c>
      <c r="Z659" s="337"/>
      <c r="AA659" s="294" t="e">
        <f ca="1">VLOOKUP(F659,[4]IMC!$B$6:$R$210,5,FALSE)</f>
        <v>#NAME?</v>
      </c>
      <c r="AB659" s="294" t="e">
        <f ca="1">VLOOKUP(F659,[4]IMC!$B$6:$R$210,6,FALSE)</f>
        <v>#NAME?</v>
      </c>
      <c r="AC659" s="294" t="e">
        <f ca="1">VLOOKUP(F659,[4]IMC!$B$6:$R$210,7,FALSE)</f>
        <v>#NAME?</v>
      </c>
      <c r="AD659" s="294" t="e">
        <f ca="1">VLOOKUP(F659,[4]IMC!$B$6:$R$210,8,FALSE)</f>
        <v>#NAME?</v>
      </c>
      <c r="AE659" s="294" t="e">
        <f ca="1">VLOOKUP(F659,[4]IMC!$B$6:$R$210,9,FALSE)</f>
        <v>#NAME?</v>
      </c>
      <c r="AF659" s="294" t="e">
        <f ca="1">VLOOKUP(F659,[4]IMC!$B$6:$R$210,10,FALSE)</f>
        <v>#NAME?</v>
      </c>
      <c r="AG659" s="294" t="e">
        <f ca="1">VLOOKUP(F659,[4]IMC!$B$6:$R$210,11,FALSE)</f>
        <v>#NAME?</v>
      </c>
      <c r="AH659" s="294" t="e">
        <f ca="1">VLOOKUP(F659,[4]IMC!$B$6:$R$210,12,FALSE)</f>
        <v>#NAME?</v>
      </c>
      <c r="AI659" s="294" t="e">
        <f ca="1">VLOOKUP(F659,[4]IMC!$B$6:$R$210,13,FALSE)</f>
        <v>#NAME?</v>
      </c>
      <c r="AJ659" s="294" t="e">
        <f ca="1">VLOOKUP(F659,[4]IMC!$B$6:$R$210,14,FALSE)</f>
        <v>#NAME?</v>
      </c>
      <c r="AK659" s="294" t="e">
        <f ca="1">VLOOKUP(F659,[4]IMC!$B$6:$R$210,15,FALSE)</f>
        <v>#NAME?</v>
      </c>
      <c r="AL659" s="294" t="e">
        <f ca="1">VLOOKUP(F659,[4]IMC!$B$6:$R$210,16,FALSE)</f>
        <v>#NAME?</v>
      </c>
      <c r="AM659" s="294" t="e">
        <f ca="1">VLOOKUP(F659,[4]IMC!$B$6:$R$210,17,FALSE)</f>
        <v>#NAME?</v>
      </c>
    </row>
    <row r="660" spans="1:39" ht="12">
      <c r="A660" s="281"/>
      <c r="B660" s="281"/>
      <c r="C660" s="281"/>
      <c r="D660" s="283"/>
      <c r="E660" s="283"/>
      <c r="F660" s="284" t="e">
        <f t="shared" ca="1" si="101"/>
        <v>#NAME?</v>
      </c>
      <c r="G660" s="285" t="e">
        <f t="shared" ca="1" si="102"/>
        <v>#NAME?</v>
      </c>
      <c r="H660" s="281"/>
      <c r="I660" s="281"/>
      <c r="J660" s="281">
        <f t="shared" si="109"/>
        <v>0</v>
      </c>
      <c r="K660" s="281"/>
      <c r="L660" s="286" t="e">
        <f t="shared" si="110"/>
        <v>#DIV/0!</v>
      </c>
      <c r="M660" s="287" t="str">
        <f t="shared" si="104"/>
        <v/>
      </c>
      <c r="N660" s="288" t="e">
        <f ca="1">MATCH(F660,[4]IMC!B:B,0)</f>
        <v>#NAME?</v>
      </c>
      <c r="O660" s="288" t="e">
        <f t="shared" ca="1" si="103"/>
        <v>#NAME?</v>
      </c>
      <c r="P660" s="287" t="e">
        <f ca="1">CONCATENATE(INDEX([4]IMC!$F$1:$R$5,5,$O660) &amp; " e " &amp; INDEX([4]IMC!$F$1:$R$5,5,$O660+1))</f>
        <v>#NAME?</v>
      </c>
      <c r="Q660" s="281"/>
      <c r="R660" s="288" t="e">
        <f ca="1">MATCH(F660,[4]PC!A:A,0)</f>
        <v>#NAME?</v>
      </c>
      <c r="S660" s="288" t="e">
        <f t="shared" ca="1" si="105"/>
        <v>#NAME?</v>
      </c>
      <c r="T660" s="296" t="e">
        <f ca="1">CONCATENATE(INDEX([4]PC!$E$1:$M$2,1,$S660) &amp; " e " &amp; INDEX([4]PC!$E$1:$M$2,1,$S660+1))</f>
        <v>#NAME?</v>
      </c>
      <c r="U660" s="339"/>
      <c r="V660" s="335" t="e">
        <f t="shared" ca="1" si="106"/>
        <v>#NAME?</v>
      </c>
      <c r="W660" s="335" t="e">
        <f ca="1">CONCATENATE(INDEX([4]IMC!$F$1:$R$5,5,$V660) &amp; " e " &amp; INDEX([4]IMC!$F$1:$R$5,5,$V660+1))</f>
        <v>#NAME?</v>
      </c>
      <c r="X660" s="336">
        <f t="shared" si="107"/>
        <v>0</v>
      </c>
      <c r="Y660" s="336">
        <f t="shared" si="108"/>
        <v>0</v>
      </c>
      <c r="Z660" s="337"/>
      <c r="AA660" s="294" t="e">
        <f ca="1">VLOOKUP(F660,[4]IMC!$B$6:$R$210,5,FALSE)</f>
        <v>#NAME?</v>
      </c>
      <c r="AB660" s="294" t="e">
        <f ca="1">VLOOKUP(F660,[4]IMC!$B$6:$R$210,6,FALSE)</f>
        <v>#NAME?</v>
      </c>
      <c r="AC660" s="294" t="e">
        <f ca="1">VLOOKUP(F660,[4]IMC!$B$6:$R$210,7,FALSE)</f>
        <v>#NAME?</v>
      </c>
      <c r="AD660" s="294" t="e">
        <f ca="1">VLOOKUP(F660,[4]IMC!$B$6:$R$210,8,FALSE)</f>
        <v>#NAME?</v>
      </c>
      <c r="AE660" s="294" t="e">
        <f ca="1">VLOOKUP(F660,[4]IMC!$B$6:$R$210,9,FALSE)</f>
        <v>#NAME?</v>
      </c>
      <c r="AF660" s="294" t="e">
        <f ca="1">VLOOKUP(F660,[4]IMC!$B$6:$R$210,10,FALSE)</f>
        <v>#NAME?</v>
      </c>
      <c r="AG660" s="294" t="e">
        <f ca="1">VLOOKUP(F660,[4]IMC!$B$6:$R$210,11,FALSE)</f>
        <v>#NAME?</v>
      </c>
      <c r="AH660" s="294" t="e">
        <f ca="1">VLOOKUP(F660,[4]IMC!$B$6:$R$210,12,FALSE)</f>
        <v>#NAME?</v>
      </c>
      <c r="AI660" s="294" t="e">
        <f ca="1">VLOOKUP(F660,[4]IMC!$B$6:$R$210,13,FALSE)</f>
        <v>#NAME?</v>
      </c>
      <c r="AJ660" s="294" t="e">
        <f ca="1">VLOOKUP(F660,[4]IMC!$B$6:$R$210,14,FALSE)</f>
        <v>#NAME?</v>
      </c>
      <c r="AK660" s="294" t="e">
        <f ca="1">VLOOKUP(F660,[4]IMC!$B$6:$R$210,15,FALSE)</f>
        <v>#NAME?</v>
      </c>
      <c r="AL660" s="294" t="e">
        <f ca="1">VLOOKUP(F660,[4]IMC!$B$6:$R$210,16,FALSE)</f>
        <v>#NAME?</v>
      </c>
      <c r="AM660" s="294" t="e">
        <f ca="1">VLOOKUP(F660,[4]IMC!$B$6:$R$210,17,FALSE)</f>
        <v>#NAME?</v>
      </c>
    </row>
    <row r="661" spans="1:39" ht="12">
      <c r="A661" s="281"/>
      <c r="B661" s="281"/>
      <c r="C661" s="281"/>
      <c r="D661" s="283"/>
      <c r="E661" s="283"/>
      <c r="F661" s="284" t="e">
        <f t="shared" ca="1" si="101"/>
        <v>#NAME?</v>
      </c>
      <c r="G661" s="285" t="e">
        <f t="shared" ca="1" si="102"/>
        <v>#NAME?</v>
      </c>
      <c r="H661" s="281"/>
      <c r="I661" s="281"/>
      <c r="J661" s="281">
        <f t="shared" si="109"/>
        <v>0</v>
      </c>
      <c r="K661" s="281"/>
      <c r="L661" s="286" t="e">
        <f t="shared" si="110"/>
        <v>#DIV/0!</v>
      </c>
      <c r="M661" s="287" t="str">
        <f t="shared" si="104"/>
        <v/>
      </c>
      <c r="N661" s="288" t="e">
        <f ca="1">MATCH(F661,[4]IMC!B:B,0)</f>
        <v>#NAME?</v>
      </c>
      <c r="O661" s="288" t="e">
        <f t="shared" ca="1" si="103"/>
        <v>#NAME?</v>
      </c>
      <c r="P661" s="287" t="e">
        <f ca="1">CONCATENATE(INDEX([4]IMC!$F$1:$R$5,5,$O661) &amp; " e " &amp; INDEX([4]IMC!$F$1:$R$5,5,$O661+1))</f>
        <v>#NAME?</v>
      </c>
      <c r="Q661" s="281"/>
      <c r="R661" s="288" t="e">
        <f ca="1">MATCH(F661,[4]PC!A:A,0)</f>
        <v>#NAME?</v>
      </c>
      <c r="S661" s="288" t="e">
        <f t="shared" ca="1" si="105"/>
        <v>#NAME?</v>
      </c>
      <c r="T661" s="296" t="e">
        <f ca="1">CONCATENATE(INDEX([4]PC!$E$1:$M$2,1,$S661) &amp; " e " &amp; INDEX([4]PC!$E$1:$M$2,1,$S661+1))</f>
        <v>#NAME?</v>
      </c>
      <c r="U661" s="339"/>
      <c r="V661" s="335" t="e">
        <f t="shared" ca="1" si="106"/>
        <v>#NAME?</v>
      </c>
      <c r="W661" s="335" t="e">
        <f ca="1">CONCATENATE(INDEX([4]IMC!$F$1:$R$5,5,$V661) &amp; " e " &amp; INDEX([4]IMC!$F$1:$R$5,5,$V661+1))</f>
        <v>#NAME?</v>
      </c>
      <c r="X661" s="336">
        <f t="shared" si="107"/>
        <v>0</v>
      </c>
      <c r="Y661" s="336">
        <f t="shared" si="108"/>
        <v>0</v>
      </c>
      <c r="Z661" s="337"/>
      <c r="AA661" s="294" t="e">
        <f ca="1">VLOOKUP(F661,[4]IMC!$B$6:$R$210,5,FALSE)</f>
        <v>#NAME?</v>
      </c>
      <c r="AB661" s="294" t="e">
        <f ca="1">VLOOKUP(F661,[4]IMC!$B$6:$R$210,6,FALSE)</f>
        <v>#NAME?</v>
      </c>
      <c r="AC661" s="294" t="e">
        <f ca="1">VLOOKUP(F661,[4]IMC!$B$6:$R$210,7,FALSE)</f>
        <v>#NAME?</v>
      </c>
      <c r="AD661" s="294" t="e">
        <f ca="1">VLOOKUP(F661,[4]IMC!$B$6:$R$210,8,FALSE)</f>
        <v>#NAME?</v>
      </c>
      <c r="AE661" s="294" t="e">
        <f ca="1">VLOOKUP(F661,[4]IMC!$B$6:$R$210,9,FALSE)</f>
        <v>#NAME?</v>
      </c>
      <c r="AF661" s="294" t="e">
        <f ca="1">VLOOKUP(F661,[4]IMC!$B$6:$R$210,10,FALSE)</f>
        <v>#NAME?</v>
      </c>
      <c r="AG661" s="294" t="e">
        <f ca="1">VLOOKUP(F661,[4]IMC!$B$6:$R$210,11,FALSE)</f>
        <v>#NAME?</v>
      </c>
      <c r="AH661" s="294" t="e">
        <f ca="1">VLOOKUP(F661,[4]IMC!$B$6:$R$210,12,FALSE)</f>
        <v>#NAME?</v>
      </c>
      <c r="AI661" s="294" t="e">
        <f ca="1">VLOOKUP(F661,[4]IMC!$B$6:$R$210,13,FALSE)</f>
        <v>#NAME?</v>
      </c>
      <c r="AJ661" s="294" t="e">
        <f ca="1">VLOOKUP(F661,[4]IMC!$B$6:$R$210,14,FALSE)</f>
        <v>#NAME?</v>
      </c>
      <c r="AK661" s="294" t="e">
        <f ca="1">VLOOKUP(F661,[4]IMC!$B$6:$R$210,15,FALSE)</f>
        <v>#NAME?</v>
      </c>
      <c r="AL661" s="294" t="e">
        <f ca="1">VLOOKUP(F661,[4]IMC!$B$6:$R$210,16,FALSE)</f>
        <v>#NAME?</v>
      </c>
      <c r="AM661" s="294" t="e">
        <f ca="1">VLOOKUP(F661,[4]IMC!$B$6:$R$210,17,FALSE)</f>
        <v>#NAME?</v>
      </c>
    </row>
    <row r="662" spans="1:39" ht="12">
      <c r="A662" s="281"/>
      <c r="B662" s="281"/>
      <c r="C662" s="281"/>
      <c r="D662" s="283"/>
      <c r="E662" s="283"/>
      <c r="F662" s="284" t="e">
        <f t="shared" ca="1" si="101"/>
        <v>#NAME?</v>
      </c>
      <c r="G662" s="285" t="e">
        <f t="shared" ca="1" si="102"/>
        <v>#NAME?</v>
      </c>
      <c r="H662" s="281"/>
      <c r="I662" s="281"/>
      <c r="J662" s="281">
        <f t="shared" si="109"/>
        <v>0</v>
      </c>
      <c r="K662" s="281"/>
      <c r="L662" s="286" t="e">
        <f t="shared" si="110"/>
        <v>#DIV/0!</v>
      </c>
      <c r="M662" s="287" t="str">
        <f t="shared" si="104"/>
        <v/>
      </c>
      <c r="N662" s="288" t="e">
        <f ca="1">MATCH(F662,[4]IMC!B:B,0)</f>
        <v>#NAME?</v>
      </c>
      <c r="O662" s="288" t="e">
        <f t="shared" ca="1" si="103"/>
        <v>#NAME?</v>
      </c>
      <c r="P662" s="287" t="e">
        <f ca="1">CONCATENATE(INDEX([4]IMC!$F$1:$R$5,5,$O662) &amp; " e " &amp; INDEX([4]IMC!$F$1:$R$5,5,$O662+1))</f>
        <v>#NAME?</v>
      </c>
      <c r="Q662" s="281"/>
      <c r="R662" s="288" t="e">
        <f ca="1">MATCH(F662,[4]PC!A:A,0)</f>
        <v>#NAME?</v>
      </c>
      <c r="S662" s="288" t="e">
        <f t="shared" ca="1" si="105"/>
        <v>#NAME?</v>
      </c>
      <c r="T662" s="296" t="e">
        <f ca="1">CONCATENATE(INDEX([4]PC!$E$1:$M$2,1,$S662) &amp; " e " &amp; INDEX([4]PC!$E$1:$M$2,1,$S662+1))</f>
        <v>#NAME?</v>
      </c>
      <c r="U662" s="339"/>
      <c r="V662" s="335" t="e">
        <f t="shared" ca="1" si="106"/>
        <v>#NAME?</v>
      </c>
      <c r="W662" s="335" t="e">
        <f ca="1">CONCATENATE(INDEX([4]IMC!$F$1:$R$5,5,$V662) &amp; " e " &amp; INDEX([4]IMC!$F$1:$R$5,5,$V662+1))</f>
        <v>#NAME?</v>
      </c>
      <c r="X662" s="336">
        <f t="shared" si="107"/>
        <v>0</v>
      </c>
      <c r="Y662" s="336">
        <f t="shared" si="108"/>
        <v>0</v>
      </c>
      <c r="Z662" s="337"/>
      <c r="AA662" s="294" t="e">
        <f ca="1">VLOOKUP(F662,[4]IMC!$B$6:$R$210,5,FALSE)</f>
        <v>#NAME?</v>
      </c>
      <c r="AB662" s="294" t="e">
        <f ca="1">VLOOKUP(F662,[4]IMC!$B$6:$R$210,6,FALSE)</f>
        <v>#NAME?</v>
      </c>
      <c r="AC662" s="294" t="e">
        <f ca="1">VLOOKUP(F662,[4]IMC!$B$6:$R$210,7,FALSE)</f>
        <v>#NAME?</v>
      </c>
      <c r="AD662" s="294" t="e">
        <f ca="1">VLOOKUP(F662,[4]IMC!$B$6:$R$210,8,FALSE)</f>
        <v>#NAME?</v>
      </c>
      <c r="AE662" s="294" t="e">
        <f ca="1">VLOOKUP(F662,[4]IMC!$B$6:$R$210,9,FALSE)</f>
        <v>#NAME?</v>
      </c>
      <c r="AF662" s="294" t="e">
        <f ca="1">VLOOKUP(F662,[4]IMC!$B$6:$R$210,10,FALSE)</f>
        <v>#NAME?</v>
      </c>
      <c r="AG662" s="294" t="e">
        <f ca="1">VLOOKUP(F662,[4]IMC!$B$6:$R$210,11,FALSE)</f>
        <v>#NAME?</v>
      </c>
      <c r="AH662" s="294" t="e">
        <f ca="1">VLOOKUP(F662,[4]IMC!$B$6:$R$210,12,FALSE)</f>
        <v>#NAME?</v>
      </c>
      <c r="AI662" s="294" t="e">
        <f ca="1">VLOOKUP(F662,[4]IMC!$B$6:$R$210,13,FALSE)</f>
        <v>#NAME?</v>
      </c>
      <c r="AJ662" s="294" t="e">
        <f ca="1">VLOOKUP(F662,[4]IMC!$B$6:$R$210,14,FALSE)</f>
        <v>#NAME?</v>
      </c>
      <c r="AK662" s="294" t="e">
        <f ca="1">VLOOKUP(F662,[4]IMC!$B$6:$R$210,15,FALSE)</f>
        <v>#NAME?</v>
      </c>
      <c r="AL662" s="294" t="e">
        <f ca="1">VLOOKUP(F662,[4]IMC!$B$6:$R$210,16,FALSE)</f>
        <v>#NAME?</v>
      </c>
      <c r="AM662" s="294" t="e">
        <f ca="1">VLOOKUP(F662,[4]IMC!$B$6:$R$210,17,FALSE)</f>
        <v>#NAME?</v>
      </c>
    </row>
    <row r="663" spans="1:39" ht="12">
      <c r="A663" s="281"/>
      <c r="B663" s="281"/>
      <c r="C663" s="281"/>
      <c r="D663" s="283"/>
      <c r="E663" s="283"/>
      <c r="F663" s="284" t="e">
        <f t="shared" ca="1" si="101"/>
        <v>#NAME?</v>
      </c>
      <c r="G663" s="285" t="e">
        <f t="shared" ca="1" si="102"/>
        <v>#NAME?</v>
      </c>
      <c r="H663" s="281"/>
      <c r="I663" s="281"/>
      <c r="J663" s="281">
        <f t="shared" si="109"/>
        <v>0</v>
      </c>
      <c r="K663" s="281"/>
      <c r="L663" s="286" t="e">
        <f t="shared" si="110"/>
        <v>#DIV/0!</v>
      </c>
      <c r="M663" s="287" t="str">
        <f t="shared" si="104"/>
        <v/>
      </c>
      <c r="N663" s="288" t="e">
        <f ca="1">MATCH(F663,[4]IMC!B:B,0)</f>
        <v>#NAME?</v>
      </c>
      <c r="O663" s="288" t="e">
        <f t="shared" ca="1" si="103"/>
        <v>#NAME?</v>
      </c>
      <c r="P663" s="287" t="e">
        <f ca="1">CONCATENATE(INDEX([4]IMC!$F$1:$R$5,5,$O663) &amp; " e " &amp; INDEX([4]IMC!$F$1:$R$5,5,$O663+1))</f>
        <v>#NAME?</v>
      </c>
      <c r="Q663" s="281"/>
      <c r="R663" s="288" t="e">
        <f ca="1">MATCH(F663,[4]PC!A:A,0)</f>
        <v>#NAME?</v>
      </c>
      <c r="S663" s="288" t="e">
        <f t="shared" ca="1" si="105"/>
        <v>#NAME?</v>
      </c>
      <c r="T663" s="296" t="e">
        <f ca="1">CONCATENATE(INDEX([4]PC!$E$1:$M$2,1,$S663) &amp; " e " &amp; INDEX([4]PC!$E$1:$M$2,1,$S663+1))</f>
        <v>#NAME?</v>
      </c>
      <c r="U663" s="339"/>
      <c r="V663" s="335" t="e">
        <f t="shared" ca="1" si="106"/>
        <v>#NAME?</v>
      </c>
      <c r="W663" s="335" t="e">
        <f ca="1">CONCATENATE(INDEX([4]IMC!$F$1:$R$5,5,$V663) &amp; " e " &amp; INDEX([4]IMC!$F$1:$R$5,5,$V663+1))</f>
        <v>#NAME?</v>
      </c>
      <c r="X663" s="336">
        <f t="shared" si="107"/>
        <v>0</v>
      </c>
      <c r="Y663" s="336">
        <f t="shared" si="108"/>
        <v>0</v>
      </c>
      <c r="Z663" s="337"/>
      <c r="AA663" s="294" t="e">
        <f ca="1">VLOOKUP(F663,[4]IMC!$B$6:$R$210,5,FALSE)</f>
        <v>#NAME?</v>
      </c>
      <c r="AB663" s="294" t="e">
        <f ca="1">VLOOKUP(F663,[4]IMC!$B$6:$R$210,6,FALSE)</f>
        <v>#NAME?</v>
      </c>
      <c r="AC663" s="294" t="e">
        <f ca="1">VLOOKUP(F663,[4]IMC!$B$6:$R$210,7,FALSE)</f>
        <v>#NAME?</v>
      </c>
      <c r="AD663" s="294" t="e">
        <f ca="1">VLOOKUP(F663,[4]IMC!$B$6:$R$210,8,FALSE)</f>
        <v>#NAME?</v>
      </c>
      <c r="AE663" s="294" t="e">
        <f ca="1">VLOOKUP(F663,[4]IMC!$B$6:$R$210,9,FALSE)</f>
        <v>#NAME?</v>
      </c>
      <c r="AF663" s="294" t="e">
        <f ca="1">VLOOKUP(F663,[4]IMC!$B$6:$R$210,10,FALSE)</f>
        <v>#NAME?</v>
      </c>
      <c r="AG663" s="294" t="e">
        <f ca="1">VLOOKUP(F663,[4]IMC!$B$6:$R$210,11,FALSE)</f>
        <v>#NAME?</v>
      </c>
      <c r="AH663" s="294" t="e">
        <f ca="1">VLOOKUP(F663,[4]IMC!$B$6:$R$210,12,FALSE)</f>
        <v>#NAME?</v>
      </c>
      <c r="AI663" s="294" t="e">
        <f ca="1">VLOOKUP(F663,[4]IMC!$B$6:$R$210,13,FALSE)</f>
        <v>#NAME?</v>
      </c>
      <c r="AJ663" s="294" t="e">
        <f ca="1">VLOOKUP(F663,[4]IMC!$B$6:$R$210,14,FALSE)</f>
        <v>#NAME?</v>
      </c>
      <c r="AK663" s="294" t="e">
        <f ca="1">VLOOKUP(F663,[4]IMC!$B$6:$R$210,15,FALSE)</f>
        <v>#NAME?</v>
      </c>
      <c r="AL663" s="294" t="e">
        <f ca="1">VLOOKUP(F663,[4]IMC!$B$6:$R$210,16,FALSE)</f>
        <v>#NAME?</v>
      </c>
      <c r="AM663" s="294" t="e">
        <f ca="1">VLOOKUP(F663,[4]IMC!$B$6:$R$210,17,FALSE)</f>
        <v>#NAME?</v>
      </c>
    </row>
    <row r="664" spans="1:39" ht="12">
      <c r="A664" s="281"/>
      <c r="B664" s="281"/>
      <c r="C664" s="281"/>
      <c r="D664" s="283"/>
      <c r="E664" s="283"/>
      <c r="F664" s="284" t="e">
        <f t="shared" ref="F664:F727" ca="1" si="111">meses(E664,D664)</f>
        <v>#NAME?</v>
      </c>
      <c r="G664" s="285" t="e">
        <f t="shared" ref="G664:G727" ca="1" si="112">AnosMeses(E664,D664)</f>
        <v>#NAME?</v>
      </c>
      <c r="H664" s="281"/>
      <c r="I664" s="281"/>
      <c r="J664" s="281">
        <f t="shared" si="109"/>
        <v>0</v>
      </c>
      <c r="K664" s="281"/>
      <c r="L664" s="286" t="e">
        <f t="shared" si="110"/>
        <v>#DIV/0!</v>
      </c>
      <c r="M664" s="287" t="str">
        <f t="shared" si="104"/>
        <v/>
      </c>
      <c r="N664" s="288" t="e">
        <f ca="1">MATCH(F664,[4]IMC!B:B,0)</f>
        <v>#NAME?</v>
      </c>
      <c r="O664" s="288" t="e">
        <f t="shared" ca="1" si="103"/>
        <v>#NAME?</v>
      </c>
      <c r="P664" s="287" t="e">
        <f ca="1">CONCATENATE(INDEX([4]IMC!$F$1:$R$5,5,$O664) &amp; " e " &amp; INDEX([4]IMC!$F$1:$R$5,5,$O664+1))</f>
        <v>#NAME?</v>
      </c>
      <c r="Q664" s="281"/>
      <c r="R664" s="288" t="e">
        <f ca="1">MATCH(F664,[4]PC!A:A,0)</f>
        <v>#NAME?</v>
      </c>
      <c r="S664" s="288" t="e">
        <f t="shared" ca="1" si="105"/>
        <v>#NAME?</v>
      </c>
      <c r="T664" s="296" t="e">
        <f ca="1">CONCATENATE(INDEX([4]PC!$E$1:$M$2,1,$S664) &amp; " e " &amp; INDEX([4]PC!$E$1:$M$2,1,$S664+1))</f>
        <v>#NAME?</v>
      </c>
      <c r="U664" s="339"/>
      <c r="V664" s="335" t="e">
        <f t="shared" ca="1" si="106"/>
        <v>#NAME?</v>
      </c>
      <c r="W664" s="335" t="e">
        <f ca="1">CONCATENATE(INDEX([4]IMC!$F$1:$R$5,5,$V664) &amp; " e " &amp; INDEX([4]IMC!$F$1:$R$5,5,$V664+1))</f>
        <v>#NAME?</v>
      </c>
      <c r="X664" s="336">
        <f t="shared" si="107"/>
        <v>0</v>
      </c>
      <c r="Y664" s="336">
        <f t="shared" si="108"/>
        <v>0</v>
      </c>
      <c r="Z664" s="337"/>
      <c r="AA664" s="294" t="e">
        <f ca="1">VLOOKUP(F664,[4]IMC!$B$6:$R$210,5,FALSE)</f>
        <v>#NAME?</v>
      </c>
      <c r="AB664" s="294" t="e">
        <f ca="1">VLOOKUP(F664,[4]IMC!$B$6:$R$210,6,FALSE)</f>
        <v>#NAME?</v>
      </c>
      <c r="AC664" s="294" t="e">
        <f ca="1">VLOOKUP(F664,[4]IMC!$B$6:$R$210,7,FALSE)</f>
        <v>#NAME?</v>
      </c>
      <c r="AD664" s="294" t="e">
        <f ca="1">VLOOKUP(F664,[4]IMC!$B$6:$R$210,8,FALSE)</f>
        <v>#NAME?</v>
      </c>
      <c r="AE664" s="294" t="e">
        <f ca="1">VLOOKUP(F664,[4]IMC!$B$6:$R$210,9,FALSE)</f>
        <v>#NAME?</v>
      </c>
      <c r="AF664" s="294" t="e">
        <f ca="1">VLOOKUP(F664,[4]IMC!$B$6:$R$210,10,FALSE)</f>
        <v>#NAME?</v>
      </c>
      <c r="AG664" s="294" t="e">
        <f ca="1">VLOOKUP(F664,[4]IMC!$B$6:$R$210,11,FALSE)</f>
        <v>#NAME?</v>
      </c>
      <c r="AH664" s="294" t="e">
        <f ca="1">VLOOKUP(F664,[4]IMC!$B$6:$R$210,12,FALSE)</f>
        <v>#NAME?</v>
      </c>
      <c r="AI664" s="294" t="e">
        <f ca="1">VLOOKUP(F664,[4]IMC!$B$6:$R$210,13,FALSE)</f>
        <v>#NAME?</v>
      </c>
      <c r="AJ664" s="294" t="e">
        <f ca="1">VLOOKUP(F664,[4]IMC!$B$6:$R$210,14,FALSE)</f>
        <v>#NAME?</v>
      </c>
      <c r="AK664" s="294" t="e">
        <f ca="1">VLOOKUP(F664,[4]IMC!$B$6:$R$210,15,FALSE)</f>
        <v>#NAME?</v>
      </c>
      <c r="AL664" s="294" t="e">
        <f ca="1">VLOOKUP(F664,[4]IMC!$B$6:$R$210,16,FALSE)</f>
        <v>#NAME?</v>
      </c>
      <c r="AM664" s="294" t="e">
        <f ca="1">VLOOKUP(F664,[4]IMC!$B$6:$R$210,17,FALSE)</f>
        <v>#NAME?</v>
      </c>
    </row>
    <row r="665" spans="1:39" ht="12">
      <c r="A665" s="281"/>
      <c r="B665" s="281"/>
      <c r="C665" s="281"/>
      <c r="D665" s="283"/>
      <c r="E665" s="283"/>
      <c r="F665" s="284" t="e">
        <f t="shared" ca="1" si="111"/>
        <v>#NAME?</v>
      </c>
      <c r="G665" s="285" t="e">
        <f t="shared" ca="1" si="112"/>
        <v>#NAME?</v>
      </c>
      <c r="H665" s="281"/>
      <c r="I665" s="281"/>
      <c r="J665" s="281">
        <f t="shared" si="109"/>
        <v>0</v>
      </c>
      <c r="K665" s="281"/>
      <c r="L665" s="286" t="e">
        <f t="shared" si="110"/>
        <v>#DIV/0!</v>
      </c>
      <c r="M665" s="287" t="str">
        <f t="shared" si="104"/>
        <v/>
      </c>
      <c r="N665" s="288" t="e">
        <f ca="1">MATCH(F665,[4]IMC!B:B,0)</f>
        <v>#NAME?</v>
      </c>
      <c r="O665" s="288" t="e">
        <f t="shared" ca="1" si="103"/>
        <v>#NAME?</v>
      </c>
      <c r="P665" s="287" t="e">
        <f ca="1">CONCATENATE(INDEX([4]IMC!$F$1:$R$5,5,$O665) &amp; " e " &amp; INDEX([4]IMC!$F$1:$R$5,5,$O665+1))</f>
        <v>#NAME?</v>
      </c>
      <c r="Q665" s="281"/>
      <c r="R665" s="288" t="e">
        <f ca="1">MATCH(F665,[4]PC!A:A,0)</f>
        <v>#NAME?</v>
      </c>
      <c r="S665" s="288" t="e">
        <f t="shared" ca="1" si="105"/>
        <v>#NAME?</v>
      </c>
      <c r="T665" s="296" t="e">
        <f ca="1">CONCATENATE(INDEX([4]PC!$E$1:$M$2,1,$S665) &amp; " e " &amp; INDEX([4]PC!$E$1:$M$2,1,$S665+1))</f>
        <v>#NAME?</v>
      </c>
      <c r="U665" s="339"/>
      <c r="V665" s="335" t="e">
        <f t="shared" ca="1" si="106"/>
        <v>#NAME?</v>
      </c>
      <c r="W665" s="335" t="e">
        <f ca="1">CONCATENATE(INDEX([4]IMC!$F$1:$R$5,5,$V665) &amp; " e " &amp; INDEX([4]IMC!$F$1:$R$5,5,$V665+1))</f>
        <v>#NAME?</v>
      </c>
      <c r="X665" s="336">
        <f t="shared" si="107"/>
        <v>0</v>
      </c>
      <c r="Y665" s="336">
        <f t="shared" si="108"/>
        <v>0</v>
      </c>
      <c r="Z665" s="337"/>
      <c r="AA665" s="294" t="e">
        <f ca="1">VLOOKUP(F665,[4]IMC!$B$6:$R$210,5,FALSE)</f>
        <v>#NAME?</v>
      </c>
      <c r="AB665" s="294" t="e">
        <f ca="1">VLOOKUP(F665,[4]IMC!$B$6:$R$210,6,FALSE)</f>
        <v>#NAME?</v>
      </c>
      <c r="AC665" s="294" t="e">
        <f ca="1">VLOOKUP(F665,[4]IMC!$B$6:$R$210,7,FALSE)</f>
        <v>#NAME?</v>
      </c>
      <c r="AD665" s="294" t="e">
        <f ca="1">VLOOKUP(F665,[4]IMC!$B$6:$R$210,8,FALSE)</f>
        <v>#NAME?</v>
      </c>
      <c r="AE665" s="294" t="e">
        <f ca="1">VLOOKUP(F665,[4]IMC!$B$6:$R$210,9,FALSE)</f>
        <v>#NAME?</v>
      </c>
      <c r="AF665" s="294" t="e">
        <f ca="1">VLOOKUP(F665,[4]IMC!$B$6:$R$210,10,FALSE)</f>
        <v>#NAME?</v>
      </c>
      <c r="AG665" s="294" t="e">
        <f ca="1">VLOOKUP(F665,[4]IMC!$B$6:$R$210,11,FALSE)</f>
        <v>#NAME?</v>
      </c>
      <c r="AH665" s="294" t="e">
        <f ca="1">VLOOKUP(F665,[4]IMC!$B$6:$R$210,12,FALSE)</f>
        <v>#NAME?</v>
      </c>
      <c r="AI665" s="294" t="e">
        <f ca="1">VLOOKUP(F665,[4]IMC!$B$6:$R$210,13,FALSE)</f>
        <v>#NAME?</v>
      </c>
      <c r="AJ665" s="294" t="e">
        <f ca="1">VLOOKUP(F665,[4]IMC!$B$6:$R$210,14,FALSE)</f>
        <v>#NAME?</v>
      </c>
      <c r="AK665" s="294" t="e">
        <f ca="1">VLOOKUP(F665,[4]IMC!$B$6:$R$210,15,FALSE)</f>
        <v>#NAME?</v>
      </c>
      <c r="AL665" s="294" t="e">
        <f ca="1">VLOOKUP(F665,[4]IMC!$B$6:$R$210,16,FALSE)</f>
        <v>#NAME?</v>
      </c>
      <c r="AM665" s="294" t="e">
        <f ca="1">VLOOKUP(F665,[4]IMC!$B$6:$R$210,17,FALSE)</f>
        <v>#NAME?</v>
      </c>
    </row>
    <row r="666" spans="1:39" ht="12">
      <c r="A666" s="281"/>
      <c r="B666" s="281"/>
      <c r="C666" s="281"/>
      <c r="D666" s="283"/>
      <c r="E666" s="283"/>
      <c r="F666" s="284" t="e">
        <f t="shared" ca="1" si="111"/>
        <v>#NAME?</v>
      </c>
      <c r="G666" s="285" t="e">
        <f t="shared" ca="1" si="112"/>
        <v>#NAME?</v>
      </c>
      <c r="H666" s="281"/>
      <c r="I666" s="281"/>
      <c r="J666" s="281">
        <f t="shared" si="109"/>
        <v>0</v>
      </c>
      <c r="K666" s="281"/>
      <c r="L666" s="286" t="e">
        <f t="shared" si="110"/>
        <v>#DIV/0!</v>
      </c>
      <c r="M666" s="287" t="str">
        <f t="shared" si="104"/>
        <v/>
      </c>
      <c r="N666" s="288" t="e">
        <f ca="1">MATCH(F666,[4]IMC!B:B,0)</f>
        <v>#NAME?</v>
      </c>
      <c r="O666" s="288" t="e">
        <f t="shared" ca="1" si="103"/>
        <v>#NAME?</v>
      </c>
      <c r="P666" s="287" t="e">
        <f ca="1">CONCATENATE(INDEX([4]IMC!$F$1:$R$5,5,$O666) &amp; " e " &amp; INDEX([4]IMC!$F$1:$R$5,5,$O666+1))</f>
        <v>#NAME?</v>
      </c>
      <c r="Q666" s="281"/>
      <c r="R666" s="288" t="e">
        <f ca="1">MATCH(F666,[4]PC!A:A,0)</f>
        <v>#NAME?</v>
      </c>
      <c r="S666" s="288" t="e">
        <f t="shared" ca="1" si="105"/>
        <v>#NAME?</v>
      </c>
      <c r="T666" s="296" t="e">
        <f ca="1">CONCATENATE(INDEX([4]PC!$E$1:$M$2,1,$S666) &amp; " e " &amp; INDEX([4]PC!$E$1:$M$2,1,$S666+1))</f>
        <v>#NAME?</v>
      </c>
      <c r="U666" s="339"/>
      <c r="V666" s="335" t="e">
        <f t="shared" ca="1" si="106"/>
        <v>#NAME?</v>
      </c>
      <c r="W666" s="335" t="e">
        <f ca="1">CONCATENATE(INDEX([4]IMC!$F$1:$R$5,5,$V666) &amp; " e " &amp; INDEX([4]IMC!$F$1:$R$5,5,$V666+1))</f>
        <v>#NAME?</v>
      </c>
      <c r="X666" s="336">
        <f t="shared" si="107"/>
        <v>0</v>
      </c>
      <c r="Y666" s="336">
        <f t="shared" si="108"/>
        <v>0</v>
      </c>
      <c r="Z666" s="337"/>
      <c r="AA666" s="294" t="e">
        <f ca="1">VLOOKUP(F666,[4]IMC!$B$6:$R$210,5,FALSE)</f>
        <v>#NAME?</v>
      </c>
      <c r="AB666" s="294" t="e">
        <f ca="1">VLOOKUP(F666,[4]IMC!$B$6:$R$210,6,FALSE)</f>
        <v>#NAME?</v>
      </c>
      <c r="AC666" s="294" t="e">
        <f ca="1">VLOOKUP(F666,[4]IMC!$B$6:$R$210,7,FALSE)</f>
        <v>#NAME?</v>
      </c>
      <c r="AD666" s="294" t="e">
        <f ca="1">VLOOKUP(F666,[4]IMC!$B$6:$R$210,8,FALSE)</f>
        <v>#NAME?</v>
      </c>
      <c r="AE666" s="294" t="e">
        <f ca="1">VLOOKUP(F666,[4]IMC!$B$6:$R$210,9,FALSE)</f>
        <v>#NAME?</v>
      </c>
      <c r="AF666" s="294" t="e">
        <f ca="1">VLOOKUP(F666,[4]IMC!$B$6:$R$210,10,FALSE)</f>
        <v>#NAME?</v>
      </c>
      <c r="AG666" s="294" t="e">
        <f ca="1">VLOOKUP(F666,[4]IMC!$B$6:$R$210,11,FALSE)</f>
        <v>#NAME?</v>
      </c>
      <c r="AH666" s="294" t="e">
        <f ca="1">VLOOKUP(F666,[4]IMC!$B$6:$R$210,12,FALSE)</f>
        <v>#NAME?</v>
      </c>
      <c r="AI666" s="294" t="e">
        <f ca="1">VLOOKUP(F666,[4]IMC!$B$6:$R$210,13,FALSE)</f>
        <v>#NAME?</v>
      </c>
      <c r="AJ666" s="294" t="e">
        <f ca="1">VLOOKUP(F666,[4]IMC!$B$6:$R$210,14,FALSE)</f>
        <v>#NAME?</v>
      </c>
      <c r="AK666" s="294" t="e">
        <f ca="1">VLOOKUP(F666,[4]IMC!$B$6:$R$210,15,FALSE)</f>
        <v>#NAME?</v>
      </c>
      <c r="AL666" s="294" t="e">
        <f ca="1">VLOOKUP(F666,[4]IMC!$B$6:$R$210,16,FALSE)</f>
        <v>#NAME?</v>
      </c>
      <c r="AM666" s="294" t="e">
        <f ca="1">VLOOKUP(F666,[4]IMC!$B$6:$R$210,17,FALSE)</f>
        <v>#NAME?</v>
      </c>
    </row>
    <row r="667" spans="1:39" ht="12">
      <c r="A667" s="281"/>
      <c r="B667" s="281"/>
      <c r="C667" s="281"/>
      <c r="D667" s="283"/>
      <c r="E667" s="283"/>
      <c r="F667" s="284" t="e">
        <f t="shared" ca="1" si="111"/>
        <v>#NAME?</v>
      </c>
      <c r="G667" s="285" t="e">
        <f t="shared" ca="1" si="112"/>
        <v>#NAME?</v>
      </c>
      <c r="H667" s="281"/>
      <c r="I667" s="281"/>
      <c r="J667" s="281">
        <f t="shared" si="109"/>
        <v>0</v>
      </c>
      <c r="K667" s="281"/>
      <c r="L667" s="286" t="e">
        <f t="shared" si="110"/>
        <v>#DIV/0!</v>
      </c>
      <c r="M667" s="287" t="str">
        <f t="shared" si="104"/>
        <v/>
      </c>
      <c r="N667" s="288" t="e">
        <f ca="1">MATCH(F667,[4]IMC!B:B,0)</f>
        <v>#NAME?</v>
      </c>
      <c r="O667" s="288" t="e">
        <f t="shared" ca="1" si="103"/>
        <v>#NAME?</v>
      </c>
      <c r="P667" s="287" t="e">
        <f ca="1">CONCATENATE(INDEX([4]IMC!$F$1:$R$5,5,$O667) &amp; " e " &amp; INDEX([4]IMC!$F$1:$R$5,5,$O667+1))</f>
        <v>#NAME?</v>
      </c>
      <c r="Q667" s="281"/>
      <c r="R667" s="288" t="e">
        <f ca="1">MATCH(F667,[4]PC!A:A,0)</f>
        <v>#NAME?</v>
      </c>
      <c r="S667" s="288" t="e">
        <f t="shared" ca="1" si="105"/>
        <v>#NAME?</v>
      </c>
      <c r="T667" s="296" t="e">
        <f ca="1">CONCATENATE(INDEX([4]PC!$E$1:$M$2,1,$S667) &amp; " e " &amp; INDEX([4]PC!$E$1:$M$2,1,$S667+1))</f>
        <v>#NAME?</v>
      </c>
      <c r="U667" s="339"/>
      <c r="V667" s="335" t="e">
        <f t="shared" ca="1" si="106"/>
        <v>#NAME?</v>
      </c>
      <c r="W667" s="335" t="e">
        <f ca="1">CONCATENATE(INDEX([4]IMC!$F$1:$R$5,5,$V667) &amp; " e " &amp; INDEX([4]IMC!$F$1:$R$5,5,$V667+1))</f>
        <v>#NAME?</v>
      </c>
      <c r="X667" s="336">
        <f t="shared" si="107"/>
        <v>0</v>
      </c>
      <c r="Y667" s="336">
        <f t="shared" si="108"/>
        <v>0</v>
      </c>
      <c r="Z667" s="337"/>
      <c r="AA667" s="294" t="e">
        <f ca="1">VLOOKUP(F667,[4]IMC!$B$6:$R$210,5,FALSE)</f>
        <v>#NAME?</v>
      </c>
      <c r="AB667" s="294" t="e">
        <f ca="1">VLOOKUP(F667,[4]IMC!$B$6:$R$210,6,FALSE)</f>
        <v>#NAME?</v>
      </c>
      <c r="AC667" s="294" t="e">
        <f ca="1">VLOOKUP(F667,[4]IMC!$B$6:$R$210,7,FALSE)</f>
        <v>#NAME?</v>
      </c>
      <c r="AD667" s="294" t="e">
        <f ca="1">VLOOKUP(F667,[4]IMC!$B$6:$R$210,8,FALSE)</f>
        <v>#NAME?</v>
      </c>
      <c r="AE667" s="294" t="e">
        <f ca="1">VLOOKUP(F667,[4]IMC!$B$6:$R$210,9,FALSE)</f>
        <v>#NAME?</v>
      </c>
      <c r="AF667" s="294" t="e">
        <f ca="1">VLOOKUP(F667,[4]IMC!$B$6:$R$210,10,FALSE)</f>
        <v>#NAME?</v>
      </c>
      <c r="AG667" s="294" t="e">
        <f ca="1">VLOOKUP(F667,[4]IMC!$B$6:$R$210,11,FALSE)</f>
        <v>#NAME?</v>
      </c>
      <c r="AH667" s="294" t="e">
        <f ca="1">VLOOKUP(F667,[4]IMC!$B$6:$R$210,12,FALSE)</f>
        <v>#NAME?</v>
      </c>
      <c r="AI667" s="294" t="e">
        <f ca="1">VLOOKUP(F667,[4]IMC!$B$6:$R$210,13,FALSE)</f>
        <v>#NAME?</v>
      </c>
      <c r="AJ667" s="294" t="e">
        <f ca="1">VLOOKUP(F667,[4]IMC!$B$6:$R$210,14,FALSE)</f>
        <v>#NAME?</v>
      </c>
      <c r="AK667" s="294" t="e">
        <f ca="1">VLOOKUP(F667,[4]IMC!$B$6:$R$210,15,FALSE)</f>
        <v>#NAME?</v>
      </c>
      <c r="AL667" s="294" t="e">
        <f ca="1">VLOOKUP(F667,[4]IMC!$B$6:$R$210,16,FALSE)</f>
        <v>#NAME?</v>
      </c>
      <c r="AM667" s="294" t="e">
        <f ca="1">VLOOKUP(F667,[4]IMC!$B$6:$R$210,17,FALSE)</f>
        <v>#NAME?</v>
      </c>
    </row>
    <row r="668" spans="1:39" ht="12">
      <c r="A668" s="281"/>
      <c r="B668" s="281"/>
      <c r="C668" s="281"/>
      <c r="D668" s="283"/>
      <c r="E668" s="283"/>
      <c r="F668" s="284" t="e">
        <f t="shared" ca="1" si="111"/>
        <v>#NAME?</v>
      </c>
      <c r="G668" s="285" t="e">
        <f t="shared" ca="1" si="112"/>
        <v>#NAME?</v>
      </c>
      <c r="H668" s="281"/>
      <c r="I668" s="281"/>
      <c r="J668" s="281">
        <f t="shared" si="109"/>
        <v>0</v>
      </c>
      <c r="K668" s="281"/>
      <c r="L668" s="286" t="e">
        <f t="shared" si="110"/>
        <v>#DIV/0!</v>
      </c>
      <c r="M668" s="287" t="str">
        <f t="shared" si="104"/>
        <v/>
      </c>
      <c r="N668" s="288" t="e">
        <f ca="1">MATCH(F668,[4]IMC!B:B,0)</f>
        <v>#NAME?</v>
      </c>
      <c r="O668" s="288" t="e">
        <f t="shared" ca="1" si="103"/>
        <v>#NAME?</v>
      </c>
      <c r="P668" s="287" t="e">
        <f ca="1">CONCATENATE(INDEX([4]IMC!$F$1:$R$5,5,$O668) &amp; " e " &amp; INDEX([4]IMC!$F$1:$R$5,5,$O668+1))</f>
        <v>#NAME?</v>
      </c>
      <c r="Q668" s="281"/>
      <c r="R668" s="288" t="e">
        <f ca="1">MATCH(F668,[4]PC!A:A,0)</f>
        <v>#NAME?</v>
      </c>
      <c r="S668" s="288" t="e">
        <f t="shared" ca="1" si="105"/>
        <v>#NAME?</v>
      </c>
      <c r="T668" s="296" t="e">
        <f ca="1">CONCATENATE(INDEX([4]PC!$E$1:$M$2,1,$S668) &amp; " e " &amp; INDEX([4]PC!$E$1:$M$2,1,$S668+1))</f>
        <v>#NAME?</v>
      </c>
      <c r="U668" s="339"/>
      <c r="V668" s="335" t="e">
        <f t="shared" ca="1" si="106"/>
        <v>#NAME?</v>
      </c>
      <c r="W668" s="335" t="e">
        <f ca="1">CONCATENATE(INDEX([4]IMC!$F$1:$R$5,5,$V668) &amp; " e " &amp; INDEX([4]IMC!$F$1:$R$5,5,$V668+1))</f>
        <v>#NAME?</v>
      </c>
      <c r="X668" s="336">
        <f t="shared" si="107"/>
        <v>0</v>
      </c>
      <c r="Y668" s="336">
        <f t="shared" si="108"/>
        <v>0</v>
      </c>
      <c r="Z668" s="337"/>
      <c r="AA668" s="294" t="e">
        <f ca="1">VLOOKUP(F668,[4]IMC!$B$6:$R$210,5,FALSE)</f>
        <v>#NAME?</v>
      </c>
      <c r="AB668" s="294" t="e">
        <f ca="1">VLOOKUP(F668,[4]IMC!$B$6:$R$210,6,FALSE)</f>
        <v>#NAME?</v>
      </c>
      <c r="AC668" s="294" t="e">
        <f ca="1">VLOOKUP(F668,[4]IMC!$B$6:$R$210,7,FALSE)</f>
        <v>#NAME?</v>
      </c>
      <c r="AD668" s="294" t="e">
        <f ca="1">VLOOKUP(F668,[4]IMC!$B$6:$R$210,8,FALSE)</f>
        <v>#NAME?</v>
      </c>
      <c r="AE668" s="294" t="e">
        <f ca="1">VLOOKUP(F668,[4]IMC!$B$6:$R$210,9,FALSE)</f>
        <v>#NAME?</v>
      </c>
      <c r="AF668" s="294" t="e">
        <f ca="1">VLOOKUP(F668,[4]IMC!$B$6:$R$210,10,FALSE)</f>
        <v>#NAME?</v>
      </c>
      <c r="AG668" s="294" t="e">
        <f ca="1">VLOOKUP(F668,[4]IMC!$B$6:$R$210,11,FALSE)</f>
        <v>#NAME?</v>
      </c>
      <c r="AH668" s="294" t="e">
        <f ca="1">VLOOKUP(F668,[4]IMC!$B$6:$R$210,12,FALSE)</f>
        <v>#NAME?</v>
      </c>
      <c r="AI668" s="294" t="e">
        <f ca="1">VLOOKUP(F668,[4]IMC!$B$6:$R$210,13,FALSE)</f>
        <v>#NAME?</v>
      </c>
      <c r="AJ668" s="294" t="e">
        <f ca="1">VLOOKUP(F668,[4]IMC!$B$6:$R$210,14,FALSE)</f>
        <v>#NAME?</v>
      </c>
      <c r="AK668" s="294" t="e">
        <f ca="1">VLOOKUP(F668,[4]IMC!$B$6:$R$210,15,FALSE)</f>
        <v>#NAME?</v>
      </c>
      <c r="AL668" s="294" t="e">
        <f ca="1">VLOOKUP(F668,[4]IMC!$B$6:$R$210,16,FALSE)</f>
        <v>#NAME?</v>
      </c>
      <c r="AM668" s="294" t="e">
        <f ca="1">VLOOKUP(F668,[4]IMC!$B$6:$R$210,17,FALSE)</f>
        <v>#NAME?</v>
      </c>
    </row>
    <row r="669" spans="1:39" ht="12">
      <c r="A669" s="281"/>
      <c r="B669" s="281"/>
      <c r="C669" s="281"/>
      <c r="D669" s="283"/>
      <c r="E669" s="283"/>
      <c r="F669" s="284" t="e">
        <f t="shared" ca="1" si="111"/>
        <v>#NAME?</v>
      </c>
      <c r="G669" s="285" t="e">
        <f t="shared" ca="1" si="112"/>
        <v>#NAME?</v>
      </c>
      <c r="H669" s="281"/>
      <c r="I669" s="281"/>
      <c r="J669" s="281">
        <f t="shared" si="109"/>
        <v>0</v>
      </c>
      <c r="K669" s="281"/>
      <c r="L669" s="286" t="e">
        <f t="shared" si="110"/>
        <v>#DIV/0!</v>
      </c>
      <c r="M669" s="287" t="str">
        <f t="shared" si="104"/>
        <v/>
      </c>
      <c r="N669" s="288" t="e">
        <f ca="1">MATCH(F669,[4]IMC!B:B,0)</f>
        <v>#NAME?</v>
      </c>
      <c r="O669" s="288" t="e">
        <f t="shared" ca="1" si="103"/>
        <v>#NAME?</v>
      </c>
      <c r="P669" s="287" t="e">
        <f ca="1">CONCATENATE(INDEX([4]IMC!$F$1:$R$5,5,$O669) &amp; " e " &amp; INDEX([4]IMC!$F$1:$R$5,5,$O669+1))</f>
        <v>#NAME?</v>
      </c>
      <c r="Q669" s="281"/>
      <c r="R669" s="288" t="e">
        <f ca="1">MATCH(F669,[4]PC!A:A,0)</f>
        <v>#NAME?</v>
      </c>
      <c r="S669" s="288" t="e">
        <f t="shared" ca="1" si="105"/>
        <v>#NAME?</v>
      </c>
      <c r="T669" s="296" t="e">
        <f ca="1">CONCATENATE(INDEX([4]PC!$E$1:$M$2,1,$S669) &amp; " e " &amp; INDEX([4]PC!$E$1:$M$2,1,$S669+1))</f>
        <v>#NAME?</v>
      </c>
      <c r="U669" s="339"/>
      <c r="V669" s="335" t="e">
        <f t="shared" ca="1" si="106"/>
        <v>#NAME?</v>
      </c>
      <c r="W669" s="335" t="e">
        <f ca="1">CONCATENATE(INDEX([4]IMC!$F$1:$R$5,5,$V669) &amp; " e " &amp; INDEX([4]IMC!$F$1:$R$5,5,$V669+1))</f>
        <v>#NAME?</v>
      </c>
      <c r="X669" s="336">
        <f t="shared" si="107"/>
        <v>0</v>
      </c>
      <c r="Y669" s="336">
        <f t="shared" si="108"/>
        <v>0</v>
      </c>
      <c r="Z669" s="337"/>
      <c r="AA669" s="294" t="e">
        <f ca="1">VLOOKUP(F669,[4]IMC!$B$6:$R$210,5,FALSE)</f>
        <v>#NAME?</v>
      </c>
      <c r="AB669" s="294" t="e">
        <f ca="1">VLOOKUP(F669,[4]IMC!$B$6:$R$210,6,FALSE)</f>
        <v>#NAME?</v>
      </c>
      <c r="AC669" s="294" t="e">
        <f ca="1">VLOOKUP(F669,[4]IMC!$B$6:$R$210,7,FALSE)</f>
        <v>#NAME?</v>
      </c>
      <c r="AD669" s="294" t="e">
        <f ca="1">VLOOKUP(F669,[4]IMC!$B$6:$R$210,8,FALSE)</f>
        <v>#NAME?</v>
      </c>
      <c r="AE669" s="294" t="e">
        <f ca="1">VLOOKUP(F669,[4]IMC!$B$6:$R$210,9,FALSE)</f>
        <v>#NAME?</v>
      </c>
      <c r="AF669" s="294" t="e">
        <f ca="1">VLOOKUP(F669,[4]IMC!$B$6:$R$210,10,FALSE)</f>
        <v>#NAME?</v>
      </c>
      <c r="AG669" s="294" t="e">
        <f ca="1">VLOOKUP(F669,[4]IMC!$B$6:$R$210,11,FALSE)</f>
        <v>#NAME?</v>
      </c>
      <c r="AH669" s="294" t="e">
        <f ca="1">VLOOKUP(F669,[4]IMC!$B$6:$R$210,12,FALSE)</f>
        <v>#NAME?</v>
      </c>
      <c r="AI669" s="294" t="e">
        <f ca="1">VLOOKUP(F669,[4]IMC!$B$6:$R$210,13,FALSE)</f>
        <v>#NAME?</v>
      </c>
      <c r="AJ669" s="294" t="e">
        <f ca="1">VLOOKUP(F669,[4]IMC!$B$6:$R$210,14,FALSE)</f>
        <v>#NAME?</v>
      </c>
      <c r="AK669" s="294" t="e">
        <f ca="1">VLOOKUP(F669,[4]IMC!$B$6:$R$210,15,FALSE)</f>
        <v>#NAME?</v>
      </c>
      <c r="AL669" s="294" t="e">
        <f ca="1">VLOOKUP(F669,[4]IMC!$B$6:$R$210,16,FALSE)</f>
        <v>#NAME?</v>
      </c>
      <c r="AM669" s="294" t="e">
        <f ca="1">VLOOKUP(F669,[4]IMC!$B$6:$R$210,17,FALSE)</f>
        <v>#NAME?</v>
      </c>
    </row>
    <row r="670" spans="1:39" ht="12">
      <c r="A670" s="281"/>
      <c r="B670" s="281"/>
      <c r="C670" s="281"/>
      <c r="D670" s="283"/>
      <c r="E670" s="283"/>
      <c r="F670" s="284" t="e">
        <f t="shared" ca="1" si="111"/>
        <v>#NAME?</v>
      </c>
      <c r="G670" s="285" t="e">
        <f t="shared" ca="1" si="112"/>
        <v>#NAME?</v>
      </c>
      <c r="H670" s="281"/>
      <c r="I670" s="281"/>
      <c r="J670" s="281">
        <f t="shared" si="109"/>
        <v>0</v>
      </c>
      <c r="K670" s="281"/>
      <c r="L670" s="286" t="e">
        <f t="shared" si="110"/>
        <v>#DIV/0!</v>
      </c>
      <c r="M670" s="287" t="str">
        <f t="shared" si="104"/>
        <v/>
      </c>
      <c r="N670" s="288" t="e">
        <f ca="1">MATCH(F670,[4]IMC!B:B,0)</f>
        <v>#NAME?</v>
      </c>
      <c r="O670" s="288" t="e">
        <f t="shared" ca="1" si="103"/>
        <v>#NAME?</v>
      </c>
      <c r="P670" s="287" t="e">
        <f ca="1">CONCATENATE(INDEX([4]IMC!$F$1:$R$5,5,$O670) &amp; " e " &amp; INDEX([4]IMC!$F$1:$R$5,5,$O670+1))</f>
        <v>#NAME?</v>
      </c>
      <c r="Q670" s="281"/>
      <c r="R670" s="288" t="e">
        <f ca="1">MATCH(F670,[4]PC!A:A,0)</f>
        <v>#NAME?</v>
      </c>
      <c r="S670" s="288" t="e">
        <f t="shared" ca="1" si="105"/>
        <v>#NAME?</v>
      </c>
      <c r="T670" s="296" t="e">
        <f ca="1">CONCATENATE(INDEX([4]PC!$E$1:$M$2,1,$S670) &amp; " e " &amp; INDEX([4]PC!$E$1:$M$2,1,$S670+1))</f>
        <v>#NAME?</v>
      </c>
      <c r="U670" s="339"/>
      <c r="V670" s="335" t="e">
        <f t="shared" ca="1" si="106"/>
        <v>#NAME?</v>
      </c>
      <c r="W670" s="335" t="e">
        <f ca="1">CONCATENATE(INDEX([4]IMC!$F$1:$R$5,5,$V670) &amp; " e " &amp; INDEX([4]IMC!$F$1:$R$5,5,$V670+1))</f>
        <v>#NAME?</v>
      </c>
      <c r="X670" s="336">
        <f t="shared" si="107"/>
        <v>0</v>
      </c>
      <c r="Y670" s="336">
        <f t="shared" si="108"/>
        <v>0</v>
      </c>
      <c r="Z670" s="337"/>
      <c r="AA670" s="294" t="e">
        <f ca="1">VLOOKUP(F670,[4]IMC!$B$6:$R$210,5,FALSE)</f>
        <v>#NAME?</v>
      </c>
      <c r="AB670" s="294" t="e">
        <f ca="1">VLOOKUP(F670,[4]IMC!$B$6:$R$210,6,FALSE)</f>
        <v>#NAME?</v>
      </c>
      <c r="AC670" s="294" t="e">
        <f ca="1">VLOOKUP(F670,[4]IMC!$B$6:$R$210,7,FALSE)</f>
        <v>#NAME?</v>
      </c>
      <c r="AD670" s="294" t="e">
        <f ca="1">VLOOKUP(F670,[4]IMC!$B$6:$R$210,8,FALSE)</f>
        <v>#NAME?</v>
      </c>
      <c r="AE670" s="294" t="e">
        <f ca="1">VLOOKUP(F670,[4]IMC!$B$6:$R$210,9,FALSE)</f>
        <v>#NAME?</v>
      </c>
      <c r="AF670" s="294" t="e">
        <f ca="1">VLOOKUP(F670,[4]IMC!$B$6:$R$210,10,FALSE)</f>
        <v>#NAME?</v>
      </c>
      <c r="AG670" s="294" t="e">
        <f ca="1">VLOOKUP(F670,[4]IMC!$B$6:$R$210,11,FALSE)</f>
        <v>#NAME?</v>
      </c>
      <c r="AH670" s="294" t="e">
        <f ca="1">VLOOKUP(F670,[4]IMC!$B$6:$R$210,12,FALSE)</f>
        <v>#NAME?</v>
      </c>
      <c r="AI670" s="294" t="e">
        <f ca="1">VLOOKUP(F670,[4]IMC!$B$6:$R$210,13,FALSE)</f>
        <v>#NAME?</v>
      </c>
      <c r="AJ670" s="294" t="e">
        <f ca="1">VLOOKUP(F670,[4]IMC!$B$6:$R$210,14,FALSE)</f>
        <v>#NAME?</v>
      </c>
      <c r="AK670" s="294" t="e">
        <f ca="1">VLOOKUP(F670,[4]IMC!$B$6:$R$210,15,FALSE)</f>
        <v>#NAME?</v>
      </c>
      <c r="AL670" s="294" t="e">
        <f ca="1">VLOOKUP(F670,[4]IMC!$B$6:$R$210,16,FALSE)</f>
        <v>#NAME?</v>
      </c>
      <c r="AM670" s="294" t="e">
        <f ca="1">VLOOKUP(F670,[4]IMC!$B$6:$R$210,17,FALSE)</f>
        <v>#NAME?</v>
      </c>
    </row>
    <row r="671" spans="1:39" ht="12">
      <c r="A671" s="281"/>
      <c r="B671" s="281"/>
      <c r="C671" s="281"/>
      <c r="D671" s="283"/>
      <c r="E671" s="283"/>
      <c r="F671" s="284" t="e">
        <f t="shared" ca="1" si="111"/>
        <v>#NAME?</v>
      </c>
      <c r="G671" s="285" t="e">
        <f t="shared" ca="1" si="112"/>
        <v>#NAME?</v>
      </c>
      <c r="H671" s="281"/>
      <c r="I671" s="281"/>
      <c r="J671" s="281">
        <f t="shared" si="109"/>
        <v>0</v>
      </c>
      <c r="K671" s="281"/>
      <c r="L671" s="286" t="e">
        <f t="shared" si="110"/>
        <v>#DIV/0!</v>
      </c>
      <c r="M671" s="287" t="str">
        <f t="shared" si="104"/>
        <v/>
      </c>
      <c r="N671" s="288" t="e">
        <f ca="1">MATCH(F671,[4]IMC!B:B,0)</f>
        <v>#NAME?</v>
      </c>
      <c r="O671" s="288" t="e">
        <f t="shared" ca="1" si="103"/>
        <v>#NAME?</v>
      </c>
      <c r="P671" s="287" t="e">
        <f ca="1">CONCATENATE(INDEX([4]IMC!$F$1:$R$5,5,$O671) &amp; " e " &amp; INDEX([4]IMC!$F$1:$R$5,5,$O671+1))</f>
        <v>#NAME?</v>
      </c>
      <c r="Q671" s="281"/>
      <c r="R671" s="288" t="e">
        <f ca="1">MATCH(F671,[4]PC!A:A,0)</f>
        <v>#NAME?</v>
      </c>
      <c r="S671" s="288" t="e">
        <f t="shared" ca="1" si="105"/>
        <v>#NAME?</v>
      </c>
      <c r="T671" s="296" t="e">
        <f ca="1">CONCATENATE(INDEX([4]PC!$E$1:$M$2,1,$S671) &amp; " e " &amp; INDEX([4]PC!$E$1:$M$2,1,$S671+1))</f>
        <v>#NAME?</v>
      </c>
      <c r="U671" s="339"/>
      <c r="V671" s="335" t="e">
        <f t="shared" ca="1" si="106"/>
        <v>#NAME?</v>
      </c>
      <c r="W671" s="335" t="e">
        <f ca="1">CONCATENATE(INDEX([4]IMC!$F$1:$R$5,5,$V671) &amp; " e " &amp; INDEX([4]IMC!$F$1:$R$5,5,$V671+1))</f>
        <v>#NAME?</v>
      </c>
      <c r="X671" s="336">
        <f t="shared" si="107"/>
        <v>0</v>
      </c>
      <c r="Y671" s="336">
        <f t="shared" si="108"/>
        <v>0</v>
      </c>
      <c r="Z671" s="337"/>
      <c r="AA671" s="294" t="e">
        <f ca="1">VLOOKUP(F671,[4]IMC!$B$6:$R$210,5,FALSE)</f>
        <v>#NAME?</v>
      </c>
      <c r="AB671" s="294" t="e">
        <f ca="1">VLOOKUP(F671,[4]IMC!$B$6:$R$210,6,FALSE)</f>
        <v>#NAME?</v>
      </c>
      <c r="AC671" s="294" t="e">
        <f ca="1">VLOOKUP(F671,[4]IMC!$B$6:$R$210,7,FALSE)</f>
        <v>#NAME?</v>
      </c>
      <c r="AD671" s="294" t="e">
        <f ca="1">VLOOKUP(F671,[4]IMC!$B$6:$R$210,8,FALSE)</f>
        <v>#NAME?</v>
      </c>
      <c r="AE671" s="294" t="e">
        <f ca="1">VLOOKUP(F671,[4]IMC!$B$6:$R$210,9,FALSE)</f>
        <v>#NAME?</v>
      </c>
      <c r="AF671" s="294" t="e">
        <f ca="1">VLOOKUP(F671,[4]IMC!$B$6:$R$210,10,FALSE)</f>
        <v>#NAME?</v>
      </c>
      <c r="AG671" s="294" t="e">
        <f ca="1">VLOOKUP(F671,[4]IMC!$B$6:$R$210,11,FALSE)</f>
        <v>#NAME?</v>
      </c>
      <c r="AH671" s="294" t="e">
        <f ca="1">VLOOKUP(F671,[4]IMC!$B$6:$R$210,12,FALSE)</f>
        <v>#NAME?</v>
      </c>
      <c r="AI671" s="294" t="e">
        <f ca="1">VLOOKUP(F671,[4]IMC!$B$6:$R$210,13,FALSE)</f>
        <v>#NAME?</v>
      </c>
      <c r="AJ671" s="294" t="e">
        <f ca="1">VLOOKUP(F671,[4]IMC!$B$6:$R$210,14,FALSE)</f>
        <v>#NAME?</v>
      </c>
      <c r="AK671" s="294" t="e">
        <f ca="1">VLOOKUP(F671,[4]IMC!$B$6:$R$210,15,FALSE)</f>
        <v>#NAME?</v>
      </c>
      <c r="AL671" s="294" t="e">
        <f ca="1">VLOOKUP(F671,[4]IMC!$B$6:$R$210,16,FALSE)</f>
        <v>#NAME?</v>
      </c>
      <c r="AM671" s="294" t="e">
        <f ca="1">VLOOKUP(F671,[4]IMC!$B$6:$R$210,17,FALSE)</f>
        <v>#NAME?</v>
      </c>
    </row>
    <row r="672" spans="1:39" ht="12">
      <c r="A672" s="281"/>
      <c r="B672" s="281"/>
      <c r="C672" s="281"/>
      <c r="D672" s="283"/>
      <c r="E672" s="283"/>
      <c r="F672" s="284" t="e">
        <f t="shared" ca="1" si="111"/>
        <v>#NAME?</v>
      </c>
      <c r="G672" s="285" t="e">
        <f t="shared" ca="1" si="112"/>
        <v>#NAME?</v>
      </c>
      <c r="H672" s="281"/>
      <c r="I672" s="281"/>
      <c r="J672" s="281">
        <f t="shared" si="109"/>
        <v>0</v>
      </c>
      <c r="K672" s="281"/>
      <c r="L672" s="286" t="e">
        <f t="shared" si="110"/>
        <v>#DIV/0!</v>
      </c>
      <c r="M672" s="287" t="str">
        <f t="shared" si="104"/>
        <v/>
      </c>
      <c r="N672" s="288" t="e">
        <f ca="1">MATCH(F672,[4]IMC!B:B,0)</f>
        <v>#NAME?</v>
      </c>
      <c r="O672" s="288" t="e">
        <f t="shared" ca="1" si="103"/>
        <v>#NAME?</v>
      </c>
      <c r="P672" s="287" t="e">
        <f ca="1">CONCATENATE(INDEX([4]IMC!$F$1:$R$5,5,$O672) &amp; " e " &amp; INDEX([4]IMC!$F$1:$R$5,5,$O672+1))</f>
        <v>#NAME?</v>
      </c>
      <c r="Q672" s="281"/>
      <c r="R672" s="288" t="e">
        <f ca="1">MATCH(F672,[4]PC!A:A,0)</f>
        <v>#NAME?</v>
      </c>
      <c r="S672" s="288" t="e">
        <f t="shared" ca="1" si="105"/>
        <v>#NAME?</v>
      </c>
      <c r="T672" s="296" t="e">
        <f ca="1">CONCATENATE(INDEX([4]PC!$E$1:$M$2,1,$S672) &amp; " e " &amp; INDEX([4]PC!$E$1:$M$2,1,$S672+1))</f>
        <v>#NAME?</v>
      </c>
      <c r="U672" s="339"/>
      <c r="V672" s="335" t="e">
        <f t="shared" ca="1" si="106"/>
        <v>#NAME?</v>
      </c>
      <c r="W672" s="335" t="e">
        <f ca="1">CONCATENATE(INDEX([4]IMC!$F$1:$R$5,5,$V672) &amp; " e " &amp; INDEX([4]IMC!$F$1:$R$5,5,$V672+1))</f>
        <v>#NAME?</v>
      </c>
      <c r="X672" s="336">
        <f t="shared" si="107"/>
        <v>0</v>
      </c>
      <c r="Y672" s="336">
        <f t="shared" si="108"/>
        <v>0</v>
      </c>
      <c r="Z672" s="337"/>
      <c r="AA672" s="294" t="e">
        <f ca="1">VLOOKUP(F672,[4]IMC!$B$6:$R$210,5,FALSE)</f>
        <v>#NAME?</v>
      </c>
      <c r="AB672" s="294" t="e">
        <f ca="1">VLOOKUP(F672,[4]IMC!$B$6:$R$210,6,FALSE)</f>
        <v>#NAME?</v>
      </c>
      <c r="AC672" s="294" t="e">
        <f ca="1">VLOOKUP(F672,[4]IMC!$B$6:$R$210,7,FALSE)</f>
        <v>#NAME?</v>
      </c>
      <c r="AD672" s="294" t="e">
        <f ca="1">VLOOKUP(F672,[4]IMC!$B$6:$R$210,8,FALSE)</f>
        <v>#NAME?</v>
      </c>
      <c r="AE672" s="294" t="e">
        <f ca="1">VLOOKUP(F672,[4]IMC!$B$6:$R$210,9,FALSE)</f>
        <v>#NAME?</v>
      </c>
      <c r="AF672" s="294" t="e">
        <f ca="1">VLOOKUP(F672,[4]IMC!$B$6:$R$210,10,FALSE)</f>
        <v>#NAME?</v>
      </c>
      <c r="AG672" s="294" t="e">
        <f ca="1">VLOOKUP(F672,[4]IMC!$B$6:$R$210,11,FALSE)</f>
        <v>#NAME?</v>
      </c>
      <c r="AH672" s="294" t="e">
        <f ca="1">VLOOKUP(F672,[4]IMC!$B$6:$R$210,12,FALSE)</f>
        <v>#NAME?</v>
      </c>
      <c r="AI672" s="294" t="e">
        <f ca="1">VLOOKUP(F672,[4]IMC!$B$6:$R$210,13,FALSE)</f>
        <v>#NAME?</v>
      </c>
      <c r="AJ672" s="294" t="e">
        <f ca="1">VLOOKUP(F672,[4]IMC!$B$6:$R$210,14,FALSE)</f>
        <v>#NAME?</v>
      </c>
      <c r="AK672" s="294" t="e">
        <f ca="1">VLOOKUP(F672,[4]IMC!$B$6:$R$210,15,FALSE)</f>
        <v>#NAME?</v>
      </c>
      <c r="AL672" s="294" t="e">
        <f ca="1">VLOOKUP(F672,[4]IMC!$B$6:$R$210,16,FALSE)</f>
        <v>#NAME?</v>
      </c>
      <c r="AM672" s="294" t="e">
        <f ca="1">VLOOKUP(F672,[4]IMC!$B$6:$R$210,17,FALSE)</f>
        <v>#NAME?</v>
      </c>
    </row>
    <row r="673" spans="1:39" ht="12">
      <c r="A673" s="281"/>
      <c r="B673" s="281"/>
      <c r="C673" s="281"/>
      <c r="D673" s="283"/>
      <c r="E673" s="283"/>
      <c r="F673" s="284" t="e">
        <f t="shared" ca="1" si="111"/>
        <v>#NAME?</v>
      </c>
      <c r="G673" s="285" t="e">
        <f t="shared" ca="1" si="112"/>
        <v>#NAME?</v>
      </c>
      <c r="H673" s="281"/>
      <c r="I673" s="281"/>
      <c r="J673" s="281">
        <f t="shared" si="109"/>
        <v>0</v>
      </c>
      <c r="K673" s="281"/>
      <c r="L673" s="286" t="e">
        <f t="shared" si="110"/>
        <v>#DIV/0!</v>
      </c>
      <c r="M673" s="287" t="str">
        <f t="shared" si="104"/>
        <v/>
      </c>
      <c r="N673" s="288" t="e">
        <f ca="1">MATCH(F673,[4]IMC!B:B,0)</f>
        <v>#NAME?</v>
      </c>
      <c r="O673" s="288" t="e">
        <f t="shared" ca="1" si="103"/>
        <v>#NAME?</v>
      </c>
      <c r="P673" s="287" t="e">
        <f ca="1">CONCATENATE(INDEX([4]IMC!$F$1:$R$5,5,$O673) &amp; " e " &amp; INDEX([4]IMC!$F$1:$R$5,5,$O673+1))</f>
        <v>#NAME?</v>
      </c>
      <c r="Q673" s="281"/>
      <c r="R673" s="288" t="e">
        <f ca="1">MATCH(F673,[4]PC!A:A,0)</f>
        <v>#NAME?</v>
      </c>
      <c r="S673" s="288" t="e">
        <f t="shared" ca="1" si="105"/>
        <v>#NAME?</v>
      </c>
      <c r="T673" s="296" t="e">
        <f ca="1">CONCATENATE(INDEX([4]PC!$E$1:$M$2,1,$S673) &amp; " e " &amp; INDEX([4]PC!$E$1:$M$2,1,$S673+1))</f>
        <v>#NAME?</v>
      </c>
      <c r="U673" s="339"/>
      <c r="V673" s="335" t="e">
        <f t="shared" ca="1" si="106"/>
        <v>#NAME?</v>
      </c>
      <c r="W673" s="335" t="e">
        <f ca="1">CONCATENATE(INDEX([4]IMC!$F$1:$R$5,5,$V673) &amp; " e " &amp; INDEX([4]IMC!$F$1:$R$5,5,$V673+1))</f>
        <v>#NAME?</v>
      </c>
      <c r="X673" s="336">
        <f t="shared" si="107"/>
        <v>0</v>
      </c>
      <c r="Y673" s="336">
        <f t="shared" si="108"/>
        <v>0</v>
      </c>
      <c r="Z673" s="337"/>
      <c r="AA673" s="294" t="e">
        <f ca="1">VLOOKUP(F673,[4]IMC!$B$6:$R$210,5,FALSE)</f>
        <v>#NAME?</v>
      </c>
      <c r="AB673" s="294" t="e">
        <f ca="1">VLOOKUP(F673,[4]IMC!$B$6:$R$210,6,FALSE)</f>
        <v>#NAME?</v>
      </c>
      <c r="AC673" s="294" t="e">
        <f ca="1">VLOOKUP(F673,[4]IMC!$B$6:$R$210,7,FALSE)</f>
        <v>#NAME?</v>
      </c>
      <c r="AD673" s="294" t="e">
        <f ca="1">VLOOKUP(F673,[4]IMC!$B$6:$R$210,8,FALSE)</f>
        <v>#NAME?</v>
      </c>
      <c r="AE673" s="294" t="e">
        <f ca="1">VLOOKUP(F673,[4]IMC!$B$6:$R$210,9,FALSE)</f>
        <v>#NAME?</v>
      </c>
      <c r="AF673" s="294" t="e">
        <f ca="1">VLOOKUP(F673,[4]IMC!$B$6:$R$210,10,FALSE)</f>
        <v>#NAME?</v>
      </c>
      <c r="AG673" s="294" t="e">
        <f ca="1">VLOOKUP(F673,[4]IMC!$B$6:$R$210,11,FALSE)</f>
        <v>#NAME?</v>
      </c>
      <c r="AH673" s="294" t="e">
        <f ca="1">VLOOKUP(F673,[4]IMC!$B$6:$R$210,12,FALSE)</f>
        <v>#NAME?</v>
      </c>
      <c r="AI673" s="294" t="e">
        <f ca="1">VLOOKUP(F673,[4]IMC!$B$6:$R$210,13,FALSE)</f>
        <v>#NAME?</v>
      </c>
      <c r="AJ673" s="294" t="e">
        <f ca="1">VLOOKUP(F673,[4]IMC!$B$6:$R$210,14,FALSE)</f>
        <v>#NAME?</v>
      </c>
      <c r="AK673" s="294" t="e">
        <f ca="1">VLOOKUP(F673,[4]IMC!$B$6:$R$210,15,FALSE)</f>
        <v>#NAME?</v>
      </c>
      <c r="AL673" s="294" t="e">
        <f ca="1">VLOOKUP(F673,[4]IMC!$B$6:$R$210,16,FALSE)</f>
        <v>#NAME?</v>
      </c>
      <c r="AM673" s="294" t="e">
        <f ca="1">VLOOKUP(F673,[4]IMC!$B$6:$R$210,17,FALSE)</f>
        <v>#NAME?</v>
      </c>
    </row>
    <row r="674" spans="1:39" ht="12">
      <c r="A674" s="281"/>
      <c r="B674" s="281"/>
      <c r="C674" s="281"/>
      <c r="D674" s="283"/>
      <c r="E674" s="283"/>
      <c r="F674" s="284" t="e">
        <f t="shared" ca="1" si="111"/>
        <v>#NAME?</v>
      </c>
      <c r="G674" s="285" t="e">
        <f t="shared" ca="1" si="112"/>
        <v>#NAME?</v>
      </c>
      <c r="H674" s="281"/>
      <c r="I674" s="281"/>
      <c r="J674" s="281">
        <f t="shared" si="109"/>
        <v>0</v>
      </c>
      <c r="K674" s="281"/>
      <c r="L674" s="286" t="e">
        <f t="shared" si="110"/>
        <v>#DIV/0!</v>
      </c>
      <c r="M674" s="287" t="str">
        <f t="shared" si="104"/>
        <v/>
      </c>
      <c r="N674" s="288" t="e">
        <f ca="1">MATCH(F674,[4]IMC!B:B,0)</f>
        <v>#NAME?</v>
      </c>
      <c r="O674" s="288" t="e">
        <f t="shared" ca="1" si="103"/>
        <v>#NAME?</v>
      </c>
      <c r="P674" s="287" t="e">
        <f ca="1">CONCATENATE(INDEX([4]IMC!$F$1:$R$5,5,$O674) &amp; " e " &amp; INDEX([4]IMC!$F$1:$R$5,5,$O674+1))</f>
        <v>#NAME?</v>
      </c>
      <c r="Q674" s="281"/>
      <c r="R674" s="288" t="e">
        <f ca="1">MATCH(F674,[4]PC!A:A,0)</f>
        <v>#NAME?</v>
      </c>
      <c r="S674" s="288" t="e">
        <f t="shared" ca="1" si="105"/>
        <v>#NAME?</v>
      </c>
      <c r="T674" s="296" t="e">
        <f ca="1">CONCATENATE(INDEX([4]PC!$E$1:$M$2,1,$S674) &amp; " e " &amp; INDEX([4]PC!$E$1:$M$2,1,$S674+1))</f>
        <v>#NAME?</v>
      </c>
      <c r="U674" s="339"/>
      <c r="V674" s="335" t="e">
        <f t="shared" ca="1" si="106"/>
        <v>#NAME?</v>
      </c>
      <c r="W674" s="335" t="e">
        <f ca="1">CONCATENATE(INDEX([4]IMC!$F$1:$R$5,5,$V674) &amp; " e " &amp; INDEX([4]IMC!$F$1:$R$5,5,$V674+1))</f>
        <v>#NAME?</v>
      </c>
      <c r="X674" s="336">
        <f t="shared" si="107"/>
        <v>0</v>
      </c>
      <c r="Y674" s="336">
        <f t="shared" si="108"/>
        <v>0</v>
      </c>
      <c r="Z674" s="337"/>
      <c r="AA674" s="294" t="e">
        <f ca="1">VLOOKUP(F674,[4]IMC!$B$6:$R$210,5,FALSE)</f>
        <v>#NAME?</v>
      </c>
      <c r="AB674" s="294" t="e">
        <f ca="1">VLOOKUP(F674,[4]IMC!$B$6:$R$210,6,FALSE)</f>
        <v>#NAME?</v>
      </c>
      <c r="AC674" s="294" t="e">
        <f ca="1">VLOOKUP(F674,[4]IMC!$B$6:$R$210,7,FALSE)</f>
        <v>#NAME?</v>
      </c>
      <c r="AD674" s="294" t="e">
        <f ca="1">VLOOKUP(F674,[4]IMC!$B$6:$R$210,8,FALSE)</f>
        <v>#NAME?</v>
      </c>
      <c r="AE674" s="294" t="e">
        <f ca="1">VLOOKUP(F674,[4]IMC!$B$6:$R$210,9,FALSE)</f>
        <v>#NAME?</v>
      </c>
      <c r="AF674" s="294" t="e">
        <f ca="1">VLOOKUP(F674,[4]IMC!$B$6:$R$210,10,FALSE)</f>
        <v>#NAME?</v>
      </c>
      <c r="AG674" s="294" t="e">
        <f ca="1">VLOOKUP(F674,[4]IMC!$B$6:$R$210,11,FALSE)</f>
        <v>#NAME?</v>
      </c>
      <c r="AH674" s="294" t="e">
        <f ca="1">VLOOKUP(F674,[4]IMC!$B$6:$R$210,12,FALSE)</f>
        <v>#NAME?</v>
      </c>
      <c r="AI674" s="294" t="e">
        <f ca="1">VLOOKUP(F674,[4]IMC!$B$6:$R$210,13,FALSE)</f>
        <v>#NAME?</v>
      </c>
      <c r="AJ674" s="294" t="e">
        <f ca="1">VLOOKUP(F674,[4]IMC!$B$6:$R$210,14,FALSE)</f>
        <v>#NAME?</v>
      </c>
      <c r="AK674" s="294" t="e">
        <f ca="1">VLOOKUP(F674,[4]IMC!$B$6:$R$210,15,FALSE)</f>
        <v>#NAME?</v>
      </c>
      <c r="AL674" s="294" t="e">
        <f ca="1">VLOOKUP(F674,[4]IMC!$B$6:$R$210,16,FALSE)</f>
        <v>#NAME?</v>
      </c>
      <c r="AM674" s="294" t="e">
        <f ca="1">VLOOKUP(F674,[4]IMC!$B$6:$R$210,17,FALSE)</f>
        <v>#NAME?</v>
      </c>
    </row>
    <row r="675" spans="1:39" ht="12">
      <c r="A675" s="281"/>
      <c r="B675" s="281"/>
      <c r="C675" s="281"/>
      <c r="D675" s="283"/>
      <c r="E675" s="283"/>
      <c r="F675" s="284" t="e">
        <f t="shared" ca="1" si="111"/>
        <v>#NAME?</v>
      </c>
      <c r="G675" s="285" t="e">
        <f t="shared" ca="1" si="112"/>
        <v>#NAME?</v>
      </c>
      <c r="H675" s="281"/>
      <c r="I675" s="281"/>
      <c r="J675" s="281">
        <f t="shared" si="109"/>
        <v>0</v>
      </c>
      <c r="K675" s="281"/>
      <c r="L675" s="286" t="e">
        <f t="shared" si="110"/>
        <v>#DIV/0!</v>
      </c>
      <c r="M675" s="287" t="str">
        <f t="shared" si="104"/>
        <v/>
      </c>
      <c r="N675" s="288" t="e">
        <f ca="1">MATCH(F675,[4]IMC!B:B,0)</f>
        <v>#NAME?</v>
      </c>
      <c r="O675" s="288" t="e">
        <f t="shared" ca="1" si="103"/>
        <v>#NAME?</v>
      </c>
      <c r="P675" s="287" t="e">
        <f ca="1">CONCATENATE(INDEX([4]IMC!$F$1:$R$5,5,$O675) &amp; " e " &amp; INDEX([4]IMC!$F$1:$R$5,5,$O675+1))</f>
        <v>#NAME?</v>
      </c>
      <c r="Q675" s="281"/>
      <c r="R675" s="288" t="e">
        <f ca="1">MATCH(F675,[4]PC!A:A,0)</f>
        <v>#NAME?</v>
      </c>
      <c r="S675" s="288" t="e">
        <f t="shared" ca="1" si="105"/>
        <v>#NAME?</v>
      </c>
      <c r="T675" s="296" t="e">
        <f ca="1">CONCATENATE(INDEX([4]PC!$E$1:$M$2,1,$S675) &amp; " e " &amp; INDEX([4]PC!$E$1:$M$2,1,$S675+1))</f>
        <v>#NAME?</v>
      </c>
      <c r="U675" s="339"/>
      <c r="V675" s="335" t="e">
        <f t="shared" ca="1" si="106"/>
        <v>#NAME?</v>
      </c>
      <c r="W675" s="335" t="e">
        <f ca="1">CONCATENATE(INDEX([4]IMC!$F$1:$R$5,5,$V675) &amp; " e " &amp; INDEX([4]IMC!$F$1:$R$5,5,$V675+1))</f>
        <v>#NAME?</v>
      </c>
      <c r="X675" s="336">
        <f t="shared" si="107"/>
        <v>0</v>
      </c>
      <c r="Y675" s="336">
        <f t="shared" si="108"/>
        <v>0</v>
      </c>
      <c r="Z675" s="337"/>
      <c r="AA675" s="294" t="e">
        <f ca="1">VLOOKUP(F675,[4]IMC!$B$6:$R$210,5,FALSE)</f>
        <v>#NAME?</v>
      </c>
      <c r="AB675" s="294" t="e">
        <f ca="1">VLOOKUP(F675,[4]IMC!$B$6:$R$210,6,FALSE)</f>
        <v>#NAME?</v>
      </c>
      <c r="AC675" s="294" t="e">
        <f ca="1">VLOOKUP(F675,[4]IMC!$B$6:$R$210,7,FALSE)</f>
        <v>#NAME?</v>
      </c>
      <c r="AD675" s="294" t="e">
        <f ca="1">VLOOKUP(F675,[4]IMC!$B$6:$R$210,8,FALSE)</f>
        <v>#NAME?</v>
      </c>
      <c r="AE675" s="294" t="e">
        <f ca="1">VLOOKUP(F675,[4]IMC!$B$6:$R$210,9,FALSE)</f>
        <v>#NAME?</v>
      </c>
      <c r="AF675" s="294" t="e">
        <f ca="1">VLOOKUP(F675,[4]IMC!$B$6:$R$210,10,FALSE)</f>
        <v>#NAME?</v>
      </c>
      <c r="AG675" s="294" t="e">
        <f ca="1">VLOOKUP(F675,[4]IMC!$B$6:$R$210,11,FALSE)</f>
        <v>#NAME?</v>
      </c>
      <c r="AH675" s="294" t="e">
        <f ca="1">VLOOKUP(F675,[4]IMC!$B$6:$R$210,12,FALSE)</f>
        <v>#NAME?</v>
      </c>
      <c r="AI675" s="294" t="e">
        <f ca="1">VLOOKUP(F675,[4]IMC!$B$6:$R$210,13,FALSE)</f>
        <v>#NAME?</v>
      </c>
      <c r="AJ675" s="294" t="e">
        <f ca="1">VLOOKUP(F675,[4]IMC!$B$6:$R$210,14,FALSE)</f>
        <v>#NAME?</v>
      </c>
      <c r="AK675" s="294" t="e">
        <f ca="1">VLOOKUP(F675,[4]IMC!$B$6:$R$210,15,FALSE)</f>
        <v>#NAME?</v>
      </c>
      <c r="AL675" s="294" t="e">
        <f ca="1">VLOOKUP(F675,[4]IMC!$B$6:$R$210,16,FALSE)</f>
        <v>#NAME?</v>
      </c>
      <c r="AM675" s="294" t="e">
        <f ca="1">VLOOKUP(F675,[4]IMC!$B$6:$R$210,17,FALSE)</f>
        <v>#NAME?</v>
      </c>
    </row>
    <row r="676" spans="1:39" ht="12">
      <c r="A676" s="281"/>
      <c r="B676" s="281"/>
      <c r="C676" s="281"/>
      <c r="D676" s="283"/>
      <c r="E676" s="283"/>
      <c r="F676" s="284" t="e">
        <f t="shared" ca="1" si="111"/>
        <v>#NAME?</v>
      </c>
      <c r="G676" s="285" t="e">
        <f t="shared" ca="1" si="112"/>
        <v>#NAME?</v>
      </c>
      <c r="H676" s="281"/>
      <c r="I676" s="281"/>
      <c r="J676" s="281">
        <f t="shared" si="109"/>
        <v>0</v>
      </c>
      <c r="K676" s="281"/>
      <c r="L676" s="286" t="e">
        <f t="shared" si="110"/>
        <v>#DIV/0!</v>
      </c>
      <c r="M676" s="287" t="str">
        <f t="shared" si="104"/>
        <v/>
      </c>
      <c r="N676" s="288" t="e">
        <f ca="1">MATCH(F676,[4]IMC!B:B,0)</f>
        <v>#NAME?</v>
      </c>
      <c r="O676" s="288" t="e">
        <f t="shared" ca="1" si="103"/>
        <v>#NAME?</v>
      </c>
      <c r="P676" s="287" t="e">
        <f ca="1">CONCATENATE(INDEX([4]IMC!$F$1:$R$5,5,$O676) &amp; " e " &amp; INDEX([4]IMC!$F$1:$R$5,5,$O676+1))</f>
        <v>#NAME?</v>
      </c>
      <c r="Q676" s="281"/>
      <c r="R676" s="288" t="e">
        <f ca="1">MATCH(F676,[4]PC!A:A,0)</f>
        <v>#NAME?</v>
      </c>
      <c r="S676" s="288" t="e">
        <f t="shared" ca="1" si="105"/>
        <v>#NAME?</v>
      </c>
      <c r="T676" s="296" t="e">
        <f ca="1">CONCATENATE(INDEX([4]PC!$E$1:$M$2,1,$S676) &amp; " e " &amp; INDEX([4]PC!$E$1:$M$2,1,$S676+1))</f>
        <v>#NAME?</v>
      </c>
      <c r="U676" s="339"/>
      <c r="V676" s="335" t="e">
        <f t="shared" ca="1" si="106"/>
        <v>#NAME?</v>
      </c>
      <c r="W676" s="335" t="e">
        <f ca="1">CONCATENATE(INDEX([4]IMC!$F$1:$R$5,5,$V676) &amp; " e " &amp; INDEX([4]IMC!$F$1:$R$5,5,$V676+1))</f>
        <v>#NAME?</v>
      </c>
      <c r="X676" s="336">
        <f t="shared" si="107"/>
        <v>0</v>
      </c>
      <c r="Y676" s="336">
        <f t="shared" si="108"/>
        <v>0</v>
      </c>
      <c r="Z676" s="337"/>
      <c r="AA676" s="294" t="e">
        <f ca="1">VLOOKUP(F676,[4]IMC!$B$6:$R$210,5,FALSE)</f>
        <v>#NAME?</v>
      </c>
      <c r="AB676" s="294" t="e">
        <f ca="1">VLOOKUP(F676,[4]IMC!$B$6:$R$210,6,FALSE)</f>
        <v>#NAME?</v>
      </c>
      <c r="AC676" s="294" t="e">
        <f ca="1">VLOOKUP(F676,[4]IMC!$B$6:$R$210,7,FALSE)</f>
        <v>#NAME?</v>
      </c>
      <c r="AD676" s="294" t="e">
        <f ca="1">VLOOKUP(F676,[4]IMC!$B$6:$R$210,8,FALSE)</f>
        <v>#NAME?</v>
      </c>
      <c r="AE676" s="294" t="e">
        <f ca="1">VLOOKUP(F676,[4]IMC!$B$6:$R$210,9,FALSE)</f>
        <v>#NAME?</v>
      </c>
      <c r="AF676" s="294" t="e">
        <f ca="1">VLOOKUP(F676,[4]IMC!$B$6:$R$210,10,FALSE)</f>
        <v>#NAME?</v>
      </c>
      <c r="AG676" s="294" t="e">
        <f ca="1">VLOOKUP(F676,[4]IMC!$B$6:$R$210,11,FALSE)</f>
        <v>#NAME?</v>
      </c>
      <c r="AH676" s="294" t="e">
        <f ca="1">VLOOKUP(F676,[4]IMC!$B$6:$R$210,12,FALSE)</f>
        <v>#NAME?</v>
      </c>
      <c r="AI676" s="294" t="e">
        <f ca="1">VLOOKUP(F676,[4]IMC!$B$6:$R$210,13,FALSE)</f>
        <v>#NAME?</v>
      </c>
      <c r="AJ676" s="294" t="e">
        <f ca="1">VLOOKUP(F676,[4]IMC!$B$6:$R$210,14,FALSE)</f>
        <v>#NAME?</v>
      </c>
      <c r="AK676" s="294" t="e">
        <f ca="1">VLOOKUP(F676,[4]IMC!$B$6:$R$210,15,FALSE)</f>
        <v>#NAME?</v>
      </c>
      <c r="AL676" s="294" t="e">
        <f ca="1">VLOOKUP(F676,[4]IMC!$B$6:$R$210,16,FALSE)</f>
        <v>#NAME?</v>
      </c>
      <c r="AM676" s="294" t="e">
        <f ca="1">VLOOKUP(F676,[4]IMC!$B$6:$R$210,17,FALSE)</f>
        <v>#NAME?</v>
      </c>
    </row>
    <row r="677" spans="1:39" ht="12">
      <c r="A677" s="281"/>
      <c r="B677" s="281"/>
      <c r="C677" s="281"/>
      <c r="D677" s="283"/>
      <c r="E677" s="283"/>
      <c r="F677" s="284" t="e">
        <f t="shared" ca="1" si="111"/>
        <v>#NAME?</v>
      </c>
      <c r="G677" s="285" t="e">
        <f t="shared" ca="1" si="112"/>
        <v>#NAME?</v>
      </c>
      <c r="H677" s="281"/>
      <c r="I677" s="281"/>
      <c r="J677" s="281">
        <f t="shared" si="109"/>
        <v>0</v>
      </c>
      <c r="K677" s="281"/>
      <c r="L677" s="286" t="e">
        <f t="shared" si="110"/>
        <v>#DIV/0!</v>
      </c>
      <c r="M677" s="287" t="str">
        <f t="shared" si="104"/>
        <v/>
      </c>
      <c r="N677" s="288" t="e">
        <f ca="1">MATCH(F677,[4]IMC!B:B,0)</f>
        <v>#NAME?</v>
      </c>
      <c r="O677" s="288" t="e">
        <f t="shared" ca="1" si="103"/>
        <v>#NAME?</v>
      </c>
      <c r="P677" s="287" t="e">
        <f ca="1">CONCATENATE(INDEX([4]IMC!$F$1:$R$5,5,$O677) &amp; " e " &amp; INDEX([4]IMC!$F$1:$R$5,5,$O677+1))</f>
        <v>#NAME?</v>
      </c>
      <c r="Q677" s="281"/>
      <c r="R677" s="288" t="e">
        <f ca="1">MATCH(F677,[4]PC!A:A,0)</f>
        <v>#NAME?</v>
      </c>
      <c r="S677" s="288" t="e">
        <f t="shared" ca="1" si="105"/>
        <v>#NAME?</v>
      </c>
      <c r="T677" s="296" t="e">
        <f ca="1">CONCATENATE(INDEX([4]PC!$E$1:$M$2,1,$S677) &amp; " e " &amp; INDEX([4]PC!$E$1:$M$2,1,$S677+1))</f>
        <v>#NAME?</v>
      </c>
      <c r="U677" s="339"/>
      <c r="V677" s="335" t="e">
        <f t="shared" ca="1" si="106"/>
        <v>#NAME?</v>
      </c>
      <c r="W677" s="335" t="e">
        <f ca="1">CONCATENATE(INDEX([4]IMC!$F$1:$R$5,5,$V677) &amp; " e " &amp; INDEX([4]IMC!$F$1:$R$5,5,$V677+1))</f>
        <v>#NAME?</v>
      </c>
      <c r="X677" s="336">
        <f t="shared" si="107"/>
        <v>0</v>
      </c>
      <c r="Y677" s="336">
        <f t="shared" si="108"/>
        <v>0</v>
      </c>
      <c r="Z677" s="337"/>
      <c r="AA677" s="294" t="e">
        <f ca="1">VLOOKUP(F677,[4]IMC!$B$6:$R$210,5,FALSE)</f>
        <v>#NAME?</v>
      </c>
      <c r="AB677" s="294" t="e">
        <f ca="1">VLOOKUP(F677,[4]IMC!$B$6:$R$210,6,FALSE)</f>
        <v>#NAME?</v>
      </c>
      <c r="AC677" s="294" t="e">
        <f ca="1">VLOOKUP(F677,[4]IMC!$B$6:$R$210,7,FALSE)</f>
        <v>#NAME?</v>
      </c>
      <c r="AD677" s="294" t="e">
        <f ca="1">VLOOKUP(F677,[4]IMC!$B$6:$R$210,8,FALSE)</f>
        <v>#NAME?</v>
      </c>
      <c r="AE677" s="294" t="e">
        <f ca="1">VLOOKUP(F677,[4]IMC!$B$6:$R$210,9,FALSE)</f>
        <v>#NAME?</v>
      </c>
      <c r="AF677" s="294" t="e">
        <f ca="1">VLOOKUP(F677,[4]IMC!$B$6:$R$210,10,FALSE)</f>
        <v>#NAME?</v>
      </c>
      <c r="AG677" s="294" t="e">
        <f ca="1">VLOOKUP(F677,[4]IMC!$B$6:$R$210,11,FALSE)</f>
        <v>#NAME?</v>
      </c>
      <c r="AH677" s="294" t="e">
        <f ca="1">VLOOKUP(F677,[4]IMC!$B$6:$R$210,12,FALSE)</f>
        <v>#NAME?</v>
      </c>
      <c r="AI677" s="294" t="e">
        <f ca="1">VLOOKUP(F677,[4]IMC!$B$6:$R$210,13,FALSE)</f>
        <v>#NAME?</v>
      </c>
      <c r="AJ677" s="294" t="e">
        <f ca="1">VLOOKUP(F677,[4]IMC!$B$6:$R$210,14,FALSE)</f>
        <v>#NAME?</v>
      </c>
      <c r="AK677" s="294" t="e">
        <f ca="1">VLOOKUP(F677,[4]IMC!$B$6:$R$210,15,FALSE)</f>
        <v>#NAME?</v>
      </c>
      <c r="AL677" s="294" t="e">
        <f ca="1">VLOOKUP(F677,[4]IMC!$B$6:$R$210,16,FALSE)</f>
        <v>#NAME?</v>
      </c>
      <c r="AM677" s="294" t="e">
        <f ca="1">VLOOKUP(F677,[4]IMC!$B$6:$R$210,17,FALSE)</f>
        <v>#NAME?</v>
      </c>
    </row>
    <row r="678" spans="1:39" ht="12">
      <c r="A678" s="281"/>
      <c r="B678" s="281"/>
      <c r="C678" s="281"/>
      <c r="D678" s="283"/>
      <c r="E678" s="283"/>
      <c r="F678" s="284" t="e">
        <f t="shared" ca="1" si="111"/>
        <v>#NAME?</v>
      </c>
      <c r="G678" s="285" t="e">
        <f t="shared" ca="1" si="112"/>
        <v>#NAME?</v>
      </c>
      <c r="H678" s="281"/>
      <c r="I678" s="281"/>
      <c r="J678" s="281">
        <f t="shared" si="109"/>
        <v>0</v>
      </c>
      <c r="K678" s="281"/>
      <c r="L678" s="286" t="e">
        <f t="shared" si="110"/>
        <v>#DIV/0!</v>
      </c>
      <c r="M678" s="287" t="str">
        <f t="shared" si="104"/>
        <v/>
      </c>
      <c r="N678" s="288" t="e">
        <f ca="1">MATCH(F678,[4]IMC!B:B,0)</f>
        <v>#NAME?</v>
      </c>
      <c r="O678" s="288" t="e">
        <f t="shared" ref="O678:O741" ca="1" si="113">MATCH(M678,INDIRECT("IMC!F" &amp; N678 &amp; ":R" &amp;N678),1)</f>
        <v>#NAME?</v>
      </c>
      <c r="P678" s="287" t="e">
        <f ca="1">CONCATENATE(INDEX([4]IMC!$F$1:$R$5,5,$O678) &amp; " e " &amp; INDEX([4]IMC!$F$1:$R$5,5,$O678+1))</f>
        <v>#NAME?</v>
      </c>
      <c r="Q678" s="281"/>
      <c r="R678" s="288" t="e">
        <f ca="1">MATCH(F678,[4]PC!A:A,0)</f>
        <v>#NAME?</v>
      </c>
      <c r="S678" s="288" t="e">
        <f t="shared" ca="1" si="105"/>
        <v>#NAME?</v>
      </c>
      <c r="T678" s="296" t="e">
        <f ca="1">CONCATENATE(INDEX([4]PC!$E$1:$M$2,1,$S678) &amp; " e " &amp; INDEX([4]PC!$E$1:$M$2,1,$S678+1))</f>
        <v>#NAME?</v>
      </c>
      <c r="U678" s="339"/>
      <c r="V678" s="335" t="e">
        <f t="shared" ca="1" si="106"/>
        <v>#NAME?</v>
      </c>
      <c r="W678" s="335" t="e">
        <f ca="1">CONCATENATE(INDEX([4]IMC!$F$1:$R$5,5,$V678) &amp; " e " &amp; INDEX([4]IMC!$F$1:$R$5,5,$V678+1))</f>
        <v>#NAME?</v>
      </c>
      <c r="X678" s="336">
        <f t="shared" si="107"/>
        <v>0</v>
      </c>
      <c r="Y678" s="336">
        <f t="shared" si="108"/>
        <v>0</v>
      </c>
      <c r="Z678" s="337"/>
      <c r="AA678" s="294" t="e">
        <f ca="1">VLOOKUP(F678,[4]IMC!$B$6:$R$210,5,FALSE)</f>
        <v>#NAME?</v>
      </c>
      <c r="AB678" s="294" t="e">
        <f ca="1">VLOOKUP(F678,[4]IMC!$B$6:$R$210,6,FALSE)</f>
        <v>#NAME?</v>
      </c>
      <c r="AC678" s="294" t="e">
        <f ca="1">VLOOKUP(F678,[4]IMC!$B$6:$R$210,7,FALSE)</f>
        <v>#NAME?</v>
      </c>
      <c r="AD678" s="294" t="e">
        <f ca="1">VLOOKUP(F678,[4]IMC!$B$6:$R$210,8,FALSE)</f>
        <v>#NAME?</v>
      </c>
      <c r="AE678" s="294" t="e">
        <f ca="1">VLOOKUP(F678,[4]IMC!$B$6:$R$210,9,FALSE)</f>
        <v>#NAME?</v>
      </c>
      <c r="AF678" s="294" t="e">
        <f ca="1">VLOOKUP(F678,[4]IMC!$B$6:$R$210,10,FALSE)</f>
        <v>#NAME?</v>
      </c>
      <c r="AG678" s="294" t="e">
        <f ca="1">VLOOKUP(F678,[4]IMC!$B$6:$R$210,11,FALSE)</f>
        <v>#NAME?</v>
      </c>
      <c r="AH678" s="294" t="e">
        <f ca="1">VLOOKUP(F678,[4]IMC!$B$6:$R$210,12,FALSE)</f>
        <v>#NAME?</v>
      </c>
      <c r="AI678" s="294" t="e">
        <f ca="1">VLOOKUP(F678,[4]IMC!$B$6:$R$210,13,FALSE)</f>
        <v>#NAME?</v>
      </c>
      <c r="AJ678" s="294" t="e">
        <f ca="1">VLOOKUP(F678,[4]IMC!$B$6:$R$210,14,FALSE)</f>
        <v>#NAME?</v>
      </c>
      <c r="AK678" s="294" t="e">
        <f ca="1">VLOOKUP(F678,[4]IMC!$B$6:$R$210,15,FALSE)</f>
        <v>#NAME?</v>
      </c>
      <c r="AL678" s="294" t="e">
        <f ca="1">VLOOKUP(F678,[4]IMC!$B$6:$R$210,16,FALSE)</f>
        <v>#NAME?</v>
      </c>
      <c r="AM678" s="294" t="e">
        <f ca="1">VLOOKUP(F678,[4]IMC!$B$6:$R$210,17,FALSE)</f>
        <v>#NAME?</v>
      </c>
    </row>
    <row r="679" spans="1:39" ht="12">
      <c r="A679" s="281"/>
      <c r="B679" s="281"/>
      <c r="C679" s="281"/>
      <c r="D679" s="283"/>
      <c r="E679" s="283"/>
      <c r="F679" s="284" t="e">
        <f t="shared" ca="1" si="111"/>
        <v>#NAME?</v>
      </c>
      <c r="G679" s="285" t="e">
        <f t="shared" ca="1" si="112"/>
        <v>#NAME?</v>
      </c>
      <c r="H679" s="281"/>
      <c r="I679" s="281"/>
      <c r="J679" s="281">
        <f t="shared" si="109"/>
        <v>0</v>
      </c>
      <c r="K679" s="281"/>
      <c r="L679" s="286" t="e">
        <f t="shared" si="110"/>
        <v>#DIV/0!</v>
      </c>
      <c r="M679" s="287" t="str">
        <f t="shared" si="104"/>
        <v/>
      </c>
      <c r="N679" s="288" t="e">
        <f ca="1">MATCH(F679,[4]IMC!B:B,0)</f>
        <v>#NAME?</v>
      </c>
      <c r="O679" s="288" t="e">
        <f t="shared" ca="1" si="113"/>
        <v>#NAME?</v>
      </c>
      <c r="P679" s="287" t="e">
        <f ca="1">CONCATENATE(INDEX([4]IMC!$F$1:$R$5,5,$O679) &amp; " e " &amp; INDEX([4]IMC!$F$1:$R$5,5,$O679+1))</f>
        <v>#NAME?</v>
      </c>
      <c r="Q679" s="281"/>
      <c r="R679" s="288" t="e">
        <f ca="1">MATCH(F679,[4]PC!A:A,0)</f>
        <v>#NAME?</v>
      </c>
      <c r="S679" s="288" t="e">
        <f t="shared" ca="1" si="105"/>
        <v>#NAME?</v>
      </c>
      <c r="T679" s="296" t="e">
        <f ca="1">CONCATENATE(INDEX([4]PC!$E$1:$M$2,1,$S679) &amp; " e " &amp; INDEX([4]PC!$E$1:$M$2,1,$S679+1))</f>
        <v>#NAME?</v>
      </c>
      <c r="U679" s="339"/>
      <c r="V679" s="335" t="e">
        <f t="shared" ca="1" si="106"/>
        <v>#NAME?</v>
      </c>
      <c r="W679" s="335" t="e">
        <f ca="1">CONCATENATE(INDEX([4]IMC!$F$1:$R$5,5,$V679) &amp; " e " &amp; INDEX([4]IMC!$F$1:$R$5,5,$V679+1))</f>
        <v>#NAME?</v>
      </c>
      <c r="X679" s="336">
        <f t="shared" si="107"/>
        <v>0</v>
      </c>
      <c r="Y679" s="336">
        <f t="shared" si="108"/>
        <v>0</v>
      </c>
      <c r="Z679" s="337"/>
      <c r="AA679" s="294" t="e">
        <f ca="1">VLOOKUP(F679,[4]IMC!$B$6:$R$210,5,FALSE)</f>
        <v>#NAME?</v>
      </c>
      <c r="AB679" s="294" t="e">
        <f ca="1">VLOOKUP(F679,[4]IMC!$B$6:$R$210,6,FALSE)</f>
        <v>#NAME?</v>
      </c>
      <c r="AC679" s="294" t="e">
        <f ca="1">VLOOKUP(F679,[4]IMC!$B$6:$R$210,7,FALSE)</f>
        <v>#NAME?</v>
      </c>
      <c r="AD679" s="294" t="e">
        <f ca="1">VLOOKUP(F679,[4]IMC!$B$6:$R$210,8,FALSE)</f>
        <v>#NAME?</v>
      </c>
      <c r="AE679" s="294" t="e">
        <f ca="1">VLOOKUP(F679,[4]IMC!$B$6:$R$210,9,FALSE)</f>
        <v>#NAME?</v>
      </c>
      <c r="AF679" s="294" t="e">
        <f ca="1">VLOOKUP(F679,[4]IMC!$B$6:$R$210,10,FALSE)</f>
        <v>#NAME?</v>
      </c>
      <c r="AG679" s="294" t="e">
        <f ca="1">VLOOKUP(F679,[4]IMC!$B$6:$R$210,11,FALSE)</f>
        <v>#NAME?</v>
      </c>
      <c r="AH679" s="294" t="e">
        <f ca="1">VLOOKUP(F679,[4]IMC!$B$6:$R$210,12,FALSE)</f>
        <v>#NAME?</v>
      </c>
      <c r="AI679" s="294" t="e">
        <f ca="1">VLOOKUP(F679,[4]IMC!$B$6:$R$210,13,FALSE)</f>
        <v>#NAME?</v>
      </c>
      <c r="AJ679" s="294" t="e">
        <f ca="1">VLOOKUP(F679,[4]IMC!$B$6:$R$210,14,FALSE)</f>
        <v>#NAME?</v>
      </c>
      <c r="AK679" s="294" t="e">
        <f ca="1">VLOOKUP(F679,[4]IMC!$B$6:$R$210,15,FALSE)</f>
        <v>#NAME?</v>
      </c>
      <c r="AL679" s="294" t="e">
        <f ca="1">VLOOKUP(F679,[4]IMC!$B$6:$R$210,16,FALSE)</f>
        <v>#NAME?</v>
      </c>
      <c r="AM679" s="294" t="e">
        <f ca="1">VLOOKUP(F679,[4]IMC!$B$6:$R$210,17,FALSE)</f>
        <v>#NAME?</v>
      </c>
    </row>
    <row r="680" spans="1:39" ht="12">
      <c r="A680" s="281"/>
      <c r="B680" s="281"/>
      <c r="C680" s="281"/>
      <c r="D680" s="283"/>
      <c r="E680" s="283"/>
      <c r="F680" s="284" t="e">
        <f t="shared" ca="1" si="111"/>
        <v>#NAME?</v>
      </c>
      <c r="G680" s="285" t="e">
        <f t="shared" ca="1" si="112"/>
        <v>#NAME?</v>
      </c>
      <c r="H680" s="281"/>
      <c r="I680" s="281"/>
      <c r="J680" s="281">
        <f t="shared" si="109"/>
        <v>0</v>
      </c>
      <c r="K680" s="281"/>
      <c r="L680" s="286" t="e">
        <f t="shared" si="110"/>
        <v>#DIV/0!</v>
      </c>
      <c r="M680" s="287" t="str">
        <f t="shared" si="104"/>
        <v/>
      </c>
      <c r="N680" s="288" t="e">
        <f ca="1">MATCH(F680,[4]IMC!B:B,0)</f>
        <v>#NAME?</v>
      </c>
      <c r="O680" s="288" t="e">
        <f t="shared" ca="1" si="113"/>
        <v>#NAME?</v>
      </c>
      <c r="P680" s="287" t="e">
        <f ca="1">CONCATENATE(INDEX([4]IMC!$F$1:$R$5,5,$O680) &amp; " e " &amp; INDEX([4]IMC!$F$1:$R$5,5,$O680+1))</f>
        <v>#NAME?</v>
      </c>
      <c r="Q680" s="281"/>
      <c r="R680" s="288" t="e">
        <f ca="1">MATCH(F680,[4]PC!A:A,0)</f>
        <v>#NAME?</v>
      </c>
      <c r="S680" s="288" t="e">
        <f t="shared" ca="1" si="105"/>
        <v>#NAME?</v>
      </c>
      <c r="T680" s="296" t="e">
        <f ca="1">CONCATENATE(INDEX([4]PC!$E$1:$M$2,1,$S680) &amp; " e " &amp; INDEX([4]PC!$E$1:$M$2,1,$S680+1))</f>
        <v>#NAME?</v>
      </c>
      <c r="U680" s="339"/>
      <c r="V680" s="335" t="e">
        <f t="shared" ca="1" si="106"/>
        <v>#NAME?</v>
      </c>
      <c r="W680" s="335" t="e">
        <f ca="1">CONCATENATE(INDEX([4]IMC!$F$1:$R$5,5,$V680) &amp; " e " &amp; INDEX([4]IMC!$F$1:$R$5,5,$V680+1))</f>
        <v>#NAME?</v>
      </c>
      <c r="X680" s="336">
        <f t="shared" si="107"/>
        <v>0</v>
      </c>
      <c r="Y680" s="336">
        <f t="shared" si="108"/>
        <v>0</v>
      </c>
      <c r="Z680" s="337"/>
      <c r="AA680" s="294" t="e">
        <f ca="1">VLOOKUP(F680,[4]IMC!$B$6:$R$210,5,FALSE)</f>
        <v>#NAME?</v>
      </c>
      <c r="AB680" s="294" t="e">
        <f ca="1">VLOOKUP(F680,[4]IMC!$B$6:$R$210,6,FALSE)</f>
        <v>#NAME?</v>
      </c>
      <c r="AC680" s="294" t="e">
        <f ca="1">VLOOKUP(F680,[4]IMC!$B$6:$R$210,7,FALSE)</f>
        <v>#NAME?</v>
      </c>
      <c r="AD680" s="294" t="e">
        <f ca="1">VLOOKUP(F680,[4]IMC!$B$6:$R$210,8,FALSE)</f>
        <v>#NAME?</v>
      </c>
      <c r="AE680" s="294" t="e">
        <f ca="1">VLOOKUP(F680,[4]IMC!$B$6:$R$210,9,FALSE)</f>
        <v>#NAME?</v>
      </c>
      <c r="AF680" s="294" t="e">
        <f ca="1">VLOOKUP(F680,[4]IMC!$B$6:$R$210,10,FALSE)</f>
        <v>#NAME?</v>
      </c>
      <c r="AG680" s="294" t="e">
        <f ca="1">VLOOKUP(F680,[4]IMC!$B$6:$R$210,11,FALSE)</f>
        <v>#NAME?</v>
      </c>
      <c r="AH680" s="294" t="e">
        <f ca="1">VLOOKUP(F680,[4]IMC!$B$6:$R$210,12,FALSE)</f>
        <v>#NAME?</v>
      </c>
      <c r="AI680" s="294" t="e">
        <f ca="1">VLOOKUP(F680,[4]IMC!$B$6:$R$210,13,FALSE)</f>
        <v>#NAME?</v>
      </c>
      <c r="AJ680" s="294" t="e">
        <f ca="1">VLOOKUP(F680,[4]IMC!$B$6:$R$210,14,FALSE)</f>
        <v>#NAME?</v>
      </c>
      <c r="AK680" s="294" t="e">
        <f ca="1">VLOOKUP(F680,[4]IMC!$B$6:$R$210,15,FALSE)</f>
        <v>#NAME?</v>
      </c>
      <c r="AL680" s="294" t="e">
        <f ca="1">VLOOKUP(F680,[4]IMC!$B$6:$R$210,16,FALSE)</f>
        <v>#NAME?</v>
      </c>
      <c r="AM680" s="294" t="e">
        <f ca="1">VLOOKUP(F680,[4]IMC!$B$6:$R$210,17,FALSE)</f>
        <v>#NAME?</v>
      </c>
    </row>
    <row r="681" spans="1:39" ht="12">
      <c r="A681" s="281"/>
      <c r="B681" s="281"/>
      <c r="C681" s="281"/>
      <c r="D681" s="283"/>
      <c r="E681" s="283"/>
      <c r="F681" s="284" t="e">
        <f t="shared" ca="1" si="111"/>
        <v>#NAME?</v>
      </c>
      <c r="G681" s="285" t="e">
        <f t="shared" ca="1" si="112"/>
        <v>#NAME?</v>
      </c>
      <c r="H681" s="281"/>
      <c r="I681" s="281"/>
      <c r="J681" s="281">
        <f t="shared" si="109"/>
        <v>0</v>
      </c>
      <c r="K681" s="281"/>
      <c r="L681" s="286" t="e">
        <f t="shared" si="110"/>
        <v>#DIV/0!</v>
      </c>
      <c r="M681" s="287" t="str">
        <f t="shared" si="104"/>
        <v/>
      </c>
      <c r="N681" s="288" t="e">
        <f ca="1">MATCH(F681,[4]IMC!B:B,0)</f>
        <v>#NAME?</v>
      </c>
      <c r="O681" s="288" t="e">
        <f t="shared" ca="1" si="113"/>
        <v>#NAME?</v>
      </c>
      <c r="P681" s="287" t="e">
        <f ca="1">CONCATENATE(INDEX([4]IMC!$F$1:$R$5,5,$O681) &amp; " e " &amp; INDEX([4]IMC!$F$1:$R$5,5,$O681+1))</f>
        <v>#NAME?</v>
      </c>
      <c r="Q681" s="281"/>
      <c r="R681" s="288" t="e">
        <f ca="1">MATCH(F681,[4]PC!A:A,0)</f>
        <v>#NAME?</v>
      </c>
      <c r="S681" s="288" t="e">
        <f t="shared" ca="1" si="105"/>
        <v>#NAME?</v>
      </c>
      <c r="T681" s="296" t="e">
        <f ca="1">CONCATENATE(INDEX([4]PC!$E$1:$M$2,1,$S681) &amp; " e " &amp; INDEX([4]PC!$E$1:$M$2,1,$S681+1))</f>
        <v>#NAME?</v>
      </c>
      <c r="U681" s="339"/>
      <c r="V681" s="335" t="e">
        <f t="shared" ca="1" si="106"/>
        <v>#NAME?</v>
      </c>
      <c r="W681" s="335" t="e">
        <f ca="1">CONCATENATE(INDEX([4]IMC!$F$1:$R$5,5,$V681) &amp; " e " &amp; INDEX([4]IMC!$F$1:$R$5,5,$V681+1))</f>
        <v>#NAME?</v>
      </c>
      <c r="X681" s="336">
        <f t="shared" si="107"/>
        <v>0</v>
      </c>
      <c r="Y681" s="336">
        <f t="shared" si="108"/>
        <v>0</v>
      </c>
      <c r="Z681" s="337"/>
      <c r="AA681" s="294" t="e">
        <f ca="1">VLOOKUP(F681,[4]IMC!$B$6:$R$210,5,FALSE)</f>
        <v>#NAME?</v>
      </c>
      <c r="AB681" s="294" t="e">
        <f ca="1">VLOOKUP(F681,[4]IMC!$B$6:$R$210,6,FALSE)</f>
        <v>#NAME?</v>
      </c>
      <c r="AC681" s="294" t="e">
        <f ca="1">VLOOKUP(F681,[4]IMC!$B$6:$R$210,7,FALSE)</f>
        <v>#NAME?</v>
      </c>
      <c r="AD681" s="294" t="e">
        <f ca="1">VLOOKUP(F681,[4]IMC!$B$6:$R$210,8,FALSE)</f>
        <v>#NAME?</v>
      </c>
      <c r="AE681" s="294" t="e">
        <f ca="1">VLOOKUP(F681,[4]IMC!$B$6:$R$210,9,FALSE)</f>
        <v>#NAME?</v>
      </c>
      <c r="AF681" s="294" t="e">
        <f ca="1">VLOOKUP(F681,[4]IMC!$B$6:$R$210,10,FALSE)</f>
        <v>#NAME?</v>
      </c>
      <c r="AG681" s="294" t="e">
        <f ca="1">VLOOKUP(F681,[4]IMC!$B$6:$R$210,11,FALSE)</f>
        <v>#NAME?</v>
      </c>
      <c r="AH681" s="294" t="e">
        <f ca="1">VLOOKUP(F681,[4]IMC!$B$6:$R$210,12,FALSE)</f>
        <v>#NAME?</v>
      </c>
      <c r="AI681" s="294" t="e">
        <f ca="1">VLOOKUP(F681,[4]IMC!$B$6:$R$210,13,FALSE)</f>
        <v>#NAME?</v>
      </c>
      <c r="AJ681" s="294" t="e">
        <f ca="1">VLOOKUP(F681,[4]IMC!$B$6:$R$210,14,FALSE)</f>
        <v>#NAME?</v>
      </c>
      <c r="AK681" s="294" t="e">
        <f ca="1">VLOOKUP(F681,[4]IMC!$B$6:$R$210,15,FALSE)</f>
        <v>#NAME?</v>
      </c>
      <c r="AL681" s="294" t="e">
        <f ca="1">VLOOKUP(F681,[4]IMC!$B$6:$R$210,16,FALSE)</f>
        <v>#NAME?</v>
      </c>
      <c r="AM681" s="294" t="e">
        <f ca="1">VLOOKUP(F681,[4]IMC!$B$6:$R$210,17,FALSE)</f>
        <v>#NAME?</v>
      </c>
    </row>
    <row r="682" spans="1:39" ht="12">
      <c r="A682" s="281"/>
      <c r="B682" s="281"/>
      <c r="C682" s="281"/>
      <c r="D682" s="283"/>
      <c r="E682" s="283"/>
      <c r="F682" s="284" t="e">
        <f t="shared" ca="1" si="111"/>
        <v>#NAME?</v>
      </c>
      <c r="G682" s="285" t="e">
        <f t="shared" ca="1" si="112"/>
        <v>#NAME?</v>
      </c>
      <c r="H682" s="281"/>
      <c r="I682" s="281"/>
      <c r="J682" s="281">
        <f t="shared" si="109"/>
        <v>0</v>
      </c>
      <c r="K682" s="281"/>
      <c r="L682" s="286" t="e">
        <f t="shared" si="110"/>
        <v>#DIV/0!</v>
      </c>
      <c r="M682" s="287" t="str">
        <f t="shared" si="104"/>
        <v/>
      </c>
      <c r="N682" s="288" t="e">
        <f ca="1">MATCH(F682,[4]IMC!B:B,0)</f>
        <v>#NAME?</v>
      </c>
      <c r="O682" s="288" t="e">
        <f t="shared" ca="1" si="113"/>
        <v>#NAME?</v>
      </c>
      <c r="P682" s="287" t="e">
        <f ca="1">CONCATENATE(INDEX([4]IMC!$F$1:$R$5,5,$O682) &amp; " e " &amp; INDEX([4]IMC!$F$1:$R$5,5,$O682+1))</f>
        <v>#NAME?</v>
      </c>
      <c r="Q682" s="281"/>
      <c r="R682" s="288" t="e">
        <f ca="1">MATCH(F682,[4]PC!A:A,0)</f>
        <v>#NAME?</v>
      </c>
      <c r="S682" s="288" t="e">
        <f t="shared" ca="1" si="105"/>
        <v>#NAME?</v>
      </c>
      <c r="T682" s="296" t="e">
        <f ca="1">CONCATENATE(INDEX([4]PC!$E$1:$M$2,1,$S682) &amp; " e " &amp; INDEX([4]PC!$E$1:$M$2,1,$S682+1))</f>
        <v>#NAME?</v>
      </c>
      <c r="U682" s="339"/>
      <c r="V682" s="335" t="e">
        <f t="shared" ca="1" si="106"/>
        <v>#NAME?</v>
      </c>
      <c r="W682" s="335" t="e">
        <f ca="1">CONCATENATE(INDEX([4]IMC!$F$1:$R$5,5,$V682) &amp; " e " &amp; INDEX([4]IMC!$F$1:$R$5,5,$V682+1))</f>
        <v>#NAME?</v>
      </c>
      <c r="X682" s="336">
        <f t="shared" si="107"/>
        <v>0</v>
      </c>
      <c r="Y682" s="336">
        <f t="shared" si="108"/>
        <v>0</v>
      </c>
      <c r="Z682" s="337"/>
      <c r="AA682" s="294" t="e">
        <f ca="1">VLOOKUP(F682,[4]IMC!$B$6:$R$210,5,FALSE)</f>
        <v>#NAME?</v>
      </c>
      <c r="AB682" s="294" t="e">
        <f ca="1">VLOOKUP(F682,[4]IMC!$B$6:$R$210,6,FALSE)</f>
        <v>#NAME?</v>
      </c>
      <c r="AC682" s="294" t="e">
        <f ca="1">VLOOKUP(F682,[4]IMC!$B$6:$R$210,7,FALSE)</f>
        <v>#NAME?</v>
      </c>
      <c r="AD682" s="294" t="e">
        <f ca="1">VLOOKUP(F682,[4]IMC!$B$6:$R$210,8,FALSE)</f>
        <v>#NAME?</v>
      </c>
      <c r="AE682" s="294" t="e">
        <f ca="1">VLOOKUP(F682,[4]IMC!$B$6:$R$210,9,FALSE)</f>
        <v>#NAME?</v>
      </c>
      <c r="AF682" s="294" t="e">
        <f ca="1">VLOOKUP(F682,[4]IMC!$B$6:$R$210,10,FALSE)</f>
        <v>#NAME?</v>
      </c>
      <c r="AG682" s="294" t="e">
        <f ca="1">VLOOKUP(F682,[4]IMC!$B$6:$R$210,11,FALSE)</f>
        <v>#NAME?</v>
      </c>
      <c r="AH682" s="294" t="e">
        <f ca="1">VLOOKUP(F682,[4]IMC!$B$6:$R$210,12,FALSE)</f>
        <v>#NAME?</v>
      </c>
      <c r="AI682" s="294" t="e">
        <f ca="1">VLOOKUP(F682,[4]IMC!$B$6:$R$210,13,FALSE)</f>
        <v>#NAME?</v>
      </c>
      <c r="AJ682" s="294" t="e">
        <f ca="1">VLOOKUP(F682,[4]IMC!$B$6:$R$210,14,FALSE)</f>
        <v>#NAME?</v>
      </c>
      <c r="AK682" s="294" t="e">
        <f ca="1">VLOOKUP(F682,[4]IMC!$B$6:$R$210,15,FALSE)</f>
        <v>#NAME?</v>
      </c>
      <c r="AL682" s="294" t="e">
        <f ca="1">VLOOKUP(F682,[4]IMC!$B$6:$R$210,16,FALSE)</f>
        <v>#NAME?</v>
      </c>
      <c r="AM682" s="294" t="e">
        <f ca="1">VLOOKUP(F682,[4]IMC!$B$6:$R$210,17,FALSE)</f>
        <v>#NAME?</v>
      </c>
    </row>
    <row r="683" spans="1:39" ht="12">
      <c r="A683" s="281"/>
      <c r="B683" s="281"/>
      <c r="C683" s="281"/>
      <c r="D683" s="283"/>
      <c r="E683" s="283"/>
      <c r="F683" s="284" t="e">
        <f t="shared" ca="1" si="111"/>
        <v>#NAME?</v>
      </c>
      <c r="G683" s="285" t="e">
        <f t="shared" ca="1" si="112"/>
        <v>#NAME?</v>
      </c>
      <c r="H683" s="281"/>
      <c r="I683" s="281"/>
      <c r="J683" s="281">
        <f t="shared" si="109"/>
        <v>0</v>
      </c>
      <c r="K683" s="281"/>
      <c r="L683" s="286" t="e">
        <f t="shared" si="110"/>
        <v>#DIV/0!</v>
      </c>
      <c r="M683" s="287" t="str">
        <f t="shared" si="104"/>
        <v/>
      </c>
      <c r="N683" s="288" t="e">
        <f ca="1">MATCH(F683,[4]IMC!B:B,0)</f>
        <v>#NAME?</v>
      </c>
      <c r="O683" s="288" t="e">
        <f t="shared" ca="1" si="113"/>
        <v>#NAME?</v>
      </c>
      <c r="P683" s="287" t="e">
        <f ca="1">CONCATENATE(INDEX([4]IMC!$F$1:$R$5,5,$O683) &amp; " e " &amp; INDEX([4]IMC!$F$1:$R$5,5,$O683+1))</f>
        <v>#NAME?</v>
      </c>
      <c r="Q683" s="281"/>
      <c r="R683" s="288" t="e">
        <f ca="1">MATCH(F683,[4]PC!A:A,0)</f>
        <v>#NAME?</v>
      </c>
      <c r="S683" s="288" t="e">
        <f t="shared" ca="1" si="105"/>
        <v>#NAME?</v>
      </c>
      <c r="T683" s="296" t="e">
        <f ca="1">CONCATENATE(INDEX([4]PC!$E$1:$M$2,1,$S683) &amp; " e " &amp; INDEX([4]PC!$E$1:$M$2,1,$S683+1))</f>
        <v>#NAME?</v>
      </c>
      <c r="U683" s="339"/>
      <c r="V683" s="335" t="e">
        <f t="shared" ca="1" si="106"/>
        <v>#NAME?</v>
      </c>
      <c r="W683" s="335" t="e">
        <f ca="1">CONCATENATE(INDEX([4]IMC!$F$1:$R$5,5,$V683) &amp; " e " &amp; INDEX([4]IMC!$F$1:$R$5,5,$V683+1))</f>
        <v>#NAME?</v>
      </c>
      <c r="X683" s="336">
        <f t="shared" si="107"/>
        <v>0</v>
      </c>
      <c r="Y683" s="336">
        <f t="shared" si="108"/>
        <v>0</v>
      </c>
      <c r="Z683" s="337"/>
      <c r="AA683" s="294" t="e">
        <f ca="1">VLOOKUP(F683,[4]IMC!$B$6:$R$210,5,FALSE)</f>
        <v>#NAME?</v>
      </c>
      <c r="AB683" s="294" t="e">
        <f ca="1">VLOOKUP(F683,[4]IMC!$B$6:$R$210,6,FALSE)</f>
        <v>#NAME?</v>
      </c>
      <c r="AC683" s="294" t="e">
        <f ca="1">VLOOKUP(F683,[4]IMC!$B$6:$R$210,7,FALSE)</f>
        <v>#NAME?</v>
      </c>
      <c r="AD683" s="294" t="e">
        <f ca="1">VLOOKUP(F683,[4]IMC!$B$6:$R$210,8,FALSE)</f>
        <v>#NAME?</v>
      </c>
      <c r="AE683" s="294" t="e">
        <f ca="1">VLOOKUP(F683,[4]IMC!$B$6:$R$210,9,FALSE)</f>
        <v>#NAME?</v>
      </c>
      <c r="AF683" s="294" t="e">
        <f ca="1">VLOOKUP(F683,[4]IMC!$B$6:$R$210,10,FALSE)</f>
        <v>#NAME?</v>
      </c>
      <c r="AG683" s="294" t="e">
        <f ca="1">VLOOKUP(F683,[4]IMC!$B$6:$R$210,11,FALSE)</f>
        <v>#NAME?</v>
      </c>
      <c r="AH683" s="294" t="e">
        <f ca="1">VLOOKUP(F683,[4]IMC!$B$6:$R$210,12,FALSE)</f>
        <v>#NAME?</v>
      </c>
      <c r="AI683" s="294" t="e">
        <f ca="1">VLOOKUP(F683,[4]IMC!$B$6:$R$210,13,FALSE)</f>
        <v>#NAME?</v>
      </c>
      <c r="AJ683" s="294" t="e">
        <f ca="1">VLOOKUP(F683,[4]IMC!$B$6:$R$210,14,FALSE)</f>
        <v>#NAME?</v>
      </c>
      <c r="AK683" s="294" t="e">
        <f ca="1">VLOOKUP(F683,[4]IMC!$B$6:$R$210,15,FALSE)</f>
        <v>#NAME?</v>
      </c>
      <c r="AL683" s="294" t="e">
        <f ca="1">VLOOKUP(F683,[4]IMC!$B$6:$R$210,16,FALSE)</f>
        <v>#NAME?</v>
      </c>
      <c r="AM683" s="294" t="e">
        <f ca="1">VLOOKUP(F683,[4]IMC!$B$6:$R$210,17,FALSE)</f>
        <v>#NAME?</v>
      </c>
    </row>
    <row r="684" spans="1:39" ht="12">
      <c r="A684" s="281"/>
      <c r="B684" s="281"/>
      <c r="C684" s="281"/>
      <c r="D684" s="283"/>
      <c r="E684" s="283"/>
      <c r="F684" s="284" t="e">
        <f t="shared" ca="1" si="111"/>
        <v>#NAME?</v>
      </c>
      <c r="G684" s="285" t="e">
        <f t="shared" ca="1" si="112"/>
        <v>#NAME?</v>
      </c>
      <c r="H684" s="281"/>
      <c r="I684" s="281"/>
      <c r="J684" s="281">
        <f t="shared" si="109"/>
        <v>0</v>
      </c>
      <c r="K684" s="281"/>
      <c r="L684" s="286" t="e">
        <f t="shared" si="110"/>
        <v>#DIV/0!</v>
      </c>
      <c r="M684" s="287" t="str">
        <f t="shared" si="104"/>
        <v/>
      </c>
      <c r="N684" s="288" t="e">
        <f ca="1">MATCH(F684,[4]IMC!B:B,0)</f>
        <v>#NAME?</v>
      </c>
      <c r="O684" s="288" t="e">
        <f t="shared" ca="1" si="113"/>
        <v>#NAME?</v>
      </c>
      <c r="P684" s="287" t="e">
        <f ca="1">CONCATENATE(INDEX([4]IMC!$F$1:$R$5,5,$O684) &amp; " e " &amp; INDEX([4]IMC!$F$1:$R$5,5,$O684+1))</f>
        <v>#NAME?</v>
      </c>
      <c r="Q684" s="281"/>
      <c r="R684" s="288" t="e">
        <f ca="1">MATCH(F684,[4]PC!A:A,0)</f>
        <v>#NAME?</v>
      </c>
      <c r="S684" s="288" t="e">
        <f t="shared" ca="1" si="105"/>
        <v>#NAME?</v>
      </c>
      <c r="T684" s="296" t="e">
        <f ca="1">CONCATENATE(INDEX([4]PC!$E$1:$M$2,1,$S684) &amp; " e " &amp; INDEX([4]PC!$E$1:$M$2,1,$S684+1))</f>
        <v>#NAME?</v>
      </c>
      <c r="U684" s="339"/>
      <c r="V684" s="335" t="e">
        <f t="shared" ca="1" si="106"/>
        <v>#NAME?</v>
      </c>
      <c r="W684" s="335" t="e">
        <f ca="1">CONCATENATE(INDEX([4]IMC!$F$1:$R$5,5,$V684) &amp; " e " &amp; INDEX([4]IMC!$F$1:$R$5,5,$V684+1))</f>
        <v>#NAME?</v>
      </c>
      <c r="X684" s="336">
        <f t="shared" si="107"/>
        <v>0</v>
      </c>
      <c r="Y684" s="336">
        <f t="shared" si="108"/>
        <v>0</v>
      </c>
      <c r="Z684" s="337"/>
      <c r="AA684" s="294" t="e">
        <f ca="1">VLOOKUP(F684,[4]IMC!$B$6:$R$210,5,FALSE)</f>
        <v>#NAME?</v>
      </c>
      <c r="AB684" s="294" t="e">
        <f ca="1">VLOOKUP(F684,[4]IMC!$B$6:$R$210,6,FALSE)</f>
        <v>#NAME?</v>
      </c>
      <c r="AC684" s="294" t="e">
        <f ca="1">VLOOKUP(F684,[4]IMC!$B$6:$R$210,7,FALSE)</f>
        <v>#NAME?</v>
      </c>
      <c r="AD684" s="294" t="e">
        <f ca="1">VLOOKUP(F684,[4]IMC!$B$6:$R$210,8,FALSE)</f>
        <v>#NAME?</v>
      </c>
      <c r="AE684" s="294" t="e">
        <f ca="1">VLOOKUP(F684,[4]IMC!$B$6:$R$210,9,FALSE)</f>
        <v>#NAME?</v>
      </c>
      <c r="AF684" s="294" t="e">
        <f ca="1">VLOOKUP(F684,[4]IMC!$B$6:$R$210,10,FALSE)</f>
        <v>#NAME?</v>
      </c>
      <c r="AG684" s="294" t="e">
        <f ca="1">VLOOKUP(F684,[4]IMC!$B$6:$R$210,11,FALSE)</f>
        <v>#NAME?</v>
      </c>
      <c r="AH684" s="294" t="e">
        <f ca="1">VLOOKUP(F684,[4]IMC!$B$6:$R$210,12,FALSE)</f>
        <v>#NAME?</v>
      </c>
      <c r="AI684" s="294" t="e">
        <f ca="1">VLOOKUP(F684,[4]IMC!$B$6:$R$210,13,FALSE)</f>
        <v>#NAME?</v>
      </c>
      <c r="AJ684" s="294" t="e">
        <f ca="1">VLOOKUP(F684,[4]IMC!$B$6:$R$210,14,FALSE)</f>
        <v>#NAME?</v>
      </c>
      <c r="AK684" s="294" t="e">
        <f ca="1">VLOOKUP(F684,[4]IMC!$B$6:$R$210,15,FALSE)</f>
        <v>#NAME?</v>
      </c>
      <c r="AL684" s="294" t="e">
        <f ca="1">VLOOKUP(F684,[4]IMC!$B$6:$R$210,16,FALSE)</f>
        <v>#NAME?</v>
      </c>
      <c r="AM684" s="294" t="e">
        <f ca="1">VLOOKUP(F684,[4]IMC!$B$6:$R$210,17,FALSE)</f>
        <v>#NAME?</v>
      </c>
    </row>
    <row r="685" spans="1:39" ht="12">
      <c r="A685" s="281"/>
      <c r="B685" s="281"/>
      <c r="C685" s="281"/>
      <c r="D685" s="283"/>
      <c r="E685" s="283"/>
      <c r="F685" s="284" t="e">
        <f t="shared" ca="1" si="111"/>
        <v>#NAME?</v>
      </c>
      <c r="G685" s="285" t="e">
        <f t="shared" ca="1" si="112"/>
        <v>#NAME?</v>
      </c>
      <c r="H685" s="281"/>
      <c r="I685" s="281"/>
      <c r="J685" s="281">
        <f t="shared" si="109"/>
        <v>0</v>
      </c>
      <c r="K685" s="281"/>
      <c r="L685" s="286" t="e">
        <f t="shared" si="110"/>
        <v>#DIV/0!</v>
      </c>
      <c r="M685" s="287" t="str">
        <f t="shared" si="104"/>
        <v/>
      </c>
      <c r="N685" s="288" t="e">
        <f ca="1">MATCH(F685,[4]IMC!B:B,0)</f>
        <v>#NAME?</v>
      </c>
      <c r="O685" s="288" t="e">
        <f t="shared" ca="1" si="113"/>
        <v>#NAME?</v>
      </c>
      <c r="P685" s="287" t="e">
        <f ca="1">CONCATENATE(INDEX([4]IMC!$F$1:$R$5,5,$O685) &amp; " e " &amp; INDEX([4]IMC!$F$1:$R$5,5,$O685+1))</f>
        <v>#NAME?</v>
      </c>
      <c r="Q685" s="281"/>
      <c r="R685" s="288" t="e">
        <f ca="1">MATCH(F685,[4]PC!A:A,0)</f>
        <v>#NAME?</v>
      </c>
      <c r="S685" s="288" t="e">
        <f t="shared" ca="1" si="105"/>
        <v>#NAME?</v>
      </c>
      <c r="T685" s="296" t="e">
        <f ca="1">CONCATENATE(INDEX([4]PC!$E$1:$M$2,1,$S685) &amp; " e " &amp; INDEX([4]PC!$E$1:$M$2,1,$S685+1))</f>
        <v>#NAME?</v>
      </c>
      <c r="U685" s="339"/>
      <c r="V685" s="335" t="e">
        <f t="shared" ca="1" si="106"/>
        <v>#NAME?</v>
      </c>
      <c r="W685" s="335" t="e">
        <f ca="1">CONCATENATE(INDEX([4]IMC!$F$1:$R$5,5,$V685) &amp; " e " &amp; INDEX([4]IMC!$F$1:$R$5,5,$V685+1))</f>
        <v>#NAME?</v>
      </c>
      <c r="X685" s="336">
        <f t="shared" si="107"/>
        <v>0</v>
      </c>
      <c r="Y685" s="336">
        <f t="shared" si="108"/>
        <v>0</v>
      </c>
      <c r="Z685" s="337"/>
      <c r="AA685" s="294" t="e">
        <f ca="1">VLOOKUP(F685,[4]IMC!$B$6:$R$210,5,FALSE)</f>
        <v>#NAME?</v>
      </c>
      <c r="AB685" s="294" t="e">
        <f ca="1">VLOOKUP(F685,[4]IMC!$B$6:$R$210,6,FALSE)</f>
        <v>#NAME?</v>
      </c>
      <c r="AC685" s="294" t="e">
        <f ca="1">VLOOKUP(F685,[4]IMC!$B$6:$R$210,7,FALSE)</f>
        <v>#NAME?</v>
      </c>
      <c r="AD685" s="294" t="e">
        <f ca="1">VLOOKUP(F685,[4]IMC!$B$6:$R$210,8,FALSE)</f>
        <v>#NAME?</v>
      </c>
      <c r="AE685" s="294" t="e">
        <f ca="1">VLOOKUP(F685,[4]IMC!$B$6:$R$210,9,FALSE)</f>
        <v>#NAME?</v>
      </c>
      <c r="AF685" s="294" t="e">
        <f ca="1">VLOOKUP(F685,[4]IMC!$B$6:$R$210,10,FALSE)</f>
        <v>#NAME?</v>
      </c>
      <c r="AG685" s="294" t="e">
        <f ca="1">VLOOKUP(F685,[4]IMC!$B$6:$R$210,11,FALSE)</f>
        <v>#NAME?</v>
      </c>
      <c r="AH685" s="294" t="e">
        <f ca="1">VLOOKUP(F685,[4]IMC!$B$6:$R$210,12,FALSE)</f>
        <v>#NAME?</v>
      </c>
      <c r="AI685" s="294" t="e">
        <f ca="1">VLOOKUP(F685,[4]IMC!$B$6:$R$210,13,FALSE)</f>
        <v>#NAME?</v>
      </c>
      <c r="AJ685" s="294" t="e">
        <f ca="1">VLOOKUP(F685,[4]IMC!$B$6:$R$210,14,FALSE)</f>
        <v>#NAME?</v>
      </c>
      <c r="AK685" s="294" t="e">
        <f ca="1">VLOOKUP(F685,[4]IMC!$B$6:$R$210,15,FALSE)</f>
        <v>#NAME?</v>
      </c>
      <c r="AL685" s="294" t="e">
        <f ca="1">VLOOKUP(F685,[4]IMC!$B$6:$R$210,16,FALSE)</f>
        <v>#NAME?</v>
      </c>
      <c r="AM685" s="294" t="e">
        <f ca="1">VLOOKUP(F685,[4]IMC!$B$6:$R$210,17,FALSE)</f>
        <v>#NAME?</v>
      </c>
    </row>
    <row r="686" spans="1:39" ht="12">
      <c r="A686" s="281"/>
      <c r="B686" s="281"/>
      <c r="C686" s="281"/>
      <c r="D686" s="283"/>
      <c r="E686" s="283"/>
      <c r="F686" s="284" t="e">
        <f t="shared" ca="1" si="111"/>
        <v>#NAME?</v>
      </c>
      <c r="G686" s="285" t="e">
        <f t="shared" ca="1" si="112"/>
        <v>#NAME?</v>
      </c>
      <c r="H686" s="281"/>
      <c r="I686" s="281"/>
      <c r="J686" s="281">
        <f t="shared" si="109"/>
        <v>0</v>
      </c>
      <c r="K686" s="281"/>
      <c r="L686" s="286" t="e">
        <f t="shared" si="110"/>
        <v>#DIV/0!</v>
      </c>
      <c r="M686" s="287" t="str">
        <f t="shared" si="104"/>
        <v/>
      </c>
      <c r="N686" s="288" t="e">
        <f ca="1">MATCH(F686,[4]IMC!B:B,0)</f>
        <v>#NAME?</v>
      </c>
      <c r="O686" s="288" t="e">
        <f t="shared" ca="1" si="113"/>
        <v>#NAME?</v>
      </c>
      <c r="P686" s="287" t="e">
        <f ca="1">CONCATENATE(INDEX([4]IMC!$F$1:$R$5,5,$O686) &amp; " e " &amp; INDEX([4]IMC!$F$1:$R$5,5,$O686+1))</f>
        <v>#NAME?</v>
      </c>
      <c r="Q686" s="281"/>
      <c r="R686" s="288" t="e">
        <f ca="1">MATCH(F686,[4]PC!A:A,0)</f>
        <v>#NAME?</v>
      </c>
      <c r="S686" s="288" t="e">
        <f t="shared" ca="1" si="105"/>
        <v>#NAME?</v>
      </c>
      <c r="T686" s="296" t="e">
        <f ca="1">CONCATENATE(INDEX([4]PC!$E$1:$M$2,1,$S686) &amp; " e " &amp; INDEX([4]PC!$E$1:$M$2,1,$S686+1))</f>
        <v>#NAME?</v>
      </c>
      <c r="U686" s="339"/>
      <c r="V686" s="335" t="e">
        <f t="shared" ca="1" si="106"/>
        <v>#NAME?</v>
      </c>
      <c r="W686" s="335" t="e">
        <f ca="1">CONCATENATE(INDEX([4]IMC!$F$1:$R$5,5,$V686) &amp; " e " &amp; INDEX([4]IMC!$F$1:$R$5,5,$V686+1))</f>
        <v>#NAME?</v>
      </c>
      <c r="X686" s="336">
        <f t="shared" si="107"/>
        <v>0</v>
      </c>
      <c r="Y686" s="336">
        <f t="shared" si="108"/>
        <v>0</v>
      </c>
      <c r="Z686" s="337"/>
      <c r="AA686" s="294" t="e">
        <f ca="1">VLOOKUP(F686,[4]IMC!$B$6:$R$210,5,FALSE)</f>
        <v>#NAME?</v>
      </c>
      <c r="AB686" s="294" t="e">
        <f ca="1">VLOOKUP(F686,[4]IMC!$B$6:$R$210,6,FALSE)</f>
        <v>#NAME?</v>
      </c>
      <c r="AC686" s="294" t="e">
        <f ca="1">VLOOKUP(F686,[4]IMC!$B$6:$R$210,7,FALSE)</f>
        <v>#NAME?</v>
      </c>
      <c r="AD686" s="294" t="e">
        <f ca="1">VLOOKUP(F686,[4]IMC!$B$6:$R$210,8,FALSE)</f>
        <v>#NAME?</v>
      </c>
      <c r="AE686" s="294" t="e">
        <f ca="1">VLOOKUP(F686,[4]IMC!$B$6:$R$210,9,FALSE)</f>
        <v>#NAME?</v>
      </c>
      <c r="AF686" s="294" t="e">
        <f ca="1">VLOOKUP(F686,[4]IMC!$B$6:$R$210,10,FALSE)</f>
        <v>#NAME?</v>
      </c>
      <c r="AG686" s="294" t="e">
        <f ca="1">VLOOKUP(F686,[4]IMC!$B$6:$R$210,11,FALSE)</f>
        <v>#NAME?</v>
      </c>
      <c r="AH686" s="294" t="e">
        <f ca="1">VLOOKUP(F686,[4]IMC!$B$6:$R$210,12,FALSE)</f>
        <v>#NAME?</v>
      </c>
      <c r="AI686" s="294" t="e">
        <f ca="1">VLOOKUP(F686,[4]IMC!$B$6:$R$210,13,FALSE)</f>
        <v>#NAME?</v>
      </c>
      <c r="AJ686" s="294" t="e">
        <f ca="1">VLOOKUP(F686,[4]IMC!$B$6:$R$210,14,FALSE)</f>
        <v>#NAME?</v>
      </c>
      <c r="AK686" s="294" t="e">
        <f ca="1">VLOOKUP(F686,[4]IMC!$B$6:$R$210,15,FALSE)</f>
        <v>#NAME?</v>
      </c>
      <c r="AL686" s="294" t="e">
        <f ca="1">VLOOKUP(F686,[4]IMC!$B$6:$R$210,16,FALSE)</f>
        <v>#NAME?</v>
      </c>
      <c r="AM686" s="294" t="e">
        <f ca="1">VLOOKUP(F686,[4]IMC!$B$6:$R$210,17,FALSE)</f>
        <v>#NAME?</v>
      </c>
    </row>
    <row r="687" spans="1:39" ht="12">
      <c r="A687" s="281"/>
      <c r="B687" s="281"/>
      <c r="C687" s="281"/>
      <c r="D687" s="283"/>
      <c r="E687" s="283"/>
      <c r="F687" s="284" t="e">
        <f t="shared" ca="1" si="111"/>
        <v>#NAME?</v>
      </c>
      <c r="G687" s="285" t="e">
        <f t="shared" ca="1" si="112"/>
        <v>#NAME?</v>
      </c>
      <c r="H687" s="281"/>
      <c r="I687" s="281"/>
      <c r="J687" s="281">
        <f t="shared" si="109"/>
        <v>0</v>
      </c>
      <c r="K687" s="281"/>
      <c r="L687" s="286" t="e">
        <f t="shared" si="110"/>
        <v>#DIV/0!</v>
      </c>
      <c r="M687" s="287" t="str">
        <f t="shared" si="104"/>
        <v/>
      </c>
      <c r="N687" s="288" t="e">
        <f ca="1">MATCH(F687,[4]IMC!B:B,0)</f>
        <v>#NAME?</v>
      </c>
      <c r="O687" s="288" t="e">
        <f t="shared" ca="1" si="113"/>
        <v>#NAME?</v>
      </c>
      <c r="P687" s="287" t="e">
        <f ca="1">CONCATENATE(INDEX([4]IMC!$F$1:$R$5,5,$O687) &amp; " e " &amp; INDEX([4]IMC!$F$1:$R$5,5,$O687+1))</f>
        <v>#NAME?</v>
      </c>
      <c r="Q687" s="281"/>
      <c r="R687" s="288" t="e">
        <f ca="1">MATCH(F687,[4]PC!A:A,0)</f>
        <v>#NAME?</v>
      </c>
      <c r="S687" s="288" t="e">
        <f t="shared" ca="1" si="105"/>
        <v>#NAME?</v>
      </c>
      <c r="T687" s="296" t="e">
        <f ca="1">CONCATENATE(INDEX([4]PC!$E$1:$M$2,1,$S687) &amp; " e " &amp; INDEX([4]PC!$E$1:$M$2,1,$S687+1))</f>
        <v>#NAME?</v>
      </c>
      <c r="U687" s="339"/>
      <c r="V687" s="335" t="e">
        <f t="shared" ca="1" si="106"/>
        <v>#NAME?</v>
      </c>
      <c r="W687" s="335" t="e">
        <f ca="1">CONCATENATE(INDEX([4]IMC!$F$1:$R$5,5,$V687) &amp; " e " &amp; INDEX([4]IMC!$F$1:$R$5,5,$V687+1))</f>
        <v>#NAME?</v>
      </c>
      <c r="X687" s="336">
        <f t="shared" si="107"/>
        <v>0</v>
      </c>
      <c r="Y687" s="336">
        <f t="shared" si="108"/>
        <v>0</v>
      </c>
      <c r="Z687" s="337"/>
      <c r="AA687" s="294" t="e">
        <f ca="1">VLOOKUP(F687,[4]IMC!$B$6:$R$210,5,FALSE)</f>
        <v>#NAME?</v>
      </c>
      <c r="AB687" s="294" t="e">
        <f ca="1">VLOOKUP(F687,[4]IMC!$B$6:$R$210,6,FALSE)</f>
        <v>#NAME?</v>
      </c>
      <c r="AC687" s="294" t="e">
        <f ca="1">VLOOKUP(F687,[4]IMC!$B$6:$R$210,7,FALSE)</f>
        <v>#NAME?</v>
      </c>
      <c r="AD687" s="294" t="e">
        <f ca="1">VLOOKUP(F687,[4]IMC!$B$6:$R$210,8,FALSE)</f>
        <v>#NAME?</v>
      </c>
      <c r="AE687" s="294" t="e">
        <f ca="1">VLOOKUP(F687,[4]IMC!$B$6:$R$210,9,FALSE)</f>
        <v>#NAME?</v>
      </c>
      <c r="AF687" s="294" t="e">
        <f ca="1">VLOOKUP(F687,[4]IMC!$B$6:$R$210,10,FALSE)</f>
        <v>#NAME?</v>
      </c>
      <c r="AG687" s="294" t="e">
        <f ca="1">VLOOKUP(F687,[4]IMC!$B$6:$R$210,11,FALSE)</f>
        <v>#NAME?</v>
      </c>
      <c r="AH687" s="294" t="e">
        <f ca="1">VLOOKUP(F687,[4]IMC!$B$6:$R$210,12,FALSE)</f>
        <v>#NAME?</v>
      </c>
      <c r="AI687" s="294" t="e">
        <f ca="1">VLOOKUP(F687,[4]IMC!$B$6:$R$210,13,FALSE)</f>
        <v>#NAME?</v>
      </c>
      <c r="AJ687" s="294" t="e">
        <f ca="1">VLOOKUP(F687,[4]IMC!$B$6:$R$210,14,FALSE)</f>
        <v>#NAME?</v>
      </c>
      <c r="AK687" s="294" t="e">
        <f ca="1">VLOOKUP(F687,[4]IMC!$B$6:$R$210,15,FALSE)</f>
        <v>#NAME?</v>
      </c>
      <c r="AL687" s="294" t="e">
        <f ca="1">VLOOKUP(F687,[4]IMC!$B$6:$R$210,16,FALSE)</f>
        <v>#NAME?</v>
      </c>
      <c r="AM687" s="294" t="e">
        <f ca="1">VLOOKUP(F687,[4]IMC!$B$6:$R$210,17,FALSE)</f>
        <v>#NAME?</v>
      </c>
    </row>
    <row r="688" spans="1:39" ht="12">
      <c r="A688" s="281"/>
      <c r="B688" s="281"/>
      <c r="C688" s="281"/>
      <c r="D688" s="283"/>
      <c r="E688" s="283"/>
      <c r="F688" s="284" t="e">
        <f t="shared" ca="1" si="111"/>
        <v>#NAME?</v>
      </c>
      <c r="G688" s="285" t="e">
        <f t="shared" ca="1" si="112"/>
        <v>#NAME?</v>
      </c>
      <c r="H688" s="281"/>
      <c r="I688" s="281"/>
      <c r="J688" s="281">
        <f t="shared" si="109"/>
        <v>0</v>
      </c>
      <c r="K688" s="281"/>
      <c r="L688" s="286" t="e">
        <f t="shared" si="110"/>
        <v>#DIV/0!</v>
      </c>
      <c r="M688" s="287" t="str">
        <f t="shared" si="104"/>
        <v/>
      </c>
      <c r="N688" s="288" t="e">
        <f ca="1">MATCH(F688,[4]IMC!B:B,0)</f>
        <v>#NAME?</v>
      </c>
      <c r="O688" s="288" t="e">
        <f t="shared" ca="1" si="113"/>
        <v>#NAME?</v>
      </c>
      <c r="P688" s="287" t="e">
        <f ca="1">CONCATENATE(INDEX([4]IMC!$F$1:$R$5,5,$O688) &amp; " e " &amp; INDEX([4]IMC!$F$1:$R$5,5,$O688+1))</f>
        <v>#NAME?</v>
      </c>
      <c r="Q688" s="281"/>
      <c r="R688" s="288" t="e">
        <f ca="1">MATCH(F688,[4]PC!A:A,0)</f>
        <v>#NAME?</v>
      </c>
      <c r="S688" s="288" t="e">
        <f t="shared" ca="1" si="105"/>
        <v>#NAME?</v>
      </c>
      <c r="T688" s="296" t="e">
        <f ca="1">CONCATENATE(INDEX([4]PC!$E$1:$M$2,1,$S688) &amp; " e " &amp; INDEX([4]PC!$E$1:$M$2,1,$S688+1))</f>
        <v>#NAME?</v>
      </c>
      <c r="U688" s="339"/>
      <c r="V688" s="335" t="e">
        <f t="shared" ca="1" si="106"/>
        <v>#NAME?</v>
      </c>
      <c r="W688" s="335" t="e">
        <f ca="1">CONCATENATE(INDEX([4]IMC!$F$1:$R$5,5,$V688) &amp; " e " &amp; INDEX([4]IMC!$F$1:$R$5,5,$V688+1))</f>
        <v>#NAME?</v>
      </c>
      <c r="X688" s="336">
        <f t="shared" si="107"/>
        <v>0</v>
      </c>
      <c r="Y688" s="336">
        <f t="shared" si="108"/>
        <v>0</v>
      </c>
      <c r="Z688" s="337"/>
      <c r="AA688" s="294" t="e">
        <f ca="1">VLOOKUP(F688,[4]IMC!$B$6:$R$210,5,FALSE)</f>
        <v>#NAME?</v>
      </c>
      <c r="AB688" s="294" t="e">
        <f ca="1">VLOOKUP(F688,[4]IMC!$B$6:$R$210,6,FALSE)</f>
        <v>#NAME?</v>
      </c>
      <c r="AC688" s="294" t="e">
        <f ca="1">VLOOKUP(F688,[4]IMC!$B$6:$R$210,7,FALSE)</f>
        <v>#NAME?</v>
      </c>
      <c r="AD688" s="294" t="e">
        <f ca="1">VLOOKUP(F688,[4]IMC!$B$6:$R$210,8,FALSE)</f>
        <v>#NAME?</v>
      </c>
      <c r="AE688" s="294" t="e">
        <f ca="1">VLOOKUP(F688,[4]IMC!$B$6:$R$210,9,FALSE)</f>
        <v>#NAME?</v>
      </c>
      <c r="AF688" s="294" t="e">
        <f ca="1">VLOOKUP(F688,[4]IMC!$B$6:$R$210,10,FALSE)</f>
        <v>#NAME?</v>
      </c>
      <c r="AG688" s="294" t="e">
        <f ca="1">VLOOKUP(F688,[4]IMC!$B$6:$R$210,11,FALSE)</f>
        <v>#NAME?</v>
      </c>
      <c r="AH688" s="294" t="e">
        <f ca="1">VLOOKUP(F688,[4]IMC!$B$6:$R$210,12,FALSE)</f>
        <v>#NAME?</v>
      </c>
      <c r="AI688" s="294" t="e">
        <f ca="1">VLOOKUP(F688,[4]IMC!$B$6:$R$210,13,FALSE)</f>
        <v>#NAME?</v>
      </c>
      <c r="AJ688" s="294" t="e">
        <f ca="1">VLOOKUP(F688,[4]IMC!$B$6:$R$210,14,FALSE)</f>
        <v>#NAME?</v>
      </c>
      <c r="AK688" s="294" t="e">
        <f ca="1">VLOOKUP(F688,[4]IMC!$B$6:$R$210,15,FALSE)</f>
        <v>#NAME?</v>
      </c>
      <c r="AL688" s="294" t="e">
        <f ca="1">VLOOKUP(F688,[4]IMC!$B$6:$R$210,16,FALSE)</f>
        <v>#NAME?</v>
      </c>
      <c r="AM688" s="294" t="e">
        <f ca="1">VLOOKUP(F688,[4]IMC!$B$6:$R$210,17,FALSE)</f>
        <v>#NAME?</v>
      </c>
    </row>
    <row r="689" spans="1:39" ht="12">
      <c r="A689" s="281"/>
      <c r="B689" s="281"/>
      <c r="C689" s="281"/>
      <c r="D689" s="283"/>
      <c r="E689" s="283"/>
      <c r="F689" s="284" t="e">
        <f t="shared" ca="1" si="111"/>
        <v>#NAME?</v>
      </c>
      <c r="G689" s="285" t="e">
        <f t="shared" ca="1" si="112"/>
        <v>#NAME?</v>
      </c>
      <c r="H689" s="281"/>
      <c r="I689" s="281"/>
      <c r="J689" s="281">
        <f t="shared" si="109"/>
        <v>0</v>
      </c>
      <c r="K689" s="281"/>
      <c r="L689" s="286" t="e">
        <f t="shared" si="110"/>
        <v>#DIV/0!</v>
      </c>
      <c r="M689" s="287" t="str">
        <f t="shared" si="104"/>
        <v/>
      </c>
      <c r="N689" s="288" t="e">
        <f ca="1">MATCH(F689,[4]IMC!B:B,0)</f>
        <v>#NAME?</v>
      </c>
      <c r="O689" s="288" t="e">
        <f t="shared" ca="1" si="113"/>
        <v>#NAME?</v>
      </c>
      <c r="P689" s="287" t="e">
        <f ca="1">CONCATENATE(INDEX([4]IMC!$F$1:$R$5,5,$O689) &amp; " e " &amp; INDEX([4]IMC!$F$1:$R$5,5,$O689+1))</f>
        <v>#NAME?</v>
      </c>
      <c r="Q689" s="281"/>
      <c r="R689" s="288" t="e">
        <f ca="1">MATCH(F689,[4]PC!A:A,0)</f>
        <v>#NAME?</v>
      </c>
      <c r="S689" s="288" t="e">
        <f t="shared" ca="1" si="105"/>
        <v>#NAME?</v>
      </c>
      <c r="T689" s="296" t="e">
        <f ca="1">CONCATENATE(INDEX([4]PC!$E$1:$M$2,1,$S689) &amp; " e " &amp; INDEX([4]PC!$E$1:$M$2,1,$S689+1))</f>
        <v>#NAME?</v>
      </c>
      <c r="U689" s="339"/>
      <c r="V689" s="335" t="e">
        <f t="shared" ca="1" si="106"/>
        <v>#NAME?</v>
      </c>
      <c r="W689" s="335" t="e">
        <f ca="1">CONCATENATE(INDEX([4]IMC!$F$1:$R$5,5,$V689) &amp; " e " &amp; INDEX([4]IMC!$F$1:$R$5,5,$V689+1))</f>
        <v>#NAME?</v>
      </c>
      <c r="X689" s="336">
        <f t="shared" si="107"/>
        <v>0</v>
      </c>
      <c r="Y689" s="336">
        <f t="shared" si="108"/>
        <v>0</v>
      </c>
      <c r="Z689" s="337"/>
      <c r="AA689" s="294" t="e">
        <f ca="1">VLOOKUP(F689,[4]IMC!$B$6:$R$210,5,FALSE)</f>
        <v>#NAME?</v>
      </c>
      <c r="AB689" s="294" t="e">
        <f ca="1">VLOOKUP(F689,[4]IMC!$B$6:$R$210,6,FALSE)</f>
        <v>#NAME?</v>
      </c>
      <c r="AC689" s="294" t="e">
        <f ca="1">VLOOKUP(F689,[4]IMC!$B$6:$R$210,7,FALSE)</f>
        <v>#NAME?</v>
      </c>
      <c r="AD689" s="294" t="e">
        <f ca="1">VLOOKUP(F689,[4]IMC!$B$6:$R$210,8,FALSE)</f>
        <v>#NAME?</v>
      </c>
      <c r="AE689" s="294" t="e">
        <f ca="1">VLOOKUP(F689,[4]IMC!$B$6:$R$210,9,FALSE)</f>
        <v>#NAME?</v>
      </c>
      <c r="AF689" s="294" t="e">
        <f ca="1">VLOOKUP(F689,[4]IMC!$B$6:$R$210,10,FALSE)</f>
        <v>#NAME?</v>
      </c>
      <c r="AG689" s="294" t="e">
        <f ca="1">VLOOKUP(F689,[4]IMC!$B$6:$R$210,11,FALSE)</f>
        <v>#NAME?</v>
      </c>
      <c r="AH689" s="294" t="e">
        <f ca="1">VLOOKUP(F689,[4]IMC!$B$6:$R$210,12,FALSE)</f>
        <v>#NAME?</v>
      </c>
      <c r="AI689" s="294" t="e">
        <f ca="1">VLOOKUP(F689,[4]IMC!$B$6:$R$210,13,FALSE)</f>
        <v>#NAME?</v>
      </c>
      <c r="AJ689" s="294" t="e">
        <f ca="1">VLOOKUP(F689,[4]IMC!$B$6:$R$210,14,FALSE)</f>
        <v>#NAME?</v>
      </c>
      <c r="AK689" s="294" t="e">
        <f ca="1">VLOOKUP(F689,[4]IMC!$B$6:$R$210,15,FALSE)</f>
        <v>#NAME?</v>
      </c>
      <c r="AL689" s="294" t="e">
        <f ca="1">VLOOKUP(F689,[4]IMC!$B$6:$R$210,16,FALSE)</f>
        <v>#NAME?</v>
      </c>
      <c r="AM689" s="294" t="e">
        <f ca="1">VLOOKUP(F689,[4]IMC!$B$6:$R$210,17,FALSE)</f>
        <v>#NAME?</v>
      </c>
    </row>
    <row r="690" spans="1:39" ht="12">
      <c r="A690" s="281"/>
      <c r="B690" s="281"/>
      <c r="C690" s="281"/>
      <c r="D690" s="283"/>
      <c r="E690" s="283"/>
      <c r="F690" s="284" t="e">
        <f t="shared" ca="1" si="111"/>
        <v>#NAME?</v>
      </c>
      <c r="G690" s="285" t="e">
        <f t="shared" ca="1" si="112"/>
        <v>#NAME?</v>
      </c>
      <c r="H690" s="281"/>
      <c r="I690" s="281"/>
      <c r="J690" s="281">
        <f t="shared" si="109"/>
        <v>0</v>
      </c>
      <c r="K690" s="281"/>
      <c r="L690" s="286" t="e">
        <f t="shared" si="110"/>
        <v>#DIV/0!</v>
      </c>
      <c r="M690" s="287" t="str">
        <f t="shared" si="104"/>
        <v/>
      </c>
      <c r="N690" s="288" t="e">
        <f ca="1">MATCH(F690,[4]IMC!B:B,0)</f>
        <v>#NAME?</v>
      </c>
      <c r="O690" s="288" t="e">
        <f t="shared" ca="1" si="113"/>
        <v>#NAME?</v>
      </c>
      <c r="P690" s="287" t="e">
        <f ca="1">CONCATENATE(INDEX([4]IMC!$F$1:$R$5,5,$O690) &amp; " e " &amp; INDEX([4]IMC!$F$1:$R$5,5,$O690+1))</f>
        <v>#NAME?</v>
      </c>
      <c r="Q690" s="281"/>
      <c r="R690" s="288" t="e">
        <f ca="1">MATCH(F690,[4]PC!A:A,0)</f>
        <v>#NAME?</v>
      </c>
      <c r="S690" s="288" t="e">
        <f t="shared" ca="1" si="105"/>
        <v>#NAME?</v>
      </c>
      <c r="T690" s="296" t="e">
        <f ca="1">CONCATENATE(INDEX([4]PC!$E$1:$M$2,1,$S690) &amp; " e " &amp; INDEX([4]PC!$E$1:$M$2,1,$S690+1))</f>
        <v>#NAME?</v>
      </c>
      <c r="U690" s="339"/>
      <c r="V690" s="335" t="e">
        <f t="shared" ca="1" si="106"/>
        <v>#NAME?</v>
      </c>
      <c r="W690" s="335" t="e">
        <f ca="1">CONCATENATE(INDEX([4]IMC!$F$1:$R$5,5,$V690) &amp; " e " &amp; INDEX([4]IMC!$F$1:$R$5,5,$V690+1))</f>
        <v>#NAME?</v>
      </c>
      <c r="X690" s="336">
        <f t="shared" si="107"/>
        <v>0</v>
      </c>
      <c r="Y690" s="336">
        <f t="shared" si="108"/>
        <v>0</v>
      </c>
      <c r="Z690" s="337"/>
      <c r="AA690" s="294" t="e">
        <f ca="1">VLOOKUP(F690,[4]IMC!$B$6:$R$210,5,FALSE)</f>
        <v>#NAME?</v>
      </c>
      <c r="AB690" s="294" t="e">
        <f ca="1">VLOOKUP(F690,[4]IMC!$B$6:$R$210,6,FALSE)</f>
        <v>#NAME?</v>
      </c>
      <c r="AC690" s="294" t="e">
        <f ca="1">VLOOKUP(F690,[4]IMC!$B$6:$R$210,7,FALSE)</f>
        <v>#NAME?</v>
      </c>
      <c r="AD690" s="294" t="e">
        <f ca="1">VLOOKUP(F690,[4]IMC!$B$6:$R$210,8,FALSE)</f>
        <v>#NAME?</v>
      </c>
      <c r="AE690" s="294" t="e">
        <f ca="1">VLOOKUP(F690,[4]IMC!$B$6:$R$210,9,FALSE)</f>
        <v>#NAME?</v>
      </c>
      <c r="AF690" s="294" t="e">
        <f ca="1">VLOOKUP(F690,[4]IMC!$B$6:$R$210,10,FALSE)</f>
        <v>#NAME?</v>
      </c>
      <c r="AG690" s="294" t="e">
        <f ca="1">VLOOKUP(F690,[4]IMC!$B$6:$R$210,11,FALSE)</f>
        <v>#NAME?</v>
      </c>
      <c r="AH690" s="294" t="e">
        <f ca="1">VLOOKUP(F690,[4]IMC!$B$6:$R$210,12,FALSE)</f>
        <v>#NAME?</v>
      </c>
      <c r="AI690" s="294" t="e">
        <f ca="1">VLOOKUP(F690,[4]IMC!$B$6:$R$210,13,FALSE)</f>
        <v>#NAME?</v>
      </c>
      <c r="AJ690" s="294" t="e">
        <f ca="1">VLOOKUP(F690,[4]IMC!$B$6:$R$210,14,FALSE)</f>
        <v>#NAME?</v>
      </c>
      <c r="AK690" s="294" t="e">
        <f ca="1">VLOOKUP(F690,[4]IMC!$B$6:$R$210,15,FALSE)</f>
        <v>#NAME?</v>
      </c>
      <c r="AL690" s="294" t="e">
        <f ca="1">VLOOKUP(F690,[4]IMC!$B$6:$R$210,16,FALSE)</f>
        <v>#NAME?</v>
      </c>
      <c r="AM690" s="294" t="e">
        <f ca="1">VLOOKUP(F690,[4]IMC!$B$6:$R$210,17,FALSE)</f>
        <v>#NAME?</v>
      </c>
    </row>
    <row r="691" spans="1:39" ht="12">
      <c r="A691" s="281"/>
      <c r="B691" s="281"/>
      <c r="C691" s="281"/>
      <c r="D691" s="283"/>
      <c r="E691" s="283"/>
      <c r="F691" s="284" t="e">
        <f t="shared" ca="1" si="111"/>
        <v>#NAME?</v>
      </c>
      <c r="G691" s="285" t="e">
        <f t="shared" ca="1" si="112"/>
        <v>#NAME?</v>
      </c>
      <c r="H691" s="281"/>
      <c r="I691" s="281"/>
      <c r="J691" s="281">
        <f t="shared" si="109"/>
        <v>0</v>
      </c>
      <c r="K691" s="281"/>
      <c r="L691" s="286" t="e">
        <f t="shared" si="110"/>
        <v>#DIV/0!</v>
      </c>
      <c r="M691" s="287" t="str">
        <f t="shared" si="104"/>
        <v/>
      </c>
      <c r="N691" s="288" t="e">
        <f ca="1">MATCH(F691,[4]IMC!B:B,0)</f>
        <v>#NAME?</v>
      </c>
      <c r="O691" s="288" t="e">
        <f t="shared" ca="1" si="113"/>
        <v>#NAME?</v>
      </c>
      <c r="P691" s="287" t="e">
        <f ca="1">CONCATENATE(INDEX([4]IMC!$F$1:$R$5,5,$O691) &amp; " e " &amp; INDEX([4]IMC!$F$1:$R$5,5,$O691+1))</f>
        <v>#NAME?</v>
      </c>
      <c r="Q691" s="281"/>
      <c r="R691" s="288" t="e">
        <f ca="1">MATCH(F691,[4]PC!A:A,0)</f>
        <v>#NAME?</v>
      </c>
      <c r="S691" s="288" t="e">
        <f t="shared" ca="1" si="105"/>
        <v>#NAME?</v>
      </c>
      <c r="T691" s="296" t="e">
        <f ca="1">CONCATENATE(INDEX([4]PC!$E$1:$M$2,1,$S691) &amp; " e " &amp; INDEX([4]PC!$E$1:$M$2,1,$S691+1))</f>
        <v>#NAME?</v>
      </c>
      <c r="U691" s="339"/>
      <c r="V691" s="335" t="e">
        <f t="shared" ca="1" si="106"/>
        <v>#NAME?</v>
      </c>
      <c r="W691" s="335" t="e">
        <f ca="1">CONCATENATE(INDEX([4]IMC!$F$1:$R$5,5,$V691) &amp; " e " &amp; INDEX([4]IMC!$F$1:$R$5,5,$V691+1))</f>
        <v>#NAME?</v>
      </c>
      <c r="X691" s="336">
        <f t="shared" si="107"/>
        <v>0</v>
      </c>
      <c r="Y691" s="336">
        <f t="shared" si="108"/>
        <v>0</v>
      </c>
      <c r="Z691" s="337"/>
      <c r="AA691" s="294" t="e">
        <f ca="1">VLOOKUP(F691,[4]IMC!$B$6:$R$210,5,FALSE)</f>
        <v>#NAME?</v>
      </c>
      <c r="AB691" s="294" t="e">
        <f ca="1">VLOOKUP(F691,[4]IMC!$B$6:$R$210,6,FALSE)</f>
        <v>#NAME?</v>
      </c>
      <c r="AC691" s="294" t="e">
        <f ca="1">VLOOKUP(F691,[4]IMC!$B$6:$R$210,7,FALSE)</f>
        <v>#NAME?</v>
      </c>
      <c r="AD691" s="294" t="e">
        <f ca="1">VLOOKUP(F691,[4]IMC!$B$6:$R$210,8,FALSE)</f>
        <v>#NAME?</v>
      </c>
      <c r="AE691" s="294" t="e">
        <f ca="1">VLOOKUP(F691,[4]IMC!$B$6:$R$210,9,FALSE)</f>
        <v>#NAME?</v>
      </c>
      <c r="AF691" s="294" t="e">
        <f ca="1">VLOOKUP(F691,[4]IMC!$B$6:$R$210,10,FALSE)</f>
        <v>#NAME?</v>
      </c>
      <c r="AG691" s="294" t="e">
        <f ca="1">VLOOKUP(F691,[4]IMC!$B$6:$R$210,11,FALSE)</f>
        <v>#NAME?</v>
      </c>
      <c r="AH691" s="294" t="e">
        <f ca="1">VLOOKUP(F691,[4]IMC!$B$6:$R$210,12,FALSE)</f>
        <v>#NAME?</v>
      </c>
      <c r="AI691" s="294" t="e">
        <f ca="1">VLOOKUP(F691,[4]IMC!$B$6:$R$210,13,FALSE)</f>
        <v>#NAME?</v>
      </c>
      <c r="AJ691" s="294" t="e">
        <f ca="1">VLOOKUP(F691,[4]IMC!$B$6:$R$210,14,FALSE)</f>
        <v>#NAME?</v>
      </c>
      <c r="AK691" s="294" t="e">
        <f ca="1">VLOOKUP(F691,[4]IMC!$B$6:$R$210,15,FALSE)</f>
        <v>#NAME?</v>
      </c>
      <c r="AL691" s="294" t="e">
        <f ca="1">VLOOKUP(F691,[4]IMC!$B$6:$R$210,16,FALSE)</f>
        <v>#NAME?</v>
      </c>
      <c r="AM691" s="294" t="e">
        <f ca="1">VLOOKUP(F691,[4]IMC!$B$6:$R$210,17,FALSE)</f>
        <v>#NAME?</v>
      </c>
    </row>
    <row r="692" spans="1:39" ht="12">
      <c r="A692" s="281"/>
      <c r="B692" s="281"/>
      <c r="C692" s="281"/>
      <c r="D692" s="283"/>
      <c r="E692" s="283"/>
      <c r="F692" s="284" t="e">
        <f t="shared" ca="1" si="111"/>
        <v>#NAME?</v>
      </c>
      <c r="G692" s="285" t="e">
        <f t="shared" ca="1" si="112"/>
        <v>#NAME?</v>
      </c>
      <c r="H692" s="281"/>
      <c r="I692" s="281"/>
      <c r="J692" s="281">
        <f t="shared" si="109"/>
        <v>0</v>
      </c>
      <c r="K692" s="281"/>
      <c r="L692" s="286" t="e">
        <f t="shared" si="110"/>
        <v>#DIV/0!</v>
      </c>
      <c r="M692" s="287" t="str">
        <f t="shared" si="104"/>
        <v/>
      </c>
      <c r="N692" s="288" t="e">
        <f ca="1">MATCH(F692,[4]IMC!B:B,0)</f>
        <v>#NAME?</v>
      </c>
      <c r="O692" s="288" t="e">
        <f t="shared" ca="1" si="113"/>
        <v>#NAME?</v>
      </c>
      <c r="P692" s="287" t="e">
        <f ca="1">CONCATENATE(INDEX([4]IMC!$F$1:$R$5,5,$O692) &amp; " e " &amp; INDEX([4]IMC!$F$1:$R$5,5,$O692+1))</f>
        <v>#NAME?</v>
      </c>
      <c r="Q692" s="281"/>
      <c r="R692" s="288" t="e">
        <f ca="1">MATCH(F692,[4]PC!A:A,0)</f>
        <v>#NAME?</v>
      </c>
      <c r="S692" s="288" t="e">
        <f t="shared" ca="1" si="105"/>
        <v>#NAME?</v>
      </c>
      <c r="T692" s="296" t="e">
        <f ca="1">CONCATENATE(INDEX([4]PC!$E$1:$M$2,1,$S692) &amp; " e " &amp; INDEX([4]PC!$E$1:$M$2,1,$S692+1))</f>
        <v>#NAME?</v>
      </c>
      <c r="U692" s="339"/>
      <c r="V692" s="335" t="e">
        <f t="shared" ca="1" si="106"/>
        <v>#NAME?</v>
      </c>
      <c r="W692" s="335" t="e">
        <f ca="1">CONCATENATE(INDEX([4]IMC!$F$1:$R$5,5,$V692) &amp; " e " &amp; INDEX([4]IMC!$F$1:$R$5,5,$V692+1))</f>
        <v>#NAME?</v>
      </c>
      <c r="X692" s="336">
        <f t="shared" si="107"/>
        <v>0</v>
      </c>
      <c r="Y692" s="336">
        <f t="shared" si="108"/>
        <v>0</v>
      </c>
      <c r="Z692" s="337"/>
      <c r="AA692" s="294" t="e">
        <f ca="1">VLOOKUP(F692,[4]IMC!$B$6:$R$210,5,FALSE)</f>
        <v>#NAME?</v>
      </c>
      <c r="AB692" s="294" t="e">
        <f ca="1">VLOOKUP(F692,[4]IMC!$B$6:$R$210,6,FALSE)</f>
        <v>#NAME?</v>
      </c>
      <c r="AC692" s="294" t="e">
        <f ca="1">VLOOKUP(F692,[4]IMC!$B$6:$R$210,7,FALSE)</f>
        <v>#NAME?</v>
      </c>
      <c r="AD692" s="294" t="e">
        <f ca="1">VLOOKUP(F692,[4]IMC!$B$6:$R$210,8,FALSE)</f>
        <v>#NAME?</v>
      </c>
      <c r="AE692" s="294" t="e">
        <f ca="1">VLOOKUP(F692,[4]IMC!$B$6:$R$210,9,FALSE)</f>
        <v>#NAME?</v>
      </c>
      <c r="AF692" s="294" t="e">
        <f ca="1">VLOOKUP(F692,[4]IMC!$B$6:$R$210,10,FALSE)</f>
        <v>#NAME?</v>
      </c>
      <c r="AG692" s="294" t="e">
        <f ca="1">VLOOKUP(F692,[4]IMC!$B$6:$R$210,11,FALSE)</f>
        <v>#NAME?</v>
      </c>
      <c r="AH692" s="294" t="e">
        <f ca="1">VLOOKUP(F692,[4]IMC!$B$6:$R$210,12,FALSE)</f>
        <v>#NAME?</v>
      </c>
      <c r="AI692" s="294" t="e">
        <f ca="1">VLOOKUP(F692,[4]IMC!$B$6:$R$210,13,FALSE)</f>
        <v>#NAME?</v>
      </c>
      <c r="AJ692" s="294" t="e">
        <f ca="1">VLOOKUP(F692,[4]IMC!$B$6:$R$210,14,FALSE)</f>
        <v>#NAME?</v>
      </c>
      <c r="AK692" s="294" t="e">
        <f ca="1">VLOOKUP(F692,[4]IMC!$B$6:$R$210,15,FALSE)</f>
        <v>#NAME?</v>
      </c>
      <c r="AL692" s="294" t="e">
        <f ca="1">VLOOKUP(F692,[4]IMC!$B$6:$R$210,16,FALSE)</f>
        <v>#NAME?</v>
      </c>
      <c r="AM692" s="294" t="e">
        <f ca="1">VLOOKUP(F692,[4]IMC!$B$6:$R$210,17,FALSE)</f>
        <v>#NAME?</v>
      </c>
    </row>
    <row r="693" spans="1:39" ht="12">
      <c r="A693" s="281"/>
      <c r="B693" s="281"/>
      <c r="C693" s="281"/>
      <c r="D693" s="283"/>
      <c r="E693" s="283"/>
      <c r="F693" s="284" t="e">
        <f t="shared" ca="1" si="111"/>
        <v>#NAME?</v>
      </c>
      <c r="G693" s="285" t="e">
        <f t="shared" ca="1" si="112"/>
        <v>#NAME?</v>
      </c>
      <c r="H693" s="281"/>
      <c r="I693" s="281"/>
      <c r="J693" s="281">
        <f t="shared" si="109"/>
        <v>0</v>
      </c>
      <c r="K693" s="281"/>
      <c r="L693" s="286" t="e">
        <f t="shared" si="110"/>
        <v>#DIV/0!</v>
      </c>
      <c r="M693" s="287" t="str">
        <f t="shared" si="104"/>
        <v/>
      </c>
      <c r="N693" s="288" t="e">
        <f ca="1">MATCH(F693,[4]IMC!B:B,0)</f>
        <v>#NAME?</v>
      </c>
      <c r="O693" s="288" t="e">
        <f t="shared" ca="1" si="113"/>
        <v>#NAME?</v>
      </c>
      <c r="P693" s="287" t="e">
        <f ca="1">CONCATENATE(INDEX([4]IMC!$F$1:$R$5,5,$O693) &amp; " e " &amp; INDEX([4]IMC!$F$1:$R$5,5,$O693+1))</f>
        <v>#NAME?</v>
      </c>
      <c r="Q693" s="281"/>
      <c r="R693" s="288" t="e">
        <f ca="1">MATCH(F693,[4]PC!A:A,0)</f>
        <v>#NAME?</v>
      </c>
      <c r="S693" s="288" t="e">
        <f t="shared" ca="1" si="105"/>
        <v>#NAME?</v>
      </c>
      <c r="T693" s="296" t="e">
        <f ca="1">CONCATENATE(INDEX([4]PC!$E$1:$M$2,1,$S693) &amp; " e " &amp; INDEX([4]PC!$E$1:$M$2,1,$S693+1))</f>
        <v>#NAME?</v>
      </c>
      <c r="U693" s="339"/>
      <c r="V693" s="335" t="e">
        <f t="shared" ca="1" si="106"/>
        <v>#NAME?</v>
      </c>
      <c r="W693" s="335" t="e">
        <f ca="1">CONCATENATE(INDEX([4]IMC!$F$1:$R$5,5,$V693) &amp; " e " &amp; INDEX([4]IMC!$F$1:$R$5,5,$V693+1))</f>
        <v>#NAME?</v>
      </c>
      <c r="X693" s="336">
        <f t="shared" si="107"/>
        <v>0</v>
      </c>
      <c r="Y693" s="336">
        <f t="shared" si="108"/>
        <v>0</v>
      </c>
      <c r="Z693" s="337"/>
      <c r="AA693" s="294" t="e">
        <f ca="1">VLOOKUP(F693,[4]IMC!$B$6:$R$210,5,FALSE)</f>
        <v>#NAME?</v>
      </c>
      <c r="AB693" s="294" t="e">
        <f ca="1">VLOOKUP(F693,[4]IMC!$B$6:$R$210,6,FALSE)</f>
        <v>#NAME?</v>
      </c>
      <c r="AC693" s="294" t="e">
        <f ca="1">VLOOKUP(F693,[4]IMC!$B$6:$R$210,7,FALSE)</f>
        <v>#NAME?</v>
      </c>
      <c r="AD693" s="294" t="e">
        <f ca="1">VLOOKUP(F693,[4]IMC!$B$6:$R$210,8,FALSE)</f>
        <v>#NAME?</v>
      </c>
      <c r="AE693" s="294" t="e">
        <f ca="1">VLOOKUP(F693,[4]IMC!$B$6:$R$210,9,FALSE)</f>
        <v>#NAME?</v>
      </c>
      <c r="AF693" s="294" t="e">
        <f ca="1">VLOOKUP(F693,[4]IMC!$B$6:$R$210,10,FALSE)</f>
        <v>#NAME?</v>
      </c>
      <c r="AG693" s="294" t="e">
        <f ca="1">VLOOKUP(F693,[4]IMC!$B$6:$R$210,11,FALSE)</f>
        <v>#NAME?</v>
      </c>
      <c r="AH693" s="294" t="e">
        <f ca="1">VLOOKUP(F693,[4]IMC!$B$6:$R$210,12,FALSE)</f>
        <v>#NAME?</v>
      </c>
      <c r="AI693" s="294" t="e">
        <f ca="1">VLOOKUP(F693,[4]IMC!$B$6:$R$210,13,FALSE)</f>
        <v>#NAME?</v>
      </c>
      <c r="AJ693" s="294" t="e">
        <f ca="1">VLOOKUP(F693,[4]IMC!$B$6:$R$210,14,FALSE)</f>
        <v>#NAME?</v>
      </c>
      <c r="AK693" s="294" t="e">
        <f ca="1">VLOOKUP(F693,[4]IMC!$B$6:$R$210,15,FALSE)</f>
        <v>#NAME?</v>
      </c>
      <c r="AL693" s="294" t="e">
        <f ca="1">VLOOKUP(F693,[4]IMC!$B$6:$R$210,16,FALSE)</f>
        <v>#NAME?</v>
      </c>
      <c r="AM693" s="294" t="e">
        <f ca="1">VLOOKUP(F693,[4]IMC!$B$6:$R$210,17,FALSE)</f>
        <v>#NAME?</v>
      </c>
    </row>
    <row r="694" spans="1:39" ht="12">
      <c r="A694" s="281"/>
      <c r="B694" s="281"/>
      <c r="C694" s="281"/>
      <c r="D694" s="283"/>
      <c r="E694" s="283"/>
      <c r="F694" s="284" t="e">
        <f t="shared" ca="1" si="111"/>
        <v>#NAME?</v>
      </c>
      <c r="G694" s="285" t="e">
        <f t="shared" ca="1" si="112"/>
        <v>#NAME?</v>
      </c>
      <c r="H694" s="281"/>
      <c r="I694" s="281"/>
      <c r="J694" s="281">
        <f t="shared" si="109"/>
        <v>0</v>
      </c>
      <c r="K694" s="281"/>
      <c r="L694" s="286" t="e">
        <f t="shared" si="110"/>
        <v>#DIV/0!</v>
      </c>
      <c r="M694" s="287" t="str">
        <f t="shared" si="104"/>
        <v/>
      </c>
      <c r="N694" s="288" t="e">
        <f ca="1">MATCH(F694,[4]IMC!B:B,0)</f>
        <v>#NAME?</v>
      </c>
      <c r="O694" s="288" t="e">
        <f t="shared" ca="1" si="113"/>
        <v>#NAME?</v>
      </c>
      <c r="P694" s="287" t="e">
        <f ca="1">CONCATENATE(INDEX([4]IMC!$F$1:$R$5,5,$O694) &amp; " e " &amp; INDEX([4]IMC!$F$1:$R$5,5,$O694+1))</f>
        <v>#NAME?</v>
      </c>
      <c r="Q694" s="281"/>
      <c r="R694" s="288" t="e">
        <f ca="1">MATCH(F694,[4]PC!A:A,0)</f>
        <v>#NAME?</v>
      </c>
      <c r="S694" s="288" t="e">
        <f t="shared" ca="1" si="105"/>
        <v>#NAME?</v>
      </c>
      <c r="T694" s="296" t="e">
        <f ca="1">CONCATENATE(INDEX([4]PC!$E$1:$M$2,1,$S694) &amp; " e " &amp; INDEX([4]PC!$E$1:$M$2,1,$S694+1))</f>
        <v>#NAME?</v>
      </c>
      <c r="U694" s="339"/>
      <c r="V694" s="335" t="e">
        <f t="shared" ca="1" si="106"/>
        <v>#NAME?</v>
      </c>
      <c r="W694" s="335" t="e">
        <f ca="1">CONCATENATE(INDEX([4]IMC!$F$1:$R$5,5,$V694) &amp; " e " &amp; INDEX([4]IMC!$F$1:$R$5,5,$V694+1))</f>
        <v>#NAME?</v>
      </c>
      <c r="X694" s="336">
        <f t="shared" si="107"/>
        <v>0</v>
      </c>
      <c r="Y694" s="336">
        <f t="shared" si="108"/>
        <v>0</v>
      </c>
      <c r="Z694" s="337"/>
      <c r="AA694" s="294" t="e">
        <f ca="1">VLOOKUP(F694,[4]IMC!$B$6:$R$210,5,FALSE)</f>
        <v>#NAME?</v>
      </c>
      <c r="AB694" s="294" t="e">
        <f ca="1">VLOOKUP(F694,[4]IMC!$B$6:$R$210,6,FALSE)</f>
        <v>#NAME?</v>
      </c>
      <c r="AC694" s="294" t="e">
        <f ca="1">VLOOKUP(F694,[4]IMC!$B$6:$R$210,7,FALSE)</f>
        <v>#NAME?</v>
      </c>
      <c r="AD694" s="294" t="e">
        <f ca="1">VLOOKUP(F694,[4]IMC!$B$6:$R$210,8,FALSE)</f>
        <v>#NAME?</v>
      </c>
      <c r="AE694" s="294" t="e">
        <f ca="1">VLOOKUP(F694,[4]IMC!$B$6:$R$210,9,FALSE)</f>
        <v>#NAME?</v>
      </c>
      <c r="AF694" s="294" t="e">
        <f ca="1">VLOOKUP(F694,[4]IMC!$B$6:$R$210,10,FALSE)</f>
        <v>#NAME?</v>
      </c>
      <c r="AG694" s="294" t="e">
        <f ca="1">VLOOKUP(F694,[4]IMC!$B$6:$R$210,11,FALSE)</f>
        <v>#NAME?</v>
      </c>
      <c r="AH694" s="294" t="e">
        <f ca="1">VLOOKUP(F694,[4]IMC!$B$6:$R$210,12,FALSE)</f>
        <v>#NAME?</v>
      </c>
      <c r="AI694" s="294" t="e">
        <f ca="1">VLOOKUP(F694,[4]IMC!$B$6:$R$210,13,FALSE)</f>
        <v>#NAME?</v>
      </c>
      <c r="AJ694" s="294" t="e">
        <f ca="1">VLOOKUP(F694,[4]IMC!$B$6:$R$210,14,FALSE)</f>
        <v>#NAME?</v>
      </c>
      <c r="AK694" s="294" t="e">
        <f ca="1">VLOOKUP(F694,[4]IMC!$B$6:$R$210,15,FALSE)</f>
        <v>#NAME?</v>
      </c>
      <c r="AL694" s="294" t="e">
        <f ca="1">VLOOKUP(F694,[4]IMC!$B$6:$R$210,16,FALSE)</f>
        <v>#NAME?</v>
      </c>
      <c r="AM694" s="294" t="e">
        <f ca="1">VLOOKUP(F694,[4]IMC!$B$6:$R$210,17,FALSE)</f>
        <v>#NAME?</v>
      </c>
    </row>
    <row r="695" spans="1:39" ht="12">
      <c r="A695" s="281"/>
      <c r="B695" s="281"/>
      <c r="C695" s="281"/>
      <c r="D695" s="283"/>
      <c r="E695" s="283"/>
      <c r="F695" s="284" t="e">
        <f t="shared" ca="1" si="111"/>
        <v>#NAME?</v>
      </c>
      <c r="G695" s="285" t="e">
        <f t="shared" ca="1" si="112"/>
        <v>#NAME?</v>
      </c>
      <c r="H695" s="281"/>
      <c r="I695" s="281"/>
      <c r="J695" s="281">
        <f t="shared" si="109"/>
        <v>0</v>
      </c>
      <c r="K695" s="281"/>
      <c r="L695" s="286" t="e">
        <f t="shared" si="110"/>
        <v>#DIV/0!</v>
      </c>
      <c r="M695" s="287" t="str">
        <f t="shared" si="104"/>
        <v/>
      </c>
      <c r="N695" s="288" t="e">
        <f ca="1">MATCH(F695,[4]IMC!B:B,0)</f>
        <v>#NAME?</v>
      </c>
      <c r="O695" s="288" t="e">
        <f t="shared" ca="1" si="113"/>
        <v>#NAME?</v>
      </c>
      <c r="P695" s="287" t="e">
        <f ca="1">CONCATENATE(INDEX([4]IMC!$F$1:$R$5,5,$O695) &amp; " e " &amp; INDEX([4]IMC!$F$1:$R$5,5,$O695+1))</f>
        <v>#NAME?</v>
      </c>
      <c r="Q695" s="281"/>
      <c r="R695" s="288" t="e">
        <f ca="1">MATCH(F695,[4]PC!A:A,0)</f>
        <v>#NAME?</v>
      </c>
      <c r="S695" s="288" t="e">
        <f t="shared" ca="1" si="105"/>
        <v>#NAME?</v>
      </c>
      <c r="T695" s="296" t="e">
        <f ca="1">CONCATENATE(INDEX([4]PC!$E$1:$M$2,1,$S695) &amp; " e " &amp; INDEX([4]PC!$E$1:$M$2,1,$S695+1))</f>
        <v>#NAME?</v>
      </c>
      <c r="U695" s="339"/>
      <c r="V695" s="335" t="e">
        <f t="shared" ca="1" si="106"/>
        <v>#NAME?</v>
      </c>
      <c r="W695" s="335" t="e">
        <f ca="1">CONCATENATE(INDEX([4]IMC!$F$1:$R$5,5,$V695) &amp; " e " &amp; INDEX([4]IMC!$F$1:$R$5,5,$V695+1))</f>
        <v>#NAME?</v>
      </c>
      <c r="X695" s="336">
        <f t="shared" si="107"/>
        <v>0</v>
      </c>
      <c r="Y695" s="336">
        <f t="shared" si="108"/>
        <v>0</v>
      </c>
      <c r="Z695" s="337"/>
      <c r="AA695" s="294" t="e">
        <f ca="1">VLOOKUP(F695,[4]IMC!$B$6:$R$210,5,FALSE)</f>
        <v>#NAME?</v>
      </c>
      <c r="AB695" s="294" t="e">
        <f ca="1">VLOOKUP(F695,[4]IMC!$B$6:$R$210,6,FALSE)</f>
        <v>#NAME?</v>
      </c>
      <c r="AC695" s="294" t="e">
        <f ca="1">VLOOKUP(F695,[4]IMC!$B$6:$R$210,7,FALSE)</f>
        <v>#NAME?</v>
      </c>
      <c r="AD695" s="294" t="e">
        <f ca="1">VLOOKUP(F695,[4]IMC!$B$6:$R$210,8,FALSE)</f>
        <v>#NAME?</v>
      </c>
      <c r="AE695" s="294" t="e">
        <f ca="1">VLOOKUP(F695,[4]IMC!$B$6:$R$210,9,FALSE)</f>
        <v>#NAME?</v>
      </c>
      <c r="AF695" s="294" t="e">
        <f ca="1">VLOOKUP(F695,[4]IMC!$B$6:$R$210,10,FALSE)</f>
        <v>#NAME?</v>
      </c>
      <c r="AG695" s="294" t="e">
        <f ca="1">VLOOKUP(F695,[4]IMC!$B$6:$R$210,11,FALSE)</f>
        <v>#NAME?</v>
      </c>
      <c r="AH695" s="294" t="e">
        <f ca="1">VLOOKUP(F695,[4]IMC!$B$6:$R$210,12,FALSE)</f>
        <v>#NAME?</v>
      </c>
      <c r="AI695" s="294" t="e">
        <f ca="1">VLOOKUP(F695,[4]IMC!$B$6:$R$210,13,FALSE)</f>
        <v>#NAME?</v>
      </c>
      <c r="AJ695" s="294" t="e">
        <f ca="1">VLOOKUP(F695,[4]IMC!$B$6:$R$210,14,FALSE)</f>
        <v>#NAME?</v>
      </c>
      <c r="AK695" s="294" t="e">
        <f ca="1">VLOOKUP(F695,[4]IMC!$B$6:$R$210,15,FALSE)</f>
        <v>#NAME?</v>
      </c>
      <c r="AL695" s="294" t="e">
        <f ca="1">VLOOKUP(F695,[4]IMC!$B$6:$R$210,16,FALSE)</f>
        <v>#NAME?</v>
      </c>
      <c r="AM695" s="294" t="e">
        <f ca="1">VLOOKUP(F695,[4]IMC!$B$6:$R$210,17,FALSE)</f>
        <v>#NAME?</v>
      </c>
    </row>
    <row r="696" spans="1:39" ht="12">
      <c r="A696" s="281"/>
      <c r="B696" s="281"/>
      <c r="C696" s="281"/>
      <c r="D696" s="283"/>
      <c r="E696" s="283"/>
      <c r="F696" s="284" t="e">
        <f t="shared" ca="1" si="111"/>
        <v>#NAME?</v>
      </c>
      <c r="G696" s="285" t="e">
        <f t="shared" ca="1" si="112"/>
        <v>#NAME?</v>
      </c>
      <c r="H696" s="281"/>
      <c r="I696" s="281"/>
      <c r="J696" s="281">
        <f t="shared" si="109"/>
        <v>0</v>
      </c>
      <c r="K696" s="281"/>
      <c r="L696" s="286" t="e">
        <f t="shared" si="110"/>
        <v>#DIV/0!</v>
      </c>
      <c r="M696" s="287" t="str">
        <f t="shared" si="104"/>
        <v/>
      </c>
      <c r="N696" s="288" t="e">
        <f ca="1">MATCH(F696,[4]IMC!B:B,0)</f>
        <v>#NAME?</v>
      </c>
      <c r="O696" s="288" t="e">
        <f t="shared" ca="1" si="113"/>
        <v>#NAME?</v>
      </c>
      <c r="P696" s="287" t="e">
        <f ca="1">CONCATENATE(INDEX([4]IMC!$F$1:$R$5,5,$O696) &amp; " e " &amp; INDEX([4]IMC!$F$1:$R$5,5,$O696+1))</f>
        <v>#NAME?</v>
      </c>
      <c r="Q696" s="281"/>
      <c r="R696" s="288" t="e">
        <f ca="1">MATCH(F696,[4]PC!A:A,0)</f>
        <v>#NAME?</v>
      </c>
      <c r="S696" s="288" t="e">
        <f t="shared" ca="1" si="105"/>
        <v>#NAME?</v>
      </c>
      <c r="T696" s="296" t="e">
        <f ca="1">CONCATENATE(INDEX([4]PC!$E$1:$M$2,1,$S696) &amp; " e " &amp; INDEX([4]PC!$E$1:$M$2,1,$S696+1))</f>
        <v>#NAME?</v>
      </c>
      <c r="U696" s="339"/>
      <c r="V696" s="335" t="e">
        <f t="shared" ca="1" si="106"/>
        <v>#NAME?</v>
      </c>
      <c r="W696" s="335" t="e">
        <f ca="1">CONCATENATE(INDEX([4]IMC!$F$1:$R$5,5,$V696) &amp; " e " &amp; INDEX([4]IMC!$F$1:$R$5,5,$V696+1))</f>
        <v>#NAME?</v>
      </c>
      <c r="X696" s="336">
        <f t="shared" si="107"/>
        <v>0</v>
      </c>
      <c r="Y696" s="336">
        <f t="shared" si="108"/>
        <v>0</v>
      </c>
      <c r="Z696" s="337"/>
      <c r="AA696" s="294" t="e">
        <f ca="1">VLOOKUP(F696,[4]IMC!$B$6:$R$210,5,FALSE)</f>
        <v>#NAME?</v>
      </c>
      <c r="AB696" s="294" t="e">
        <f ca="1">VLOOKUP(F696,[4]IMC!$B$6:$R$210,6,FALSE)</f>
        <v>#NAME?</v>
      </c>
      <c r="AC696" s="294" t="e">
        <f ca="1">VLOOKUP(F696,[4]IMC!$B$6:$R$210,7,FALSE)</f>
        <v>#NAME?</v>
      </c>
      <c r="AD696" s="294" t="e">
        <f ca="1">VLOOKUP(F696,[4]IMC!$B$6:$R$210,8,FALSE)</f>
        <v>#NAME?</v>
      </c>
      <c r="AE696" s="294" t="e">
        <f ca="1">VLOOKUP(F696,[4]IMC!$B$6:$R$210,9,FALSE)</f>
        <v>#NAME?</v>
      </c>
      <c r="AF696" s="294" t="e">
        <f ca="1">VLOOKUP(F696,[4]IMC!$B$6:$R$210,10,FALSE)</f>
        <v>#NAME?</v>
      </c>
      <c r="AG696" s="294" t="e">
        <f ca="1">VLOOKUP(F696,[4]IMC!$B$6:$R$210,11,FALSE)</f>
        <v>#NAME?</v>
      </c>
      <c r="AH696" s="294" t="e">
        <f ca="1">VLOOKUP(F696,[4]IMC!$B$6:$R$210,12,FALSE)</f>
        <v>#NAME?</v>
      </c>
      <c r="AI696" s="294" t="e">
        <f ca="1">VLOOKUP(F696,[4]IMC!$B$6:$R$210,13,FALSE)</f>
        <v>#NAME?</v>
      </c>
      <c r="AJ696" s="294" t="e">
        <f ca="1">VLOOKUP(F696,[4]IMC!$B$6:$R$210,14,FALSE)</f>
        <v>#NAME?</v>
      </c>
      <c r="AK696" s="294" t="e">
        <f ca="1">VLOOKUP(F696,[4]IMC!$B$6:$R$210,15,FALSE)</f>
        <v>#NAME?</v>
      </c>
      <c r="AL696" s="294" t="e">
        <f ca="1">VLOOKUP(F696,[4]IMC!$B$6:$R$210,16,FALSE)</f>
        <v>#NAME?</v>
      </c>
      <c r="AM696" s="294" t="e">
        <f ca="1">VLOOKUP(F696,[4]IMC!$B$6:$R$210,17,FALSE)</f>
        <v>#NAME?</v>
      </c>
    </row>
    <row r="697" spans="1:39" ht="12">
      <c r="A697" s="281"/>
      <c r="B697" s="281"/>
      <c r="C697" s="281"/>
      <c r="D697" s="283"/>
      <c r="E697" s="283"/>
      <c r="F697" s="284" t="e">
        <f t="shared" ca="1" si="111"/>
        <v>#NAME?</v>
      </c>
      <c r="G697" s="285" t="e">
        <f t="shared" ca="1" si="112"/>
        <v>#NAME?</v>
      </c>
      <c r="H697" s="281"/>
      <c r="I697" s="281"/>
      <c r="J697" s="281">
        <f t="shared" si="109"/>
        <v>0</v>
      </c>
      <c r="K697" s="281"/>
      <c r="L697" s="286" t="e">
        <f t="shared" si="110"/>
        <v>#DIV/0!</v>
      </c>
      <c r="M697" s="287" t="str">
        <f t="shared" si="104"/>
        <v/>
      </c>
      <c r="N697" s="288" t="e">
        <f ca="1">MATCH(F697,[4]IMC!B:B,0)</f>
        <v>#NAME?</v>
      </c>
      <c r="O697" s="288" t="e">
        <f t="shared" ca="1" si="113"/>
        <v>#NAME?</v>
      </c>
      <c r="P697" s="287" t="e">
        <f ca="1">CONCATENATE(INDEX([4]IMC!$F$1:$R$5,5,$O697) &amp; " e " &amp; INDEX([4]IMC!$F$1:$R$5,5,$O697+1))</f>
        <v>#NAME?</v>
      </c>
      <c r="Q697" s="281"/>
      <c r="R697" s="288" t="e">
        <f ca="1">MATCH(F697,[4]PC!A:A,0)</f>
        <v>#NAME?</v>
      </c>
      <c r="S697" s="288" t="e">
        <f t="shared" ca="1" si="105"/>
        <v>#NAME?</v>
      </c>
      <c r="T697" s="296" t="e">
        <f ca="1">CONCATENATE(INDEX([4]PC!$E$1:$M$2,1,$S697) &amp; " e " &amp; INDEX([4]PC!$E$1:$M$2,1,$S697+1))</f>
        <v>#NAME?</v>
      </c>
      <c r="U697" s="339"/>
      <c r="V697" s="335" t="e">
        <f t="shared" ca="1" si="106"/>
        <v>#NAME?</v>
      </c>
      <c r="W697" s="335" t="e">
        <f ca="1">CONCATENATE(INDEX([4]IMC!$F$1:$R$5,5,$V697) &amp; " e " &amp; INDEX([4]IMC!$F$1:$R$5,5,$V697+1))</f>
        <v>#NAME?</v>
      </c>
      <c r="X697" s="336">
        <f t="shared" si="107"/>
        <v>0</v>
      </c>
      <c r="Y697" s="336">
        <f t="shared" si="108"/>
        <v>0</v>
      </c>
      <c r="Z697" s="337"/>
      <c r="AA697" s="294" t="e">
        <f ca="1">VLOOKUP(F697,[4]IMC!$B$6:$R$210,5,FALSE)</f>
        <v>#NAME?</v>
      </c>
      <c r="AB697" s="294" t="e">
        <f ca="1">VLOOKUP(F697,[4]IMC!$B$6:$R$210,6,FALSE)</f>
        <v>#NAME?</v>
      </c>
      <c r="AC697" s="294" t="e">
        <f ca="1">VLOOKUP(F697,[4]IMC!$B$6:$R$210,7,FALSE)</f>
        <v>#NAME?</v>
      </c>
      <c r="AD697" s="294" t="e">
        <f ca="1">VLOOKUP(F697,[4]IMC!$B$6:$R$210,8,FALSE)</f>
        <v>#NAME?</v>
      </c>
      <c r="AE697" s="294" t="e">
        <f ca="1">VLOOKUP(F697,[4]IMC!$B$6:$R$210,9,FALSE)</f>
        <v>#NAME?</v>
      </c>
      <c r="AF697" s="294" t="e">
        <f ca="1">VLOOKUP(F697,[4]IMC!$B$6:$R$210,10,FALSE)</f>
        <v>#NAME?</v>
      </c>
      <c r="AG697" s="294" t="e">
        <f ca="1">VLOOKUP(F697,[4]IMC!$B$6:$R$210,11,FALSE)</f>
        <v>#NAME?</v>
      </c>
      <c r="AH697" s="294" t="e">
        <f ca="1">VLOOKUP(F697,[4]IMC!$B$6:$R$210,12,FALSE)</f>
        <v>#NAME?</v>
      </c>
      <c r="AI697" s="294" t="e">
        <f ca="1">VLOOKUP(F697,[4]IMC!$B$6:$R$210,13,FALSE)</f>
        <v>#NAME?</v>
      </c>
      <c r="AJ697" s="294" t="e">
        <f ca="1">VLOOKUP(F697,[4]IMC!$B$6:$R$210,14,FALSE)</f>
        <v>#NAME?</v>
      </c>
      <c r="AK697" s="294" t="e">
        <f ca="1">VLOOKUP(F697,[4]IMC!$B$6:$R$210,15,FALSE)</f>
        <v>#NAME?</v>
      </c>
      <c r="AL697" s="294" t="e">
        <f ca="1">VLOOKUP(F697,[4]IMC!$B$6:$R$210,16,FALSE)</f>
        <v>#NAME?</v>
      </c>
      <c r="AM697" s="294" t="e">
        <f ca="1">VLOOKUP(F697,[4]IMC!$B$6:$R$210,17,FALSE)</f>
        <v>#NAME?</v>
      </c>
    </row>
    <row r="698" spans="1:39" ht="12">
      <c r="A698" s="281"/>
      <c r="B698" s="281"/>
      <c r="C698" s="281"/>
      <c r="D698" s="283"/>
      <c r="E698" s="283"/>
      <c r="F698" s="284" t="e">
        <f t="shared" ca="1" si="111"/>
        <v>#NAME?</v>
      </c>
      <c r="G698" s="285" t="e">
        <f t="shared" ca="1" si="112"/>
        <v>#NAME?</v>
      </c>
      <c r="H698" s="281"/>
      <c r="I698" s="281"/>
      <c r="J698" s="281">
        <f t="shared" si="109"/>
        <v>0</v>
      </c>
      <c r="K698" s="281"/>
      <c r="L698" s="286" t="e">
        <f t="shared" si="110"/>
        <v>#DIV/0!</v>
      </c>
      <c r="M698" s="287" t="str">
        <f t="shared" si="104"/>
        <v/>
      </c>
      <c r="N698" s="288" t="e">
        <f ca="1">MATCH(F698,[4]IMC!B:B,0)</f>
        <v>#NAME?</v>
      </c>
      <c r="O698" s="288" t="e">
        <f t="shared" ca="1" si="113"/>
        <v>#NAME?</v>
      </c>
      <c r="P698" s="287" t="e">
        <f ca="1">CONCATENATE(INDEX([4]IMC!$F$1:$R$5,5,$O698) &amp; " e " &amp; INDEX([4]IMC!$F$1:$R$5,5,$O698+1))</f>
        <v>#NAME?</v>
      </c>
      <c r="Q698" s="281"/>
      <c r="R698" s="288" t="e">
        <f ca="1">MATCH(F698,[4]PC!A:A,0)</f>
        <v>#NAME?</v>
      </c>
      <c r="S698" s="288" t="e">
        <f t="shared" ca="1" si="105"/>
        <v>#NAME?</v>
      </c>
      <c r="T698" s="296" t="e">
        <f ca="1">CONCATENATE(INDEX([4]PC!$E$1:$M$2,1,$S698) &amp; " e " &amp; INDEX([4]PC!$E$1:$M$2,1,$S698+1))</f>
        <v>#NAME?</v>
      </c>
      <c r="U698" s="339"/>
      <c r="V698" s="335" t="e">
        <f t="shared" ca="1" si="106"/>
        <v>#NAME?</v>
      </c>
      <c r="W698" s="335" t="e">
        <f ca="1">CONCATENATE(INDEX([4]IMC!$F$1:$R$5,5,$V698) &amp; " e " &amp; INDEX([4]IMC!$F$1:$R$5,5,$V698+1))</f>
        <v>#NAME?</v>
      </c>
      <c r="X698" s="336">
        <f t="shared" si="107"/>
        <v>0</v>
      </c>
      <c r="Y698" s="336">
        <f t="shared" si="108"/>
        <v>0</v>
      </c>
      <c r="Z698" s="337"/>
      <c r="AA698" s="294" t="e">
        <f ca="1">VLOOKUP(F698,[4]IMC!$B$6:$R$210,5,FALSE)</f>
        <v>#NAME?</v>
      </c>
      <c r="AB698" s="294" t="e">
        <f ca="1">VLOOKUP(F698,[4]IMC!$B$6:$R$210,6,FALSE)</f>
        <v>#NAME?</v>
      </c>
      <c r="AC698" s="294" t="e">
        <f ca="1">VLOOKUP(F698,[4]IMC!$B$6:$R$210,7,FALSE)</f>
        <v>#NAME?</v>
      </c>
      <c r="AD698" s="294" t="e">
        <f ca="1">VLOOKUP(F698,[4]IMC!$B$6:$R$210,8,FALSE)</f>
        <v>#NAME?</v>
      </c>
      <c r="AE698" s="294" t="e">
        <f ca="1">VLOOKUP(F698,[4]IMC!$B$6:$R$210,9,FALSE)</f>
        <v>#NAME?</v>
      </c>
      <c r="AF698" s="294" t="e">
        <f ca="1">VLOOKUP(F698,[4]IMC!$B$6:$R$210,10,FALSE)</f>
        <v>#NAME?</v>
      </c>
      <c r="AG698" s="294" t="e">
        <f ca="1">VLOOKUP(F698,[4]IMC!$B$6:$R$210,11,FALSE)</f>
        <v>#NAME?</v>
      </c>
      <c r="AH698" s="294" t="e">
        <f ca="1">VLOOKUP(F698,[4]IMC!$B$6:$R$210,12,FALSE)</f>
        <v>#NAME?</v>
      </c>
      <c r="AI698" s="294" t="e">
        <f ca="1">VLOOKUP(F698,[4]IMC!$B$6:$R$210,13,FALSE)</f>
        <v>#NAME?</v>
      </c>
      <c r="AJ698" s="294" t="e">
        <f ca="1">VLOOKUP(F698,[4]IMC!$B$6:$R$210,14,FALSE)</f>
        <v>#NAME?</v>
      </c>
      <c r="AK698" s="294" t="e">
        <f ca="1">VLOOKUP(F698,[4]IMC!$B$6:$R$210,15,FALSE)</f>
        <v>#NAME?</v>
      </c>
      <c r="AL698" s="294" t="e">
        <f ca="1">VLOOKUP(F698,[4]IMC!$B$6:$R$210,16,FALSE)</f>
        <v>#NAME?</v>
      </c>
      <c r="AM698" s="294" t="e">
        <f ca="1">VLOOKUP(F698,[4]IMC!$B$6:$R$210,17,FALSE)</f>
        <v>#NAME?</v>
      </c>
    </row>
    <row r="699" spans="1:39" ht="12">
      <c r="A699" s="281"/>
      <c r="B699" s="281"/>
      <c r="C699" s="281"/>
      <c r="D699" s="283"/>
      <c r="E699" s="283"/>
      <c r="F699" s="284" t="e">
        <f t="shared" ca="1" si="111"/>
        <v>#NAME?</v>
      </c>
      <c r="G699" s="285" t="e">
        <f t="shared" ca="1" si="112"/>
        <v>#NAME?</v>
      </c>
      <c r="H699" s="281"/>
      <c r="I699" s="281"/>
      <c r="J699" s="281">
        <f t="shared" si="109"/>
        <v>0</v>
      </c>
      <c r="K699" s="281"/>
      <c r="L699" s="286" t="e">
        <f t="shared" si="110"/>
        <v>#DIV/0!</v>
      </c>
      <c r="M699" s="287" t="str">
        <f t="shared" si="104"/>
        <v/>
      </c>
      <c r="N699" s="288" t="e">
        <f ca="1">MATCH(F699,[4]IMC!B:B,0)</f>
        <v>#NAME?</v>
      </c>
      <c r="O699" s="288" t="e">
        <f t="shared" ca="1" si="113"/>
        <v>#NAME?</v>
      </c>
      <c r="P699" s="287" t="e">
        <f ca="1">CONCATENATE(INDEX([4]IMC!$F$1:$R$5,5,$O699) &amp; " e " &amp; INDEX([4]IMC!$F$1:$R$5,5,$O699+1))</f>
        <v>#NAME?</v>
      </c>
      <c r="Q699" s="281"/>
      <c r="R699" s="288" t="e">
        <f ca="1">MATCH(F699,[4]PC!A:A,0)</f>
        <v>#NAME?</v>
      </c>
      <c r="S699" s="288" t="e">
        <f t="shared" ca="1" si="105"/>
        <v>#NAME?</v>
      </c>
      <c r="T699" s="296" t="e">
        <f ca="1">CONCATENATE(INDEX([4]PC!$E$1:$M$2,1,$S699) &amp; " e " &amp; INDEX([4]PC!$E$1:$M$2,1,$S699+1))</f>
        <v>#NAME?</v>
      </c>
      <c r="U699" s="339"/>
      <c r="V699" s="335" t="e">
        <f t="shared" ca="1" si="106"/>
        <v>#NAME?</v>
      </c>
      <c r="W699" s="335" t="e">
        <f ca="1">CONCATENATE(INDEX([4]IMC!$F$1:$R$5,5,$V699) &amp; " e " &amp; INDEX([4]IMC!$F$1:$R$5,5,$V699+1))</f>
        <v>#NAME?</v>
      </c>
      <c r="X699" s="336">
        <f t="shared" si="107"/>
        <v>0</v>
      </c>
      <c r="Y699" s="336">
        <f t="shared" si="108"/>
        <v>0</v>
      </c>
      <c r="Z699" s="337"/>
      <c r="AA699" s="294" t="e">
        <f ca="1">VLOOKUP(F699,[4]IMC!$B$6:$R$210,5,FALSE)</f>
        <v>#NAME?</v>
      </c>
      <c r="AB699" s="294" t="e">
        <f ca="1">VLOOKUP(F699,[4]IMC!$B$6:$R$210,6,FALSE)</f>
        <v>#NAME?</v>
      </c>
      <c r="AC699" s="294" t="e">
        <f ca="1">VLOOKUP(F699,[4]IMC!$B$6:$R$210,7,FALSE)</f>
        <v>#NAME?</v>
      </c>
      <c r="AD699" s="294" t="e">
        <f ca="1">VLOOKUP(F699,[4]IMC!$B$6:$R$210,8,FALSE)</f>
        <v>#NAME?</v>
      </c>
      <c r="AE699" s="294" t="e">
        <f ca="1">VLOOKUP(F699,[4]IMC!$B$6:$R$210,9,FALSE)</f>
        <v>#NAME?</v>
      </c>
      <c r="AF699" s="294" t="e">
        <f ca="1">VLOOKUP(F699,[4]IMC!$B$6:$R$210,10,FALSE)</f>
        <v>#NAME?</v>
      </c>
      <c r="AG699" s="294" t="e">
        <f ca="1">VLOOKUP(F699,[4]IMC!$B$6:$R$210,11,FALSE)</f>
        <v>#NAME?</v>
      </c>
      <c r="AH699" s="294" t="e">
        <f ca="1">VLOOKUP(F699,[4]IMC!$B$6:$R$210,12,FALSE)</f>
        <v>#NAME?</v>
      </c>
      <c r="AI699" s="294" t="e">
        <f ca="1">VLOOKUP(F699,[4]IMC!$B$6:$R$210,13,FALSE)</f>
        <v>#NAME?</v>
      </c>
      <c r="AJ699" s="294" t="e">
        <f ca="1">VLOOKUP(F699,[4]IMC!$B$6:$R$210,14,FALSE)</f>
        <v>#NAME?</v>
      </c>
      <c r="AK699" s="294" t="e">
        <f ca="1">VLOOKUP(F699,[4]IMC!$B$6:$R$210,15,FALSE)</f>
        <v>#NAME?</v>
      </c>
      <c r="AL699" s="294" t="e">
        <f ca="1">VLOOKUP(F699,[4]IMC!$B$6:$R$210,16,FALSE)</f>
        <v>#NAME?</v>
      </c>
      <c r="AM699" s="294" t="e">
        <f ca="1">VLOOKUP(F699,[4]IMC!$B$6:$R$210,17,FALSE)</f>
        <v>#NAME?</v>
      </c>
    </row>
    <row r="700" spans="1:39" ht="12">
      <c r="A700" s="281"/>
      <c r="B700" s="281"/>
      <c r="C700" s="281"/>
      <c r="D700" s="283"/>
      <c r="E700" s="283"/>
      <c r="F700" s="284" t="e">
        <f t="shared" ca="1" si="111"/>
        <v>#NAME?</v>
      </c>
      <c r="G700" s="285" t="e">
        <f t="shared" ca="1" si="112"/>
        <v>#NAME?</v>
      </c>
      <c r="H700" s="281"/>
      <c r="I700" s="281"/>
      <c r="J700" s="281">
        <f t="shared" si="109"/>
        <v>0</v>
      </c>
      <c r="K700" s="281"/>
      <c r="L700" s="286" t="e">
        <f t="shared" si="110"/>
        <v>#DIV/0!</v>
      </c>
      <c r="M700" s="287" t="str">
        <f t="shared" si="104"/>
        <v/>
      </c>
      <c r="N700" s="288" t="e">
        <f ca="1">MATCH(F700,[4]IMC!B:B,0)</f>
        <v>#NAME?</v>
      </c>
      <c r="O700" s="288" t="e">
        <f t="shared" ca="1" si="113"/>
        <v>#NAME?</v>
      </c>
      <c r="P700" s="287" t="e">
        <f ca="1">CONCATENATE(INDEX([4]IMC!$F$1:$R$5,5,$O700) &amp; " e " &amp; INDEX([4]IMC!$F$1:$R$5,5,$O700+1))</f>
        <v>#NAME?</v>
      </c>
      <c r="Q700" s="281"/>
      <c r="R700" s="288" t="e">
        <f ca="1">MATCH(F700,[4]PC!A:A,0)</f>
        <v>#NAME?</v>
      </c>
      <c r="S700" s="288" t="e">
        <f t="shared" ca="1" si="105"/>
        <v>#NAME?</v>
      </c>
      <c r="T700" s="296" t="e">
        <f ca="1">CONCATENATE(INDEX([4]PC!$E$1:$M$2,1,$S700) &amp; " e " &amp; INDEX([4]PC!$E$1:$M$2,1,$S700+1))</f>
        <v>#NAME?</v>
      </c>
      <c r="U700" s="339"/>
      <c r="V700" s="335" t="e">
        <f t="shared" ca="1" si="106"/>
        <v>#NAME?</v>
      </c>
      <c r="W700" s="335" t="e">
        <f ca="1">CONCATENATE(INDEX([4]IMC!$F$1:$R$5,5,$V700) &amp; " e " &amp; INDEX([4]IMC!$F$1:$R$5,5,$V700+1))</f>
        <v>#NAME?</v>
      </c>
      <c r="X700" s="336">
        <f t="shared" si="107"/>
        <v>0</v>
      </c>
      <c r="Y700" s="336">
        <f t="shared" si="108"/>
        <v>0</v>
      </c>
      <c r="Z700" s="337"/>
      <c r="AA700" s="294" t="e">
        <f ca="1">VLOOKUP(F700,[4]IMC!$B$6:$R$210,5,FALSE)</f>
        <v>#NAME?</v>
      </c>
      <c r="AB700" s="294" t="e">
        <f ca="1">VLOOKUP(F700,[4]IMC!$B$6:$R$210,6,FALSE)</f>
        <v>#NAME?</v>
      </c>
      <c r="AC700" s="294" t="e">
        <f ca="1">VLOOKUP(F700,[4]IMC!$B$6:$R$210,7,FALSE)</f>
        <v>#NAME?</v>
      </c>
      <c r="AD700" s="294" t="e">
        <f ca="1">VLOOKUP(F700,[4]IMC!$B$6:$R$210,8,FALSE)</f>
        <v>#NAME?</v>
      </c>
      <c r="AE700" s="294" t="e">
        <f ca="1">VLOOKUP(F700,[4]IMC!$B$6:$R$210,9,FALSE)</f>
        <v>#NAME?</v>
      </c>
      <c r="AF700" s="294" t="e">
        <f ca="1">VLOOKUP(F700,[4]IMC!$B$6:$R$210,10,FALSE)</f>
        <v>#NAME?</v>
      </c>
      <c r="AG700" s="294" t="e">
        <f ca="1">VLOOKUP(F700,[4]IMC!$B$6:$R$210,11,FALSE)</f>
        <v>#NAME?</v>
      </c>
      <c r="AH700" s="294" t="e">
        <f ca="1">VLOOKUP(F700,[4]IMC!$B$6:$R$210,12,FALSE)</f>
        <v>#NAME?</v>
      </c>
      <c r="AI700" s="294" t="e">
        <f ca="1">VLOOKUP(F700,[4]IMC!$B$6:$R$210,13,FALSE)</f>
        <v>#NAME?</v>
      </c>
      <c r="AJ700" s="294" t="e">
        <f ca="1">VLOOKUP(F700,[4]IMC!$B$6:$R$210,14,FALSE)</f>
        <v>#NAME?</v>
      </c>
      <c r="AK700" s="294" t="e">
        <f ca="1">VLOOKUP(F700,[4]IMC!$B$6:$R$210,15,FALSE)</f>
        <v>#NAME?</v>
      </c>
      <c r="AL700" s="294" t="e">
        <f ca="1">VLOOKUP(F700,[4]IMC!$B$6:$R$210,16,FALSE)</f>
        <v>#NAME?</v>
      </c>
      <c r="AM700" s="294" t="e">
        <f ca="1">VLOOKUP(F700,[4]IMC!$B$6:$R$210,17,FALSE)</f>
        <v>#NAME?</v>
      </c>
    </row>
    <row r="701" spans="1:39" ht="12">
      <c r="A701" s="281"/>
      <c r="B701" s="281"/>
      <c r="C701" s="281"/>
      <c r="D701" s="283"/>
      <c r="E701" s="283"/>
      <c r="F701" s="284" t="e">
        <f t="shared" ca="1" si="111"/>
        <v>#NAME?</v>
      </c>
      <c r="G701" s="285" t="e">
        <f t="shared" ca="1" si="112"/>
        <v>#NAME?</v>
      </c>
      <c r="H701" s="281"/>
      <c r="I701" s="281"/>
      <c r="J701" s="281">
        <f t="shared" si="109"/>
        <v>0</v>
      </c>
      <c r="K701" s="281"/>
      <c r="L701" s="286" t="e">
        <f t="shared" si="110"/>
        <v>#DIV/0!</v>
      </c>
      <c r="M701" s="287" t="str">
        <f t="shared" si="104"/>
        <v/>
      </c>
      <c r="N701" s="288" t="e">
        <f ca="1">MATCH(F701,[4]IMC!B:B,0)</f>
        <v>#NAME?</v>
      </c>
      <c r="O701" s="288" t="e">
        <f t="shared" ca="1" si="113"/>
        <v>#NAME?</v>
      </c>
      <c r="P701" s="287" t="e">
        <f ca="1">CONCATENATE(INDEX([4]IMC!$F$1:$R$5,5,$O701) &amp; " e " &amp; INDEX([4]IMC!$F$1:$R$5,5,$O701+1))</f>
        <v>#NAME?</v>
      </c>
      <c r="Q701" s="281"/>
      <c r="R701" s="288" t="e">
        <f ca="1">MATCH(F701,[4]PC!A:A,0)</f>
        <v>#NAME?</v>
      </c>
      <c r="S701" s="288" t="e">
        <f t="shared" ca="1" si="105"/>
        <v>#NAME?</v>
      </c>
      <c r="T701" s="296" t="e">
        <f ca="1">CONCATENATE(INDEX([4]PC!$E$1:$M$2,1,$S701) &amp; " e " &amp; INDEX([4]PC!$E$1:$M$2,1,$S701+1))</f>
        <v>#NAME?</v>
      </c>
      <c r="U701" s="339"/>
      <c r="V701" s="335" t="e">
        <f t="shared" ca="1" si="106"/>
        <v>#NAME?</v>
      </c>
      <c r="W701" s="335" t="e">
        <f ca="1">CONCATENATE(INDEX([4]IMC!$F$1:$R$5,5,$V701) &amp; " e " &amp; INDEX([4]IMC!$F$1:$R$5,5,$V701+1))</f>
        <v>#NAME?</v>
      </c>
      <c r="X701" s="336">
        <f t="shared" si="107"/>
        <v>0</v>
      </c>
      <c r="Y701" s="336">
        <f t="shared" si="108"/>
        <v>0</v>
      </c>
      <c r="Z701" s="337"/>
      <c r="AA701" s="294" t="e">
        <f ca="1">VLOOKUP(F701,[4]IMC!$B$6:$R$210,5,FALSE)</f>
        <v>#NAME?</v>
      </c>
      <c r="AB701" s="294" t="e">
        <f ca="1">VLOOKUP(F701,[4]IMC!$B$6:$R$210,6,FALSE)</f>
        <v>#NAME?</v>
      </c>
      <c r="AC701" s="294" t="e">
        <f ca="1">VLOOKUP(F701,[4]IMC!$B$6:$R$210,7,FALSE)</f>
        <v>#NAME?</v>
      </c>
      <c r="AD701" s="294" t="e">
        <f ca="1">VLOOKUP(F701,[4]IMC!$B$6:$R$210,8,FALSE)</f>
        <v>#NAME?</v>
      </c>
      <c r="AE701" s="294" t="e">
        <f ca="1">VLOOKUP(F701,[4]IMC!$B$6:$R$210,9,FALSE)</f>
        <v>#NAME?</v>
      </c>
      <c r="AF701" s="294" t="e">
        <f ca="1">VLOOKUP(F701,[4]IMC!$B$6:$R$210,10,FALSE)</f>
        <v>#NAME?</v>
      </c>
      <c r="AG701" s="294" t="e">
        <f ca="1">VLOOKUP(F701,[4]IMC!$B$6:$R$210,11,FALSE)</f>
        <v>#NAME?</v>
      </c>
      <c r="AH701" s="294" t="e">
        <f ca="1">VLOOKUP(F701,[4]IMC!$B$6:$R$210,12,FALSE)</f>
        <v>#NAME?</v>
      </c>
      <c r="AI701" s="294" t="e">
        <f ca="1">VLOOKUP(F701,[4]IMC!$B$6:$R$210,13,FALSE)</f>
        <v>#NAME?</v>
      </c>
      <c r="AJ701" s="294" t="e">
        <f ca="1">VLOOKUP(F701,[4]IMC!$B$6:$R$210,14,FALSE)</f>
        <v>#NAME?</v>
      </c>
      <c r="AK701" s="294" t="e">
        <f ca="1">VLOOKUP(F701,[4]IMC!$B$6:$R$210,15,FALSE)</f>
        <v>#NAME?</v>
      </c>
      <c r="AL701" s="294" t="e">
        <f ca="1">VLOOKUP(F701,[4]IMC!$B$6:$R$210,16,FALSE)</f>
        <v>#NAME?</v>
      </c>
      <c r="AM701" s="294" t="e">
        <f ca="1">VLOOKUP(F701,[4]IMC!$B$6:$R$210,17,FALSE)</f>
        <v>#NAME?</v>
      </c>
    </row>
    <row r="702" spans="1:39" ht="12">
      <c r="A702" s="281"/>
      <c r="B702" s="281"/>
      <c r="C702" s="281"/>
      <c r="D702" s="283"/>
      <c r="E702" s="283"/>
      <c r="F702" s="284" t="e">
        <f t="shared" ca="1" si="111"/>
        <v>#NAME?</v>
      </c>
      <c r="G702" s="285" t="e">
        <f t="shared" ca="1" si="112"/>
        <v>#NAME?</v>
      </c>
      <c r="H702" s="281"/>
      <c r="I702" s="281"/>
      <c r="J702" s="281">
        <f t="shared" si="109"/>
        <v>0</v>
      </c>
      <c r="K702" s="281"/>
      <c r="L702" s="286" t="e">
        <f t="shared" si="110"/>
        <v>#DIV/0!</v>
      </c>
      <c r="M702" s="287" t="str">
        <f t="shared" si="104"/>
        <v/>
      </c>
      <c r="N702" s="288" t="e">
        <f ca="1">MATCH(F702,[4]IMC!B:B,0)</f>
        <v>#NAME?</v>
      </c>
      <c r="O702" s="288" t="e">
        <f t="shared" ca="1" si="113"/>
        <v>#NAME?</v>
      </c>
      <c r="P702" s="287" t="e">
        <f ca="1">CONCATENATE(INDEX([4]IMC!$F$1:$R$5,5,$O702) &amp; " e " &amp; INDEX([4]IMC!$F$1:$R$5,5,$O702+1))</f>
        <v>#NAME?</v>
      </c>
      <c r="Q702" s="281"/>
      <c r="R702" s="288" t="e">
        <f ca="1">MATCH(F702,[4]PC!A:A,0)</f>
        <v>#NAME?</v>
      </c>
      <c r="S702" s="288" t="e">
        <f t="shared" ca="1" si="105"/>
        <v>#NAME?</v>
      </c>
      <c r="T702" s="296" t="e">
        <f ca="1">CONCATENATE(INDEX([4]PC!$E$1:$M$2,1,$S702) &amp; " e " &amp; INDEX([4]PC!$E$1:$M$2,1,$S702+1))</f>
        <v>#NAME?</v>
      </c>
      <c r="U702" s="339"/>
      <c r="V702" s="335" t="e">
        <f t="shared" ca="1" si="106"/>
        <v>#NAME?</v>
      </c>
      <c r="W702" s="335" t="e">
        <f ca="1">CONCATENATE(INDEX([4]IMC!$F$1:$R$5,5,$V702) &amp; " e " &amp; INDEX([4]IMC!$F$1:$R$5,5,$V702+1))</f>
        <v>#NAME?</v>
      </c>
      <c r="X702" s="336">
        <f t="shared" si="107"/>
        <v>0</v>
      </c>
      <c r="Y702" s="336">
        <f t="shared" si="108"/>
        <v>0</v>
      </c>
      <c r="Z702" s="337"/>
      <c r="AA702" s="294" t="e">
        <f ca="1">VLOOKUP(F702,[4]IMC!$B$6:$R$210,5,FALSE)</f>
        <v>#NAME?</v>
      </c>
      <c r="AB702" s="294" t="e">
        <f ca="1">VLOOKUP(F702,[4]IMC!$B$6:$R$210,6,FALSE)</f>
        <v>#NAME?</v>
      </c>
      <c r="AC702" s="294" t="e">
        <f ca="1">VLOOKUP(F702,[4]IMC!$B$6:$R$210,7,FALSE)</f>
        <v>#NAME?</v>
      </c>
      <c r="AD702" s="294" t="e">
        <f ca="1">VLOOKUP(F702,[4]IMC!$B$6:$R$210,8,FALSE)</f>
        <v>#NAME?</v>
      </c>
      <c r="AE702" s="294" t="e">
        <f ca="1">VLOOKUP(F702,[4]IMC!$B$6:$R$210,9,FALSE)</f>
        <v>#NAME?</v>
      </c>
      <c r="AF702" s="294" t="e">
        <f ca="1">VLOOKUP(F702,[4]IMC!$B$6:$R$210,10,FALSE)</f>
        <v>#NAME?</v>
      </c>
      <c r="AG702" s="294" t="e">
        <f ca="1">VLOOKUP(F702,[4]IMC!$B$6:$R$210,11,FALSE)</f>
        <v>#NAME?</v>
      </c>
      <c r="AH702" s="294" t="e">
        <f ca="1">VLOOKUP(F702,[4]IMC!$B$6:$R$210,12,FALSE)</f>
        <v>#NAME?</v>
      </c>
      <c r="AI702" s="294" t="e">
        <f ca="1">VLOOKUP(F702,[4]IMC!$B$6:$R$210,13,FALSE)</f>
        <v>#NAME?</v>
      </c>
      <c r="AJ702" s="294" t="e">
        <f ca="1">VLOOKUP(F702,[4]IMC!$B$6:$R$210,14,FALSE)</f>
        <v>#NAME?</v>
      </c>
      <c r="AK702" s="294" t="e">
        <f ca="1">VLOOKUP(F702,[4]IMC!$B$6:$R$210,15,FALSE)</f>
        <v>#NAME?</v>
      </c>
      <c r="AL702" s="294" t="e">
        <f ca="1">VLOOKUP(F702,[4]IMC!$B$6:$R$210,16,FALSE)</f>
        <v>#NAME?</v>
      </c>
      <c r="AM702" s="294" t="e">
        <f ca="1">VLOOKUP(F702,[4]IMC!$B$6:$R$210,17,FALSE)</f>
        <v>#NAME?</v>
      </c>
    </row>
    <row r="703" spans="1:39" ht="12">
      <c r="A703" s="281"/>
      <c r="B703" s="281"/>
      <c r="C703" s="281"/>
      <c r="D703" s="283"/>
      <c r="E703" s="283"/>
      <c r="F703" s="284" t="e">
        <f t="shared" ca="1" si="111"/>
        <v>#NAME?</v>
      </c>
      <c r="G703" s="285" t="e">
        <f t="shared" ca="1" si="112"/>
        <v>#NAME?</v>
      </c>
      <c r="H703" s="281"/>
      <c r="I703" s="281"/>
      <c r="J703" s="281">
        <f t="shared" si="109"/>
        <v>0</v>
      </c>
      <c r="K703" s="281"/>
      <c r="L703" s="286" t="e">
        <f t="shared" si="110"/>
        <v>#DIV/0!</v>
      </c>
      <c r="M703" s="287" t="str">
        <f t="shared" si="104"/>
        <v/>
      </c>
      <c r="N703" s="288" t="e">
        <f ca="1">MATCH(F703,[4]IMC!B:B,0)</f>
        <v>#NAME?</v>
      </c>
      <c r="O703" s="288" t="e">
        <f t="shared" ca="1" si="113"/>
        <v>#NAME?</v>
      </c>
      <c r="P703" s="287" t="e">
        <f ca="1">CONCATENATE(INDEX([4]IMC!$F$1:$R$5,5,$O703) &amp; " e " &amp; INDEX([4]IMC!$F$1:$R$5,5,$O703+1))</f>
        <v>#NAME?</v>
      </c>
      <c r="Q703" s="281"/>
      <c r="R703" s="288" t="e">
        <f ca="1">MATCH(F703,[4]PC!A:A,0)</f>
        <v>#NAME?</v>
      </c>
      <c r="S703" s="288" t="e">
        <f t="shared" ca="1" si="105"/>
        <v>#NAME?</v>
      </c>
      <c r="T703" s="296" t="e">
        <f ca="1">CONCATENATE(INDEX([4]PC!$E$1:$M$2,1,$S703) &amp; " e " &amp; INDEX([4]PC!$E$1:$M$2,1,$S703+1))</f>
        <v>#NAME?</v>
      </c>
      <c r="U703" s="339"/>
      <c r="V703" s="335" t="e">
        <f t="shared" ca="1" si="106"/>
        <v>#NAME?</v>
      </c>
      <c r="W703" s="335" t="e">
        <f ca="1">CONCATENATE(INDEX([4]IMC!$F$1:$R$5,5,$V703) &amp; " e " &amp; INDEX([4]IMC!$F$1:$R$5,5,$V703+1))</f>
        <v>#NAME?</v>
      </c>
      <c r="X703" s="336">
        <f t="shared" si="107"/>
        <v>0</v>
      </c>
      <c r="Y703" s="336">
        <f t="shared" si="108"/>
        <v>0</v>
      </c>
      <c r="Z703" s="337"/>
      <c r="AA703" s="294" t="e">
        <f ca="1">VLOOKUP(F703,[4]IMC!$B$6:$R$210,5,FALSE)</f>
        <v>#NAME?</v>
      </c>
      <c r="AB703" s="294" t="e">
        <f ca="1">VLOOKUP(F703,[4]IMC!$B$6:$R$210,6,FALSE)</f>
        <v>#NAME?</v>
      </c>
      <c r="AC703" s="294" t="e">
        <f ca="1">VLOOKUP(F703,[4]IMC!$B$6:$R$210,7,FALSE)</f>
        <v>#NAME?</v>
      </c>
      <c r="AD703" s="294" t="e">
        <f ca="1">VLOOKUP(F703,[4]IMC!$B$6:$R$210,8,FALSE)</f>
        <v>#NAME?</v>
      </c>
      <c r="AE703" s="294" t="e">
        <f ca="1">VLOOKUP(F703,[4]IMC!$B$6:$R$210,9,FALSE)</f>
        <v>#NAME?</v>
      </c>
      <c r="AF703" s="294" t="e">
        <f ca="1">VLOOKUP(F703,[4]IMC!$B$6:$R$210,10,FALSE)</f>
        <v>#NAME?</v>
      </c>
      <c r="AG703" s="294" t="e">
        <f ca="1">VLOOKUP(F703,[4]IMC!$B$6:$R$210,11,FALSE)</f>
        <v>#NAME?</v>
      </c>
      <c r="AH703" s="294" t="e">
        <f ca="1">VLOOKUP(F703,[4]IMC!$B$6:$R$210,12,FALSE)</f>
        <v>#NAME?</v>
      </c>
      <c r="AI703" s="294" t="e">
        <f ca="1">VLOOKUP(F703,[4]IMC!$B$6:$R$210,13,FALSE)</f>
        <v>#NAME?</v>
      </c>
      <c r="AJ703" s="294" t="e">
        <f ca="1">VLOOKUP(F703,[4]IMC!$B$6:$R$210,14,FALSE)</f>
        <v>#NAME?</v>
      </c>
      <c r="AK703" s="294" t="e">
        <f ca="1">VLOOKUP(F703,[4]IMC!$B$6:$R$210,15,FALSE)</f>
        <v>#NAME?</v>
      </c>
      <c r="AL703" s="294" t="e">
        <f ca="1">VLOOKUP(F703,[4]IMC!$B$6:$R$210,16,FALSE)</f>
        <v>#NAME?</v>
      </c>
      <c r="AM703" s="294" t="e">
        <f ca="1">VLOOKUP(F703,[4]IMC!$B$6:$R$210,17,FALSE)</f>
        <v>#NAME?</v>
      </c>
    </row>
    <row r="704" spans="1:39" ht="12">
      <c r="A704" s="281"/>
      <c r="B704" s="281"/>
      <c r="C704" s="281"/>
      <c r="D704" s="283"/>
      <c r="E704" s="283"/>
      <c r="F704" s="284" t="e">
        <f t="shared" ca="1" si="111"/>
        <v>#NAME?</v>
      </c>
      <c r="G704" s="285" t="e">
        <f t="shared" ca="1" si="112"/>
        <v>#NAME?</v>
      </c>
      <c r="H704" s="281"/>
      <c r="I704" s="281"/>
      <c r="J704" s="281">
        <f t="shared" si="109"/>
        <v>0</v>
      </c>
      <c r="K704" s="281"/>
      <c r="L704" s="286" t="e">
        <f t="shared" si="110"/>
        <v>#DIV/0!</v>
      </c>
      <c r="M704" s="287" t="str">
        <f t="shared" si="104"/>
        <v/>
      </c>
      <c r="N704" s="288" t="e">
        <f ca="1">MATCH(F704,[4]IMC!B:B,0)</f>
        <v>#NAME?</v>
      </c>
      <c r="O704" s="288" t="e">
        <f t="shared" ca="1" si="113"/>
        <v>#NAME?</v>
      </c>
      <c r="P704" s="287" t="e">
        <f ca="1">CONCATENATE(INDEX([4]IMC!$F$1:$R$5,5,$O704) &amp; " e " &amp; INDEX([4]IMC!$F$1:$R$5,5,$O704+1))</f>
        <v>#NAME?</v>
      </c>
      <c r="Q704" s="281"/>
      <c r="R704" s="288" t="e">
        <f ca="1">MATCH(F704,[4]PC!A:A,0)</f>
        <v>#NAME?</v>
      </c>
      <c r="S704" s="288" t="e">
        <f t="shared" ca="1" si="105"/>
        <v>#NAME?</v>
      </c>
      <c r="T704" s="296" t="e">
        <f ca="1">CONCATENATE(INDEX([4]PC!$E$1:$M$2,1,$S704) &amp; " e " &amp; INDEX([4]PC!$E$1:$M$2,1,$S704+1))</f>
        <v>#NAME?</v>
      </c>
      <c r="U704" s="339"/>
      <c r="V704" s="335" t="e">
        <f t="shared" ca="1" si="106"/>
        <v>#NAME?</v>
      </c>
      <c r="W704" s="335" t="e">
        <f ca="1">CONCATENATE(INDEX([4]IMC!$F$1:$R$5,5,$V704) &amp; " e " &amp; INDEX([4]IMC!$F$1:$R$5,5,$V704+1))</f>
        <v>#NAME?</v>
      </c>
      <c r="X704" s="336">
        <f t="shared" si="107"/>
        <v>0</v>
      </c>
      <c r="Y704" s="336">
        <f t="shared" si="108"/>
        <v>0</v>
      </c>
      <c r="Z704" s="337"/>
      <c r="AA704" s="294" t="e">
        <f ca="1">VLOOKUP(F704,[4]IMC!$B$6:$R$210,5,FALSE)</f>
        <v>#NAME?</v>
      </c>
      <c r="AB704" s="294" t="e">
        <f ca="1">VLOOKUP(F704,[4]IMC!$B$6:$R$210,6,FALSE)</f>
        <v>#NAME?</v>
      </c>
      <c r="AC704" s="294" t="e">
        <f ca="1">VLOOKUP(F704,[4]IMC!$B$6:$R$210,7,FALSE)</f>
        <v>#NAME?</v>
      </c>
      <c r="AD704" s="294" t="e">
        <f ca="1">VLOOKUP(F704,[4]IMC!$B$6:$R$210,8,FALSE)</f>
        <v>#NAME?</v>
      </c>
      <c r="AE704" s="294" t="e">
        <f ca="1">VLOOKUP(F704,[4]IMC!$B$6:$R$210,9,FALSE)</f>
        <v>#NAME?</v>
      </c>
      <c r="AF704" s="294" t="e">
        <f ca="1">VLOOKUP(F704,[4]IMC!$B$6:$R$210,10,FALSE)</f>
        <v>#NAME?</v>
      </c>
      <c r="AG704" s="294" t="e">
        <f ca="1">VLOOKUP(F704,[4]IMC!$B$6:$R$210,11,FALSE)</f>
        <v>#NAME?</v>
      </c>
      <c r="AH704" s="294" t="e">
        <f ca="1">VLOOKUP(F704,[4]IMC!$B$6:$R$210,12,FALSE)</f>
        <v>#NAME?</v>
      </c>
      <c r="AI704" s="294" t="e">
        <f ca="1">VLOOKUP(F704,[4]IMC!$B$6:$R$210,13,FALSE)</f>
        <v>#NAME?</v>
      </c>
      <c r="AJ704" s="294" t="e">
        <f ca="1">VLOOKUP(F704,[4]IMC!$B$6:$R$210,14,FALSE)</f>
        <v>#NAME?</v>
      </c>
      <c r="AK704" s="294" t="e">
        <f ca="1">VLOOKUP(F704,[4]IMC!$B$6:$R$210,15,FALSE)</f>
        <v>#NAME?</v>
      </c>
      <c r="AL704" s="294" t="e">
        <f ca="1">VLOOKUP(F704,[4]IMC!$B$6:$R$210,16,FALSE)</f>
        <v>#NAME?</v>
      </c>
      <c r="AM704" s="294" t="e">
        <f ca="1">VLOOKUP(F704,[4]IMC!$B$6:$R$210,17,FALSE)</f>
        <v>#NAME?</v>
      </c>
    </row>
    <row r="705" spans="1:39" ht="12">
      <c r="A705" s="281"/>
      <c r="B705" s="281"/>
      <c r="C705" s="281"/>
      <c r="D705" s="283"/>
      <c r="E705" s="283"/>
      <c r="F705" s="284" t="e">
        <f t="shared" ca="1" si="111"/>
        <v>#NAME?</v>
      </c>
      <c r="G705" s="285" t="e">
        <f t="shared" ca="1" si="112"/>
        <v>#NAME?</v>
      </c>
      <c r="H705" s="281"/>
      <c r="I705" s="281"/>
      <c r="J705" s="281">
        <f t="shared" si="109"/>
        <v>0</v>
      </c>
      <c r="K705" s="281"/>
      <c r="L705" s="286" t="e">
        <f t="shared" si="110"/>
        <v>#DIV/0!</v>
      </c>
      <c r="M705" s="287" t="str">
        <f t="shared" si="104"/>
        <v/>
      </c>
      <c r="N705" s="288" t="e">
        <f ca="1">MATCH(F705,[4]IMC!B:B,0)</f>
        <v>#NAME?</v>
      </c>
      <c r="O705" s="288" t="e">
        <f t="shared" ca="1" si="113"/>
        <v>#NAME?</v>
      </c>
      <c r="P705" s="287" t="e">
        <f ca="1">CONCATENATE(INDEX([4]IMC!$F$1:$R$5,5,$O705) &amp; " e " &amp; INDEX([4]IMC!$F$1:$R$5,5,$O705+1))</f>
        <v>#NAME?</v>
      </c>
      <c r="Q705" s="281"/>
      <c r="R705" s="288" t="e">
        <f ca="1">MATCH(F705,[4]PC!A:A,0)</f>
        <v>#NAME?</v>
      </c>
      <c r="S705" s="288" t="e">
        <f t="shared" ca="1" si="105"/>
        <v>#NAME?</v>
      </c>
      <c r="T705" s="296" t="e">
        <f ca="1">CONCATENATE(INDEX([4]PC!$E$1:$M$2,1,$S705) &amp; " e " &amp; INDEX([4]PC!$E$1:$M$2,1,$S705+1))</f>
        <v>#NAME?</v>
      </c>
      <c r="U705" s="339"/>
      <c r="V705" s="335" t="e">
        <f t="shared" ca="1" si="106"/>
        <v>#NAME?</v>
      </c>
      <c r="W705" s="335" t="e">
        <f ca="1">CONCATENATE(INDEX([4]IMC!$F$1:$R$5,5,$V705) &amp; " e " &amp; INDEX([4]IMC!$F$1:$R$5,5,$V705+1))</f>
        <v>#NAME?</v>
      </c>
      <c r="X705" s="336">
        <f t="shared" si="107"/>
        <v>0</v>
      </c>
      <c r="Y705" s="336">
        <f t="shared" si="108"/>
        <v>0</v>
      </c>
      <c r="Z705" s="337"/>
      <c r="AA705" s="294" t="e">
        <f ca="1">VLOOKUP(F705,[4]IMC!$B$6:$R$210,5,FALSE)</f>
        <v>#NAME?</v>
      </c>
      <c r="AB705" s="294" t="e">
        <f ca="1">VLOOKUP(F705,[4]IMC!$B$6:$R$210,6,FALSE)</f>
        <v>#NAME?</v>
      </c>
      <c r="AC705" s="294" t="e">
        <f ca="1">VLOOKUP(F705,[4]IMC!$B$6:$R$210,7,FALSE)</f>
        <v>#NAME?</v>
      </c>
      <c r="AD705" s="294" t="e">
        <f ca="1">VLOOKUP(F705,[4]IMC!$B$6:$R$210,8,FALSE)</f>
        <v>#NAME?</v>
      </c>
      <c r="AE705" s="294" t="e">
        <f ca="1">VLOOKUP(F705,[4]IMC!$B$6:$R$210,9,FALSE)</f>
        <v>#NAME?</v>
      </c>
      <c r="AF705" s="294" t="e">
        <f ca="1">VLOOKUP(F705,[4]IMC!$B$6:$R$210,10,FALSE)</f>
        <v>#NAME?</v>
      </c>
      <c r="AG705" s="294" t="e">
        <f ca="1">VLOOKUP(F705,[4]IMC!$B$6:$R$210,11,FALSE)</f>
        <v>#NAME?</v>
      </c>
      <c r="AH705" s="294" t="e">
        <f ca="1">VLOOKUP(F705,[4]IMC!$B$6:$R$210,12,FALSE)</f>
        <v>#NAME?</v>
      </c>
      <c r="AI705" s="294" t="e">
        <f ca="1">VLOOKUP(F705,[4]IMC!$B$6:$R$210,13,FALSE)</f>
        <v>#NAME?</v>
      </c>
      <c r="AJ705" s="294" t="e">
        <f ca="1">VLOOKUP(F705,[4]IMC!$B$6:$R$210,14,FALSE)</f>
        <v>#NAME?</v>
      </c>
      <c r="AK705" s="294" t="e">
        <f ca="1">VLOOKUP(F705,[4]IMC!$B$6:$R$210,15,FALSE)</f>
        <v>#NAME?</v>
      </c>
      <c r="AL705" s="294" t="e">
        <f ca="1">VLOOKUP(F705,[4]IMC!$B$6:$R$210,16,FALSE)</f>
        <v>#NAME?</v>
      </c>
      <c r="AM705" s="294" t="e">
        <f ca="1">VLOOKUP(F705,[4]IMC!$B$6:$R$210,17,FALSE)</f>
        <v>#NAME?</v>
      </c>
    </row>
    <row r="706" spans="1:39" ht="12">
      <c r="A706" s="281"/>
      <c r="B706" s="281"/>
      <c r="C706" s="281"/>
      <c r="D706" s="283"/>
      <c r="E706" s="283"/>
      <c r="F706" s="284" t="e">
        <f t="shared" ca="1" si="111"/>
        <v>#NAME?</v>
      </c>
      <c r="G706" s="285" t="e">
        <f t="shared" ca="1" si="112"/>
        <v>#NAME?</v>
      </c>
      <c r="H706" s="281"/>
      <c r="I706" s="281"/>
      <c r="J706" s="281">
        <f t="shared" si="109"/>
        <v>0</v>
      </c>
      <c r="K706" s="281"/>
      <c r="L706" s="286" t="e">
        <f t="shared" si="110"/>
        <v>#DIV/0!</v>
      </c>
      <c r="M706" s="287" t="str">
        <f t="shared" ref="M706:M769" si="114">IF(H706&gt;0,IF(I706&gt;0,H706/I706^2,""),"")</f>
        <v/>
      </c>
      <c r="N706" s="288" t="e">
        <f ca="1">MATCH(F706,[4]IMC!B:B,0)</f>
        <v>#NAME?</v>
      </c>
      <c r="O706" s="288" t="e">
        <f t="shared" ca="1" si="113"/>
        <v>#NAME?</v>
      </c>
      <c r="P706" s="287" t="e">
        <f ca="1">CONCATENATE(INDEX([4]IMC!$F$1:$R$5,5,$O706) &amp; " e " &amp; INDEX([4]IMC!$F$1:$R$5,5,$O706+1))</f>
        <v>#NAME?</v>
      </c>
      <c r="Q706" s="281"/>
      <c r="R706" s="288" t="e">
        <f ca="1">MATCH(F706,[4]PC!A:A,0)</f>
        <v>#NAME?</v>
      </c>
      <c r="S706" s="288" t="e">
        <f t="shared" ref="S706:S769" ca="1" si="115">MATCH(K706,INDIRECT("PC!E" &amp; R706 &amp; ":L" &amp;R706),1)</f>
        <v>#NAME?</v>
      </c>
      <c r="T706" s="296" t="e">
        <f ca="1">CONCATENATE(INDEX([4]PC!$E$1:$M$2,1,$S706) &amp; " e " &amp; INDEX([4]PC!$E$1:$M$2,1,$S706+1))</f>
        <v>#NAME?</v>
      </c>
      <c r="U706" s="339"/>
      <c r="V706" s="335" t="e">
        <f t="shared" ref="V706:V769" ca="1" si="116">MATCH(U706,INDIRECT("IMC!F" &amp; N706 &amp; ":R" &amp;N706),1)</f>
        <v>#NAME?</v>
      </c>
      <c r="W706" s="335" t="e">
        <f ca="1">CONCATENATE(INDEX([4]IMC!$F$1:$R$5,5,$V706) &amp; " e " &amp; INDEX([4]IMC!$F$1:$R$5,5,$V706+1))</f>
        <v>#NAME?</v>
      </c>
      <c r="X706" s="336">
        <f t="shared" ref="X706:X769" si="117">U706*(I706*I706)</f>
        <v>0</v>
      </c>
      <c r="Y706" s="336">
        <f t="shared" ref="Y706:Y769" si="118">H706-X706</f>
        <v>0</v>
      </c>
      <c r="Z706" s="337"/>
      <c r="AA706" s="294" t="e">
        <f ca="1">VLOOKUP(F706,[4]IMC!$B$6:$R$210,5,FALSE)</f>
        <v>#NAME?</v>
      </c>
      <c r="AB706" s="294" t="e">
        <f ca="1">VLOOKUP(F706,[4]IMC!$B$6:$R$210,6,FALSE)</f>
        <v>#NAME?</v>
      </c>
      <c r="AC706" s="294" t="e">
        <f ca="1">VLOOKUP(F706,[4]IMC!$B$6:$R$210,7,FALSE)</f>
        <v>#NAME?</v>
      </c>
      <c r="AD706" s="294" t="e">
        <f ca="1">VLOOKUP(F706,[4]IMC!$B$6:$R$210,8,FALSE)</f>
        <v>#NAME?</v>
      </c>
      <c r="AE706" s="294" t="e">
        <f ca="1">VLOOKUP(F706,[4]IMC!$B$6:$R$210,9,FALSE)</f>
        <v>#NAME?</v>
      </c>
      <c r="AF706" s="294" t="e">
        <f ca="1">VLOOKUP(F706,[4]IMC!$B$6:$R$210,10,FALSE)</f>
        <v>#NAME?</v>
      </c>
      <c r="AG706" s="294" t="e">
        <f ca="1">VLOOKUP(F706,[4]IMC!$B$6:$R$210,11,FALSE)</f>
        <v>#NAME?</v>
      </c>
      <c r="AH706" s="294" t="e">
        <f ca="1">VLOOKUP(F706,[4]IMC!$B$6:$R$210,12,FALSE)</f>
        <v>#NAME?</v>
      </c>
      <c r="AI706" s="294" t="e">
        <f ca="1">VLOOKUP(F706,[4]IMC!$B$6:$R$210,13,FALSE)</f>
        <v>#NAME?</v>
      </c>
      <c r="AJ706" s="294" t="e">
        <f ca="1">VLOOKUP(F706,[4]IMC!$B$6:$R$210,14,FALSE)</f>
        <v>#NAME?</v>
      </c>
      <c r="AK706" s="294" t="e">
        <f ca="1">VLOOKUP(F706,[4]IMC!$B$6:$R$210,15,FALSE)</f>
        <v>#NAME?</v>
      </c>
      <c r="AL706" s="294" t="e">
        <f ca="1">VLOOKUP(F706,[4]IMC!$B$6:$R$210,16,FALSE)</f>
        <v>#NAME?</v>
      </c>
      <c r="AM706" s="294" t="e">
        <f ca="1">VLOOKUP(F706,[4]IMC!$B$6:$R$210,17,FALSE)</f>
        <v>#NAME?</v>
      </c>
    </row>
    <row r="707" spans="1:39" ht="12">
      <c r="A707" s="281"/>
      <c r="B707" s="281"/>
      <c r="C707" s="281"/>
      <c r="D707" s="283"/>
      <c r="E707" s="283"/>
      <c r="F707" s="284" t="e">
        <f t="shared" ca="1" si="111"/>
        <v>#NAME?</v>
      </c>
      <c r="G707" s="285" t="e">
        <f t="shared" ca="1" si="112"/>
        <v>#NAME?</v>
      </c>
      <c r="H707" s="281"/>
      <c r="I707" s="281"/>
      <c r="J707" s="281">
        <f t="shared" ref="J707:J770" si="119">I707*100</f>
        <v>0</v>
      </c>
      <c r="K707" s="281"/>
      <c r="L707" s="286" t="e">
        <f t="shared" ref="L707:L770" si="120">K707/J707</f>
        <v>#DIV/0!</v>
      </c>
      <c r="M707" s="287" t="str">
        <f t="shared" si="114"/>
        <v/>
      </c>
      <c r="N707" s="288" t="e">
        <f ca="1">MATCH(F707,[4]IMC!B:B,0)</f>
        <v>#NAME?</v>
      </c>
      <c r="O707" s="288" t="e">
        <f t="shared" ca="1" si="113"/>
        <v>#NAME?</v>
      </c>
      <c r="P707" s="287" t="e">
        <f ca="1">CONCATENATE(INDEX([4]IMC!$F$1:$R$5,5,$O707) &amp; " e " &amp; INDEX([4]IMC!$F$1:$R$5,5,$O707+1))</f>
        <v>#NAME?</v>
      </c>
      <c r="Q707" s="281"/>
      <c r="R707" s="288" t="e">
        <f ca="1">MATCH(F707,[4]PC!A:A,0)</f>
        <v>#NAME?</v>
      </c>
      <c r="S707" s="288" t="e">
        <f t="shared" ca="1" si="115"/>
        <v>#NAME?</v>
      </c>
      <c r="T707" s="296" t="e">
        <f ca="1">CONCATENATE(INDEX([4]PC!$E$1:$M$2,1,$S707) &amp; " e " &amp; INDEX([4]PC!$E$1:$M$2,1,$S707+1))</f>
        <v>#NAME?</v>
      </c>
      <c r="U707" s="339"/>
      <c r="V707" s="335" t="e">
        <f t="shared" ca="1" si="116"/>
        <v>#NAME?</v>
      </c>
      <c r="W707" s="335" t="e">
        <f ca="1">CONCATENATE(INDEX([4]IMC!$F$1:$R$5,5,$V707) &amp; " e " &amp; INDEX([4]IMC!$F$1:$R$5,5,$V707+1))</f>
        <v>#NAME?</v>
      </c>
      <c r="X707" s="336">
        <f t="shared" si="117"/>
        <v>0</v>
      </c>
      <c r="Y707" s="336">
        <f t="shared" si="118"/>
        <v>0</v>
      </c>
      <c r="Z707" s="337"/>
      <c r="AA707" s="294" t="e">
        <f ca="1">VLOOKUP(F707,[4]IMC!$B$6:$R$210,5,FALSE)</f>
        <v>#NAME?</v>
      </c>
      <c r="AB707" s="294" t="e">
        <f ca="1">VLOOKUP(F707,[4]IMC!$B$6:$R$210,6,FALSE)</f>
        <v>#NAME?</v>
      </c>
      <c r="AC707" s="294" t="e">
        <f ca="1">VLOOKUP(F707,[4]IMC!$B$6:$R$210,7,FALSE)</f>
        <v>#NAME?</v>
      </c>
      <c r="AD707" s="294" t="e">
        <f ca="1">VLOOKUP(F707,[4]IMC!$B$6:$R$210,8,FALSE)</f>
        <v>#NAME?</v>
      </c>
      <c r="AE707" s="294" t="e">
        <f ca="1">VLOOKUP(F707,[4]IMC!$B$6:$R$210,9,FALSE)</f>
        <v>#NAME?</v>
      </c>
      <c r="AF707" s="294" t="e">
        <f ca="1">VLOOKUP(F707,[4]IMC!$B$6:$R$210,10,FALSE)</f>
        <v>#NAME?</v>
      </c>
      <c r="AG707" s="294" t="e">
        <f ca="1">VLOOKUP(F707,[4]IMC!$B$6:$R$210,11,FALSE)</f>
        <v>#NAME?</v>
      </c>
      <c r="AH707" s="294" t="e">
        <f ca="1">VLOOKUP(F707,[4]IMC!$B$6:$R$210,12,FALSE)</f>
        <v>#NAME?</v>
      </c>
      <c r="AI707" s="294" t="e">
        <f ca="1">VLOOKUP(F707,[4]IMC!$B$6:$R$210,13,FALSE)</f>
        <v>#NAME?</v>
      </c>
      <c r="AJ707" s="294" t="e">
        <f ca="1">VLOOKUP(F707,[4]IMC!$B$6:$R$210,14,FALSE)</f>
        <v>#NAME?</v>
      </c>
      <c r="AK707" s="294" t="e">
        <f ca="1">VLOOKUP(F707,[4]IMC!$B$6:$R$210,15,FALSE)</f>
        <v>#NAME?</v>
      </c>
      <c r="AL707" s="294" t="e">
        <f ca="1">VLOOKUP(F707,[4]IMC!$B$6:$R$210,16,FALSE)</f>
        <v>#NAME?</v>
      </c>
      <c r="AM707" s="294" t="e">
        <f ca="1">VLOOKUP(F707,[4]IMC!$B$6:$R$210,17,FALSE)</f>
        <v>#NAME?</v>
      </c>
    </row>
    <row r="708" spans="1:39" ht="12">
      <c r="A708" s="281"/>
      <c r="B708" s="281"/>
      <c r="C708" s="281"/>
      <c r="D708" s="283"/>
      <c r="E708" s="283"/>
      <c r="F708" s="284" t="e">
        <f t="shared" ca="1" si="111"/>
        <v>#NAME?</v>
      </c>
      <c r="G708" s="285" t="e">
        <f t="shared" ca="1" si="112"/>
        <v>#NAME?</v>
      </c>
      <c r="H708" s="281"/>
      <c r="I708" s="281"/>
      <c r="J708" s="281">
        <f t="shared" si="119"/>
        <v>0</v>
      </c>
      <c r="K708" s="281"/>
      <c r="L708" s="286" t="e">
        <f t="shared" si="120"/>
        <v>#DIV/0!</v>
      </c>
      <c r="M708" s="287" t="str">
        <f t="shared" si="114"/>
        <v/>
      </c>
      <c r="N708" s="288" t="e">
        <f ca="1">MATCH(F708,[4]IMC!B:B,0)</f>
        <v>#NAME?</v>
      </c>
      <c r="O708" s="288" t="e">
        <f t="shared" ca="1" si="113"/>
        <v>#NAME?</v>
      </c>
      <c r="P708" s="287" t="e">
        <f ca="1">CONCATENATE(INDEX([4]IMC!$F$1:$R$5,5,$O708) &amp; " e " &amp; INDEX([4]IMC!$F$1:$R$5,5,$O708+1))</f>
        <v>#NAME?</v>
      </c>
      <c r="Q708" s="281"/>
      <c r="R708" s="288" t="e">
        <f ca="1">MATCH(F708,[4]PC!A:A,0)</f>
        <v>#NAME?</v>
      </c>
      <c r="S708" s="288" t="e">
        <f t="shared" ca="1" si="115"/>
        <v>#NAME?</v>
      </c>
      <c r="T708" s="296" t="e">
        <f ca="1">CONCATENATE(INDEX([4]PC!$E$1:$M$2,1,$S708) &amp; " e " &amp; INDEX([4]PC!$E$1:$M$2,1,$S708+1))</f>
        <v>#NAME?</v>
      </c>
      <c r="U708" s="339"/>
      <c r="V708" s="335" t="e">
        <f t="shared" ca="1" si="116"/>
        <v>#NAME?</v>
      </c>
      <c r="W708" s="335" t="e">
        <f ca="1">CONCATENATE(INDEX([4]IMC!$F$1:$R$5,5,$V708) &amp; " e " &amp; INDEX([4]IMC!$F$1:$R$5,5,$V708+1))</f>
        <v>#NAME?</v>
      </c>
      <c r="X708" s="336">
        <f t="shared" si="117"/>
        <v>0</v>
      </c>
      <c r="Y708" s="336">
        <f t="shared" si="118"/>
        <v>0</v>
      </c>
      <c r="Z708" s="337"/>
      <c r="AA708" s="294" t="e">
        <f ca="1">VLOOKUP(F708,[4]IMC!$B$6:$R$210,5,FALSE)</f>
        <v>#NAME?</v>
      </c>
      <c r="AB708" s="294" t="e">
        <f ca="1">VLOOKUP(F708,[4]IMC!$B$6:$R$210,6,FALSE)</f>
        <v>#NAME?</v>
      </c>
      <c r="AC708" s="294" t="e">
        <f ca="1">VLOOKUP(F708,[4]IMC!$B$6:$R$210,7,FALSE)</f>
        <v>#NAME?</v>
      </c>
      <c r="AD708" s="294" t="e">
        <f ca="1">VLOOKUP(F708,[4]IMC!$B$6:$R$210,8,FALSE)</f>
        <v>#NAME?</v>
      </c>
      <c r="AE708" s="294" t="e">
        <f ca="1">VLOOKUP(F708,[4]IMC!$B$6:$R$210,9,FALSE)</f>
        <v>#NAME?</v>
      </c>
      <c r="AF708" s="294" t="e">
        <f ca="1">VLOOKUP(F708,[4]IMC!$B$6:$R$210,10,FALSE)</f>
        <v>#NAME?</v>
      </c>
      <c r="AG708" s="294" t="e">
        <f ca="1">VLOOKUP(F708,[4]IMC!$B$6:$R$210,11,FALSE)</f>
        <v>#NAME?</v>
      </c>
      <c r="AH708" s="294" t="e">
        <f ca="1">VLOOKUP(F708,[4]IMC!$B$6:$R$210,12,FALSE)</f>
        <v>#NAME?</v>
      </c>
      <c r="AI708" s="294" t="e">
        <f ca="1">VLOOKUP(F708,[4]IMC!$B$6:$R$210,13,FALSE)</f>
        <v>#NAME?</v>
      </c>
      <c r="AJ708" s="294" t="e">
        <f ca="1">VLOOKUP(F708,[4]IMC!$B$6:$R$210,14,FALSE)</f>
        <v>#NAME?</v>
      </c>
      <c r="AK708" s="294" t="e">
        <f ca="1">VLOOKUP(F708,[4]IMC!$B$6:$R$210,15,FALSE)</f>
        <v>#NAME?</v>
      </c>
      <c r="AL708" s="294" t="e">
        <f ca="1">VLOOKUP(F708,[4]IMC!$B$6:$R$210,16,FALSE)</f>
        <v>#NAME?</v>
      </c>
      <c r="AM708" s="294" t="e">
        <f ca="1">VLOOKUP(F708,[4]IMC!$B$6:$R$210,17,FALSE)</f>
        <v>#NAME?</v>
      </c>
    </row>
    <row r="709" spans="1:39" ht="12">
      <c r="A709" s="281"/>
      <c r="B709" s="281"/>
      <c r="C709" s="281"/>
      <c r="D709" s="283"/>
      <c r="E709" s="283"/>
      <c r="F709" s="284" t="e">
        <f t="shared" ca="1" si="111"/>
        <v>#NAME?</v>
      </c>
      <c r="G709" s="285" t="e">
        <f t="shared" ca="1" si="112"/>
        <v>#NAME?</v>
      </c>
      <c r="H709" s="281"/>
      <c r="I709" s="281"/>
      <c r="J709" s="281">
        <f t="shared" si="119"/>
        <v>0</v>
      </c>
      <c r="K709" s="281"/>
      <c r="L709" s="286" t="e">
        <f t="shared" si="120"/>
        <v>#DIV/0!</v>
      </c>
      <c r="M709" s="287" t="str">
        <f t="shared" si="114"/>
        <v/>
      </c>
      <c r="N709" s="288" t="e">
        <f ca="1">MATCH(F709,[4]IMC!B:B,0)</f>
        <v>#NAME?</v>
      </c>
      <c r="O709" s="288" t="e">
        <f t="shared" ca="1" si="113"/>
        <v>#NAME?</v>
      </c>
      <c r="P709" s="287" t="e">
        <f ca="1">CONCATENATE(INDEX([4]IMC!$F$1:$R$5,5,$O709) &amp; " e " &amp; INDEX([4]IMC!$F$1:$R$5,5,$O709+1))</f>
        <v>#NAME?</v>
      </c>
      <c r="Q709" s="281"/>
      <c r="R709" s="288" t="e">
        <f ca="1">MATCH(F709,[4]PC!A:A,0)</f>
        <v>#NAME?</v>
      </c>
      <c r="S709" s="288" t="e">
        <f t="shared" ca="1" si="115"/>
        <v>#NAME?</v>
      </c>
      <c r="T709" s="296" t="e">
        <f ca="1">CONCATENATE(INDEX([4]PC!$E$1:$M$2,1,$S709) &amp; " e " &amp; INDEX([4]PC!$E$1:$M$2,1,$S709+1))</f>
        <v>#NAME?</v>
      </c>
      <c r="U709" s="339"/>
      <c r="V709" s="335" t="e">
        <f t="shared" ca="1" si="116"/>
        <v>#NAME?</v>
      </c>
      <c r="W709" s="335" t="e">
        <f ca="1">CONCATENATE(INDEX([4]IMC!$F$1:$R$5,5,$V709) &amp; " e " &amp; INDEX([4]IMC!$F$1:$R$5,5,$V709+1))</f>
        <v>#NAME?</v>
      </c>
      <c r="X709" s="336">
        <f t="shared" si="117"/>
        <v>0</v>
      </c>
      <c r="Y709" s="336">
        <f t="shared" si="118"/>
        <v>0</v>
      </c>
      <c r="Z709" s="337"/>
      <c r="AA709" s="294" t="e">
        <f ca="1">VLOOKUP(F709,[4]IMC!$B$6:$R$210,5,FALSE)</f>
        <v>#NAME?</v>
      </c>
      <c r="AB709" s="294" t="e">
        <f ca="1">VLOOKUP(F709,[4]IMC!$B$6:$R$210,6,FALSE)</f>
        <v>#NAME?</v>
      </c>
      <c r="AC709" s="294" t="e">
        <f ca="1">VLOOKUP(F709,[4]IMC!$B$6:$R$210,7,FALSE)</f>
        <v>#NAME?</v>
      </c>
      <c r="AD709" s="294" t="e">
        <f ca="1">VLOOKUP(F709,[4]IMC!$B$6:$R$210,8,FALSE)</f>
        <v>#NAME?</v>
      </c>
      <c r="AE709" s="294" t="e">
        <f ca="1">VLOOKUP(F709,[4]IMC!$B$6:$R$210,9,FALSE)</f>
        <v>#NAME?</v>
      </c>
      <c r="AF709" s="294" t="e">
        <f ca="1">VLOOKUP(F709,[4]IMC!$B$6:$R$210,10,FALSE)</f>
        <v>#NAME?</v>
      </c>
      <c r="AG709" s="294" t="e">
        <f ca="1">VLOOKUP(F709,[4]IMC!$B$6:$R$210,11,FALSE)</f>
        <v>#NAME?</v>
      </c>
      <c r="AH709" s="294" t="e">
        <f ca="1">VLOOKUP(F709,[4]IMC!$B$6:$R$210,12,FALSE)</f>
        <v>#NAME?</v>
      </c>
      <c r="AI709" s="294" t="e">
        <f ca="1">VLOOKUP(F709,[4]IMC!$B$6:$R$210,13,FALSE)</f>
        <v>#NAME?</v>
      </c>
      <c r="AJ709" s="294" t="e">
        <f ca="1">VLOOKUP(F709,[4]IMC!$B$6:$R$210,14,FALSE)</f>
        <v>#NAME?</v>
      </c>
      <c r="AK709" s="294" t="e">
        <f ca="1">VLOOKUP(F709,[4]IMC!$B$6:$R$210,15,FALSE)</f>
        <v>#NAME?</v>
      </c>
      <c r="AL709" s="294" t="e">
        <f ca="1">VLOOKUP(F709,[4]IMC!$B$6:$R$210,16,FALSE)</f>
        <v>#NAME?</v>
      </c>
      <c r="AM709" s="294" t="e">
        <f ca="1">VLOOKUP(F709,[4]IMC!$B$6:$R$210,17,FALSE)</f>
        <v>#NAME?</v>
      </c>
    </row>
    <row r="710" spans="1:39" ht="12">
      <c r="A710" s="281"/>
      <c r="B710" s="281"/>
      <c r="C710" s="281"/>
      <c r="D710" s="283"/>
      <c r="E710" s="283"/>
      <c r="F710" s="284" t="e">
        <f t="shared" ca="1" si="111"/>
        <v>#NAME?</v>
      </c>
      <c r="G710" s="285" t="e">
        <f t="shared" ca="1" si="112"/>
        <v>#NAME?</v>
      </c>
      <c r="H710" s="281"/>
      <c r="I710" s="281"/>
      <c r="J710" s="281">
        <f t="shared" si="119"/>
        <v>0</v>
      </c>
      <c r="K710" s="281"/>
      <c r="L710" s="286" t="e">
        <f t="shared" si="120"/>
        <v>#DIV/0!</v>
      </c>
      <c r="M710" s="287" t="str">
        <f t="shared" si="114"/>
        <v/>
      </c>
      <c r="N710" s="288" t="e">
        <f ca="1">MATCH(F710,[4]IMC!B:B,0)</f>
        <v>#NAME?</v>
      </c>
      <c r="O710" s="288" t="e">
        <f t="shared" ca="1" si="113"/>
        <v>#NAME?</v>
      </c>
      <c r="P710" s="287" t="e">
        <f ca="1">CONCATENATE(INDEX([4]IMC!$F$1:$R$5,5,$O710) &amp; " e " &amp; INDEX([4]IMC!$F$1:$R$5,5,$O710+1))</f>
        <v>#NAME?</v>
      </c>
      <c r="Q710" s="281"/>
      <c r="R710" s="288" t="e">
        <f ca="1">MATCH(F710,[4]PC!A:A,0)</f>
        <v>#NAME?</v>
      </c>
      <c r="S710" s="288" t="e">
        <f t="shared" ca="1" si="115"/>
        <v>#NAME?</v>
      </c>
      <c r="T710" s="296" t="e">
        <f ca="1">CONCATENATE(INDEX([4]PC!$E$1:$M$2,1,$S710) &amp; " e " &amp; INDEX([4]PC!$E$1:$M$2,1,$S710+1))</f>
        <v>#NAME?</v>
      </c>
      <c r="U710" s="339"/>
      <c r="V710" s="335" t="e">
        <f t="shared" ca="1" si="116"/>
        <v>#NAME?</v>
      </c>
      <c r="W710" s="335" t="e">
        <f ca="1">CONCATENATE(INDEX([4]IMC!$F$1:$R$5,5,$V710) &amp; " e " &amp; INDEX([4]IMC!$F$1:$R$5,5,$V710+1))</f>
        <v>#NAME?</v>
      </c>
      <c r="X710" s="336">
        <f t="shared" si="117"/>
        <v>0</v>
      </c>
      <c r="Y710" s="336">
        <f t="shared" si="118"/>
        <v>0</v>
      </c>
      <c r="Z710" s="337"/>
      <c r="AA710" s="294" t="e">
        <f ca="1">VLOOKUP(F710,[4]IMC!$B$6:$R$210,5,FALSE)</f>
        <v>#NAME?</v>
      </c>
      <c r="AB710" s="294" t="e">
        <f ca="1">VLOOKUP(F710,[4]IMC!$B$6:$R$210,6,FALSE)</f>
        <v>#NAME?</v>
      </c>
      <c r="AC710" s="294" t="e">
        <f ca="1">VLOOKUP(F710,[4]IMC!$B$6:$R$210,7,FALSE)</f>
        <v>#NAME?</v>
      </c>
      <c r="AD710" s="294" t="e">
        <f ca="1">VLOOKUP(F710,[4]IMC!$B$6:$R$210,8,FALSE)</f>
        <v>#NAME?</v>
      </c>
      <c r="AE710" s="294" t="e">
        <f ca="1">VLOOKUP(F710,[4]IMC!$B$6:$R$210,9,FALSE)</f>
        <v>#NAME?</v>
      </c>
      <c r="AF710" s="294" t="e">
        <f ca="1">VLOOKUP(F710,[4]IMC!$B$6:$R$210,10,FALSE)</f>
        <v>#NAME?</v>
      </c>
      <c r="AG710" s="294" t="e">
        <f ca="1">VLOOKUP(F710,[4]IMC!$B$6:$R$210,11,FALSE)</f>
        <v>#NAME?</v>
      </c>
      <c r="AH710" s="294" t="e">
        <f ca="1">VLOOKUP(F710,[4]IMC!$B$6:$R$210,12,FALSE)</f>
        <v>#NAME?</v>
      </c>
      <c r="AI710" s="294" t="e">
        <f ca="1">VLOOKUP(F710,[4]IMC!$B$6:$R$210,13,FALSE)</f>
        <v>#NAME?</v>
      </c>
      <c r="AJ710" s="294" t="e">
        <f ca="1">VLOOKUP(F710,[4]IMC!$B$6:$R$210,14,FALSE)</f>
        <v>#NAME?</v>
      </c>
      <c r="AK710" s="294" t="e">
        <f ca="1">VLOOKUP(F710,[4]IMC!$B$6:$R$210,15,FALSE)</f>
        <v>#NAME?</v>
      </c>
      <c r="AL710" s="294" t="e">
        <f ca="1">VLOOKUP(F710,[4]IMC!$B$6:$R$210,16,FALSE)</f>
        <v>#NAME?</v>
      </c>
      <c r="AM710" s="294" t="e">
        <f ca="1">VLOOKUP(F710,[4]IMC!$B$6:$R$210,17,FALSE)</f>
        <v>#NAME?</v>
      </c>
    </row>
    <row r="711" spans="1:39" ht="12">
      <c r="A711" s="281"/>
      <c r="B711" s="281"/>
      <c r="C711" s="281"/>
      <c r="D711" s="283"/>
      <c r="E711" s="283"/>
      <c r="F711" s="284" t="e">
        <f t="shared" ca="1" si="111"/>
        <v>#NAME?</v>
      </c>
      <c r="G711" s="285" t="e">
        <f t="shared" ca="1" si="112"/>
        <v>#NAME?</v>
      </c>
      <c r="H711" s="281"/>
      <c r="I711" s="281"/>
      <c r="J711" s="281">
        <f t="shared" si="119"/>
        <v>0</v>
      </c>
      <c r="K711" s="281"/>
      <c r="L711" s="286" t="e">
        <f t="shared" si="120"/>
        <v>#DIV/0!</v>
      </c>
      <c r="M711" s="287" t="str">
        <f t="shared" si="114"/>
        <v/>
      </c>
      <c r="N711" s="288" t="e">
        <f ca="1">MATCH(F711,[4]IMC!B:B,0)</f>
        <v>#NAME?</v>
      </c>
      <c r="O711" s="288" t="e">
        <f t="shared" ca="1" si="113"/>
        <v>#NAME?</v>
      </c>
      <c r="P711" s="287" t="e">
        <f ca="1">CONCATENATE(INDEX([4]IMC!$F$1:$R$5,5,$O711) &amp; " e " &amp; INDEX([4]IMC!$F$1:$R$5,5,$O711+1))</f>
        <v>#NAME?</v>
      </c>
      <c r="Q711" s="281"/>
      <c r="R711" s="288" t="e">
        <f ca="1">MATCH(F711,[4]PC!A:A,0)</f>
        <v>#NAME?</v>
      </c>
      <c r="S711" s="288" t="e">
        <f t="shared" ca="1" si="115"/>
        <v>#NAME?</v>
      </c>
      <c r="T711" s="296" t="e">
        <f ca="1">CONCATENATE(INDEX([4]PC!$E$1:$M$2,1,$S711) &amp; " e " &amp; INDEX([4]PC!$E$1:$M$2,1,$S711+1))</f>
        <v>#NAME?</v>
      </c>
      <c r="U711" s="339"/>
      <c r="V711" s="335" t="e">
        <f t="shared" ca="1" si="116"/>
        <v>#NAME?</v>
      </c>
      <c r="W711" s="335" t="e">
        <f ca="1">CONCATENATE(INDEX([4]IMC!$F$1:$R$5,5,$V711) &amp; " e " &amp; INDEX([4]IMC!$F$1:$R$5,5,$V711+1))</f>
        <v>#NAME?</v>
      </c>
      <c r="X711" s="336">
        <f t="shared" si="117"/>
        <v>0</v>
      </c>
      <c r="Y711" s="336">
        <f t="shared" si="118"/>
        <v>0</v>
      </c>
      <c r="Z711" s="337"/>
      <c r="AA711" s="294" t="e">
        <f ca="1">VLOOKUP(F711,[4]IMC!$B$6:$R$210,5,FALSE)</f>
        <v>#NAME?</v>
      </c>
      <c r="AB711" s="294" t="e">
        <f ca="1">VLOOKUP(F711,[4]IMC!$B$6:$R$210,6,FALSE)</f>
        <v>#NAME?</v>
      </c>
      <c r="AC711" s="294" t="e">
        <f ca="1">VLOOKUP(F711,[4]IMC!$B$6:$R$210,7,FALSE)</f>
        <v>#NAME?</v>
      </c>
      <c r="AD711" s="294" t="e">
        <f ca="1">VLOOKUP(F711,[4]IMC!$B$6:$R$210,8,FALSE)</f>
        <v>#NAME?</v>
      </c>
      <c r="AE711" s="294" t="e">
        <f ca="1">VLOOKUP(F711,[4]IMC!$B$6:$R$210,9,FALSE)</f>
        <v>#NAME?</v>
      </c>
      <c r="AF711" s="294" t="e">
        <f ca="1">VLOOKUP(F711,[4]IMC!$B$6:$R$210,10,FALSE)</f>
        <v>#NAME?</v>
      </c>
      <c r="AG711" s="294" t="e">
        <f ca="1">VLOOKUP(F711,[4]IMC!$B$6:$R$210,11,FALSE)</f>
        <v>#NAME?</v>
      </c>
      <c r="AH711" s="294" t="e">
        <f ca="1">VLOOKUP(F711,[4]IMC!$B$6:$R$210,12,FALSE)</f>
        <v>#NAME?</v>
      </c>
      <c r="AI711" s="294" t="e">
        <f ca="1">VLOOKUP(F711,[4]IMC!$B$6:$R$210,13,FALSE)</f>
        <v>#NAME?</v>
      </c>
      <c r="AJ711" s="294" t="e">
        <f ca="1">VLOOKUP(F711,[4]IMC!$B$6:$R$210,14,FALSE)</f>
        <v>#NAME?</v>
      </c>
      <c r="AK711" s="294" t="e">
        <f ca="1">VLOOKUP(F711,[4]IMC!$B$6:$R$210,15,FALSE)</f>
        <v>#NAME?</v>
      </c>
      <c r="AL711" s="294" t="e">
        <f ca="1">VLOOKUP(F711,[4]IMC!$B$6:$R$210,16,FALSE)</f>
        <v>#NAME?</v>
      </c>
      <c r="AM711" s="294" t="e">
        <f ca="1">VLOOKUP(F711,[4]IMC!$B$6:$R$210,17,FALSE)</f>
        <v>#NAME?</v>
      </c>
    </row>
    <row r="712" spans="1:39" ht="12">
      <c r="A712" s="281"/>
      <c r="B712" s="281"/>
      <c r="C712" s="281"/>
      <c r="D712" s="283"/>
      <c r="E712" s="283"/>
      <c r="F712" s="284" t="e">
        <f t="shared" ca="1" si="111"/>
        <v>#NAME?</v>
      </c>
      <c r="G712" s="285" t="e">
        <f t="shared" ca="1" si="112"/>
        <v>#NAME?</v>
      </c>
      <c r="H712" s="281"/>
      <c r="I712" s="281"/>
      <c r="J712" s="281">
        <f t="shared" si="119"/>
        <v>0</v>
      </c>
      <c r="K712" s="281"/>
      <c r="L712" s="286" t="e">
        <f t="shared" si="120"/>
        <v>#DIV/0!</v>
      </c>
      <c r="M712" s="287" t="str">
        <f t="shared" si="114"/>
        <v/>
      </c>
      <c r="N712" s="288" t="e">
        <f ca="1">MATCH(F712,[4]IMC!B:B,0)</f>
        <v>#NAME?</v>
      </c>
      <c r="O712" s="288" t="e">
        <f t="shared" ca="1" si="113"/>
        <v>#NAME?</v>
      </c>
      <c r="P712" s="287" t="e">
        <f ca="1">CONCATENATE(INDEX([4]IMC!$F$1:$R$5,5,$O712) &amp; " e " &amp; INDEX([4]IMC!$F$1:$R$5,5,$O712+1))</f>
        <v>#NAME?</v>
      </c>
      <c r="Q712" s="281"/>
      <c r="R712" s="288" t="e">
        <f ca="1">MATCH(F712,[4]PC!A:A,0)</f>
        <v>#NAME?</v>
      </c>
      <c r="S712" s="288" t="e">
        <f t="shared" ca="1" si="115"/>
        <v>#NAME?</v>
      </c>
      <c r="T712" s="296" t="e">
        <f ca="1">CONCATENATE(INDEX([4]PC!$E$1:$M$2,1,$S712) &amp; " e " &amp; INDEX([4]PC!$E$1:$M$2,1,$S712+1))</f>
        <v>#NAME?</v>
      </c>
      <c r="U712" s="339"/>
      <c r="V712" s="335" t="e">
        <f t="shared" ca="1" si="116"/>
        <v>#NAME?</v>
      </c>
      <c r="W712" s="335" t="e">
        <f ca="1">CONCATENATE(INDEX([4]IMC!$F$1:$R$5,5,$V712) &amp; " e " &amp; INDEX([4]IMC!$F$1:$R$5,5,$V712+1))</f>
        <v>#NAME?</v>
      </c>
      <c r="X712" s="336">
        <f t="shared" si="117"/>
        <v>0</v>
      </c>
      <c r="Y712" s="336">
        <f t="shared" si="118"/>
        <v>0</v>
      </c>
      <c r="Z712" s="337"/>
      <c r="AA712" s="294" t="e">
        <f ca="1">VLOOKUP(F712,[4]IMC!$B$6:$R$210,5,FALSE)</f>
        <v>#NAME?</v>
      </c>
      <c r="AB712" s="294" t="e">
        <f ca="1">VLOOKUP(F712,[4]IMC!$B$6:$R$210,6,FALSE)</f>
        <v>#NAME?</v>
      </c>
      <c r="AC712" s="294" t="e">
        <f ca="1">VLOOKUP(F712,[4]IMC!$B$6:$R$210,7,FALSE)</f>
        <v>#NAME?</v>
      </c>
      <c r="AD712" s="294" t="e">
        <f ca="1">VLOOKUP(F712,[4]IMC!$B$6:$R$210,8,FALSE)</f>
        <v>#NAME?</v>
      </c>
      <c r="AE712" s="294" t="e">
        <f ca="1">VLOOKUP(F712,[4]IMC!$B$6:$R$210,9,FALSE)</f>
        <v>#NAME?</v>
      </c>
      <c r="AF712" s="294" t="e">
        <f ca="1">VLOOKUP(F712,[4]IMC!$B$6:$R$210,10,FALSE)</f>
        <v>#NAME?</v>
      </c>
      <c r="AG712" s="294" t="e">
        <f ca="1">VLOOKUP(F712,[4]IMC!$B$6:$R$210,11,FALSE)</f>
        <v>#NAME?</v>
      </c>
      <c r="AH712" s="294" t="e">
        <f ca="1">VLOOKUP(F712,[4]IMC!$B$6:$R$210,12,FALSE)</f>
        <v>#NAME?</v>
      </c>
      <c r="AI712" s="294" t="e">
        <f ca="1">VLOOKUP(F712,[4]IMC!$B$6:$R$210,13,FALSE)</f>
        <v>#NAME?</v>
      </c>
      <c r="AJ712" s="294" t="e">
        <f ca="1">VLOOKUP(F712,[4]IMC!$B$6:$R$210,14,FALSE)</f>
        <v>#NAME?</v>
      </c>
      <c r="AK712" s="294" t="e">
        <f ca="1">VLOOKUP(F712,[4]IMC!$B$6:$R$210,15,FALSE)</f>
        <v>#NAME?</v>
      </c>
      <c r="AL712" s="294" t="e">
        <f ca="1">VLOOKUP(F712,[4]IMC!$B$6:$R$210,16,FALSE)</f>
        <v>#NAME?</v>
      </c>
      <c r="AM712" s="294" t="e">
        <f ca="1">VLOOKUP(F712,[4]IMC!$B$6:$R$210,17,FALSE)</f>
        <v>#NAME?</v>
      </c>
    </row>
    <row r="713" spans="1:39" ht="12">
      <c r="A713" s="281"/>
      <c r="B713" s="281"/>
      <c r="C713" s="281"/>
      <c r="D713" s="283"/>
      <c r="E713" s="283"/>
      <c r="F713" s="284" t="e">
        <f t="shared" ca="1" si="111"/>
        <v>#NAME?</v>
      </c>
      <c r="G713" s="285" t="e">
        <f t="shared" ca="1" si="112"/>
        <v>#NAME?</v>
      </c>
      <c r="H713" s="281"/>
      <c r="I713" s="281"/>
      <c r="J713" s="281">
        <f t="shared" si="119"/>
        <v>0</v>
      </c>
      <c r="K713" s="281"/>
      <c r="L713" s="286" t="e">
        <f t="shared" si="120"/>
        <v>#DIV/0!</v>
      </c>
      <c r="M713" s="287" t="str">
        <f t="shared" si="114"/>
        <v/>
      </c>
      <c r="N713" s="288" t="e">
        <f ca="1">MATCH(F713,[4]IMC!B:B,0)</f>
        <v>#NAME?</v>
      </c>
      <c r="O713" s="288" t="e">
        <f t="shared" ca="1" si="113"/>
        <v>#NAME?</v>
      </c>
      <c r="P713" s="287" t="e">
        <f ca="1">CONCATENATE(INDEX([4]IMC!$F$1:$R$5,5,$O713) &amp; " e " &amp; INDEX([4]IMC!$F$1:$R$5,5,$O713+1))</f>
        <v>#NAME?</v>
      </c>
      <c r="Q713" s="281"/>
      <c r="R713" s="288" t="e">
        <f ca="1">MATCH(F713,[4]PC!A:A,0)</f>
        <v>#NAME?</v>
      </c>
      <c r="S713" s="288" t="e">
        <f t="shared" ca="1" si="115"/>
        <v>#NAME?</v>
      </c>
      <c r="T713" s="296" t="e">
        <f ca="1">CONCATENATE(INDEX([4]PC!$E$1:$M$2,1,$S713) &amp; " e " &amp; INDEX([4]PC!$E$1:$M$2,1,$S713+1))</f>
        <v>#NAME?</v>
      </c>
      <c r="U713" s="339"/>
      <c r="V713" s="335" t="e">
        <f t="shared" ca="1" si="116"/>
        <v>#NAME?</v>
      </c>
      <c r="W713" s="335" t="e">
        <f ca="1">CONCATENATE(INDEX([4]IMC!$F$1:$R$5,5,$V713) &amp; " e " &amp; INDEX([4]IMC!$F$1:$R$5,5,$V713+1))</f>
        <v>#NAME?</v>
      </c>
      <c r="X713" s="336">
        <f t="shared" si="117"/>
        <v>0</v>
      </c>
      <c r="Y713" s="336">
        <f t="shared" si="118"/>
        <v>0</v>
      </c>
      <c r="Z713" s="337"/>
      <c r="AA713" s="294" t="e">
        <f ca="1">VLOOKUP(F713,[4]IMC!$B$6:$R$210,5,FALSE)</f>
        <v>#NAME?</v>
      </c>
      <c r="AB713" s="294" t="e">
        <f ca="1">VLOOKUP(F713,[4]IMC!$B$6:$R$210,6,FALSE)</f>
        <v>#NAME?</v>
      </c>
      <c r="AC713" s="294" t="e">
        <f ca="1">VLOOKUP(F713,[4]IMC!$B$6:$R$210,7,FALSE)</f>
        <v>#NAME?</v>
      </c>
      <c r="AD713" s="294" t="e">
        <f ca="1">VLOOKUP(F713,[4]IMC!$B$6:$R$210,8,FALSE)</f>
        <v>#NAME?</v>
      </c>
      <c r="AE713" s="294" t="e">
        <f ca="1">VLOOKUP(F713,[4]IMC!$B$6:$R$210,9,FALSE)</f>
        <v>#NAME?</v>
      </c>
      <c r="AF713" s="294" t="e">
        <f ca="1">VLOOKUP(F713,[4]IMC!$B$6:$R$210,10,FALSE)</f>
        <v>#NAME?</v>
      </c>
      <c r="AG713" s="294" t="e">
        <f ca="1">VLOOKUP(F713,[4]IMC!$B$6:$R$210,11,FALSE)</f>
        <v>#NAME?</v>
      </c>
      <c r="AH713" s="294" t="e">
        <f ca="1">VLOOKUP(F713,[4]IMC!$B$6:$R$210,12,FALSE)</f>
        <v>#NAME?</v>
      </c>
      <c r="AI713" s="294" t="e">
        <f ca="1">VLOOKUP(F713,[4]IMC!$B$6:$R$210,13,FALSE)</f>
        <v>#NAME?</v>
      </c>
      <c r="AJ713" s="294" t="e">
        <f ca="1">VLOOKUP(F713,[4]IMC!$B$6:$R$210,14,FALSE)</f>
        <v>#NAME?</v>
      </c>
      <c r="AK713" s="294" t="e">
        <f ca="1">VLOOKUP(F713,[4]IMC!$B$6:$R$210,15,FALSE)</f>
        <v>#NAME?</v>
      </c>
      <c r="AL713" s="294" t="e">
        <f ca="1">VLOOKUP(F713,[4]IMC!$B$6:$R$210,16,FALSE)</f>
        <v>#NAME?</v>
      </c>
      <c r="AM713" s="294" t="e">
        <f ca="1">VLOOKUP(F713,[4]IMC!$B$6:$R$210,17,FALSE)</f>
        <v>#NAME?</v>
      </c>
    </row>
    <row r="714" spans="1:39" ht="12">
      <c r="A714" s="281"/>
      <c r="B714" s="281"/>
      <c r="C714" s="281"/>
      <c r="D714" s="283"/>
      <c r="E714" s="283"/>
      <c r="F714" s="284" t="e">
        <f t="shared" ca="1" si="111"/>
        <v>#NAME?</v>
      </c>
      <c r="G714" s="285" t="e">
        <f t="shared" ca="1" si="112"/>
        <v>#NAME?</v>
      </c>
      <c r="H714" s="281"/>
      <c r="I714" s="281"/>
      <c r="J714" s="281">
        <f t="shared" si="119"/>
        <v>0</v>
      </c>
      <c r="K714" s="281"/>
      <c r="L714" s="286" t="e">
        <f t="shared" si="120"/>
        <v>#DIV/0!</v>
      </c>
      <c r="M714" s="287" t="str">
        <f t="shared" si="114"/>
        <v/>
      </c>
      <c r="N714" s="288" t="e">
        <f ca="1">MATCH(F714,[4]IMC!B:B,0)</f>
        <v>#NAME?</v>
      </c>
      <c r="O714" s="288" t="e">
        <f t="shared" ca="1" si="113"/>
        <v>#NAME?</v>
      </c>
      <c r="P714" s="287" t="e">
        <f ca="1">CONCATENATE(INDEX([4]IMC!$F$1:$R$5,5,$O714) &amp; " e " &amp; INDEX([4]IMC!$F$1:$R$5,5,$O714+1))</f>
        <v>#NAME?</v>
      </c>
      <c r="Q714" s="281"/>
      <c r="R714" s="288" t="e">
        <f ca="1">MATCH(F714,[4]PC!A:A,0)</f>
        <v>#NAME?</v>
      </c>
      <c r="S714" s="288" t="e">
        <f t="shared" ca="1" si="115"/>
        <v>#NAME?</v>
      </c>
      <c r="T714" s="296" t="e">
        <f ca="1">CONCATENATE(INDEX([4]PC!$E$1:$M$2,1,$S714) &amp; " e " &amp; INDEX([4]PC!$E$1:$M$2,1,$S714+1))</f>
        <v>#NAME?</v>
      </c>
      <c r="U714" s="339"/>
      <c r="V714" s="335" t="e">
        <f t="shared" ca="1" si="116"/>
        <v>#NAME?</v>
      </c>
      <c r="W714" s="335" t="e">
        <f ca="1">CONCATENATE(INDEX([4]IMC!$F$1:$R$5,5,$V714) &amp; " e " &amp; INDEX([4]IMC!$F$1:$R$5,5,$V714+1))</f>
        <v>#NAME?</v>
      </c>
      <c r="X714" s="336">
        <f t="shared" si="117"/>
        <v>0</v>
      </c>
      <c r="Y714" s="336">
        <f t="shared" si="118"/>
        <v>0</v>
      </c>
      <c r="Z714" s="337"/>
      <c r="AA714" s="294" t="e">
        <f ca="1">VLOOKUP(F714,[4]IMC!$B$6:$R$210,5,FALSE)</f>
        <v>#NAME?</v>
      </c>
      <c r="AB714" s="294" t="e">
        <f ca="1">VLOOKUP(F714,[4]IMC!$B$6:$R$210,6,FALSE)</f>
        <v>#NAME?</v>
      </c>
      <c r="AC714" s="294" t="e">
        <f ca="1">VLOOKUP(F714,[4]IMC!$B$6:$R$210,7,FALSE)</f>
        <v>#NAME?</v>
      </c>
      <c r="AD714" s="294" t="e">
        <f ca="1">VLOOKUP(F714,[4]IMC!$B$6:$R$210,8,FALSE)</f>
        <v>#NAME?</v>
      </c>
      <c r="AE714" s="294" t="e">
        <f ca="1">VLOOKUP(F714,[4]IMC!$B$6:$R$210,9,FALSE)</f>
        <v>#NAME?</v>
      </c>
      <c r="AF714" s="294" t="e">
        <f ca="1">VLOOKUP(F714,[4]IMC!$B$6:$R$210,10,FALSE)</f>
        <v>#NAME?</v>
      </c>
      <c r="AG714" s="294" t="e">
        <f ca="1">VLOOKUP(F714,[4]IMC!$B$6:$R$210,11,FALSE)</f>
        <v>#NAME?</v>
      </c>
      <c r="AH714" s="294" t="e">
        <f ca="1">VLOOKUP(F714,[4]IMC!$B$6:$R$210,12,FALSE)</f>
        <v>#NAME?</v>
      </c>
      <c r="AI714" s="294" t="e">
        <f ca="1">VLOOKUP(F714,[4]IMC!$B$6:$R$210,13,FALSE)</f>
        <v>#NAME?</v>
      </c>
      <c r="AJ714" s="294" t="e">
        <f ca="1">VLOOKUP(F714,[4]IMC!$B$6:$R$210,14,FALSE)</f>
        <v>#NAME?</v>
      </c>
      <c r="AK714" s="294" t="e">
        <f ca="1">VLOOKUP(F714,[4]IMC!$B$6:$R$210,15,FALSE)</f>
        <v>#NAME?</v>
      </c>
      <c r="AL714" s="294" t="e">
        <f ca="1">VLOOKUP(F714,[4]IMC!$B$6:$R$210,16,FALSE)</f>
        <v>#NAME?</v>
      </c>
      <c r="AM714" s="294" t="e">
        <f ca="1">VLOOKUP(F714,[4]IMC!$B$6:$R$210,17,FALSE)</f>
        <v>#NAME?</v>
      </c>
    </row>
    <row r="715" spans="1:39" ht="12">
      <c r="A715" s="281"/>
      <c r="B715" s="281"/>
      <c r="C715" s="281"/>
      <c r="D715" s="283"/>
      <c r="E715" s="283"/>
      <c r="F715" s="284" t="e">
        <f t="shared" ca="1" si="111"/>
        <v>#NAME?</v>
      </c>
      <c r="G715" s="285" t="e">
        <f t="shared" ca="1" si="112"/>
        <v>#NAME?</v>
      </c>
      <c r="H715" s="281"/>
      <c r="I715" s="281"/>
      <c r="J715" s="281">
        <f t="shared" si="119"/>
        <v>0</v>
      </c>
      <c r="K715" s="281"/>
      <c r="L715" s="286" t="e">
        <f t="shared" si="120"/>
        <v>#DIV/0!</v>
      </c>
      <c r="M715" s="287" t="str">
        <f t="shared" si="114"/>
        <v/>
      </c>
      <c r="N715" s="288" t="e">
        <f ca="1">MATCH(F715,[4]IMC!B:B,0)</f>
        <v>#NAME?</v>
      </c>
      <c r="O715" s="288" t="e">
        <f t="shared" ca="1" si="113"/>
        <v>#NAME?</v>
      </c>
      <c r="P715" s="287" t="e">
        <f ca="1">CONCATENATE(INDEX([4]IMC!$F$1:$R$5,5,$O715) &amp; " e " &amp; INDEX([4]IMC!$F$1:$R$5,5,$O715+1))</f>
        <v>#NAME?</v>
      </c>
      <c r="Q715" s="281"/>
      <c r="R715" s="288" t="e">
        <f ca="1">MATCH(F715,[4]PC!A:A,0)</f>
        <v>#NAME?</v>
      </c>
      <c r="S715" s="288" t="e">
        <f t="shared" ca="1" si="115"/>
        <v>#NAME?</v>
      </c>
      <c r="T715" s="296" t="e">
        <f ca="1">CONCATENATE(INDEX([4]PC!$E$1:$M$2,1,$S715) &amp; " e " &amp; INDEX([4]PC!$E$1:$M$2,1,$S715+1))</f>
        <v>#NAME?</v>
      </c>
      <c r="U715" s="339"/>
      <c r="V715" s="335" t="e">
        <f t="shared" ca="1" si="116"/>
        <v>#NAME?</v>
      </c>
      <c r="W715" s="335" t="e">
        <f ca="1">CONCATENATE(INDEX([4]IMC!$F$1:$R$5,5,$V715) &amp; " e " &amp; INDEX([4]IMC!$F$1:$R$5,5,$V715+1))</f>
        <v>#NAME?</v>
      </c>
      <c r="X715" s="336">
        <f t="shared" si="117"/>
        <v>0</v>
      </c>
      <c r="Y715" s="336">
        <f t="shared" si="118"/>
        <v>0</v>
      </c>
      <c r="Z715" s="337"/>
      <c r="AA715" s="294" t="e">
        <f ca="1">VLOOKUP(F715,[4]IMC!$B$6:$R$210,5,FALSE)</f>
        <v>#NAME?</v>
      </c>
      <c r="AB715" s="294" t="e">
        <f ca="1">VLOOKUP(F715,[4]IMC!$B$6:$R$210,6,FALSE)</f>
        <v>#NAME?</v>
      </c>
      <c r="AC715" s="294" t="e">
        <f ca="1">VLOOKUP(F715,[4]IMC!$B$6:$R$210,7,FALSE)</f>
        <v>#NAME?</v>
      </c>
      <c r="AD715" s="294" t="e">
        <f ca="1">VLOOKUP(F715,[4]IMC!$B$6:$R$210,8,FALSE)</f>
        <v>#NAME?</v>
      </c>
      <c r="AE715" s="294" t="e">
        <f ca="1">VLOOKUP(F715,[4]IMC!$B$6:$R$210,9,FALSE)</f>
        <v>#NAME?</v>
      </c>
      <c r="AF715" s="294" t="e">
        <f ca="1">VLOOKUP(F715,[4]IMC!$B$6:$R$210,10,FALSE)</f>
        <v>#NAME?</v>
      </c>
      <c r="AG715" s="294" t="e">
        <f ca="1">VLOOKUP(F715,[4]IMC!$B$6:$R$210,11,FALSE)</f>
        <v>#NAME?</v>
      </c>
      <c r="AH715" s="294" t="e">
        <f ca="1">VLOOKUP(F715,[4]IMC!$B$6:$R$210,12,FALSE)</f>
        <v>#NAME?</v>
      </c>
      <c r="AI715" s="294" t="e">
        <f ca="1">VLOOKUP(F715,[4]IMC!$B$6:$R$210,13,FALSE)</f>
        <v>#NAME?</v>
      </c>
      <c r="AJ715" s="294" t="e">
        <f ca="1">VLOOKUP(F715,[4]IMC!$B$6:$R$210,14,FALSE)</f>
        <v>#NAME?</v>
      </c>
      <c r="AK715" s="294" t="e">
        <f ca="1">VLOOKUP(F715,[4]IMC!$B$6:$R$210,15,FALSE)</f>
        <v>#NAME?</v>
      </c>
      <c r="AL715" s="294" t="e">
        <f ca="1">VLOOKUP(F715,[4]IMC!$B$6:$R$210,16,FALSE)</f>
        <v>#NAME?</v>
      </c>
      <c r="AM715" s="294" t="e">
        <f ca="1">VLOOKUP(F715,[4]IMC!$B$6:$R$210,17,FALSE)</f>
        <v>#NAME?</v>
      </c>
    </row>
    <row r="716" spans="1:39" ht="12">
      <c r="A716" s="281"/>
      <c r="B716" s="281"/>
      <c r="C716" s="281"/>
      <c r="D716" s="283"/>
      <c r="E716" s="283"/>
      <c r="F716" s="284" t="e">
        <f t="shared" ca="1" si="111"/>
        <v>#NAME?</v>
      </c>
      <c r="G716" s="285" t="e">
        <f t="shared" ca="1" si="112"/>
        <v>#NAME?</v>
      </c>
      <c r="H716" s="281"/>
      <c r="I716" s="281"/>
      <c r="J716" s="281">
        <f t="shared" si="119"/>
        <v>0</v>
      </c>
      <c r="K716" s="281"/>
      <c r="L716" s="286" t="e">
        <f t="shared" si="120"/>
        <v>#DIV/0!</v>
      </c>
      <c r="M716" s="287" t="str">
        <f t="shared" si="114"/>
        <v/>
      </c>
      <c r="N716" s="288" t="e">
        <f ca="1">MATCH(F716,[4]IMC!B:B,0)</f>
        <v>#NAME?</v>
      </c>
      <c r="O716" s="288" t="e">
        <f t="shared" ca="1" si="113"/>
        <v>#NAME?</v>
      </c>
      <c r="P716" s="287" t="e">
        <f ca="1">CONCATENATE(INDEX([4]IMC!$F$1:$R$5,5,$O716) &amp; " e " &amp; INDEX([4]IMC!$F$1:$R$5,5,$O716+1))</f>
        <v>#NAME?</v>
      </c>
      <c r="Q716" s="281"/>
      <c r="R716" s="288" t="e">
        <f ca="1">MATCH(F716,[4]PC!A:A,0)</f>
        <v>#NAME?</v>
      </c>
      <c r="S716" s="288" t="e">
        <f t="shared" ca="1" si="115"/>
        <v>#NAME?</v>
      </c>
      <c r="T716" s="296" t="e">
        <f ca="1">CONCATENATE(INDEX([4]PC!$E$1:$M$2,1,$S716) &amp; " e " &amp; INDEX([4]PC!$E$1:$M$2,1,$S716+1))</f>
        <v>#NAME?</v>
      </c>
      <c r="U716" s="339"/>
      <c r="V716" s="335" t="e">
        <f t="shared" ca="1" si="116"/>
        <v>#NAME?</v>
      </c>
      <c r="W716" s="335" t="e">
        <f ca="1">CONCATENATE(INDEX([4]IMC!$F$1:$R$5,5,$V716) &amp; " e " &amp; INDEX([4]IMC!$F$1:$R$5,5,$V716+1))</f>
        <v>#NAME?</v>
      </c>
      <c r="X716" s="336">
        <f t="shared" si="117"/>
        <v>0</v>
      </c>
      <c r="Y716" s="336">
        <f t="shared" si="118"/>
        <v>0</v>
      </c>
      <c r="Z716" s="337"/>
      <c r="AA716" s="294" t="e">
        <f ca="1">VLOOKUP(F716,[4]IMC!$B$6:$R$210,5,FALSE)</f>
        <v>#NAME?</v>
      </c>
      <c r="AB716" s="294" t="e">
        <f ca="1">VLOOKUP(F716,[4]IMC!$B$6:$R$210,6,FALSE)</f>
        <v>#NAME?</v>
      </c>
      <c r="AC716" s="294" t="e">
        <f ca="1">VLOOKUP(F716,[4]IMC!$B$6:$R$210,7,FALSE)</f>
        <v>#NAME?</v>
      </c>
      <c r="AD716" s="294" t="e">
        <f ca="1">VLOOKUP(F716,[4]IMC!$B$6:$R$210,8,FALSE)</f>
        <v>#NAME?</v>
      </c>
      <c r="AE716" s="294" t="e">
        <f ca="1">VLOOKUP(F716,[4]IMC!$B$6:$R$210,9,FALSE)</f>
        <v>#NAME?</v>
      </c>
      <c r="AF716" s="294" t="e">
        <f ca="1">VLOOKUP(F716,[4]IMC!$B$6:$R$210,10,FALSE)</f>
        <v>#NAME?</v>
      </c>
      <c r="AG716" s="294" t="e">
        <f ca="1">VLOOKUP(F716,[4]IMC!$B$6:$R$210,11,FALSE)</f>
        <v>#NAME?</v>
      </c>
      <c r="AH716" s="294" t="e">
        <f ca="1">VLOOKUP(F716,[4]IMC!$B$6:$R$210,12,FALSE)</f>
        <v>#NAME?</v>
      </c>
      <c r="AI716" s="294" t="e">
        <f ca="1">VLOOKUP(F716,[4]IMC!$B$6:$R$210,13,FALSE)</f>
        <v>#NAME?</v>
      </c>
      <c r="AJ716" s="294" t="e">
        <f ca="1">VLOOKUP(F716,[4]IMC!$B$6:$R$210,14,FALSE)</f>
        <v>#NAME?</v>
      </c>
      <c r="AK716" s="294" t="e">
        <f ca="1">VLOOKUP(F716,[4]IMC!$B$6:$R$210,15,FALSE)</f>
        <v>#NAME?</v>
      </c>
      <c r="AL716" s="294" t="e">
        <f ca="1">VLOOKUP(F716,[4]IMC!$B$6:$R$210,16,FALSE)</f>
        <v>#NAME?</v>
      </c>
      <c r="AM716" s="294" t="e">
        <f ca="1">VLOOKUP(F716,[4]IMC!$B$6:$R$210,17,FALSE)</f>
        <v>#NAME?</v>
      </c>
    </row>
    <row r="717" spans="1:39" ht="12">
      <c r="A717" s="281"/>
      <c r="B717" s="281"/>
      <c r="C717" s="281"/>
      <c r="D717" s="283"/>
      <c r="E717" s="283"/>
      <c r="F717" s="284" t="e">
        <f t="shared" ca="1" si="111"/>
        <v>#NAME?</v>
      </c>
      <c r="G717" s="285" t="e">
        <f t="shared" ca="1" si="112"/>
        <v>#NAME?</v>
      </c>
      <c r="H717" s="281"/>
      <c r="I717" s="281"/>
      <c r="J717" s="281">
        <f t="shared" si="119"/>
        <v>0</v>
      </c>
      <c r="K717" s="281"/>
      <c r="L717" s="286" t="e">
        <f t="shared" si="120"/>
        <v>#DIV/0!</v>
      </c>
      <c r="M717" s="287" t="str">
        <f t="shared" si="114"/>
        <v/>
      </c>
      <c r="N717" s="288" t="e">
        <f ca="1">MATCH(F717,[4]IMC!B:B,0)</f>
        <v>#NAME?</v>
      </c>
      <c r="O717" s="288" t="e">
        <f t="shared" ca="1" si="113"/>
        <v>#NAME?</v>
      </c>
      <c r="P717" s="287" t="e">
        <f ca="1">CONCATENATE(INDEX([4]IMC!$F$1:$R$5,5,$O717) &amp; " e " &amp; INDEX([4]IMC!$F$1:$R$5,5,$O717+1))</f>
        <v>#NAME?</v>
      </c>
      <c r="Q717" s="281"/>
      <c r="R717" s="288" t="e">
        <f ca="1">MATCH(F717,[4]PC!A:A,0)</f>
        <v>#NAME?</v>
      </c>
      <c r="S717" s="288" t="e">
        <f t="shared" ca="1" si="115"/>
        <v>#NAME?</v>
      </c>
      <c r="T717" s="296" t="e">
        <f ca="1">CONCATENATE(INDEX([4]PC!$E$1:$M$2,1,$S717) &amp; " e " &amp; INDEX([4]PC!$E$1:$M$2,1,$S717+1))</f>
        <v>#NAME?</v>
      </c>
      <c r="U717" s="339"/>
      <c r="V717" s="335" t="e">
        <f t="shared" ca="1" si="116"/>
        <v>#NAME?</v>
      </c>
      <c r="W717" s="335" t="e">
        <f ca="1">CONCATENATE(INDEX([4]IMC!$F$1:$R$5,5,$V717) &amp; " e " &amp; INDEX([4]IMC!$F$1:$R$5,5,$V717+1))</f>
        <v>#NAME?</v>
      </c>
      <c r="X717" s="336">
        <f t="shared" si="117"/>
        <v>0</v>
      </c>
      <c r="Y717" s="336">
        <f t="shared" si="118"/>
        <v>0</v>
      </c>
      <c r="Z717" s="337"/>
      <c r="AA717" s="294" t="e">
        <f ca="1">VLOOKUP(F717,[4]IMC!$B$6:$R$210,5,FALSE)</f>
        <v>#NAME?</v>
      </c>
      <c r="AB717" s="294" t="e">
        <f ca="1">VLOOKUP(F717,[4]IMC!$B$6:$R$210,6,FALSE)</f>
        <v>#NAME?</v>
      </c>
      <c r="AC717" s="294" t="e">
        <f ca="1">VLOOKUP(F717,[4]IMC!$B$6:$R$210,7,FALSE)</f>
        <v>#NAME?</v>
      </c>
      <c r="AD717" s="294" t="e">
        <f ca="1">VLOOKUP(F717,[4]IMC!$B$6:$R$210,8,FALSE)</f>
        <v>#NAME?</v>
      </c>
      <c r="AE717" s="294" t="e">
        <f ca="1">VLOOKUP(F717,[4]IMC!$B$6:$R$210,9,FALSE)</f>
        <v>#NAME?</v>
      </c>
      <c r="AF717" s="294" t="e">
        <f ca="1">VLOOKUP(F717,[4]IMC!$B$6:$R$210,10,FALSE)</f>
        <v>#NAME?</v>
      </c>
      <c r="AG717" s="294" t="e">
        <f ca="1">VLOOKUP(F717,[4]IMC!$B$6:$R$210,11,FALSE)</f>
        <v>#NAME?</v>
      </c>
      <c r="AH717" s="294" t="e">
        <f ca="1">VLOOKUP(F717,[4]IMC!$B$6:$R$210,12,FALSE)</f>
        <v>#NAME?</v>
      </c>
      <c r="AI717" s="294" t="e">
        <f ca="1">VLOOKUP(F717,[4]IMC!$B$6:$R$210,13,FALSE)</f>
        <v>#NAME?</v>
      </c>
      <c r="AJ717" s="294" t="e">
        <f ca="1">VLOOKUP(F717,[4]IMC!$B$6:$R$210,14,FALSE)</f>
        <v>#NAME?</v>
      </c>
      <c r="AK717" s="294" t="e">
        <f ca="1">VLOOKUP(F717,[4]IMC!$B$6:$R$210,15,FALSE)</f>
        <v>#NAME?</v>
      </c>
      <c r="AL717" s="294" t="e">
        <f ca="1">VLOOKUP(F717,[4]IMC!$B$6:$R$210,16,FALSE)</f>
        <v>#NAME?</v>
      </c>
      <c r="AM717" s="294" t="e">
        <f ca="1">VLOOKUP(F717,[4]IMC!$B$6:$R$210,17,FALSE)</f>
        <v>#NAME?</v>
      </c>
    </row>
    <row r="718" spans="1:39" ht="12">
      <c r="A718" s="281"/>
      <c r="B718" s="281"/>
      <c r="C718" s="281"/>
      <c r="D718" s="283"/>
      <c r="E718" s="283"/>
      <c r="F718" s="284" t="e">
        <f t="shared" ca="1" si="111"/>
        <v>#NAME?</v>
      </c>
      <c r="G718" s="285" t="e">
        <f t="shared" ca="1" si="112"/>
        <v>#NAME?</v>
      </c>
      <c r="H718" s="281"/>
      <c r="I718" s="281"/>
      <c r="J718" s="281">
        <f t="shared" si="119"/>
        <v>0</v>
      </c>
      <c r="K718" s="281"/>
      <c r="L718" s="286" t="e">
        <f t="shared" si="120"/>
        <v>#DIV/0!</v>
      </c>
      <c r="M718" s="287" t="str">
        <f t="shared" si="114"/>
        <v/>
      </c>
      <c r="N718" s="288" t="e">
        <f ca="1">MATCH(F718,[4]IMC!B:B,0)</f>
        <v>#NAME?</v>
      </c>
      <c r="O718" s="288" t="e">
        <f t="shared" ca="1" si="113"/>
        <v>#NAME?</v>
      </c>
      <c r="P718" s="287" t="e">
        <f ca="1">CONCATENATE(INDEX([4]IMC!$F$1:$R$5,5,$O718) &amp; " e " &amp; INDEX([4]IMC!$F$1:$R$5,5,$O718+1))</f>
        <v>#NAME?</v>
      </c>
      <c r="Q718" s="281"/>
      <c r="R718" s="288" t="e">
        <f ca="1">MATCH(F718,[4]PC!A:A,0)</f>
        <v>#NAME?</v>
      </c>
      <c r="S718" s="288" t="e">
        <f t="shared" ca="1" si="115"/>
        <v>#NAME?</v>
      </c>
      <c r="T718" s="296" t="e">
        <f ca="1">CONCATENATE(INDEX([4]PC!$E$1:$M$2,1,$S718) &amp; " e " &amp; INDEX([4]PC!$E$1:$M$2,1,$S718+1))</f>
        <v>#NAME?</v>
      </c>
      <c r="U718" s="339"/>
      <c r="V718" s="335" t="e">
        <f t="shared" ca="1" si="116"/>
        <v>#NAME?</v>
      </c>
      <c r="W718" s="335" t="e">
        <f ca="1">CONCATENATE(INDEX([4]IMC!$F$1:$R$5,5,$V718) &amp; " e " &amp; INDEX([4]IMC!$F$1:$R$5,5,$V718+1))</f>
        <v>#NAME?</v>
      </c>
      <c r="X718" s="336">
        <f t="shared" si="117"/>
        <v>0</v>
      </c>
      <c r="Y718" s="336">
        <f t="shared" si="118"/>
        <v>0</v>
      </c>
      <c r="Z718" s="337"/>
      <c r="AA718" s="294" t="e">
        <f ca="1">VLOOKUP(F718,[4]IMC!$B$6:$R$210,5,FALSE)</f>
        <v>#NAME?</v>
      </c>
      <c r="AB718" s="294" t="e">
        <f ca="1">VLOOKUP(F718,[4]IMC!$B$6:$R$210,6,FALSE)</f>
        <v>#NAME?</v>
      </c>
      <c r="AC718" s="294" t="e">
        <f ca="1">VLOOKUP(F718,[4]IMC!$B$6:$R$210,7,FALSE)</f>
        <v>#NAME?</v>
      </c>
      <c r="AD718" s="294" t="e">
        <f ca="1">VLOOKUP(F718,[4]IMC!$B$6:$R$210,8,FALSE)</f>
        <v>#NAME?</v>
      </c>
      <c r="AE718" s="294" t="e">
        <f ca="1">VLOOKUP(F718,[4]IMC!$B$6:$R$210,9,FALSE)</f>
        <v>#NAME?</v>
      </c>
      <c r="AF718" s="294" t="e">
        <f ca="1">VLOOKUP(F718,[4]IMC!$B$6:$R$210,10,FALSE)</f>
        <v>#NAME?</v>
      </c>
      <c r="AG718" s="294" t="e">
        <f ca="1">VLOOKUP(F718,[4]IMC!$B$6:$R$210,11,FALSE)</f>
        <v>#NAME?</v>
      </c>
      <c r="AH718" s="294" t="e">
        <f ca="1">VLOOKUP(F718,[4]IMC!$B$6:$R$210,12,FALSE)</f>
        <v>#NAME?</v>
      </c>
      <c r="AI718" s="294" t="e">
        <f ca="1">VLOOKUP(F718,[4]IMC!$B$6:$R$210,13,FALSE)</f>
        <v>#NAME?</v>
      </c>
      <c r="AJ718" s="294" t="e">
        <f ca="1">VLOOKUP(F718,[4]IMC!$B$6:$R$210,14,FALSE)</f>
        <v>#NAME?</v>
      </c>
      <c r="AK718" s="294" t="e">
        <f ca="1">VLOOKUP(F718,[4]IMC!$B$6:$R$210,15,FALSE)</f>
        <v>#NAME?</v>
      </c>
      <c r="AL718" s="294" t="e">
        <f ca="1">VLOOKUP(F718,[4]IMC!$B$6:$R$210,16,FALSE)</f>
        <v>#NAME?</v>
      </c>
      <c r="AM718" s="294" t="e">
        <f ca="1">VLOOKUP(F718,[4]IMC!$B$6:$R$210,17,FALSE)</f>
        <v>#NAME?</v>
      </c>
    </row>
    <row r="719" spans="1:39" ht="12">
      <c r="A719" s="281"/>
      <c r="B719" s="281"/>
      <c r="C719" s="281"/>
      <c r="D719" s="283"/>
      <c r="E719" s="283"/>
      <c r="F719" s="284" t="e">
        <f t="shared" ca="1" si="111"/>
        <v>#NAME?</v>
      </c>
      <c r="G719" s="285" t="e">
        <f t="shared" ca="1" si="112"/>
        <v>#NAME?</v>
      </c>
      <c r="H719" s="281"/>
      <c r="I719" s="281"/>
      <c r="J719" s="281">
        <f t="shared" si="119"/>
        <v>0</v>
      </c>
      <c r="K719" s="281"/>
      <c r="L719" s="286" t="e">
        <f t="shared" si="120"/>
        <v>#DIV/0!</v>
      </c>
      <c r="M719" s="287" t="str">
        <f t="shared" si="114"/>
        <v/>
      </c>
      <c r="N719" s="288" t="e">
        <f ca="1">MATCH(F719,[4]IMC!B:B,0)</f>
        <v>#NAME?</v>
      </c>
      <c r="O719" s="288" t="e">
        <f t="shared" ca="1" si="113"/>
        <v>#NAME?</v>
      </c>
      <c r="P719" s="287" t="e">
        <f ca="1">CONCATENATE(INDEX([4]IMC!$F$1:$R$5,5,$O719) &amp; " e " &amp; INDEX([4]IMC!$F$1:$R$5,5,$O719+1))</f>
        <v>#NAME?</v>
      </c>
      <c r="Q719" s="281"/>
      <c r="R719" s="288" t="e">
        <f ca="1">MATCH(F719,[4]PC!A:A,0)</f>
        <v>#NAME?</v>
      </c>
      <c r="S719" s="288" t="e">
        <f t="shared" ca="1" si="115"/>
        <v>#NAME?</v>
      </c>
      <c r="T719" s="296" t="e">
        <f ca="1">CONCATENATE(INDEX([4]PC!$E$1:$M$2,1,$S719) &amp; " e " &amp; INDEX([4]PC!$E$1:$M$2,1,$S719+1))</f>
        <v>#NAME?</v>
      </c>
      <c r="U719" s="339"/>
      <c r="V719" s="335" t="e">
        <f t="shared" ca="1" si="116"/>
        <v>#NAME?</v>
      </c>
      <c r="W719" s="335" t="e">
        <f ca="1">CONCATENATE(INDEX([4]IMC!$F$1:$R$5,5,$V719) &amp; " e " &amp; INDEX([4]IMC!$F$1:$R$5,5,$V719+1))</f>
        <v>#NAME?</v>
      </c>
      <c r="X719" s="336">
        <f t="shared" si="117"/>
        <v>0</v>
      </c>
      <c r="Y719" s="336">
        <f t="shared" si="118"/>
        <v>0</v>
      </c>
      <c r="Z719" s="337"/>
      <c r="AA719" s="294" t="e">
        <f ca="1">VLOOKUP(F719,[4]IMC!$B$6:$R$210,5,FALSE)</f>
        <v>#NAME?</v>
      </c>
      <c r="AB719" s="294" t="e">
        <f ca="1">VLOOKUP(F719,[4]IMC!$B$6:$R$210,6,FALSE)</f>
        <v>#NAME?</v>
      </c>
      <c r="AC719" s="294" t="e">
        <f ca="1">VLOOKUP(F719,[4]IMC!$B$6:$R$210,7,FALSE)</f>
        <v>#NAME?</v>
      </c>
      <c r="AD719" s="294" t="e">
        <f ca="1">VLOOKUP(F719,[4]IMC!$B$6:$R$210,8,FALSE)</f>
        <v>#NAME?</v>
      </c>
      <c r="AE719" s="294" t="e">
        <f ca="1">VLOOKUP(F719,[4]IMC!$B$6:$R$210,9,FALSE)</f>
        <v>#NAME?</v>
      </c>
      <c r="AF719" s="294" t="e">
        <f ca="1">VLOOKUP(F719,[4]IMC!$B$6:$R$210,10,FALSE)</f>
        <v>#NAME?</v>
      </c>
      <c r="AG719" s="294" t="e">
        <f ca="1">VLOOKUP(F719,[4]IMC!$B$6:$R$210,11,FALSE)</f>
        <v>#NAME?</v>
      </c>
      <c r="AH719" s="294" t="e">
        <f ca="1">VLOOKUP(F719,[4]IMC!$B$6:$R$210,12,FALSE)</f>
        <v>#NAME?</v>
      </c>
      <c r="AI719" s="294" t="e">
        <f ca="1">VLOOKUP(F719,[4]IMC!$B$6:$R$210,13,FALSE)</f>
        <v>#NAME?</v>
      </c>
      <c r="AJ719" s="294" t="e">
        <f ca="1">VLOOKUP(F719,[4]IMC!$B$6:$R$210,14,FALSE)</f>
        <v>#NAME?</v>
      </c>
      <c r="AK719" s="294" t="e">
        <f ca="1">VLOOKUP(F719,[4]IMC!$B$6:$R$210,15,FALSE)</f>
        <v>#NAME?</v>
      </c>
      <c r="AL719" s="294" t="e">
        <f ca="1">VLOOKUP(F719,[4]IMC!$B$6:$R$210,16,FALSE)</f>
        <v>#NAME?</v>
      </c>
      <c r="AM719" s="294" t="e">
        <f ca="1">VLOOKUP(F719,[4]IMC!$B$6:$R$210,17,FALSE)</f>
        <v>#NAME?</v>
      </c>
    </row>
    <row r="720" spans="1:39" ht="12">
      <c r="A720" s="281"/>
      <c r="B720" s="281"/>
      <c r="C720" s="281"/>
      <c r="D720" s="283"/>
      <c r="E720" s="283"/>
      <c r="F720" s="284" t="e">
        <f t="shared" ca="1" si="111"/>
        <v>#NAME?</v>
      </c>
      <c r="G720" s="285" t="e">
        <f t="shared" ca="1" si="112"/>
        <v>#NAME?</v>
      </c>
      <c r="H720" s="281"/>
      <c r="I720" s="281"/>
      <c r="J720" s="281">
        <f t="shared" si="119"/>
        <v>0</v>
      </c>
      <c r="K720" s="281"/>
      <c r="L720" s="286" t="e">
        <f t="shared" si="120"/>
        <v>#DIV/0!</v>
      </c>
      <c r="M720" s="287" t="str">
        <f t="shared" si="114"/>
        <v/>
      </c>
      <c r="N720" s="288" t="e">
        <f ca="1">MATCH(F720,[4]IMC!B:B,0)</f>
        <v>#NAME?</v>
      </c>
      <c r="O720" s="288" t="e">
        <f t="shared" ca="1" si="113"/>
        <v>#NAME?</v>
      </c>
      <c r="P720" s="287" t="e">
        <f ca="1">CONCATENATE(INDEX([4]IMC!$F$1:$R$5,5,$O720) &amp; " e " &amp; INDEX([4]IMC!$F$1:$R$5,5,$O720+1))</f>
        <v>#NAME?</v>
      </c>
      <c r="Q720" s="281"/>
      <c r="R720" s="288" t="e">
        <f ca="1">MATCH(F720,[4]PC!A:A,0)</f>
        <v>#NAME?</v>
      </c>
      <c r="S720" s="288" t="e">
        <f t="shared" ca="1" si="115"/>
        <v>#NAME?</v>
      </c>
      <c r="T720" s="296" t="e">
        <f ca="1">CONCATENATE(INDEX([4]PC!$E$1:$M$2,1,$S720) &amp; " e " &amp; INDEX([4]PC!$E$1:$M$2,1,$S720+1))</f>
        <v>#NAME?</v>
      </c>
      <c r="U720" s="339"/>
      <c r="V720" s="335" t="e">
        <f t="shared" ca="1" si="116"/>
        <v>#NAME?</v>
      </c>
      <c r="W720" s="335" t="e">
        <f ca="1">CONCATENATE(INDEX([4]IMC!$F$1:$R$5,5,$V720) &amp; " e " &amp; INDEX([4]IMC!$F$1:$R$5,5,$V720+1))</f>
        <v>#NAME?</v>
      </c>
      <c r="X720" s="336">
        <f t="shared" si="117"/>
        <v>0</v>
      </c>
      <c r="Y720" s="336">
        <f t="shared" si="118"/>
        <v>0</v>
      </c>
      <c r="Z720" s="337"/>
      <c r="AA720" s="294" t="e">
        <f ca="1">VLOOKUP(F720,[4]IMC!$B$6:$R$210,5,FALSE)</f>
        <v>#NAME?</v>
      </c>
      <c r="AB720" s="294" t="e">
        <f ca="1">VLOOKUP(F720,[4]IMC!$B$6:$R$210,6,FALSE)</f>
        <v>#NAME?</v>
      </c>
      <c r="AC720" s="294" t="e">
        <f ca="1">VLOOKUP(F720,[4]IMC!$B$6:$R$210,7,FALSE)</f>
        <v>#NAME?</v>
      </c>
      <c r="AD720" s="294" t="e">
        <f ca="1">VLOOKUP(F720,[4]IMC!$B$6:$R$210,8,FALSE)</f>
        <v>#NAME?</v>
      </c>
      <c r="AE720" s="294" t="e">
        <f ca="1">VLOOKUP(F720,[4]IMC!$B$6:$R$210,9,FALSE)</f>
        <v>#NAME?</v>
      </c>
      <c r="AF720" s="294" t="e">
        <f ca="1">VLOOKUP(F720,[4]IMC!$B$6:$R$210,10,FALSE)</f>
        <v>#NAME?</v>
      </c>
      <c r="AG720" s="294" t="e">
        <f ca="1">VLOOKUP(F720,[4]IMC!$B$6:$R$210,11,FALSE)</f>
        <v>#NAME?</v>
      </c>
      <c r="AH720" s="294" t="e">
        <f ca="1">VLOOKUP(F720,[4]IMC!$B$6:$R$210,12,FALSE)</f>
        <v>#NAME?</v>
      </c>
      <c r="AI720" s="294" t="e">
        <f ca="1">VLOOKUP(F720,[4]IMC!$B$6:$R$210,13,FALSE)</f>
        <v>#NAME?</v>
      </c>
      <c r="AJ720" s="294" t="e">
        <f ca="1">VLOOKUP(F720,[4]IMC!$B$6:$R$210,14,FALSE)</f>
        <v>#NAME?</v>
      </c>
      <c r="AK720" s="294" t="e">
        <f ca="1">VLOOKUP(F720,[4]IMC!$B$6:$R$210,15,FALSE)</f>
        <v>#NAME?</v>
      </c>
      <c r="AL720" s="294" t="e">
        <f ca="1">VLOOKUP(F720,[4]IMC!$B$6:$R$210,16,FALSE)</f>
        <v>#NAME?</v>
      </c>
      <c r="AM720" s="294" t="e">
        <f ca="1">VLOOKUP(F720,[4]IMC!$B$6:$R$210,17,FALSE)</f>
        <v>#NAME?</v>
      </c>
    </row>
    <row r="721" spans="1:39" ht="12">
      <c r="A721" s="281"/>
      <c r="B721" s="281"/>
      <c r="C721" s="281"/>
      <c r="D721" s="283"/>
      <c r="E721" s="283"/>
      <c r="F721" s="284" t="e">
        <f t="shared" ca="1" si="111"/>
        <v>#NAME?</v>
      </c>
      <c r="G721" s="285" t="e">
        <f t="shared" ca="1" si="112"/>
        <v>#NAME?</v>
      </c>
      <c r="H721" s="281"/>
      <c r="I721" s="281"/>
      <c r="J721" s="281">
        <f t="shared" si="119"/>
        <v>0</v>
      </c>
      <c r="K721" s="281"/>
      <c r="L721" s="286" t="e">
        <f t="shared" si="120"/>
        <v>#DIV/0!</v>
      </c>
      <c r="M721" s="287" t="str">
        <f t="shared" si="114"/>
        <v/>
      </c>
      <c r="N721" s="288" t="e">
        <f ca="1">MATCH(F721,[4]IMC!B:B,0)</f>
        <v>#NAME?</v>
      </c>
      <c r="O721" s="288" t="e">
        <f t="shared" ca="1" si="113"/>
        <v>#NAME?</v>
      </c>
      <c r="P721" s="287" t="e">
        <f ca="1">CONCATENATE(INDEX([4]IMC!$F$1:$R$5,5,$O721) &amp; " e " &amp; INDEX([4]IMC!$F$1:$R$5,5,$O721+1))</f>
        <v>#NAME?</v>
      </c>
      <c r="Q721" s="281"/>
      <c r="R721" s="288" t="e">
        <f ca="1">MATCH(F721,[4]PC!A:A,0)</f>
        <v>#NAME?</v>
      </c>
      <c r="S721" s="288" t="e">
        <f t="shared" ca="1" si="115"/>
        <v>#NAME?</v>
      </c>
      <c r="T721" s="296" t="e">
        <f ca="1">CONCATENATE(INDEX([4]PC!$E$1:$M$2,1,$S721) &amp; " e " &amp; INDEX([4]PC!$E$1:$M$2,1,$S721+1))</f>
        <v>#NAME?</v>
      </c>
      <c r="U721" s="339"/>
      <c r="V721" s="335" t="e">
        <f t="shared" ca="1" si="116"/>
        <v>#NAME?</v>
      </c>
      <c r="W721" s="335" t="e">
        <f ca="1">CONCATENATE(INDEX([4]IMC!$F$1:$R$5,5,$V721) &amp; " e " &amp; INDEX([4]IMC!$F$1:$R$5,5,$V721+1))</f>
        <v>#NAME?</v>
      </c>
      <c r="X721" s="336">
        <f t="shared" si="117"/>
        <v>0</v>
      </c>
      <c r="Y721" s="336">
        <f t="shared" si="118"/>
        <v>0</v>
      </c>
      <c r="Z721" s="337"/>
      <c r="AA721" s="294" t="e">
        <f ca="1">VLOOKUP(F721,[4]IMC!$B$6:$R$210,5,FALSE)</f>
        <v>#NAME?</v>
      </c>
      <c r="AB721" s="294" t="e">
        <f ca="1">VLOOKUP(F721,[4]IMC!$B$6:$R$210,6,FALSE)</f>
        <v>#NAME?</v>
      </c>
      <c r="AC721" s="294" t="e">
        <f ca="1">VLOOKUP(F721,[4]IMC!$B$6:$R$210,7,FALSE)</f>
        <v>#NAME?</v>
      </c>
      <c r="AD721" s="294" t="e">
        <f ca="1">VLOOKUP(F721,[4]IMC!$B$6:$R$210,8,FALSE)</f>
        <v>#NAME?</v>
      </c>
      <c r="AE721" s="294" t="e">
        <f ca="1">VLOOKUP(F721,[4]IMC!$B$6:$R$210,9,FALSE)</f>
        <v>#NAME?</v>
      </c>
      <c r="AF721" s="294" t="e">
        <f ca="1">VLOOKUP(F721,[4]IMC!$B$6:$R$210,10,FALSE)</f>
        <v>#NAME?</v>
      </c>
      <c r="AG721" s="294" t="e">
        <f ca="1">VLOOKUP(F721,[4]IMC!$B$6:$R$210,11,FALSE)</f>
        <v>#NAME?</v>
      </c>
      <c r="AH721" s="294" t="e">
        <f ca="1">VLOOKUP(F721,[4]IMC!$B$6:$R$210,12,FALSE)</f>
        <v>#NAME?</v>
      </c>
      <c r="AI721" s="294" t="e">
        <f ca="1">VLOOKUP(F721,[4]IMC!$B$6:$R$210,13,FALSE)</f>
        <v>#NAME?</v>
      </c>
      <c r="AJ721" s="294" t="e">
        <f ca="1">VLOOKUP(F721,[4]IMC!$B$6:$R$210,14,FALSE)</f>
        <v>#NAME?</v>
      </c>
      <c r="AK721" s="294" t="e">
        <f ca="1">VLOOKUP(F721,[4]IMC!$B$6:$R$210,15,FALSE)</f>
        <v>#NAME?</v>
      </c>
      <c r="AL721" s="294" t="e">
        <f ca="1">VLOOKUP(F721,[4]IMC!$B$6:$R$210,16,FALSE)</f>
        <v>#NAME?</v>
      </c>
      <c r="AM721" s="294" t="e">
        <f ca="1">VLOOKUP(F721,[4]IMC!$B$6:$R$210,17,FALSE)</f>
        <v>#NAME?</v>
      </c>
    </row>
    <row r="722" spans="1:39" ht="12">
      <c r="A722" s="281"/>
      <c r="B722" s="281"/>
      <c r="C722" s="281"/>
      <c r="D722" s="283"/>
      <c r="E722" s="283"/>
      <c r="F722" s="284" t="e">
        <f t="shared" ca="1" si="111"/>
        <v>#NAME?</v>
      </c>
      <c r="G722" s="285" t="e">
        <f t="shared" ca="1" si="112"/>
        <v>#NAME?</v>
      </c>
      <c r="H722" s="281"/>
      <c r="I722" s="281"/>
      <c r="J722" s="281">
        <f t="shared" si="119"/>
        <v>0</v>
      </c>
      <c r="K722" s="281"/>
      <c r="L722" s="286" t="e">
        <f t="shared" si="120"/>
        <v>#DIV/0!</v>
      </c>
      <c r="M722" s="287" t="str">
        <f t="shared" si="114"/>
        <v/>
      </c>
      <c r="N722" s="288" t="e">
        <f ca="1">MATCH(F722,[4]IMC!B:B,0)</f>
        <v>#NAME?</v>
      </c>
      <c r="O722" s="288" t="e">
        <f t="shared" ca="1" si="113"/>
        <v>#NAME?</v>
      </c>
      <c r="P722" s="287" t="e">
        <f ca="1">CONCATENATE(INDEX([4]IMC!$F$1:$R$5,5,$O722) &amp; " e " &amp; INDEX([4]IMC!$F$1:$R$5,5,$O722+1))</f>
        <v>#NAME?</v>
      </c>
      <c r="Q722" s="281"/>
      <c r="R722" s="288" t="e">
        <f ca="1">MATCH(F722,[4]PC!A:A,0)</f>
        <v>#NAME?</v>
      </c>
      <c r="S722" s="288" t="e">
        <f t="shared" ca="1" si="115"/>
        <v>#NAME?</v>
      </c>
      <c r="T722" s="296" t="e">
        <f ca="1">CONCATENATE(INDEX([4]PC!$E$1:$M$2,1,$S722) &amp; " e " &amp; INDEX([4]PC!$E$1:$M$2,1,$S722+1))</f>
        <v>#NAME?</v>
      </c>
      <c r="U722" s="339"/>
      <c r="V722" s="335" t="e">
        <f t="shared" ca="1" si="116"/>
        <v>#NAME?</v>
      </c>
      <c r="W722" s="335" t="e">
        <f ca="1">CONCATENATE(INDEX([4]IMC!$F$1:$R$5,5,$V722) &amp; " e " &amp; INDEX([4]IMC!$F$1:$R$5,5,$V722+1))</f>
        <v>#NAME?</v>
      </c>
      <c r="X722" s="336">
        <f t="shared" si="117"/>
        <v>0</v>
      </c>
      <c r="Y722" s="336">
        <f t="shared" si="118"/>
        <v>0</v>
      </c>
      <c r="Z722" s="337"/>
      <c r="AA722" s="294" t="e">
        <f ca="1">VLOOKUP(F722,[4]IMC!$B$6:$R$210,5,FALSE)</f>
        <v>#NAME?</v>
      </c>
      <c r="AB722" s="294" t="e">
        <f ca="1">VLOOKUP(F722,[4]IMC!$B$6:$R$210,6,FALSE)</f>
        <v>#NAME?</v>
      </c>
      <c r="AC722" s="294" t="e">
        <f ca="1">VLOOKUP(F722,[4]IMC!$B$6:$R$210,7,FALSE)</f>
        <v>#NAME?</v>
      </c>
      <c r="AD722" s="294" t="e">
        <f ca="1">VLOOKUP(F722,[4]IMC!$B$6:$R$210,8,FALSE)</f>
        <v>#NAME?</v>
      </c>
      <c r="AE722" s="294" t="e">
        <f ca="1">VLOOKUP(F722,[4]IMC!$B$6:$R$210,9,FALSE)</f>
        <v>#NAME?</v>
      </c>
      <c r="AF722" s="294" t="e">
        <f ca="1">VLOOKUP(F722,[4]IMC!$B$6:$R$210,10,FALSE)</f>
        <v>#NAME?</v>
      </c>
      <c r="AG722" s="294" t="e">
        <f ca="1">VLOOKUP(F722,[4]IMC!$B$6:$R$210,11,FALSE)</f>
        <v>#NAME?</v>
      </c>
      <c r="AH722" s="294" t="e">
        <f ca="1">VLOOKUP(F722,[4]IMC!$B$6:$R$210,12,FALSE)</f>
        <v>#NAME?</v>
      </c>
      <c r="AI722" s="294" t="e">
        <f ca="1">VLOOKUP(F722,[4]IMC!$B$6:$R$210,13,FALSE)</f>
        <v>#NAME?</v>
      </c>
      <c r="AJ722" s="294" t="e">
        <f ca="1">VLOOKUP(F722,[4]IMC!$B$6:$R$210,14,FALSE)</f>
        <v>#NAME?</v>
      </c>
      <c r="AK722" s="294" t="e">
        <f ca="1">VLOOKUP(F722,[4]IMC!$B$6:$R$210,15,FALSE)</f>
        <v>#NAME?</v>
      </c>
      <c r="AL722" s="294" t="e">
        <f ca="1">VLOOKUP(F722,[4]IMC!$B$6:$R$210,16,FALSE)</f>
        <v>#NAME?</v>
      </c>
      <c r="AM722" s="294" t="e">
        <f ca="1">VLOOKUP(F722,[4]IMC!$B$6:$R$210,17,FALSE)</f>
        <v>#NAME?</v>
      </c>
    </row>
    <row r="723" spans="1:39" ht="12">
      <c r="A723" s="281"/>
      <c r="B723" s="281"/>
      <c r="C723" s="281"/>
      <c r="D723" s="283"/>
      <c r="E723" s="283"/>
      <c r="F723" s="284" t="e">
        <f t="shared" ca="1" si="111"/>
        <v>#NAME?</v>
      </c>
      <c r="G723" s="285" t="e">
        <f t="shared" ca="1" si="112"/>
        <v>#NAME?</v>
      </c>
      <c r="H723" s="281"/>
      <c r="I723" s="281"/>
      <c r="J723" s="281">
        <f t="shared" si="119"/>
        <v>0</v>
      </c>
      <c r="K723" s="281"/>
      <c r="L723" s="286" t="e">
        <f t="shared" si="120"/>
        <v>#DIV/0!</v>
      </c>
      <c r="M723" s="287" t="str">
        <f t="shared" si="114"/>
        <v/>
      </c>
      <c r="N723" s="288" t="e">
        <f ca="1">MATCH(F723,[4]IMC!B:B,0)</f>
        <v>#NAME?</v>
      </c>
      <c r="O723" s="288" t="e">
        <f t="shared" ca="1" si="113"/>
        <v>#NAME?</v>
      </c>
      <c r="P723" s="287" t="e">
        <f ca="1">CONCATENATE(INDEX([4]IMC!$F$1:$R$5,5,$O723) &amp; " e " &amp; INDEX([4]IMC!$F$1:$R$5,5,$O723+1))</f>
        <v>#NAME?</v>
      </c>
      <c r="Q723" s="281"/>
      <c r="R723" s="288" t="e">
        <f ca="1">MATCH(F723,[4]PC!A:A,0)</f>
        <v>#NAME?</v>
      </c>
      <c r="S723" s="288" t="e">
        <f t="shared" ca="1" si="115"/>
        <v>#NAME?</v>
      </c>
      <c r="T723" s="296" t="e">
        <f ca="1">CONCATENATE(INDEX([4]PC!$E$1:$M$2,1,$S723) &amp; " e " &amp; INDEX([4]PC!$E$1:$M$2,1,$S723+1))</f>
        <v>#NAME?</v>
      </c>
      <c r="U723" s="339"/>
      <c r="V723" s="335" t="e">
        <f t="shared" ca="1" si="116"/>
        <v>#NAME?</v>
      </c>
      <c r="W723" s="335" t="e">
        <f ca="1">CONCATENATE(INDEX([4]IMC!$F$1:$R$5,5,$V723) &amp; " e " &amp; INDEX([4]IMC!$F$1:$R$5,5,$V723+1))</f>
        <v>#NAME?</v>
      </c>
      <c r="X723" s="336">
        <f t="shared" si="117"/>
        <v>0</v>
      </c>
      <c r="Y723" s="336">
        <f t="shared" si="118"/>
        <v>0</v>
      </c>
      <c r="Z723" s="337"/>
      <c r="AA723" s="294" t="e">
        <f ca="1">VLOOKUP(F723,[4]IMC!$B$6:$R$210,5,FALSE)</f>
        <v>#NAME?</v>
      </c>
      <c r="AB723" s="294" t="e">
        <f ca="1">VLOOKUP(F723,[4]IMC!$B$6:$R$210,6,FALSE)</f>
        <v>#NAME?</v>
      </c>
      <c r="AC723" s="294" t="e">
        <f ca="1">VLOOKUP(F723,[4]IMC!$B$6:$R$210,7,FALSE)</f>
        <v>#NAME?</v>
      </c>
      <c r="AD723" s="294" t="e">
        <f ca="1">VLOOKUP(F723,[4]IMC!$B$6:$R$210,8,FALSE)</f>
        <v>#NAME?</v>
      </c>
      <c r="AE723" s="294" t="e">
        <f ca="1">VLOOKUP(F723,[4]IMC!$B$6:$R$210,9,FALSE)</f>
        <v>#NAME?</v>
      </c>
      <c r="AF723" s="294" t="e">
        <f ca="1">VLOOKUP(F723,[4]IMC!$B$6:$R$210,10,FALSE)</f>
        <v>#NAME?</v>
      </c>
      <c r="AG723" s="294" t="e">
        <f ca="1">VLOOKUP(F723,[4]IMC!$B$6:$R$210,11,FALSE)</f>
        <v>#NAME?</v>
      </c>
      <c r="AH723" s="294" t="e">
        <f ca="1">VLOOKUP(F723,[4]IMC!$B$6:$R$210,12,FALSE)</f>
        <v>#NAME?</v>
      </c>
      <c r="AI723" s="294" t="e">
        <f ca="1">VLOOKUP(F723,[4]IMC!$B$6:$R$210,13,FALSE)</f>
        <v>#NAME?</v>
      </c>
      <c r="AJ723" s="294" t="e">
        <f ca="1">VLOOKUP(F723,[4]IMC!$B$6:$R$210,14,FALSE)</f>
        <v>#NAME?</v>
      </c>
      <c r="AK723" s="294" t="e">
        <f ca="1">VLOOKUP(F723,[4]IMC!$B$6:$R$210,15,FALSE)</f>
        <v>#NAME?</v>
      </c>
      <c r="AL723" s="294" t="e">
        <f ca="1">VLOOKUP(F723,[4]IMC!$B$6:$R$210,16,FALSE)</f>
        <v>#NAME?</v>
      </c>
      <c r="AM723" s="294" t="e">
        <f ca="1">VLOOKUP(F723,[4]IMC!$B$6:$R$210,17,FALSE)</f>
        <v>#NAME?</v>
      </c>
    </row>
    <row r="724" spans="1:39" ht="12">
      <c r="A724" s="281"/>
      <c r="B724" s="281"/>
      <c r="C724" s="281"/>
      <c r="D724" s="283"/>
      <c r="E724" s="283"/>
      <c r="F724" s="284" t="e">
        <f t="shared" ca="1" si="111"/>
        <v>#NAME?</v>
      </c>
      <c r="G724" s="285" t="e">
        <f t="shared" ca="1" si="112"/>
        <v>#NAME?</v>
      </c>
      <c r="H724" s="281"/>
      <c r="I724" s="281"/>
      <c r="J724" s="281">
        <f t="shared" si="119"/>
        <v>0</v>
      </c>
      <c r="K724" s="281"/>
      <c r="L724" s="286" t="e">
        <f t="shared" si="120"/>
        <v>#DIV/0!</v>
      </c>
      <c r="M724" s="287" t="str">
        <f t="shared" si="114"/>
        <v/>
      </c>
      <c r="N724" s="288" t="e">
        <f ca="1">MATCH(F724,[4]IMC!B:B,0)</f>
        <v>#NAME?</v>
      </c>
      <c r="O724" s="288" t="e">
        <f t="shared" ca="1" si="113"/>
        <v>#NAME?</v>
      </c>
      <c r="P724" s="287" t="e">
        <f ca="1">CONCATENATE(INDEX([4]IMC!$F$1:$R$5,5,$O724) &amp; " e " &amp; INDEX([4]IMC!$F$1:$R$5,5,$O724+1))</f>
        <v>#NAME?</v>
      </c>
      <c r="Q724" s="281"/>
      <c r="R724" s="288" t="e">
        <f ca="1">MATCH(F724,[4]PC!A:A,0)</f>
        <v>#NAME?</v>
      </c>
      <c r="S724" s="288" t="e">
        <f t="shared" ca="1" si="115"/>
        <v>#NAME?</v>
      </c>
      <c r="T724" s="296" t="e">
        <f ca="1">CONCATENATE(INDEX([4]PC!$E$1:$M$2,1,$S724) &amp; " e " &amp; INDEX([4]PC!$E$1:$M$2,1,$S724+1))</f>
        <v>#NAME?</v>
      </c>
      <c r="U724" s="339"/>
      <c r="V724" s="335" t="e">
        <f t="shared" ca="1" si="116"/>
        <v>#NAME?</v>
      </c>
      <c r="W724" s="335" t="e">
        <f ca="1">CONCATENATE(INDEX([4]IMC!$F$1:$R$5,5,$V724) &amp; " e " &amp; INDEX([4]IMC!$F$1:$R$5,5,$V724+1))</f>
        <v>#NAME?</v>
      </c>
      <c r="X724" s="336">
        <f t="shared" si="117"/>
        <v>0</v>
      </c>
      <c r="Y724" s="336">
        <f t="shared" si="118"/>
        <v>0</v>
      </c>
      <c r="Z724" s="337"/>
      <c r="AA724" s="294" t="e">
        <f ca="1">VLOOKUP(F724,[4]IMC!$B$6:$R$210,5,FALSE)</f>
        <v>#NAME?</v>
      </c>
      <c r="AB724" s="294" t="e">
        <f ca="1">VLOOKUP(F724,[4]IMC!$B$6:$R$210,6,FALSE)</f>
        <v>#NAME?</v>
      </c>
      <c r="AC724" s="294" t="e">
        <f ca="1">VLOOKUP(F724,[4]IMC!$B$6:$R$210,7,FALSE)</f>
        <v>#NAME?</v>
      </c>
      <c r="AD724" s="294" t="e">
        <f ca="1">VLOOKUP(F724,[4]IMC!$B$6:$R$210,8,FALSE)</f>
        <v>#NAME?</v>
      </c>
      <c r="AE724" s="294" t="e">
        <f ca="1">VLOOKUP(F724,[4]IMC!$B$6:$R$210,9,FALSE)</f>
        <v>#NAME?</v>
      </c>
      <c r="AF724" s="294" t="e">
        <f ca="1">VLOOKUP(F724,[4]IMC!$B$6:$R$210,10,FALSE)</f>
        <v>#NAME?</v>
      </c>
      <c r="AG724" s="294" t="e">
        <f ca="1">VLOOKUP(F724,[4]IMC!$B$6:$R$210,11,FALSE)</f>
        <v>#NAME?</v>
      </c>
      <c r="AH724" s="294" t="e">
        <f ca="1">VLOOKUP(F724,[4]IMC!$B$6:$R$210,12,FALSE)</f>
        <v>#NAME?</v>
      </c>
      <c r="AI724" s="294" t="e">
        <f ca="1">VLOOKUP(F724,[4]IMC!$B$6:$R$210,13,FALSE)</f>
        <v>#NAME?</v>
      </c>
      <c r="AJ724" s="294" t="e">
        <f ca="1">VLOOKUP(F724,[4]IMC!$B$6:$R$210,14,FALSE)</f>
        <v>#NAME?</v>
      </c>
      <c r="AK724" s="294" t="e">
        <f ca="1">VLOOKUP(F724,[4]IMC!$B$6:$R$210,15,FALSE)</f>
        <v>#NAME?</v>
      </c>
      <c r="AL724" s="294" t="e">
        <f ca="1">VLOOKUP(F724,[4]IMC!$B$6:$R$210,16,FALSE)</f>
        <v>#NAME?</v>
      </c>
      <c r="AM724" s="294" t="e">
        <f ca="1">VLOOKUP(F724,[4]IMC!$B$6:$R$210,17,FALSE)</f>
        <v>#NAME?</v>
      </c>
    </row>
    <row r="725" spans="1:39" ht="12">
      <c r="A725" s="281"/>
      <c r="B725" s="281"/>
      <c r="C725" s="281"/>
      <c r="D725" s="283"/>
      <c r="E725" s="283"/>
      <c r="F725" s="284" t="e">
        <f t="shared" ca="1" si="111"/>
        <v>#NAME?</v>
      </c>
      <c r="G725" s="285" t="e">
        <f t="shared" ca="1" si="112"/>
        <v>#NAME?</v>
      </c>
      <c r="H725" s="281"/>
      <c r="I725" s="281"/>
      <c r="J725" s="281">
        <f t="shared" si="119"/>
        <v>0</v>
      </c>
      <c r="K725" s="281"/>
      <c r="L725" s="286" t="e">
        <f t="shared" si="120"/>
        <v>#DIV/0!</v>
      </c>
      <c r="M725" s="287" t="str">
        <f t="shared" si="114"/>
        <v/>
      </c>
      <c r="N725" s="288" t="e">
        <f ca="1">MATCH(F725,[4]IMC!B:B,0)</f>
        <v>#NAME?</v>
      </c>
      <c r="O725" s="288" t="e">
        <f t="shared" ca="1" si="113"/>
        <v>#NAME?</v>
      </c>
      <c r="P725" s="287" t="e">
        <f ca="1">CONCATENATE(INDEX([4]IMC!$F$1:$R$5,5,$O725) &amp; " e " &amp; INDEX([4]IMC!$F$1:$R$5,5,$O725+1))</f>
        <v>#NAME?</v>
      </c>
      <c r="Q725" s="281"/>
      <c r="R725" s="288" t="e">
        <f ca="1">MATCH(F725,[4]PC!A:A,0)</f>
        <v>#NAME?</v>
      </c>
      <c r="S725" s="288" t="e">
        <f t="shared" ca="1" si="115"/>
        <v>#NAME?</v>
      </c>
      <c r="T725" s="296" t="e">
        <f ca="1">CONCATENATE(INDEX([4]PC!$E$1:$M$2,1,$S725) &amp; " e " &amp; INDEX([4]PC!$E$1:$M$2,1,$S725+1))</f>
        <v>#NAME?</v>
      </c>
      <c r="U725" s="339"/>
      <c r="V725" s="335" t="e">
        <f t="shared" ca="1" si="116"/>
        <v>#NAME?</v>
      </c>
      <c r="W725" s="335" t="e">
        <f ca="1">CONCATENATE(INDEX([4]IMC!$F$1:$R$5,5,$V725) &amp; " e " &amp; INDEX([4]IMC!$F$1:$R$5,5,$V725+1))</f>
        <v>#NAME?</v>
      </c>
      <c r="X725" s="336">
        <f t="shared" si="117"/>
        <v>0</v>
      </c>
      <c r="Y725" s="336">
        <f t="shared" si="118"/>
        <v>0</v>
      </c>
      <c r="Z725" s="337"/>
      <c r="AA725" s="294" t="e">
        <f ca="1">VLOOKUP(F725,[4]IMC!$B$6:$R$210,5,FALSE)</f>
        <v>#NAME?</v>
      </c>
      <c r="AB725" s="294" t="e">
        <f ca="1">VLOOKUP(F725,[4]IMC!$B$6:$R$210,6,FALSE)</f>
        <v>#NAME?</v>
      </c>
      <c r="AC725" s="294" t="e">
        <f ca="1">VLOOKUP(F725,[4]IMC!$B$6:$R$210,7,FALSE)</f>
        <v>#NAME?</v>
      </c>
      <c r="AD725" s="294" t="e">
        <f ca="1">VLOOKUP(F725,[4]IMC!$B$6:$R$210,8,FALSE)</f>
        <v>#NAME?</v>
      </c>
      <c r="AE725" s="294" t="e">
        <f ca="1">VLOOKUP(F725,[4]IMC!$B$6:$R$210,9,FALSE)</f>
        <v>#NAME?</v>
      </c>
      <c r="AF725" s="294" t="e">
        <f ca="1">VLOOKUP(F725,[4]IMC!$B$6:$R$210,10,FALSE)</f>
        <v>#NAME?</v>
      </c>
      <c r="AG725" s="294" t="e">
        <f ca="1">VLOOKUP(F725,[4]IMC!$B$6:$R$210,11,FALSE)</f>
        <v>#NAME?</v>
      </c>
      <c r="AH725" s="294" t="e">
        <f ca="1">VLOOKUP(F725,[4]IMC!$B$6:$R$210,12,FALSE)</f>
        <v>#NAME?</v>
      </c>
      <c r="AI725" s="294" t="e">
        <f ca="1">VLOOKUP(F725,[4]IMC!$B$6:$R$210,13,FALSE)</f>
        <v>#NAME?</v>
      </c>
      <c r="AJ725" s="294" t="e">
        <f ca="1">VLOOKUP(F725,[4]IMC!$B$6:$R$210,14,FALSE)</f>
        <v>#NAME?</v>
      </c>
      <c r="AK725" s="294" t="e">
        <f ca="1">VLOOKUP(F725,[4]IMC!$B$6:$R$210,15,FALSE)</f>
        <v>#NAME?</v>
      </c>
      <c r="AL725" s="294" t="e">
        <f ca="1">VLOOKUP(F725,[4]IMC!$B$6:$R$210,16,FALSE)</f>
        <v>#NAME?</v>
      </c>
      <c r="AM725" s="294" t="e">
        <f ca="1">VLOOKUP(F725,[4]IMC!$B$6:$R$210,17,FALSE)</f>
        <v>#NAME?</v>
      </c>
    </row>
    <row r="726" spans="1:39" ht="12">
      <c r="A726" s="281"/>
      <c r="B726" s="281"/>
      <c r="C726" s="281"/>
      <c r="D726" s="283"/>
      <c r="E726" s="283"/>
      <c r="F726" s="284" t="e">
        <f t="shared" ca="1" si="111"/>
        <v>#NAME?</v>
      </c>
      <c r="G726" s="285" t="e">
        <f t="shared" ca="1" si="112"/>
        <v>#NAME?</v>
      </c>
      <c r="H726" s="281"/>
      <c r="I726" s="281"/>
      <c r="J726" s="281">
        <f t="shared" si="119"/>
        <v>0</v>
      </c>
      <c r="K726" s="281"/>
      <c r="L726" s="286" t="e">
        <f t="shared" si="120"/>
        <v>#DIV/0!</v>
      </c>
      <c r="M726" s="287" t="str">
        <f t="shared" si="114"/>
        <v/>
      </c>
      <c r="N726" s="288" t="e">
        <f ca="1">MATCH(F726,[4]IMC!B:B,0)</f>
        <v>#NAME?</v>
      </c>
      <c r="O726" s="288" t="e">
        <f t="shared" ca="1" si="113"/>
        <v>#NAME?</v>
      </c>
      <c r="P726" s="287" t="e">
        <f ca="1">CONCATENATE(INDEX([4]IMC!$F$1:$R$5,5,$O726) &amp; " e " &amp; INDEX([4]IMC!$F$1:$R$5,5,$O726+1))</f>
        <v>#NAME?</v>
      </c>
      <c r="Q726" s="281"/>
      <c r="R726" s="288" t="e">
        <f ca="1">MATCH(F726,[4]PC!A:A,0)</f>
        <v>#NAME?</v>
      </c>
      <c r="S726" s="288" t="e">
        <f t="shared" ca="1" si="115"/>
        <v>#NAME?</v>
      </c>
      <c r="T726" s="296" t="e">
        <f ca="1">CONCATENATE(INDEX([4]PC!$E$1:$M$2,1,$S726) &amp; " e " &amp; INDEX([4]PC!$E$1:$M$2,1,$S726+1))</f>
        <v>#NAME?</v>
      </c>
      <c r="U726" s="339"/>
      <c r="V726" s="335" t="e">
        <f t="shared" ca="1" si="116"/>
        <v>#NAME?</v>
      </c>
      <c r="W726" s="335" t="e">
        <f ca="1">CONCATENATE(INDEX([4]IMC!$F$1:$R$5,5,$V726) &amp; " e " &amp; INDEX([4]IMC!$F$1:$R$5,5,$V726+1))</f>
        <v>#NAME?</v>
      </c>
      <c r="X726" s="336">
        <f t="shared" si="117"/>
        <v>0</v>
      </c>
      <c r="Y726" s="336">
        <f t="shared" si="118"/>
        <v>0</v>
      </c>
      <c r="Z726" s="337"/>
      <c r="AA726" s="294" t="e">
        <f ca="1">VLOOKUP(F726,[4]IMC!$B$6:$R$210,5,FALSE)</f>
        <v>#NAME?</v>
      </c>
      <c r="AB726" s="294" t="e">
        <f ca="1">VLOOKUP(F726,[4]IMC!$B$6:$R$210,6,FALSE)</f>
        <v>#NAME?</v>
      </c>
      <c r="AC726" s="294" t="e">
        <f ca="1">VLOOKUP(F726,[4]IMC!$B$6:$R$210,7,FALSE)</f>
        <v>#NAME?</v>
      </c>
      <c r="AD726" s="294" t="e">
        <f ca="1">VLOOKUP(F726,[4]IMC!$B$6:$R$210,8,FALSE)</f>
        <v>#NAME?</v>
      </c>
      <c r="AE726" s="294" t="e">
        <f ca="1">VLOOKUP(F726,[4]IMC!$B$6:$R$210,9,FALSE)</f>
        <v>#NAME?</v>
      </c>
      <c r="AF726" s="294" t="e">
        <f ca="1">VLOOKUP(F726,[4]IMC!$B$6:$R$210,10,FALSE)</f>
        <v>#NAME?</v>
      </c>
      <c r="AG726" s="294" t="e">
        <f ca="1">VLOOKUP(F726,[4]IMC!$B$6:$R$210,11,FALSE)</f>
        <v>#NAME?</v>
      </c>
      <c r="AH726" s="294" t="e">
        <f ca="1">VLOOKUP(F726,[4]IMC!$B$6:$R$210,12,FALSE)</f>
        <v>#NAME?</v>
      </c>
      <c r="AI726" s="294" t="e">
        <f ca="1">VLOOKUP(F726,[4]IMC!$B$6:$R$210,13,FALSE)</f>
        <v>#NAME?</v>
      </c>
      <c r="AJ726" s="294" t="e">
        <f ca="1">VLOOKUP(F726,[4]IMC!$B$6:$R$210,14,FALSE)</f>
        <v>#NAME?</v>
      </c>
      <c r="AK726" s="294" t="e">
        <f ca="1">VLOOKUP(F726,[4]IMC!$B$6:$R$210,15,FALSE)</f>
        <v>#NAME?</v>
      </c>
      <c r="AL726" s="294" t="e">
        <f ca="1">VLOOKUP(F726,[4]IMC!$B$6:$R$210,16,FALSE)</f>
        <v>#NAME?</v>
      </c>
      <c r="AM726" s="294" t="e">
        <f ca="1">VLOOKUP(F726,[4]IMC!$B$6:$R$210,17,FALSE)</f>
        <v>#NAME?</v>
      </c>
    </row>
    <row r="727" spans="1:39" ht="12">
      <c r="A727" s="281"/>
      <c r="B727" s="281"/>
      <c r="C727" s="281"/>
      <c r="D727" s="283"/>
      <c r="E727" s="283"/>
      <c r="F727" s="284" t="e">
        <f t="shared" ca="1" si="111"/>
        <v>#NAME?</v>
      </c>
      <c r="G727" s="285" t="e">
        <f t="shared" ca="1" si="112"/>
        <v>#NAME?</v>
      </c>
      <c r="H727" s="281"/>
      <c r="I727" s="281"/>
      <c r="J727" s="281">
        <f t="shared" si="119"/>
        <v>0</v>
      </c>
      <c r="K727" s="281"/>
      <c r="L727" s="286" t="e">
        <f t="shared" si="120"/>
        <v>#DIV/0!</v>
      </c>
      <c r="M727" s="287" t="str">
        <f t="shared" si="114"/>
        <v/>
      </c>
      <c r="N727" s="288" t="e">
        <f ca="1">MATCH(F727,[4]IMC!B:B,0)</f>
        <v>#NAME?</v>
      </c>
      <c r="O727" s="288" t="e">
        <f t="shared" ca="1" si="113"/>
        <v>#NAME?</v>
      </c>
      <c r="P727" s="287" t="e">
        <f ca="1">CONCATENATE(INDEX([4]IMC!$F$1:$R$5,5,$O727) &amp; " e " &amp; INDEX([4]IMC!$F$1:$R$5,5,$O727+1))</f>
        <v>#NAME?</v>
      </c>
      <c r="Q727" s="281"/>
      <c r="R727" s="288" t="e">
        <f ca="1">MATCH(F727,[4]PC!A:A,0)</f>
        <v>#NAME?</v>
      </c>
      <c r="S727" s="288" t="e">
        <f t="shared" ca="1" si="115"/>
        <v>#NAME?</v>
      </c>
      <c r="T727" s="296" t="e">
        <f ca="1">CONCATENATE(INDEX([4]PC!$E$1:$M$2,1,$S727) &amp; " e " &amp; INDEX([4]PC!$E$1:$M$2,1,$S727+1))</f>
        <v>#NAME?</v>
      </c>
      <c r="U727" s="339"/>
      <c r="V727" s="335" t="e">
        <f t="shared" ca="1" si="116"/>
        <v>#NAME?</v>
      </c>
      <c r="W727" s="335" t="e">
        <f ca="1">CONCATENATE(INDEX([4]IMC!$F$1:$R$5,5,$V727) &amp; " e " &amp; INDEX([4]IMC!$F$1:$R$5,5,$V727+1))</f>
        <v>#NAME?</v>
      </c>
      <c r="X727" s="336">
        <f t="shared" si="117"/>
        <v>0</v>
      </c>
      <c r="Y727" s="336">
        <f t="shared" si="118"/>
        <v>0</v>
      </c>
      <c r="Z727" s="337"/>
      <c r="AA727" s="294" t="e">
        <f ca="1">VLOOKUP(F727,[4]IMC!$B$6:$R$210,5,FALSE)</f>
        <v>#NAME?</v>
      </c>
      <c r="AB727" s="294" t="e">
        <f ca="1">VLOOKUP(F727,[4]IMC!$B$6:$R$210,6,FALSE)</f>
        <v>#NAME?</v>
      </c>
      <c r="AC727" s="294" t="e">
        <f ca="1">VLOOKUP(F727,[4]IMC!$B$6:$R$210,7,FALSE)</f>
        <v>#NAME?</v>
      </c>
      <c r="AD727" s="294" t="e">
        <f ca="1">VLOOKUP(F727,[4]IMC!$B$6:$R$210,8,FALSE)</f>
        <v>#NAME?</v>
      </c>
      <c r="AE727" s="294" t="e">
        <f ca="1">VLOOKUP(F727,[4]IMC!$B$6:$R$210,9,FALSE)</f>
        <v>#NAME?</v>
      </c>
      <c r="AF727" s="294" t="e">
        <f ca="1">VLOOKUP(F727,[4]IMC!$B$6:$R$210,10,FALSE)</f>
        <v>#NAME?</v>
      </c>
      <c r="AG727" s="294" t="e">
        <f ca="1">VLOOKUP(F727,[4]IMC!$B$6:$R$210,11,FALSE)</f>
        <v>#NAME?</v>
      </c>
      <c r="AH727" s="294" t="e">
        <f ca="1">VLOOKUP(F727,[4]IMC!$B$6:$R$210,12,FALSE)</f>
        <v>#NAME?</v>
      </c>
      <c r="AI727" s="294" t="e">
        <f ca="1">VLOOKUP(F727,[4]IMC!$B$6:$R$210,13,FALSE)</f>
        <v>#NAME?</v>
      </c>
      <c r="AJ727" s="294" t="e">
        <f ca="1">VLOOKUP(F727,[4]IMC!$B$6:$R$210,14,FALSE)</f>
        <v>#NAME?</v>
      </c>
      <c r="AK727" s="294" t="e">
        <f ca="1">VLOOKUP(F727,[4]IMC!$B$6:$R$210,15,FALSE)</f>
        <v>#NAME?</v>
      </c>
      <c r="AL727" s="294" t="e">
        <f ca="1">VLOOKUP(F727,[4]IMC!$B$6:$R$210,16,FALSE)</f>
        <v>#NAME?</v>
      </c>
      <c r="AM727" s="294" t="e">
        <f ca="1">VLOOKUP(F727,[4]IMC!$B$6:$R$210,17,FALSE)</f>
        <v>#NAME?</v>
      </c>
    </row>
    <row r="728" spans="1:39" ht="12">
      <c r="A728" s="281"/>
      <c r="B728" s="281"/>
      <c r="C728" s="281"/>
      <c r="D728" s="283"/>
      <c r="E728" s="283"/>
      <c r="F728" s="284" t="e">
        <f t="shared" ref="F728:F791" ca="1" si="121">meses(E728,D728)</f>
        <v>#NAME?</v>
      </c>
      <c r="G728" s="285" t="e">
        <f t="shared" ref="G728:G791" ca="1" si="122">AnosMeses(E728,D728)</f>
        <v>#NAME?</v>
      </c>
      <c r="H728" s="281"/>
      <c r="I728" s="281"/>
      <c r="J728" s="281">
        <f t="shared" si="119"/>
        <v>0</v>
      </c>
      <c r="K728" s="281"/>
      <c r="L728" s="286" t="e">
        <f t="shared" si="120"/>
        <v>#DIV/0!</v>
      </c>
      <c r="M728" s="287" t="str">
        <f t="shared" si="114"/>
        <v/>
      </c>
      <c r="N728" s="288" t="e">
        <f ca="1">MATCH(F728,[4]IMC!B:B,0)</f>
        <v>#NAME?</v>
      </c>
      <c r="O728" s="288" t="e">
        <f t="shared" ca="1" si="113"/>
        <v>#NAME?</v>
      </c>
      <c r="P728" s="287" t="e">
        <f ca="1">CONCATENATE(INDEX([4]IMC!$F$1:$R$5,5,$O728) &amp; " e " &amp; INDEX([4]IMC!$F$1:$R$5,5,$O728+1))</f>
        <v>#NAME?</v>
      </c>
      <c r="Q728" s="281"/>
      <c r="R728" s="288" t="e">
        <f ca="1">MATCH(F728,[4]PC!A:A,0)</f>
        <v>#NAME?</v>
      </c>
      <c r="S728" s="288" t="e">
        <f t="shared" ca="1" si="115"/>
        <v>#NAME?</v>
      </c>
      <c r="T728" s="296" t="e">
        <f ca="1">CONCATENATE(INDEX([4]PC!$E$1:$M$2,1,$S728) &amp; " e " &amp; INDEX([4]PC!$E$1:$M$2,1,$S728+1))</f>
        <v>#NAME?</v>
      </c>
      <c r="U728" s="339"/>
      <c r="V728" s="335" t="e">
        <f t="shared" ca="1" si="116"/>
        <v>#NAME?</v>
      </c>
      <c r="W728" s="335" t="e">
        <f ca="1">CONCATENATE(INDEX([4]IMC!$F$1:$R$5,5,$V728) &amp; " e " &amp; INDEX([4]IMC!$F$1:$R$5,5,$V728+1))</f>
        <v>#NAME?</v>
      </c>
      <c r="X728" s="336">
        <f t="shared" si="117"/>
        <v>0</v>
      </c>
      <c r="Y728" s="336">
        <f t="shared" si="118"/>
        <v>0</v>
      </c>
      <c r="Z728" s="337"/>
      <c r="AA728" s="294" t="e">
        <f ca="1">VLOOKUP(F728,[4]IMC!$B$6:$R$210,5,FALSE)</f>
        <v>#NAME?</v>
      </c>
      <c r="AB728" s="294" t="e">
        <f ca="1">VLOOKUP(F728,[4]IMC!$B$6:$R$210,6,FALSE)</f>
        <v>#NAME?</v>
      </c>
      <c r="AC728" s="294" t="e">
        <f ca="1">VLOOKUP(F728,[4]IMC!$B$6:$R$210,7,FALSE)</f>
        <v>#NAME?</v>
      </c>
      <c r="AD728" s="294" t="e">
        <f ca="1">VLOOKUP(F728,[4]IMC!$B$6:$R$210,8,FALSE)</f>
        <v>#NAME?</v>
      </c>
      <c r="AE728" s="294" t="e">
        <f ca="1">VLOOKUP(F728,[4]IMC!$B$6:$R$210,9,FALSE)</f>
        <v>#NAME?</v>
      </c>
      <c r="AF728" s="294" t="e">
        <f ca="1">VLOOKUP(F728,[4]IMC!$B$6:$R$210,10,FALSE)</f>
        <v>#NAME?</v>
      </c>
      <c r="AG728" s="294" t="e">
        <f ca="1">VLOOKUP(F728,[4]IMC!$B$6:$R$210,11,FALSE)</f>
        <v>#NAME?</v>
      </c>
      <c r="AH728" s="294" t="e">
        <f ca="1">VLOOKUP(F728,[4]IMC!$B$6:$R$210,12,FALSE)</f>
        <v>#NAME?</v>
      </c>
      <c r="AI728" s="294" t="e">
        <f ca="1">VLOOKUP(F728,[4]IMC!$B$6:$R$210,13,FALSE)</f>
        <v>#NAME?</v>
      </c>
      <c r="AJ728" s="294" t="e">
        <f ca="1">VLOOKUP(F728,[4]IMC!$B$6:$R$210,14,FALSE)</f>
        <v>#NAME?</v>
      </c>
      <c r="AK728" s="294" t="e">
        <f ca="1">VLOOKUP(F728,[4]IMC!$B$6:$R$210,15,FALSE)</f>
        <v>#NAME?</v>
      </c>
      <c r="AL728" s="294" t="e">
        <f ca="1">VLOOKUP(F728,[4]IMC!$B$6:$R$210,16,FALSE)</f>
        <v>#NAME?</v>
      </c>
      <c r="AM728" s="294" t="e">
        <f ca="1">VLOOKUP(F728,[4]IMC!$B$6:$R$210,17,FALSE)</f>
        <v>#NAME?</v>
      </c>
    </row>
    <row r="729" spans="1:39" ht="12">
      <c r="A729" s="281"/>
      <c r="B729" s="281"/>
      <c r="C729" s="281"/>
      <c r="D729" s="283"/>
      <c r="E729" s="283"/>
      <c r="F729" s="284" t="e">
        <f t="shared" ca="1" si="121"/>
        <v>#NAME?</v>
      </c>
      <c r="G729" s="285" t="e">
        <f t="shared" ca="1" si="122"/>
        <v>#NAME?</v>
      </c>
      <c r="H729" s="281"/>
      <c r="I729" s="281"/>
      <c r="J729" s="281">
        <f t="shared" si="119"/>
        <v>0</v>
      </c>
      <c r="K729" s="281"/>
      <c r="L729" s="286" t="e">
        <f t="shared" si="120"/>
        <v>#DIV/0!</v>
      </c>
      <c r="M729" s="287" t="str">
        <f t="shared" si="114"/>
        <v/>
      </c>
      <c r="N729" s="288" t="e">
        <f ca="1">MATCH(F729,[4]IMC!B:B,0)</f>
        <v>#NAME?</v>
      </c>
      <c r="O729" s="288" t="e">
        <f t="shared" ca="1" si="113"/>
        <v>#NAME?</v>
      </c>
      <c r="P729" s="287" t="e">
        <f ca="1">CONCATENATE(INDEX([4]IMC!$F$1:$R$5,5,$O729) &amp; " e " &amp; INDEX([4]IMC!$F$1:$R$5,5,$O729+1))</f>
        <v>#NAME?</v>
      </c>
      <c r="Q729" s="281"/>
      <c r="R729" s="288" t="e">
        <f ca="1">MATCH(F729,[4]PC!A:A,0)</f>
        <v>#NAME?</v>
      </c>
      <c r="S729" s="288" t="e">
        <f t="shared" ca="1" si="115"/>
        <v>#NAME?</v>
      </c>
      <c r="T729" s="296" t="e">
        <f ca="1">CONCATENATE(INDEX([4]PC!$E$1:$M$2,1,$S729) &amp; " e " &amp; INDEX([4]PC!$E$1:$M$2,1,$S729+1))</f>
        <v>#NAME?</v>
      </c>
      <c r="U729" s="339"/>
      <c r="V729" s="335" t="e">
        <f t="shared" ca="1" si="116"/>
        <v>#NAME?</v>
      </c>
      <c r="W729" s="335" t="e">
        <f ca="1">CONCATENATE(INDEX([4]IMC!$F$1:$R$5,5,$V729) &amp; " e " &amp; INDEX([4]IMC!$F$1:$R$5,5,$V729+1))</f>
        <v>#NAME?</v>
      </c>
      <c r="X729" s="336">
        <f t="shared" si="117"/>
        <v>0</v>
      </c>
      <c r="Y729" s="336">
        <f t="shared" si="118"/>
        <v>0</v>
      </c>
      <c r="Z729" s="337"/>
      <c r="AA729" s="294" t="e">
        <f ca="1">VLOOKUP(F729,[4]IMC!$B$6:$R$210,5,FALSE)</f>
        <v>#NAME?</v>
      </c>
      <c r="AB729" s="294" t="e">
        <f ca="1">VLOOKUP(F729,[4]IMC!$B$6:$R$210,6,FALSE)</f>
        <v>#NAME?</v>
      </c>
      <c r="AC729" s="294" t="e">
        <f ca="1">VLOOKUP(F729,[4]IMC!$B$6:$R$210,7,FALSE)</f>
        <v>#NAME?</v>
      </c>
      <c r="AD729" s="294" t="e">
        <f ca="1">VLOOKUP(F729,[4]IMC!$B$6:$R$210,8,FALSE)</f>
        <v>#NAME?</v>
      </c>
      <c r="AE729" s="294" t="e">
        <f ca="1">VLOOKUP(F729,[4]IMC!$B$6:$R$210,9,FALSE)</f>
        <v>#NAME?</v>
      </c>
      <c r="AF729" s="294" t="e">
        <f ca="1">VLOOKUP(F729,[4]IMC!$B$6:$R$210,10,FALSE)</f>
        <v>#NAME?</v>
      </c>
      <c r="AG729" s="294" t="e">
        <f ca="1">VLOOKUP(F729,[4]IMC!$B$6:$R$210,11,FALSE)</f>
        <v>#NAME?</v>
      </c>
      <c r="AH729" s="294" t="e">
        <f ca="1">VLOOKUP(F729,[4]IMC!$B$6:$R$210,12,FALSE)</f>
        <v>#NAME?</v>
      </c>
      <c r="AI729" s="294" t="e">
        <f ca="1">VLOOKUP(F729,[4]IMC!$B$6:$R$210,13,FALSE)</f>
        <v>#NAME?</v>
      </c>
      <c r="AJ729" s="294" t="e">
        <f ca="1">VLOOKUP(F729,[4]IMC!$B$6:$R$210,14,FALSE)</f>
        <v>#NAME?</v>
      </c>
      <c r="AK729" s="294" t="e">
        <f ca="1">VLOOKUP(F729,[4]IMC!$B$6:$R$210,15,FALSE)</f>
        <v>#NAME?</v>
      </c>
      <c r="AL729" s="294" t="e">
        <f ca="1">VLOOKUP(F729,[4]IMC!$B$6:$R$210,16,FALSE)</f>
        <v>#NAME?</v>
      </c>
      <c r="AM729" s="294" t="e">
        <f ca="1">VLOOKUP(F729,[4]IMC!$B$6:$R$210,17,FALSE)</f>
        <v>#NAME?</v>
      </c>
    </row>
    <row r="730" spans="1:39" ht="12">
      <c r="A730" s="281"/>
      <c r="B730" s="281"/>
      <c r="C730" s="281"/>
      <c r="D730" s="283"/>
      <c r="E730" s="283"/>
      <c r="F730" s="284" t="e">
        <f t="shared" ca="1" si="121"/>
        <v>#NAME?</v>
      </c>
      <c r="G730" s="285" t="e">
        <f t="shared" ca="1" si="122"/>
        <v>#NAME?</v>
      </c>
      <c r="H730" s="281"/>
      <c r="I730" s="281"/>
      <c r="J730" s="281">
        <f t="shared" si="119"/>
        <v>0</v>
      </c>
      <c r="K730" s="281"/>
      <c r="L730" s="286" t="e">
        <f t="shared" si="120"/>
        <v>#DIV/0!</v>
      </c>
      <c r="M730" s="287" t="str">
        <f t="shared" si="114"/>
        <v/>
      </c>
      <c r="N730" s="288" t="e">
        <f ca="1">MATCH(F730,[4]IMC!B:B,0)</f>
        <v>#NAME?</v>
      </c>
      <c r="O730" s="288" t="e">
        <f t="shared" ca="1" si="113"/>
        <v>#NAME?</v>
      </c>
      <c r="P730" s="287" t="e">
        <f ca="1">CONCATENATE(INDEX([4]IMC!$F$1:$R$5,5,$O730) &amp; " e " &amp; INDEX([4]IMC!$F$1:$R$5,5,$O730+1))</f>
        <v>#NAME?</v>
      </c>
      <c r="Q730" s="281"/>
      <c r="R730" s="288" t="e">
        <f ca="1">MATCH(F730,[4]PC!A:A,0)</f>
        <v>#NAME?</v>
      </c>
      <c r="S730" s="288" t="e">
        <f t="shared" ca="1" si="115"/>
        <v>#NAME?</v>
      </c>
      <c r="T730" s="296" t="e">
        <f ca="1">CONCATENATE(INDEX([4]PC!$E$1:$M$2,1,$S730) &amp; " e " &amp; INDEX([4]PC!$E$1:$M$2,1,$S730+1))</f>
        <v>#NAME?</v>
      </c>
      <c r="U730" s="339"/>
      <c r="V730" s="335" t="e">
        <f t="shared" ca="1" si="116"/>
        <v>#NAME?</v>
      </c>
      <c r="W730" s="335" t="e">
        <f ca="1">CONCATENATE(INDEX([4]IMC!$F$1:$R$5,5,$V730) &amp; " e " &amp; INDEX([4]IMC!$F$1:$R$5,5,$V730+1))</f>
        <v>#NAME?</v>
      </c>
      <c r="X730" s="336">
        <f t="shared" si="117"/>
        <v>0</v>
      </c>
      <c r="Y730" s="336">
        <f t="shared" si="118"/>
        <v>0</v>
      </c>
      <c r="Z730" s="337"/>
      <c r="AA730" s="294" t="e">
        <f ca="1">VLOOKUP(F730,[4]IMC!$B$6:$R$210,5,FALSE)</f>
        <v>#NAME?</v>
      </c>
      <c r="AB730" s="294" t="e">
        <f ca="1">VLOOKUP(F730,[4]IMC!$B$6:$R$210,6,FALSE)</f>
        <v>#NAME?</v>
      </c>
      <c r="AC730" s="294" t="e">
        <f ca="1">VLOOKUP(F730,[4]IMC!$B$6:$R$210,7,FALSE)</f>
        <v>#NAME?</v>
      </c>
      <c r="AD730" s="294" t="e">
        <f ca="1">VLOOKUP(F730,[4]IMC!$B$6:$R$210,8,FALSE)</f>
        <v>#NAME?</v>
      </c>
      <c r="AE730" s="294" t="e">
        <f ca="1">VLOOKUP(F730,[4]IMC!$B$6:$R$210,9,FALSE)</f>
        <v>#NAME?</v>
      </c>
      <c r="AF730" s="294" t="e">
        <f ca="1">VLOOKUP(F730,[4]IMC!$B$6:$R$210,10,FALSE)</f>
        <v>#NAME?</v>
      </c>
      <c r="AG730" s="294" t="e">
        <f ca="1">VLOOKUP(F730,[4]IMC!$B$6:$R$210,11,FALSE)</f>
        <v>#NAME?</v>
      </c>
      <c r="AH730" s="294" t="e">
        <f ca="1">VLOOKUP(F730,[4]IMC!$B$6:$R$210,12,FALSE)</f>
        <v>#NAME?</v>
      </c>
      <c r="AI730" s="294" t="e">
        <f ca="1">VLOOKUP(F730,[4]IMC!$B$6:$R$210,13,FALSE)</f>
        <v>#NAME?</v>
      </c>
      <c r="AJ730" s="294" t="e">
        <f ca="1">VLOOKUP(F730,[4]IMC!$B$6:$R$210,14,FALSE)</f>
        <v>#NAME?</v>
      </c>
      <c r="AK730" s="294" t="e">
        <f ca="1">VLOOKUP(F730,[4]IMC!$B$6:$R$210,15,FALSE)</f>
        <v>#NAME?</v>
      </c>
      <c r="AL730" s="294" t="e">
        <f ca="1">VLOOKUP(F730,[4]IMC!$B$6:$R$210,16,FALSE)</f>
        <v>#NAME?</v>
      </c>
      <c r="AM730" s="294" t="e">
        <f ca="1">VLOOKUP(F730,[4]IMC!$B$6:$R$210,17,FALSE)</f>
        <v>#NAME?</v>
      </c>
    </row>
    <row r="731" spans="1:39" ht="12">
      <c r="A731" s="281"/>
      <c r="B731" s="281"/>
      <c r="C731" s="281"/>
      <c r="D731" s="283"/>
      <c r="E731" s="283"/>
      <c r="F731" s="284" t="e">
        <f t="shared" ca="1" si="121"/>
        <v>#NAME?</v>
      </c>
      <c r="G731" s="285" t="e">
        <f t="shared" ca="1" si="122"/>
        <v>#NAME?</v>
      </c>
      <c r="H731" s="281"/>
      <c r="I731" s="281"/>
      <c r="J731" s="281">
        <f t="shared" si="119"/>
        <v>0</v>
      </c>
      <c r="K731" s="281"/>
      <c r="L731" s="286" t="e">
        <f t="shared" si="120"/>
        <v>#DIV/0!</v>
      </c>
      <c r="M731" s="287" t="str">
        <f t="shared" si="114"/>
        <v/>
      </c>
      <c r="N731" s="288" t="e">
        <f ca="1">MATCH(F731,[4]IMC!B:B,0)</f>
        <v>#NAME?</v>
      </c>
      <c r="O731" s="288" t="e">
        <f t="shared" ca="1" si="113"/>
        <v>#NAME?</v>
      </c>
      <c r="P731" s="287" t="e">
        <f ca="1">CONCATENATE(INDEX([4]IMC!$F$1:$R$5,5,$O731) &amp; " e " &amp; INDEX([4]IMC!$F$1:$R$5,5,$O731+1))</f>
        <v>#NAME?</v>
      </c>
      <c r="Q731" s="281"/>
      <c r="R731" s="288" t="e">
        <f ca="1">MATCH(F731,[4]PC!A:A,0)</f>
        <v>#NAME?</v>
      </c>
      <c r="S731" s="288" t="e">
        <f t="shared" ca="1" si="115"/>
        <v>#NAME?</v>
      </c>
      <c r="T731" s="296" t="e">
        <f ca="1">CONCATENATE(INDEX([4]PC!$E$1:$M$2,1,$S731) &amp; " e " &amp; INDEX([4]PC!$E$1:$M$2,1,$S731+1))</f>
        <v>#NAME?</v>
      </c>
      <c r="U731" s="339"/>
      <c r="V731" s="335" t="e">
        <f t="shared" ca="1" si="116"/>
        <v>#NAME?</v>
      </c>
      <c r="W731" s="335" t="e">
        <f ca="1">CONCATENATE(INDEX([4]IMC!$F$1:$R$5,5,$V731) &amp; " e " &amp; INDEX([4]IMC!$F$1:$R$5,5,$V731+1))</f>
        <v>#NAME?</v>
      </c>
      <c r="X731" s="336">
        <f t="shared" si="117"/>
        <v>0</v>
      </c>
      <c r="Y731" s="336">
        <f t="shared" si="118"/>
        <v>0</v>
      </c>
      <c r="Z731" s="337"/>
      <c r="AA731" s="294" t="e">
        <f ca="1">VLOOKUP(F731,[4]IMC!$B$6:$R$210,5,FALSE)</f>
        <v>#NAME?</v>
      </c>
      <c r="AB731" s="294" t="e">
        <f ca="1">VLOOKUP(F731,[4]IMC!$B$6:$R$210,6,FALSE)</f>
        <v>#NAME?</v>
      </c>
      <c r="AC731" s="294" t="e">
        <f ca="1">VLOOKUP(F731,[4]IMC!$B$6:$R$210,7,FALSE)</f>
        <v>#NAME?</v>
      </c>
      <c r="AD731" s="294" t="e">
        <f ca="1">VLOOKUP(F731,[4]IMC!$B$6:$R$210,8,FALSE)</f>
        <v>#NAME?</v>
      </c>
      <c r="AE731" s="294" t="e">
        <f ca="1">VLOOKUP(F731,[4]IMC!$B$6:$R$210,9,FALSE)</f>
        <v>#NAME?</v>
      </c>
      <c r="AF731" s="294" t="e">
        <f ca="1">VLOOKUP(F731,[4]IMC!$B$6:$R$210,10,FALSE)</f>
        <v>#NAME?</v>
      </c>
      <c r="AG731" s="294" t="e">
        <f ca="1">VLOOKUP(F731,[4]IMC!$B$6:$R$210,11,FALSE)</f>
        <v>#NAME?</v>
      </c>
      <c r="AH731" s="294" t="e">
        <f ca="1">VLOOKUP(F731,[4]IMC!$B$6:$R$210,12,FALSE)</f>
        <v>#NAME?</v>
      </c>
      <c r="AI731" s="294" t="e">
        <f ca="1">VLOOKUP(F731,[4]IMC!$B$6:$R$210,13,FALSE)</f>
        <v>#NAME?</v>
      </c>
      <c r="AJ731" s="294" t="e">
        <f ca="1">VLOOKUP(F731,[4]IMC!$B$6:$R$210,14,FALSE)</f>
        <v>#NAME?</v>
      </c>
      <c r="AK731" s="294" t="e">
        <f ca="1">VLOOKUP(F731,[4]IMC!$B$6:$R$210,15,FALSE)</f>
        <v>#NAME?</v>
      </c>
      <c r="AL731" s="294" t="e">
        <f ca="1">VLOOKUP(F731,[4]IMC!$B$6:$R$210,16,FALSE)</f>
        <v>#NAME?</v>
      </c>
      <c r="AM731" s="294" t="e">
        <f ca="1">VLOOKUP(F731,[4]IMC!$B$6:$R$210,17,FALSE)</f>
        <v>#NAME?</v>
      </c>
    </row>
    <row r="732" spans="1:39" ht="12">
      <c r="A732" s="281"/>
      <c r="B732" s="281"/>
      <c r="C732" s="281"/>
      <c r="D732" s="283"/>
      <c r="E732" s="283"/>
      <c r="F732" s="284" t="e">
        <f t="shared" ca="1" si="121"/>
        <v>#NAME?</v>
      </c>
      <c r="G732" s="285" t="e">
        <f t="shared" ca="1" si="122"/>
        <v>#NAME?</v>
      </c>
      <c r="H732" s="281"/>
      <c r="I732" s="281"/>
      <c r="J732" s="281">
        <f t="shared" si="119"/>
        <v>0</v>
      </c>
      <c r="K732" s="281"/>
      <c r="L732" s="286" t="e">
        <f t="shared" si="120"/>
        <v>#DIV/0!</v>
      </c>
      <c r="M732" s="287" t="str">
        <f t="shared" si="114"/>
        <v/>
      </c>
      <c r="N732" s="288" t="e">
        <f ca="1">MATCH(F732,[4]IMC!B:B,0)</f>
        <v>#NAME?</v>
      </c>
      <c r="O732" s="288" t="e">
        <f t="shared" ca="1" si="113"/>
        <v>#NAME?</v>
      </c>
      <c r="P732" s="287" t="e">
        <f ca="1">CONCATENATE(INDEX([4]IMC!$F$1:$R$5,5,$O732) &amp; " e " &amp; INDEX([4]IMC!$F$1:$R$5,5,$O732+1))</f>
        <v>#NAME?</v>
      </c>
      <c r="Q732" s="281"/>
      <c r="R732" s="288" t="e">
        <f ca="1">MATCH(F732,[4]PC!A:A,0)</f>
        <v>#NAME?</v>
      </c>
      <c r="S732" s="288" t="e">
        <f t="shared" ca="1" si="115"/>
        <v>#NAME?</v>
      </c>
      <c r="T732" s="296" t="e">
        <f ca="1">CONCATENATE(INDEX([4]PC!$E$1:$M$2,1,$S732) &amp; " e " &amp; INDEX([4]PC!$E$1:$M$2,1,$S732+1))</f>
        <v>#NAME?</v>
      </c>
      <c r="U732" s="339"/>
      <c r="V732" s="335" t="e">
        <f t="shared" ca="1" si="116"/>
        <v>#NAME?</v>
      </c>
      <c r="W732" s="335" t="e">
        <f ca="1">CONCATENATE(INDEX([4]IMC!$F$1:$R$5,5,$V732) &amp; " e " &amp; INDEX([4]IMC!$F$1:$R$5,5,$V732+1))</f>
        <v>#NAME?</v>
      </c>
      <c r="X732" s="336">
        <f t="shared" si="117"/>
        <v>0</v>
      </c>
      <c r="Y732" s="336">
        <f t="shared" si="118"/>
        <v>0</v>
      </c>
      <c r="Z732" s="337"/>
      <c r="AA732" s="294" t="e">
        <f ca="1">VLOOKUP(F732,[4]IMC!$B$6:$R$210,5,FALSE)</f>
        <v>#NAME?</v>
      </c>
      <c r="AB732" s="294" t="e">
        <f ca="1">VLOOKUP(F732,[4]IMC!$B$6:$R$210,6,FALSE)</f>
        <v>#NAME?</v>
      </c>
      <c r="AC732" s="294" t="e">
        <f ca="1">VLOOKUP(F732,[4]IMC!$B$6:$R$210,7,FALSE)</f>
        <v>#NAME?</v>
      </c>
      <c r="AD732" s="294" t="e">
        <f ca="1">VLOOKUP(F732,[4]IMC!$B$6:$R$210,8,FALSE)</f>
        <v>#NAME?</v>
      </c>
      <c r="AE732" s="294" t="e">
        <f ca="1">VLOOKUP(F732,[4]IMC!$B$6:$R$210,9,FALSE)</f>
        <v>#NAME?</v>
      </c>
      <c r="AF732" s="294" t="e">
        <f ca="1">VLOOKUP(F732,[4]IMC!$B$6:$R$210,10,FALSE)</f>
        <v>#NAME?</v>
      </c>
      <c r="AG732" s="294" t="e">
        <f ca="1">VLOOKUP(F732,[4]IMC!$B$6:$R$210,11,FALSE)</f>
        <v>#NAME?</v>
      </c>
      <c r="AH732" s="294" t="e">
        <f ca="1">VLOOKUP(F732,[4]IMC!$B$6:$R$210,12,FALSE)</f>
        <v>#NAME?</v>
      </c>
      <c r="AI732" s="294" t="e">
        <f ca="1">VLOOKUP(F732,[4]IMC!$B$6:$R$210,13,FALSE)</f>
        <v>#NAME?</v>
      </c>
      <c r="AJ732" s="294" t="e">
        <f ca="1">VLOOKUP(F732,[4]IMC!$B$6:$R$210,14,FALSE)</f>
        <v>#NAME?</v>
      </c>
      <c r="AK732" s="294" t="e">
        <f ca="1">VLOOKUP(F732,[4]IMC!$B$6:$R$210,15,FALSE)</f>
        <v>#NAME?</v>
      </c>
      <c r="AL732" s="294" t="e">
        <f ca="1">VLOOKUP(F732,[4]IMC!$B$6:$R$210,16,FALSE)</f>
        <v>#NAME?</v>
      </c>
      <c r="AM732" s="294" t="e">
        <f ca="1">VLOOKUP(F732,[4]IMC!$B$6:$R$210,17,FALSE)</f>
        <v>#NAME?</v>
      </c>
    </row>
    <row r="733" spans="1:39" ht="12">
      <c r="A733" s="281"/>
      <c r="B733" s="281"/>
      <c r="C733" s="281"/>
      <c r="D733" s="283"/>
      <c r="E733" s="283"/>
      <c r="F733" s="284" t="e">
        <f t="shared" ca="1" si="121"/>
        <v>#NAME?</v>
      </c>
      <c r="G733" s="285" t="e">
        <f t="shared" ca="1" si="122"/>
        <v>#NAME?</v>
      </c>
      <c r="H733" s="281"/>
      <c r="I733" s="281"/>
      <c r="J733" s="281">
        <f t="shared" si="119"/>
        <v>0</v>
      </c>
      <c r="K733" s="281"/>
      <c r="L733" s="286" t="e">
        <f t="shared" si="120"/>
        <v>#DIV/0!</v>
      </c>
      <c r="M733" s="287" t="str">
        <f t="shared" si="114"/>
        <v/>
      </c>
      <c r="N733" s="288" t="e">
        <f ca="1">MATCH(F733,[4]IMC!B:B,0)</f>
        <v>#NAME?</v>
      </c>
      <c r="O733" s="288" t="e">
        <f t="shared" ca="1" si="113"/>
        <v>#NAME?</v>
      </c>
      <c r="P733" s="287" t="e">
        <f ca="1">CONCATENATE(INDEX([4]IMC!$F$1:$R$5,5,$O733) &amp; " e " &amp; INDEX([4]IMC!$F$1:$R$5,5,$O733+1))</f>
        <v>#NAME?</v>
      </c>
      <c r="Q733" s="281"/>
      <c r="R733" s="288" t="e">
        <f ca="1">MATCH(F733,[4]PC!A:A,0)</f>
        <v>#NAME?</v>
      </c>
      <c r="S733" s="288" t="e">
        <f t="shared" ca="1" si="115"/>
        <v>#NAME?</v>
      </c>
      <c r="T733" s="296" t="e">
        <f ca="1">CONCATENATE(INDEX([4]PC!$E$1:$M$2,1,$S733) &amp; " e " &amp; INDEX([4]PC!$E$1:$M$2,1,$S733+1))</f>
        <v>#NAME?</v>
      </c>
      <c r="U733" s="339"/>
      <c r="V733" s="335" t="e">
        <f t="shared" ca="1" si="116"/>
        <v>#NAME?</v>
      </c>
      <c r="W733" s="335" t="e">
        <f ca="1">CONCATENATE(INDEX([4]IMC!$F$1:$R$5,5,$V733) &amp; " e " &amp; INDEX([4]IMC!$F$1:$R$5,5,$V733+1))</f>
        <v>#NAME?</v>
      </c>
      <c r="X733" s="336">
        <f t="shared" si="117"/>
        <v>0</v>
      </c>
      <c r="Y733" s="336">
        <f t="shared" si="118"/>
        <v>0</v>
      </c>
      <c r="Z733" s="337"/>
      <c r="AA733" s="294" t="e">
        <f ca="1">VLOOKUP(F733,[4]IMC!$B$6:$R$210,5,FALSE)</f>
        <v>#NAME?</v>
      </c>
      <c r="AB733" s="294" t="e">
        <f ca="1">VLOOKUP(F733,[4]IMC!$B$6:$R$210,6,FALSE)</f>
        <v>#NAME?</v>
      </c>
      <c r="AC733" s="294" t="e">
        <f ca="1">VLOOKUP(F733,[4]IMC!$B$6:$R$210,7,FALSE)</f>
        <v>#NAME?</v>
      </c>
      <c r="AD733" s="294" t="e">
        <f ca="1">VLOOKUP(F733,[4]IMC!$B$6:$R$210,8,FALSE)</f>
        <v>#NAME?</v>
      </c>
      <c r="AE733" s="294" t="e">
        <f ca="1">VLOOKUP(F733,[4]IMC!$B$6:$R$210,9,FALSE)</f>
        <v>#NAME?</v>
      </c>
      <c r="AF733" s="294" t="e">
        <f ca="1">VLOOKUP(F733,[4]IMC!$B$6:$R$210,10,FALSE)</f>
        <v>#NAME?</v>
      </c>
      <c r="AG733" s="294" t="e">
        <f ca="1">VLOOKUP(F733,[4]IMC!$B$6:$R$210,11,FALSE)</f>
        <v>#NAME?</v>
      </c>
      <c r="AH733" s="294" t="e">
        <f ca="1">VLOOKUP(F733,[4]IMC!$B$6:$R$210,12,FALSE)</f>
        <v>#NAME?</v>
      </c>
      <c r="AI733" s="294" t="e">
        <f ca="1">VLOOKUP(F733,[4]IMC!$B$6:$R$210,13,FALSE)</f>
        <v>#NAME?</v>
      </c>
      <c r="AJ733" s="294" t="e">
        <f ca="1">VLOOKUP(F733,[4]IMC!$B$6:$R$210,14,FALSE)</f>
        <v>#NAME?</v>
      </c>
      <c r="AK733" s="294" t="e">
        <f ca="1">VLOOKUP(F733,[4]IMC!$B$6:$R$210,15,FALSE)</f>
        <v>#NAME?</v>
      </c>
      <c r="AL733" s="294" t="e">
        <f ca="1">VLOOKUP(F733,[4]IMC!$B$6:$R$210,16,FALSE)</f>
        <v>#NAME?</v>
      </c>
      <c r="AM733" s="294" t="e">
        <f ca="1">VLOOKUP(F733,[4]IMC!$B$6:$R$210,17,FALSE)</f>
        <v>#NAME?</v>
      </c>
    </row>
    <row r="734" spans="1:39" ht="12">
      <c r="A734" s="281"/>
      <c r="B734" s="281"/>
      <c r="C734" s="281"/>
      <c r="D734" s="283"/>
      <c r="E734" s="283"/>
      <c r="F734" s="284" t="e">
        <f t="shared" ca="1" si="121"/>
        <v>#NAME?</v>
      </c>
      <c r="G734" s="285" t="e">
        <f t="shared" ca="1" si="122"/>
        <v>#NAME?</v>
      </c>
      <c r="H734" s="281"/>
      <c r="I734" s="281"/>
      <c r="J734" s="281">
        <f t="shared" si="119"/>
        <v>0</v>
      </c>
      <c r="K734" s="281"/>
      <c r="L734" s="286" t="e">
        <f t="shared" si="120"/>
        <v>#DIV/0!</v>
      </c>
      <c r="M734" s="287" t="str">
        <f t="shared" si="114"/>
        <v/>
      </c>
      <c r="N734" s="288" t="e">
        <f ca="1">MATCH(F734,[4]IMC!B:B,0)</f>
        <v>#NAME?</v>
      </c>
      <c r="O734" s="288" t="e">
        <f t="shared" ca="1" si="113"/>
        <v>#NAME?</v>
      </c>
      <c r="P734" s="287" t="e">
        <f ca="1">CONCATENATE(INDEX([4]IMC!$F$1:$R$5,5,$O734) &amp; " e " &amp; INDEX([4]IMC!$F$1:$R$5,5,$O734+1))</f>
        <v>#NAME?</v>
      </c>
      <c r="Q734" s="281"/>
      <c r="R734" s="288" t="e">
        <f ca="1">MATCH(F734,[4]PC!A:A,0)</f>
        <v>#NAME?</v>
      </c>
      <c r="S734" s="288" t="e">
        <f t="shared" ca="1" si="115"/>
        <v>#NAME?</v>
      </c>
      <c r="T734" s="296" t="e">
        <f ca="1">CONCATENATE(INDEX([4]PC!$E$1:$M$2,1,$S734) &amp; " e " &amp; INDEX([4]PC!$E$1:$M$2,1,$S734+1))</f>
        <v>#NAME?</v>
      </c>
      <c r="U734" s="339"/>
      <c r="V734" s="335" t="e">
        <f t="shared" ca="1" si="116"/>
        <v>#NAME?</v>
      </c>
      <c r="W734" s="335" t="e">
        <f ca="1">CONCATENATE(INDEX([4]IMC!$F$1:$R$5,5,$V734) &amp; " e " &amp; INDEX([4]IMC!$F$1:$R$5,5,$V734+1))</f>
        <v>#NAME?</v>
      </c>
      <c r="X734" s="336">
        <f t="shared" si="117"/>
        <v>0</v>
      </c>
      <c r="Y734" s="336">
        <f t="shared" si="118"/>
        <v>0</v>
      </c>
      <c r="Z734" s="337"/>
      <c r="AA734" s="294" t="e">
        <f ca="1">VLOOKUP(F734,[4]IMC!$B$6:$R$210,5,FALSE)</f>
        <v>#NAME?</v>
      </c>
      <c r="AB734" s="294" t="e">
        <f ca="1">VLOOKUP(F734,[4]IMC!$B$6:$R$210,6,FALSE)</f>
        <v>#NAME?</v>
      </c>
      <c r="AC734" s="294" t="e">
        <f ca="1">VLOOKUP(F734,[4]IMC!$B$6:$R$210,7,FALSE)</f>
        <v>#NAME?</v>
      </c>
      <c r="AD734" s="294" t="e">
        <f ca="1">VLOOKUP(F734,[4]IMC!$B$6:$R$210,8,FALSE)</f>
        <v>#NAME?</v>
      </c>
      <c r="AE734" s="294" t="e">
        <f ca="1">VLOOKUP(F734,[4]IMC!$B$6:$R$210,9,FALSE)</f>
        <v>#NAME?</v>
      </c>
      <c r="AF734" s="294" t="e">
        <f ca="1">VLOOKUP(F734,[4]IMC!$B$6:$R$210,10,FALSE)</f>
        <v>#NAME?</v>
      </c>
      <c r="AG734" s="294" t="e">
        <f ca="1">VLOOKUP(F734,[4]IMC!$B$6:$R$210,11,FALSE)</f>
        <v>#NAME?</v>
      </c>
      <c r="AH734" s="294" t="e">
        <f ca="1">VLOOKUP(F734,[4]IMC!$B$6:$R$210,12,FALSE)</f>
        <v>#NAME?</v>
      </c>
      <c r="AI734" s="294" t="e">
        <f ca="1">VLOOKUP(F734,[4]IMC!$B$6:$R$210,13,FALSE)</f>
        <v>#NAME?</v>
      </c>
      <c r="AJ734" s="294" t="e">
        <f ca="1">VLOOKUP(F734,[4]IMC!$B$6:$R$210,14,FALSE)</f>
        <v>#NAME?</v>
      </c>
      <c r="AK734" s="294" t="e">
        <f ca="1">VLOOKUP(F734,[4]IMC!$B$6:$R$210,15,FALSE)</f>
        <v>#NAME?</v>
      </c>
      <c r="AL734" s="294" t="e">
        <f ca="1">VLOOKUP(F734,[4]IMC!$B$6:$R$210,16,FALSE)</f>
        <v>#NAME?</v>
      </c>
      <c r="AM734" s="294" t="e">
        <f ca="1">VLOOKUP(F734,[4]IMC!$B$6:$R$210,17,FALSE)</f>
        <v>#NAME?</v>
      </c>
    </row>
    <row r="735" spans="1:39" ht="12">
      <c r="A735" s="281"/>
      <c r="B735" s="281"/>
      <c r="C735" s="281"/>
      <c r="D735" s="283"/>
      <c r="E735" s="283"/>
      <c r="F735" s="284" t="e">
        <f t="shared" ca="1" si="121"/>
        <v>#NAME?</v>
      </c>
      <c r="G735" s="285" t="e">
        <f t="shared" ca="1" si="122"/>
        <v>#NAME?</v>
      </c>
      <c r="H735" s="281"/>
      <c r="I735" s="281"/>
      <c r="J735" s="281">
        <f t="shared" si="119"/>
        <v>0</v>
      </c>
      <c r="K735" s="281"/>
      <c r="L735" s="286" t="e">
        <f t="shared" si="120"/>
        <v>#DIV/0!</v>
      </c>
      <c r="M735" s="287" t="str">
        <f t="shared" si="114"/>
        <v/>
      </c>
      <c r="N735" s="288" t="e">
        <f ca="1">MATCH(F735,[4]IMC!B:B,0)</f>
        <v>#NAME?</v>
      </c>
      <c r="O735" s="288" t="e">
        <f t="shared" ca="1" si="113"/>
        <v>#NAME?</v>
      </c>
      <c r="P735" s="287" t="e">
        <f ca="1">CONCATENATE(INDEX([4]IMC!$F$1:$R$5,5,$O735) &amp; " e " &amp; INDEX([4]IMC!$F$1:$R$5,5,$O735+1))</f>
        <v>#NAME?</v>
      </c>
      <c r="Q735" s="281"/>
      <c r="R735" s="288" t="e">
        <f ca="1">MATCH(F735,[4]PC!A:A,0)</f>
        <v>#NAME?</v>
      </c>
      <c r="S735" s="288" t="e">
        <f t="shared" ca="1" si="115"/>
        <v>#NAME?</v>
      </c>
      <c r="T735" s="296" t="e">
        <f ca="1">CONCATENATE(INDEX([4]PC!$E$1:$M$2,1,$S735) &amp; " e " &amp; INDEX([4]PC!$E$1:$M$2,1,$S735+1))</f>
        <v>#NAME?</v>
      </c>
      <c r="U735" s="339"/>
      <c r="V735" s="335" t="e">
        <f t="shared" ca="1" si="116"/>
        <v>#NAME?</v>
      </c>
      <c r="W735" s="335" t="e">
        <f ca="1">CONCATENATE(INDEX([4]IMC!$F$1:$R$5,5,$V735) &amp; " e " &amp; INDEX([4]IMC!$F$1:$R$5,5,$V735+1))</f>
        <v>#NAME?</v>
      </c>
      <c r="X735" s="336">
        <f t="shared" si="117"/>
        <v>0</v>
      </c>
      <c r="Y735" s="336">
        <f t="shared" si="118"/>
        <v>0</v>
      </c>
      <c r="Z735" s="337"/>
      <c r="AA735" s="294" t="e">
        <f ca="1">VLOOKUP(F735,[4]IMC!$B$6:$R$210,5,FALSE)</f>
        <v>#NAME?</v>
      </c>
      <c r="AB735" s="294" t="e">
        <f ca="1">VLOOKUP(F735,[4]IMC!$B$6:$R$210,6,FALSE)</f>
        <v>#NAME?</v>
      </c>
      <c r="AC735" s="294" t="e">
        <f ca="1">VLOOKUP(F735,[4]IMC!$B$6:$R$210,7,FALSE)</f>
        <v>#NAME?</v>
      </c>
      <c r="AD735" s="294" t="e">
        <f ca="1">VLOOKUP(F735,[4]IMC!$B$6:$R$210,8,FALSE)</f>
        <v>#NAME?</v>
      </c>
      <c r="AE735" s="294" t="e">
        <f ca="1">VLOOKUP(F735,[4]IMC!$B$6:$R$210,9,FALSE)</f>
        <v>#NAME?</v>
      </c>
      <c r="AF735" s="294" t="e">
        <f ca="1">VLOOKUP(F735,[4]IMC!$B$6:$R$210,10,FALSE)</f>
        <v>#NAME?</v>
      </c>
      <c r="AG735" s="294" t="e">
        <f ca="1">VLOOKUP(F735,[4]IMC!$B$6:$R$210,11,FALSE)</f>
        <v>#NAME?</v>
      </c>
      <c r="AH735" s="294" t="e">
        <f ca="1">VLOOKUP(F735,[4]IMC!$B$6:$R$210,12,FALSE)</f>
        <v>#NAME?</v>
      </c>
      <c r="AI735" s="294" t="e">
        <f ca="1">VLOOKUP(F735,[4]IMC!$B$6:$R$210,13,FALSE)</f>
        <v>#NAME?</v>
      </c>
      <c r="AJ735" s="294" t="e">
        <f ca="1">VLOOKUP(F735,[4]IMC!$B$6:$R$210,14,FALSE)</f>
        <v>#NAME?</v>
      </c>
      <c r="AK735" s="294" t="e">
        <f ca="1">VLOOKUP(F735,[4]IMC!$B$6:$R$210,15,FALSE)</f>
        <v>#NAME?</v>
      </c>
      <c r="AL735" s="294" t="e">
        <f ca="1">VLOOKUP(F735,[4]IMC!$B$6:$R$210,16,FALSE)</f>
        <v>#NAME?</v>
      </c>
      <c r="AM735" s="294" t="e">
        <f ca="1">VLOOKUP(F735,[4]IMC!$B$6:$R$210,17,FALSE)</f>
        <v>#NAME?</v>
      </c>
    </row>
    <row r="736" spans="1:39" ht="12">
      <c r="A736" s="281"/>
      <c r="B736" s="281"/>
      <c r="C736" s="281"/>
      <c r="D736" s="283"/>
      <c r="E736" s="283"/>
      <c r="F736" s="284" t="e">
        <f t="shared" ca="1" si="121"/>
        <v>#NAME?</v>
      </c>
      <c r="G736" s="285" t="e">
        <f t="shared" ca="1" si="122"/>
        <v>#NAME?</v>
      </c>
      <c r="H736" s="281"/>
      <c r="I736" s="281"/>
      <c r="J736" s="281">
        <f t="shared" si="119"/>
        <v>0</v>
      </c>
      <c r="K736" s="281"/>
      <c r="L736" s="286" t="e">
        <f t="shared" si="120"/>
        <v>#DIV/0!</v>
      </c>
      <c r="M736" s="287" t="str">
        <f t="shared" si="114"/>
        <v/>
      </c>
      <c r="N736" s="288" t="e">
        <f ca="1">MATCH(F736,[4]IMC!B:B,0)</f>
        <v>#NAME?</v>
      </c>
      <c r="O736" s="288" t="e">
        <f t="shared" ca="1" si="113"/>
        <v>#NAME?</v>
      </c>
      <c r="P736" s="287" t="e">
        <f ca="1">CONCATENATE(INDEX([4]IMC!$F$1:$R$5,5,$O736) &amp; " e " &amp; INDEX([4]IMC!$F$1:$R$5,5,$O736+1))</f>
        <v>#NAME?</v>
      </c>
      <c r="Q736" s="281"/>
      <c r="R736" s="288" t="e">
        <f ca="1">MATCH(F736,[4]PC!A:A,0)</f>
        <v>#NAME?</v>
      </c>
      <c r="S736" s="288" t="e">
        <f t="shared" ca="1" si="115"/>
        <v>#NAME?</v>
      </c>
      <c r="T736" s="296" t="e">
        <f ca="1">CONCATENATE(INDEX([4]PC!$E$1:$M$2,1,$S736) &amp; " e " &amp; INDEX([4]PC!$E$1:$M$2,1,$S736+1))</f>
        <v>#NAME?</v>
      </c>
      <c r="U736" s="339"/>
      <c r="V736" s="335" t="e">
        <f t="shared" ca="1" si="116"/>
        <v>#NAME?</v>
      </c>
      <c r="W736" s="335" t="e">
        <f ca="1">CONCATENATE(INDEX([4]IMC!$F$1:$R$5,5,$V736) &amp; " e " &amp; INDEX([4]IMC!$F$1:$R$5,5,$V736+1))</f>
        <v>#NAME?</v>
      </c>
      <c r="X736" s="336">
        <f t="shared" si="117"/>
        <v>0</v>
      </c>
      <c r="Y736" s="336">
        <f t="shared" si="118"/>
        <v>0</v>
      </c>
      <c r="Z736" s="337"/>
      <c r="AA736" s="294" t="e">
        <f ca="1">VLOOKUP(F736,[4]IMC!$B$6:$R$210,5,FALSE)</f>
        <v>#NAME?</v>
      </c>
      <c r="AB736" s="294" t="e">
        <f ca="1">VLOOKUP(F736,[4]IMC!$B$6:$R$210,6,FALSE)</f>
        <v>#NAME?</v>
      </c>
      <c r="AC736" s="294" t="e">
        <f ca="1">VLOOKUP(F736,[4]IMC!$B$6:$R$210,7,FALSE)</f>
        <v>#NAME?</v>
      </c>
      <c r="AD736" s="294" t="e">
        <f ca="1">VLOOKUP(F736,[4]IMC!$B$6:$R$210,8,FALSE)</f>
        <v>#NAME?</v>
      </c>
      <c r="AE736" s="294" t="e">
        <f ca="1">VLOOKUP(F736,[4]IMC!$B$6:$R$210,9,FALSE)</f>
        <v>#NAME?</v>
      </c>
      <c r="AF736" s="294" t="e">
        <f ca="1">VLOOKUP(F736,[4]IMC!$B$6:$R$210,10,FALSE)</f>
        <v>#NAME?</v>
      </c>
      <c r="AG736" s="294" t="e">
        <f ca="1">VLOOKUP(F736,[4]IMC!$B$6:$R$210,11,FALSE)</f>
        <v>#NAME?</v>
      </c>
      <c r="AH736" s="294" t="e">
        <f ca="1">VLOOKUP(F736,[4]IMC!$B$6:$R$210,12,FALSE)</f>
        <v>#NAME?</v>
      </c>
      <c r="AI736" s="294" t="e">
        <f ca="1">VLOOKUP(F736,[4]IMC!$B$6:$R$210,13,FALSE)</f>
        <v>#NAME?</v>
      </c>
      <c r="AJ736" s="294" t="e">
        <f ca="1">VLOOKUP(F736,[4]IMC!$B$6:$R$210,14,FALSE)</f>
        <v>#NAME?</v>
      </c>
      <c r="AK736" s="294" t="e">
        <f ca="1">VLOOKUP(F736,[4]IMC!$B$6:$R$210,15,FALSE)</f>
        <v>#NAME?</v>
      </c>
      <c r="AL736" s="294" t="e">
        <f ca="1">VLOOKUP(F736,[4]IMC!$B$6:$R$210,16,FALSE)</f>
        <v>#NAME?</v>
      </c>
      <c r="AM736" s="294" t="e">
        <f ca="1">VLOOKUP(F736,[4]IMC!$B$6:$R$210,17,FALSE)</f>
        <v>#NAME?</v>
      </c>
    </row>
    <row r="737" spans="1:39" ht="12">
      <c r="A737" s="281"/>
      <c r="B737" s="281"/>
      <c r="C737" s="281"/>
      <c r="D737" s="283"/>
      <c r="E737" s="283"/>
      <c r="F737" s="284" t="e">
        <f t="shared" ca="1" si="121"/>
        <v>#NAME?</v>
      </c>
      <c r="G737" s="285" t="e">
        <f t="shared" ca="1" si="122"/>
        <v>#NAME?</v>
      </c>
      <c r="H737" s="281"/>
      <c r="I737" s="281"/>
      <c r="J737" s="281">
        <f t="shared" si="119"/>
        <v>0</v>
      </c>
      <c r="K737" s="281"/>
      <c r="L737" s="286" t="e">
        <f t="shared" si="120"/>
        <v>#DIV/0!</v>
      </c>
      <c r="M737" s="287" t="str">
        <f t="shared" si="114"/>
        <v/>
      </c>
      <c r="N737" s="288" t="e">
        <f ca="1">MATCH(F737,[4]IMC!B:B,0)</f>
        <v>#NAME?</v>
      </c>
      <c r="O737" s="288" t="e">
        <f t="shared" ca="1" si="113"/>
        <v>#NAME?</v>
      </c>
      <c r="P737" s="287" t="e">
        <f ca="1">CONCATENATE(INDEX([4]IMC!$F$1:$R$5,5,$O737) &amp; " e " &amp; INDEX([4]IMC!$F$1:$R$5,5,$O737+1))</f>
        <v>#NAME?</v>
      </c>
      <c r="Q737" s="281"/>
      <c r="R737" s="288" t="e">
        <f ca="1">MATCH(F737,[4]PC!A:A,0)</f>
        <v>#NAME?</v>
      </c>
      <c r="S737" s="288" t="e">
        <f t="shared" ca="1" si="115"/>
        <v>#NAME?</v>
      </c>
      <c r="T737" s="296" t="e">
        <f ca="1">CONCATENATE(INDEX([4]PC!$E$1:$M$2,1,$S737) &amp; " e " &amp; INDEX([4]PC!$E$1:$M$2,1,$S737+1))</f>
        <v>#NAME?</v>
      </c>
      <c r="U737" s="339"/>
      <c r="V737" s="335" t="e">
        <f t="shared" ca="1" si="116"/>
        <v>#NAME?</v>
      </c>
      <c r="W737" s="335" t="e">
        <f ca="1">CONCATENATE(INDEX([4]IMC!$F$1:$R$5,5,$V737) &amp; " e " &amp; INDEX([4]IMC!$F$1:$R$5,5,$V737+1))</f>
        <v>#NAME?</v>
      </c>
      <c r="X737" s="336">
        <f t="shared" si="117"/>
        <v>0</v>
      </c>
      <c r="Y737" s="336">
        <f t="shared" si="118"/>
        <v>0</v>
      </c>
      <c r="Z737" s="337"/>
      <c r="AA737" s="294" t="e">
        <f ca="1">VLOOKUP(F737,[4]IMC!$B$6:$R$210,5,FALSE)</f>
        <v>#NAME?</v>
      </c>
      <c r="AB737" s="294" t="e">
        <f ca="1">VLOOKUP(F737,[4]IMC!$B$6:$R$210,6,FALSE)</f>
        <v>#NAME?</v>
      </c>
      <c r="AC737" s="294" t="e">
        <f ca="1">VLOOKUP(F737,[4]IMC!$B$6:$R$210,7,FALSE)</f>
        <v>#NAME?</v>
      </c>
      <c r="AD737" s="294" t="e">
        <f ca="1">VLOOKUP(F737,[4]IMC!$B$6:$R$210,8,FALSE)</f>
        <v>#NAME?</v>
      </c>
      <c r="AE737" s="294" t="e">
        <f ca="1">VLOOKUP(F737,[4]IMC!$B$6:$R$210,9,FALSE)</f>
        <v>#NAME?</v>
      </c>
      <c r="AF737" s="294" t="e">
        <f ca="1">VLOOKUP(F737,[4]IMC!$B$6:$R$210,10,FALSE)</f>
        <v>#NAME?</v>
      </c>
      <c r="AG737" s="294" t="e">
        <f ca="1">VLOOKUP(F737,[4]IMC!$B$6:$R$210,11,FALSE)</f>
        <v>#NAME?</v>
      </c>
      <c r="AH737" s="294" t="e">
        <f ca="1">VLOOKUP(F737,[4]IMC!$B$6:$R$210,12,FALSE)</f>
        <v>#NAME?</v>
      </c>
      <c r="AI737" s="294" t="e">
        <f ca="1">VLOOKUP(F737,[4]IMC!$B$6:$R$210,13,FALSE)</f>
        <v>#NAME?</v>
      </c>
      <c r="AJ737" s="294" t="e">
        <f ca="1">VLOOKUP(F737,[4]IMC!$B$6:$R$210,14,FALSE)</f>
        <v>#NAME?</v>
      </c>
      <c r="AK737" s="294" t="e">
        <f ca="1">VLOOKUP(F737,[4]IMC!$B$6:$R$210,15,FALSE)</f>
        <v>#NAME?</v>
      </c>
      <c r="AL737" s="294" t="e">
        <f ca="1">VLOOKUP(F737,[4]IMC!$B$6:$R$210,16,FALSE)</f>
        <v>#NAME?</v>
      </c>
      <c r="AM737" s="294" t="e">
        <f ca="1">VLOOKUP(F737,[4]IMC!$B$6:$R$210,17,FALSE)</f>
        <v>#NAME?</v>
      </c>
    </row>
    <row r="738" spans="1:39" ht="12">
      <c r="A738" s="281"/>
      <c r="B738" s="281"/>
      <c r="C738" s="281"/>
      <c r="D738" s="283"/>
      <c r="E738" s="283"/>
      <c r="F738" s="284" t="e">
        <f t="shared" ca="1" si="121"/>
        <v>#NAME?</v>
      </c>
      <c r="G738" s="285" t="e">
        <f t="shared" ca="1" si="122"/>
        <v>#NAME?</v>
      </c>
      <c r="H738" s="281"/>
      <c r="I738" s="281"/>
      <c r="J738" s="281">
        <f t="shared" si="119"/>
        <v>0</v>
      </c>
      <c r="K738" s="281"/>
      <c r="L738" s="286" t="e">
        <f t="shared" si="120"/>
        <v>#DIV/0!</v>
      </c>
      <c r="M738" s="287" t="str">
        <f t="shared" si="114"/>
        <v/>
      </c>
      <c r="N738" s="288" t="e">
        <f ca="1">MATCH(F738,[4]IMC!B:B,0)</f>
        <v>#NAME?</v>
      </c>
      <c r="O738" s="288" t="e">
        <f t="shared" ca="1" si="113"/>
        <v>#NAME?</v>
      </c>
      <c r="P738" s="287" t="e">
        <f ca="1">CONCATENATE(INDEX([4]IMC!$F$1:$R$5,5,$O738) &amp; " e " &amp; INDEX([4]IMC!$F$1:$R$5,5,$O738+1))</f>
        <v>#NAME?</v>
      </c>
      <c r="Q738" s="281"/>
      <c r="R738" s="288" t="e">
        <f ca="1">MATCH(F738,[4]PC!A:A,0)</f>
        <v>#NAME?</v>
      </c>
      <c r="S738" s="288" t="e">
        <f t="shared" ca="1" si="115"/>
        <v>#NAME?</v>
      </c>
      <c r="T738" s="296" t="e">
        <f ca="1">CONCATENATE(INDEX([4]PC!$E$1:$M$2,1,$S738) &amp; " e " &amp; INDEX([4]PC!$E$1:$M$2,1,$S738+1))</f>
        <v>#NAME?</v>
      </c>
      <c r="U738" s="339"/>
      <c r="V738" s="335" t="e">
        <f t="shared" ca="1" si="116"/>
        <v>#NAME?</v>
      </c>
      <c r="W738" s="335" t="e">
        <f ca="1">CONCATENATE(INDEX([4]IMC!$F$1:$R$5,5,$V738) &amp; " e " &amp; INDEX([4]IMC!$F$1:$R$5,5,$V738+1))</f>
        <v>#NAME?</v>
      </c>
      <c r="X738" s="336">
        <f t="shared" si="117"/>
        <v>0</v>
      </c>
      <c r="Y738" s="336">
        <f t="shared" si="118"/>
        <v>0</v>
      </c>
      <c r="Z738" s="337"/>
      <c r="AA738" s="294" t="e">
        <f ca="1">VLOOKUP(F738,[4]IMC!$B$6:$R$210,5,FALSE)</f>
        <v>#NAME?</v>
      </c>
      <c r="AB738" s="294" t="e">
        <f ca="1">VLOOKUP(F738,[4]IMC!$B$6:$R$210,6,FALSE)</f>
        <v>#NAME?</v>
      </c>
      <c r="AC738" s="294" t="e">
        <f ca="1">VLOOKUP(F738,[4]IMC!$B$6:$R$210,7,FALSE)</f>
        <v>#NAME?</v>
      </c>
      <c r="AD738" s="294" t="e">
        <f ca="1">VLOOKUP(F738,[4]IMC!$B$6:$R$210,8,FALSE)</f>
        <v>#NAME?</v>
      </c>
      <c r="AE738" s="294" t="e">
        <f ca="1">VLOOKUP(F738,[4]IMC!$B$6:$R$210,9,FALSE)</f>
        <v>#NAME?</v>
      </c>
      <c r="AF738" s="294" t="e">
        <f ca="1">VLOOKUP(F738,[4]IMC!$B$6:$R$210,10,FALSE)</f>
        <v>#NAME?</v>
      </c>
      <c r="AG738" s="294" t="e">
        <f ca="1">VLOOKUP(F738,[4]IMC!$B$6:$R$210,11,FALSE)</f>
        <v>#NAME?</v>
      </c>
      <c r="AH738" s="294" t="e">
        <f ca="1">VLOOKUP(F738,[4]IMC!$B$6:$R$210,12,FALSE)</f>
        <v>#NAME?</v>
      </c>
      <c r="AI738" s="294" t="e">
        <f ca="1">VLOOKUP(F738,[4]IMC!$B$6:$R$210,13,FALSE)</f>
        <v>#NAME?</v>
      </c>
      <c r="AJ738" s="294" t="e">
        <f ca="1">VLOOKUP(F738,[4]IMC!$B$6:$R$210,14,FALSE)</f>
        <v>#NAME?</v>
      </c>
      <c r="AK738" s="294" t="e">
        <f ca="1">VLOOKUP(F738,[4]IMC!$B$6:$R$210,15,FALSE)</f>
        <v>#NAME?</v>
      </c>
      <c r="AL738" s="294" t="e">
        <f ca="1">VLOOKUP(F738,[4]IMC!$B$6:$R$210,16,FALSE)</f>
        <v>#NAME?</v>
      </c>
      <c r="AM738" s="294" t="e">
        <f ca="1">VLOOKUP(F738,[4]IMC!$B$6:$R$210,17,FALSE)</f>
        <v>#NAME?</v>
      </c>
    </row>
    <row r="739" spans="1:39" ht="12">
      <c r="A739" s="281"/>
      <c r="B739" s="281"/>
      <c r="C739" s="281"/>
      <c r="D739" s="283"/>
      <c r="E739" s="283"/>
      <c r="F739" s="284" t="e">
        <f t="shared" ca="1" si="121"/>
        <v>#NAME?</v>
      </c>
      <c r="G739" s="285" t="e">
        <f t="shared" ca="1" si="122"/>
        <v>#NAME?</v>
      </c>
      <c r="H739" s="281"/>
      <c r="I739" s="281"/>
      <c r="J739" s="281">
        <f t="shared" si="119"/>
        <v>0</v>
      </c>
      <c r="K739" s="281"/>
      <c r="L739" s="286" t="e">
        <f t="shared" si="120"/>
        <v>#DIV/0!</v>
      </c>
      <c r="M739" s="287" t="str">
        <f t="shared" si="114"/>
        <v/>
      </c>
      <c r="N739" s="288" t="e">
        <f ca="1">MATCH(F739,[4]IMC!B:B,0)</f>
        <v>#NAME?</v>
      </c>
      <c r="O739" s="288" t="e">
        <f t="shared" ca="1" si="113"/>
        <v>#NAME?</v>
      </c>
      <c r="P739" s="287" t="e">
        <f ca="1">CONCATENATE(INDEX([4]IMC!$F$1:$R$5,5,$O739) &amp; " e " &amp; INDEX([4]IMC!$F$1:$R$5,5,$O739+1))</f>
        <v>#NAME?</v>
      </c>
      <c r="Q739" s="281"/>
      <c r="R739" s="288" t="e">
        <f ca="1">MATCH(F739,[4]PC!A:A,0)</f>
        <v>#NAME?</v>
      </c>
      <c r="S739" s="288" t="e">
        <f t="shared" ca="1" si="115"/>
        <v>#NAME?</v>
      </c>
      <c r="T739" s="296" t="e">
        <f ca="1">CONCATENATE(INDEX([4]PC!$E$1:$M$2,1,$S739) &amp; " e " &amp; INDEX([4]PC!$E$1:$M$2,1,$S739+1))</f>
        <v>#NAME?</v>
      </c>
      <c r="U739" s="339"/>
      <c r="V739" s="335" t="e">
        <f t="shared" ca="1" si="116"/>
        <v>#NAME?</v>
      </c>
      <c r="W739" s="335" t="e">
        <f ca="1">CONCATENATE(INDEX([4]IMC!$F$1:$R$5,5,$V739) &amp; " e " &amp; INDEX([4]IMC!$F$1:$R$5,5,$V739+1))</f>
        <v>#NAME?</v>
      </c>
      <c r="X739" s="336">
        <f t="shared" si="117"/>
        <v>0</v>
      </c>
      <c r="Y739" s="336">
        <f t="shared" si="118"/>
        <v>0</v>
      </c>
      <c r="Z739" s="337"/>
      <c r="AA739" s="294" t="e">
        <f ca="1">VLOOKUP(F739,[4]IMC!$B$6:$R$210,5,FALSE)</f>
        <v>#NAME?</v>
      </c>
      <c r="AB739" s="294" t="e">
        <f ca="1">VLOOKUP(F739,[4]IMC!$B$6:$R$210,6,FALSE)</f>
        <v>#NAME?</v>
      </c>
      <c r="AC739" s="294" t="e">
        <f ca="1">VLOOKUP(F739,[4]IMC!$B$6:$R$210,7,FALSE)</f>
        <v>#NAME?</v>
      </c>
      <c r="AD739" s="294" t="e">
        <f ca="1">VLOOKUP(F739,[4]IMC!$B$6:$R$210,8,FALSE)</f>
        <v>#NAME?</v>
      </c>
      <c r="AE739" s="294" t="e">
        <f ca="1">VLOOKUP(F739,[4]IMC!$B$6:$R$210,9,FALSE)</f>
        <v>#NAME?</v>
      </c>
      <c r="AF739" s="294" t="e">
        <f ca="1">VLOOKUP(F739,[4]IMC!$B$6:$R$210,10,FALSE)</f>
        <v>#NAME?</v>
      </c>
      <c r="AG739" s="294" t="e">
        <f ca="1">VLOOKUP(F739,[4]IMC!$B$6:$R$210,11,FALSE)</f>
        <v>#NAME?</v>
      </c>
      <c r="AH739" s="294" t="e">
        <f ca="1">VLOOKUP(F739,[4]IMC!$B$6:$R$210,12,FALSE)</f>
        <v>#NAME?</v>
      </c>
      <c r="AI739" s="294" t="e">
        <f ca="1">VLOOKUP(F739,[4]IMC!$B$6:$R$210,13,FALSE)</f>
        <v>#NAME?</v>
      </c>
      <c r="AJ739" s="294" t="e">
        <f ca="1">VLOOKUP(F739,[4]IMC!$B$6:$R$210,14,FALSE)</f>
        <v>#NAME?</v>
      </c>
      <c r="AK739" s="294" t="e">
        <f ca="1">VLOOKUP(F739,[4]IMC!$B$6:$R$210,15,FALSE)</f>
        <v>#NAME?</v>
      </c>
      <c r="AL739" s="294" t="e">
        <f ca="1">VLOOKUP(F739,[4]IMC!$B$6:$R$210,16,FALSE)</f>
        <v>#NAME?</v>
      </c>
      <c r="AM739" s="294" t="e">
        <f ca="1">VLOOKUP(F739,[4]IMC!$B$6:$R$210,17,FALSE)</f>
        <v>#NAME?</v>
      </c>
    </row>
    <row r="740" spans="1:39" ht="12">
      <c r="A740" s="281"/>
      <c r="B740" s="281"/>
      <c r="C740" s="281"/>
      <c r="D740" s="283"/>
      <c r="E740" s="283"/>
      <c r="F740" s="284" t="e">
        <f t="shared" ca="1" si="121"/>
        <v>#NAME?</v>
      </c>
      <c r="G740" s="285" t="e">
        <f t="shared" ca="1" si="122"/>
        <v>#NAME?</v>
      </c>
      <c r="H740" s="281"/>
      <c r="I740" s="281"/>
      <c r="J740" s="281">
        <f t="shared" si="119"/>
        <v>0</v>
      </c>
      <c r="K740" s="281"/>
      <c r="L740" s="286" t="e">
        <f t="shared" si="120"/>
        <v>#DIV/0!</v>
      </c>
      <c r="M740" s="287" t="str">
        <f t="shared" si="114"/>
        <v/>
      </c>
      <c r="N740" s="288" t="e">
        <f ca="1">MATCH(F740,[4]IMC!B:B,0)</f>
        <v>#NAME?</v>
      </c>
      <c r="O740" s="288" t="e">
        <f t="shared" ca="1" si="113"/>
        <v>#NAME?</v>
      </c>
      <c r="P740" s="287" t="e">
        <f ca="1">CONCATENATE(INDEX([4]IMC!$F$1:$R$5,5,$O740) &amp; " e " &amp; INDEX([4]IMC!$F$1:$R$5,5,$O740+1))</f>
        <v>#NAME?</v>
      </c>
      <c r="Q740" s="281"/>
      <c r="R740" s="288" t="e">
        <f ca="1">MATCH(F740,[4]PC!A:A,0)</f>
        <v>#NAME?</v>
      </c>
      <c r="S740" s="288" t="e">
        <f t="shared" ca="1" si="115"/>
        <v>#NAME?</v>
      </c>
      <c r="T740" s="296" t="e">
        <f ca="1">CONCATENATE(INDEX([4]PC!$E$1:$M$2,1,$S740) &amp; " e " &amp; INDEX([4]PC!$E$1:$M$2,1,$S740+1))</f>
        <v>#NAME?</v>
      </c>
      <c r="U740" s="339"/>
      <c r="V740" s="335" t="e">
        <f t="shared" ca="1" si="116"/>
        <v>#NAME?</v>
      </c>
      <c r="W740" s="335" t="e">
        <f ca="1">CONCATENATE(INDEX([4]IMC!$F$1:$R$5,5,$V740) &amp; " e " &amp; INDEX([4]IMC!$F$1:$R$5,5,$V740+1))</f>
        <v>#NAME?</v>
      </c>
      <c r="X740" s="336">
        <f t="shared" si="117"/>
        <v>0</v>
      </c>
      <c r="Y740" s="336">
        <f t="shared" si="118"/>
        <v>0</v>
      </c>
      <c r="Z740" s="337"/>
      <c r="AA740" s="294" t="e">
        <f ca="1">VLOOKUP(F740,[4]IMC!$B$6:$R$210,5,FALSE)</f>
        <v>#NAME?</v>
      </c>
      <c r="AB740" s="294" t="e">
        <f ca="1">VLOOKUP(F740,[4]IMC!$B$6:$R$210,6,FALSE)</f>
        <v>#NAME?</v>
      </c>
      <c r="AC740" s="294" t="e">
        <f ca="1">VLOOKUP(F740,[4]IMC!$B$6:$R$210,7,FALSE)</f>
        <v>#NAME?</v>
      </c>
      <c r="AD740" s="294" t="e">
        <f ca="1">VLOOKUP(F740,[4]IMC!$B$6:$R$210,8,FALSE)</f>
        <v>#NAME?</v>
      </c>
      <c r="AE740" s="294" t="e">
        <f ca="1">VLOOKUP(F740,[4]IMC!$B$6:$R$210,9,FALSE)</f>
        <v>#NAME?</v>
      </c>
      <c r="AF740" s="294" t="e">
        <f ca="1">VLOOKUP(F740,[4]IMC!$B$6:$R$210,10,FALSE)</f>
        <v>#NAME?</v>
      </c>
      <c r="AG740" s="294" t="e">
        <f ca="1">VLOOKUP(F740,[4]IMC!$B$6:$R$210,11,FALSE)</f>
        <v>#NAME?</v>
      </c>
      <c r="AH740" s="294" t="e">
        <f ca="1">VLOOKUP(F740,[4]IMC!$B$6:$R$210,12,FALSE)</f>
        <v>#NAME?</v>
      </c>
      <c r="AI740" s="294" t="e">
        <f ca="1">VLOOKUP(F740,[4]IMC!$B$6:$R$210,13,FALSE)</f>
        <v>#NAME?</v>
      </c>
      <c r="AJ740" s="294" t="e">
        <f ca="1">VLOOKUP(F740,[4]IMC!$B$6:$R$210,14,FALSE)</f>
        <v>#NAME?</v>
      </c>
      <c r="AK740" s="294" t="e">
        <f ca="1">VLOOKUP(F740,[4]IMC!$B$6:$R$210,15,FALSE)</f>
        <v>#NAME?</v>
      </c>
      <c r="AL740" s="294" t="e">
        <f ca="1">VLOOKUP(F740,[4]IMC!$B$6:$R$210,16,FALSE)</f>
        <v>#NAME?</v>
      </c>
      <c r="AM740" s="294" t="e">
        <f ca="1">VLOOKUP(F740,[4]IMC!$B$6:$R$210,17,FALSE)</f>
        <v>#NAME?</v>
      </c>
    </row>
    <row r="741" spans="1:39" ht="12">
      <c r="A741" s="281"/>
      <c r="B741" s="281"/>
      <c r="C741" s="281"/>
      <c r="D741" s="283"/>
      <c r="E741" s="283"/>
      <c r="F741" s="284" t="e">
        <f t="shared" ca="1" si="121"/>
        <v>#NAME?</v>
      </c>
      <c r="G741" s="285" t="e">
        <f t="shared" ca="1" si="122"/>
        <v>#NAME?</v>
      </c>
      <c r="H741" s="281"/>
      <c r="I741" s="281"/>
      <c r="J741" s="281">
        <f t="shared" si="119"/>
        <v>0</v>
      </c>
      <c r="K741" s="281"/>
      <c r="L741" s="286" t="e">
        <f t="shared" si="120"/>
        <v>#DIV/0!</v>
      </c>
      <c r="M741" s="287" t="str">
        <f t="shared" si="114"/>
        <v/>
      </c>
      <c r="N741" s="288" t="e">
        <f ca="1">MATCH(F741,[4]IMC!B:B,0)</f>
        <v>#NAME?</v>
      </c>
      <c r="O741" s="288" t="e">
        <f t="shared" ca="1" si="113"/>
        <v>#NAME?</v>
      </c>
      <c r="P741" s="287" t="e">
        <f ca="1">CONCATENATE(INDEX([4]IMC!$F$1:$R$5,5,$O741) &amp; " e " &amp; INDEX([4]IMC!$F$1:$R$5,5,$O741+1))</f>
        <v>#NAME?</v>
      </c>
      <c r="Q741" s="281"/>
      <c r="R741" s="288" t="e">
        <f ca="1">MATCH(F741,[4]PC!A:A,0)</f>
        <v>#NAME?</v>
      </c>
      <c r="S741" s="288" t="e">
        <f t="shared" ca="1" si="115"/>
        <v>#NAME?</v>
      </c>
      <c r="T741" s="296" t="e">
        <f ca="1">CONCATENATE(INDEX([4]PC!$E$1:$M$2,1,$S741) &amp; " e " &amp; INDEX([4]PC!$E$1:$M$2,1,$S741+1))</f>
        <v>#NAME?</v>
      </c>
      <c r="U741" s="339"/>
      <c r="V741" s="335" t="e">
        <f t="shared" ca="1" si="116"/>
        <v>#NAME?</v>
      </c>
      <c r="W741" s="335" t="e">
        <f ca="1">CONCATENATE(INDEX([4]IMC!$F$1:$R$5,5,$V741) &amp; " e " &amp; INDEX([4]IMC!$F$1:$R$5,5,$V741+1))</f>
        <v>#NAME?</v>
      </c>
      <c r="X741" s="336">
        <f t="shared" si="117"/>
        <v>0</v>
      </c>
      <c r="Y741" s="336">
        <f t="shared" si="118"/>
        <v>0</v>
      </c>
      <c r="Z741" s="337"/>
      <c r="AA741" s="294" t="e">
        <f ca="1">VLOOKUP(F741,[4]IMC!$B$6:$R$210,5,FALSE)</f>
        <v>#NAME?</v>
      </c>
      <c r="AB741" s="294" t="e">
        <f ca="1">VLOOKUP(F741,[4]IMC!$B$6:$R$210,6,FALSE)</f>
        <v>#NAME?</v>
      </c>
      <c r="AC741" s="294" t="e">
        <f ca="1">VLOOKUP(F741,[4]IMC!$B$6:$R$210,7,FALSE)</f>
        <v>#NAME?</v>
      </c>
      <c r="AD741" s="294" t="e">
        <f ca="1">VLOOKUP(F741,[4]IMC!$B$6:$R$210,8,FALSE)</f>
        <v>#NAME?</v>
      </c>
      <c r="AE741" s="294" t="e">
        <f ca="1">VLOOKUP(F741,[4]IMC!$B$6:$R$210,9,FALSE)</f>
        <v>#NAME?</v>
      </c>
      <c r="AF741" s="294" t="e">
        <f ca="1">VLOOKUP(F741,[4]IMC!$B$6:$R$210,10,FALSE)</f>
        <v>#NAME?</v>
      </c>
      <c r="AG741" s="294" t="e">
        <f ca="1">VLOOKUP(F741,[4]IMC!$B$6:$R$210,11,FALSE)</f>
        <v>#NAME?</v>
      </c>
      <c r="AH741" s="294" t="e">
        <f ca="1">VLOOKUP(F741,[4]IMC!$B$6:$R$210,12,FALSE)</f>
        <v>#NAME?</v>
      </c>
      <c r="AI741" s="294" t="e">
        <f ca="1">VLOOKUP(F741,[4]IMC!$B$6:$R$210,13,FALSE)</f>
        <v>#NAME?</v>
      </c>
      <c r="AJ741" s="294" t="e">
        <f ca="1">VLOOKUP(F741,[4]IMC!$B$6:$R$210,14,FALSE)</f>
        <v>#NAME?</v>
      </c>
      <c r="AK741" s="294" t="e">
        <f ca="1">VLOOKUP(F741,[4]IMC!$B$6:$R$210,15,FALSE)</f>
        <v>#NAME?</v>
      </c>
      <c r="AL741" s="294" t="e">
        <f ca="1">VLOOKUP(F741,[4]IMC!$B$6:$R$210,16,FALSE)</f>
        <v>#NAME?</v>
      </c>
      <c r="AM741" s="294" t="e">
        <f ca="1">VLOOKUP(F741,[4]IMC!$B$6:$R$210,17,FALSE)</f>
        <v>#NAME?</v>
      </c>
    </row>
    <row r="742" spans="1:39" ht="12">
      <c r="A742" s="281"/>
      <c r="B742" s="281"/>
      <c r="C742" s="281"/>
      <c r="D742" s="283"/>
      <c r="E742" s="283"/>
      <c r="F742" s="284" t="e">
        <f t="shared" ca="1" si="121"/>
        <v>#NAME?</v>
      </c>
      <c r="G742" s="285" t="e">
        <f t="shared" ca="1" si="122"/>
        <v>#NAME?</v>
      </c>
      <c r="H742" s="281"/>
      <c r="I742" s="281"/>
      <c r="J742" s="281">
        <f t="shared" si="119"/>
        <v>0</v>
      </c>
      <c r="K742" s="281"/>
      <c r="L742" s="286" t="e">
        <f t="shared" si="120"/>
        <v>#DIV/0!</v>
      </c>
      <c r="M742" s="287" t="str">
        <f t="shared" si="114"/>
        <v/>
      </c>
      <c r="N742" s="288" t="e">
        <f ca="1">MATCH(F742,[4]IMC!B:B,0)</f>
        <v>#NAME?</v>
      </c>
      <c r="O742" s="288" t="e">
        <f t="shared" ref="O742:O805" ca="1" si="123">MATCH(M742,INDIRECT("IMC!F" &amp; N742 &amp; ":R" &amp;N742),1)</f>
        <v>#NAME?</v>
      </c>
      <c r="P742" s="287" t="e">
        <f ca="1">CONCATENATE(INDEX([4]IMC!$F$1:$R$5,5,$O742) &amp; " e " &amp; INDEX([4]IMC!$F$1:$R$5,5,$O742+1))</f>
        <v>#NAME?</v>
      </c>
      <c r="Q742" s="281"/>
      <c r="R742" s="288" t="e">
        <f ca="1">MATCH(F742,[4]PC!A:A,0)</f>
        <v>#NAME?</v>
      </c>
      <c r="S742" s="288" t="e">
        <f t="shared" ca="1" si="115"/>
        <v>#NAME?</v>
      </c>
      <c r="T742" s="296" t="e">
        <f ca="1">CONCATENATE(INDEX([4]PC!$E$1:$M$2,1,$S742) &amp; " e " &amp; INDEX([4]PC!$E$1:$M$2,1,$S742+1))</f>
        <v>#NAME?</v>
      </c>
      <c r="U742" s="339"/>
      <c r="V742" s="335" t="e">
        <f t="shared" ca="1" si="116"/>
        <v>#NAME?</v>
      </c>
      <c r="W742" s="335" t="e">
        <f ca="1">CONCATENATE(INDEX([4]IMC!$F$1:$R$5,5,$V742) &amp; " e " &amp; INDEX([4]IMC!$F$1:$R$5,5,$V742+1))</f>
        <v>#NAME?</v>
      </c>
      <c r="X742" s="336">
        <f t="shared" si="117"/>
        <v>0</v>
      </c>
      <c r="Y742" s="336">
        <f t="shared" si="118"/>
        <v>0</v>
      </c>
      <c r="Z742" s="337"/>
      <c r="AA742" s="294" t="e">
        <f ca="1">VLOOKUP(F742,[4]IMC!$B$6:$R$210,5,FALSE)</f>
        <v>#NAME?</v>
      </c>
      <c r="AB742" s="294" t="e">
        <f ca="1">VLOOKUP(F742,[4]IMC!$B$6:$R$210,6,FALSE)</f>
        <v>#NAME?</v>
      </c>
      <c r="AC742" s="294" t="e">
        <f ca="1">VLOOKUP(F742,[4]IMC!$B$6:$R$210,7,FALSE)</f>
        <v>#NAME?</v>
      </c>
      <c r="AD742" s="294" t="e">
        <f ca="1">VLOOKUP(F742,[4]IMC!$B$6:$R$210,8,FALSE)</f>
        <v>#NAME?</v>
      </c>
      <c r="AE742" s="294" t="e">
        <f ca="1">VLOOKUP(F742,[4]IMC!$B$6:$R$210,9,FALSE)</f>
        <v>#NAME?</v>
      </c>
      <c r="AF742" s="294" t="e">
        <f ca="1">VLOOKUP(F742,[4]IMC!$B$6:$R$210,10,FALSE)</f>
        <v>#NAME?</v>
      </c>
      <c r="AG742" s="294" t="e">
        <f ca="1">VLOOKUP(F742,[4]IMC!$B$6:$R$210,11,FALSE)</f>
        <v>#NAME?</v>
      </c>
      <c r="AH742" s="294" t="e">
        <f ca="1">VLOOKUP(F742,[4]IMC!$B$6:$R$210,12,FALSE)</f>
        <v>#NAME?</v>
      </c>
      <c r="AI742" s="294" t="e">
        <f ca="1">VLOOKUP(F742,[4]IMC!$B$6:$R$210,13,FALSE)</f>
        <v>#NAME?</v>
      </c>
      <c r="AJ742" s="294" t="e">
        <f ca="1">VLOOKUP(F742,[4]IMC!$B$6:$R$210,14,FALSE)</f>
        <v>#NAME?</v>
      </c>
      <c r="AK742" s="294" t="e">
        <f ca="1">VLOOKUP(F742,[4]IMC!$B$6:$R$210,15,FALSE)</f>
        <v>#NAME?</v>
      </c>
      <c r="AL742" s="294" t="e">
        <f ca="1">VLOOKUP(F742,[4]IMC!$B$6:$R$210,16,FALSE)</f>
        <v>#NAME?</v>
      </c>
      <c r="AM742" s="294" t="e">
        <f ca="1">VLOOKUP(F742,[4]IMC!$B$6:$R$210,17,FALSE)</f>
        <v>#NAME?</v>
      </c>
    </row>
    <row r="743" spans="1:39" ht="12">
      <c r="A743" s="281"/>
      <c r="B743" s="281"/>
      <c r="C743" s="281"/>
      <c r="D743" s="283"/>
      <c r="E743" s="283"/>
      <c r="F743" s="284" t="e">
        <f t="shared" ca="1" si="121"/>
        <v>#NAME?</v>
      </c>
      <c r="G743" s="285" t="e">
        <f t="shared" ca="1" si="122"/>
        <v>#NAME?</v>
      </c>
      <c r="H743" s="281"/>
      <c r="I743" s="281"/>
      <c r="J743" s="281">
        <f t="shared" si="119"/>
        <v>0</v>
      </c>
      <c r="K743" s="281"/>
      <c r="L743" s="286" t="e">
        <f t="shared" si="120"/>
        <v>#DIV/0!</v>
      </c>
      <c r="M743" s="287" t="str">
        <f t="shared" si="114"/>
        <v/>
      </c>
      <c r="N743" s="288" t="e">
        <f ca="1">MATCH(F743,[4]IMC!B:B,0)</f>
        <v>#NAME?</v>
      </c>
      <c r="O743" s="288" t="e">
        <f t="shared" ca="1" si="123"/>
        <v>#NAME?</v>
      </c>
      <c r="P743" s="287" t="e">
        <f ca="1">CONCATENATE(INDEX([4]IMC!$F$1:$R$5,5,$O743) &amp; " e " &amp; INDEX([4]IMC!$F$1:$R$5,5,$O743+1))</f>
        <v>#NAME?</v>
      </c>
      <c r="Q743" s="281"/>
      <c r="R743" s="288" t="e">
        <f ca="1">MATCH(F743,[4]PC!A:A,0)</f>
        <v>#NAME?</v>
      </c>
      <c r="S743" s="288" t="e">
        <f t="shared" ca="1" si="115"/>
        <v>#NAME?</v>
      </c>
      <c r="T743" s="296" t="e">
        <f ca="1">CONCATENATE(INDEX([4]PC!$E$1:$M$2,1,$S743) &amp; " e " &amp; INDEX([4]PC!$E$1:$M$2,1,$S743+1))</f>
        <v>#NAME?</v>
      </c>
      <c r="U743" s="339"/>
      <c r="V743" s="335" t="e">
        <f t="shared" ca="1" si="116"/>
        <v>#NAME?</v>
      </c>
      <c r="W743" s="335" t="e">
        <f ca="1">CONCATENATE(INDEX([4]IMC!$F$1:$R$5,5,$V743) &amp; " e " &amp; INDEX([4]IMC!$F$1:$R$5,5,$V743+1))</f>
        <v>#NAME?</v>
      </c>
      <c r="X743" s="336">
        <f t="shared" si="117"/>
        <v>0</v>
      </c>
      <c r="Y743" s="336">
        <f t="shared" si="118"/>
        <v>0</v>
      </c>
      <c r="Z743" s="337"/>
      <c r="AA743" s="294" t="e">
        <f ca="1">VLOOKUP(F743,[4]IMC!$B$6:$R$210,5,FALSE)</f>
        <v>#NAME?</v>
      </c>
      <c r="AB743" s="294" t="e">
        <f ca="1">VLOOKUP(F743,[4]IMC!$B$6:$R$210,6,FALSE)</f>
        <v>#NAME?</v>
      </c>
      <c r="AC743" s="294" t="e">
        <f ca="1">VLOOKUP(F743,[4]IMC!$B$6:$R$210,7,FALSE)</f>
        <v>#NAME?</v>
      </c>
      <c r="AD743" s="294" t="e">
        <f ca="1">VLOOKUP(F743,[4]IMC!$B$6:$R$210,8,FALSE)</f>
        <v>#NAME?</v>
      </c>
      <c r="AE743" s="294" t="e">
        <f ca="1">VLOOKUP(F743,[4]IMC!$B$6:$R$210,9,FALSE)</f>
        <v>#NAME?</v>
      </c>
      <c r="AF743" s="294" t="e">
        <f ca="1">VLOOKUP(F743,[4]IMC!$B$6:$R$210,10,FALSE)</f>
        <v>#NAME?</v>
      </c>
      <c r="AG743" s="294" t="e">
        <f ca="1">VLOOKUP(F743,[4]IMC!$B$6:$R$210,11,FALSE)</f>
        <v>#NAME?</v>
      </c>
      <c r="AH743" s="294" t="e">
        <f ca="1">VLOOKUP(F743,[4]IMC!$B$6:$R$210,12,FALSE)</f>
        <v>#NAME?</v>
      </c>
      <c r="AI743" s="294" t="e">
        <f ca="1">VLOOKUP(F743,[4]IMC!$B$6:$R$210,13,FALSE)</f>
        <v>#NAME?</v>
      </c>
      <c r="AJ743" s="294" t="e">
        <f ca="1">VLOOKUP(F743,[4]IMC!$B$6:$R$210,14,FALSE)</f>
        <v>#NAME?</v>
      </c>
      <c r="AK743" s="294" t="e">
        <f ca="1">VLOOKUP(F743,[4]IMC!$B$6:$R$210,15,FALSE)</f>
        <v>#NAME?</v>
      </c>
      <c r="AL743" s="294" t="e">
        <f ca="1">VLOOKUP(F743,[4]IMC!$B$6:$R$210,16,FALSE)</f>
        <v>#NAME?</v>
      </c>
      <c r="AM743" s="294" t="e">
        <f ca="1">VLOOKUP(F743,[4]IMC!$B$6:$R$210,17,FALSE)</f>
        <v>#NAME?</v>
      </c>
    </row>
    <row r="744" spans="1:39" ht="12">
      <c r="A744" s="281"/>
      <c r="B744" s="281"/>
      <c r="C744" s="281"/>
      <c r="D744" s="283"/>
      <c r="E744" s="283"/>
      <c r="F744" s="284" t="e">
        <f t="shared" ca="1" si="121"/>
        <v>#NAME?</v>
      </c>
      <c r="G744" s="285" t="e">
        <f t="shared" ca="1" si="122"/>
        <v>#NAME?</v>
      </c>
      <c r="H744" s="281"/>
      <c r="I744" s="281"/>
      <c r="J744" s="281">
        <f t="shared" si="119"/>
        <v>0</v>
      </c>
      <c r="K744" s="281"/>
      <c r="L744" s="286" t="e">
        <f t="shared" si="120"/>
        <v>#DIV/0!</v>
      </c>
      <c r="M744" s="287" t="str">
        <f t="shared" si="114"/>
        <v/>
      </c>
      <c r="N744" s="288" t="e">
        <f ca="1">MATCH(F744,[4]IMC!B:B,0)</f>
        <v>#NAME?</v>
      </c>
      <c r="O744" s="288" t="e">
        <f t="shared" ca="1" si="123"/>
        <v>#NAME?</v>
      </c>
      <c r="P744" s="287" t="e">
        <f ca="1">CONCATENATE(INDEX([4]IMC!$F$1:$R$5,5,$O744) &amp; " e " &amp; INDEX([4]IMC!$F$1:$R$5,5,$O744+1))</f>
        <v>#NAME?</v>
      </c>
      <c r="Q744" s="281"/>
      <c r="R744" s="288" t="e">
        <f ca="1">MATCH(F744,[4]PC!A:A,0)</f>
        <v>#NAME?</v>
      </c>
      <c r="S744" s="288" t="e">
        <f t="shared" ca="1" si="115"/>
        <v>#NAME?</v>
      </c>
      <c r="T744" s="296" t="e">
        <f ca="1">CONCATENATE(INDEX([4]PC!$E$1:$M$2,1,$S744) &amp; " e " &amp; INDEX([4]PC!$E$1:$M$2,1,$S744+1))</f>
        <v>#NAME?</v>
      </c>
      <c r="U744" s="339"/>
      <c r="V744" s="335" t="e">
        <f t="shared" ca="1" si="116"/>
        <v>#NAME?</v>
      </c>
      <c r="W744" s="335" t="e">
        <f ca="1">CONCATENATE(INDEX([4]IMC!$F$1:$R$5,5,$V744) &amp; " e " &amp; INDEX([4]IMC!$F$1:$R$5,5,$V744+1))</f>
        <v>#NAME?</v>
      </c>
      <c r="X744" s="336">
        <f t="shared" si="117"/>
        <v>0</v>
      </c>
      <c r="Y744" s="336">
        <f t="shared" si="118"/>
        <v>0</v>
      </c>
      <c r="Z744" s="337"/>
      <c r="AA744" s="294" t="e">
        <f ca="1">VLOOKUP(F744,[4]IMC!$B$6:$R$210,5,FALSE)</f>
        <v>#NAME?</v>
      </c>
      <c r="AB744" s="294" t="e">
        <f ca="1">VLOOKUP(F744,[4]IMC!$B$6:$R$210,6,FALSE)</f>
        <v>#NAME?</v>
      </c>
      <c r="AC744" s="294" t="e">
        <f ca="1">VLOOKUP(F744,[4]IMC!$B$6:$R$210,7,FALSE)</f>
        <v>#NAME?</v>
      </c>
      <c r="AD744" s="294" t="e">
        <f ca="1">VLOOKUP(F744,[4]IMC!$B$6:$R$210,8,FALSE)</f>
        <v>#NAME?</v>
      </c>
      <c r="AE744" s="294" t="e">
        <f ca="1">VLOOKUP(F744,[4]IMC!$B$6:$R$210,9,FALSE)</f>
        <v>#NAME?</v>
      </c>
      <c r="AF744" s="294" t="e">
        <f ca="1">VLOOKUP(F744,[4]IMC!$B$6:$R$210,10,FALSE)</f>
        <v>#NAME?</v>
      </c>
      <c r="AG744" s="294" t="e">
        <f ca="1">VLOOKUP(F744,[4]IMC!$B$6:$R$210,11,FALSE)</f>
        <v>#NAME?</v>
      </c>
      <c r="AH744" s="294" t="e">
        <f ca="1">VLOOKUP(F744,[4]IMC!$B$6:$R$210,12,FALSE)</f>
        <v>#NAME?</v>
      </c>
      <c r="AI744" s="294" t="e">
        <f ca="1">VLOOKUP(F744,[4]IMC!$B$6:$R$210,13,FALSE)</f>
        <v>#NAME?</v>
      </c>
      <c r="AJ744" s="294" t="e">
        <f ca="1">VLOOKUP(F744,[4]IMC!$B$6:$R$210,14,FALSE)</f>
        <v>#NAME?</v>
      </c>
      <c r="AK744" s="294" t="e">
        <f ca="1">VLOOKUP(F744,[4]IMC!$B$6:$R$210,15,FALSE)</f>
        <v>#NAME?</v>
      </c>
      <c r="AL744" s="294" t="e">
        <f ca="1">VLOOKUP(F744,[4]IMC!$B$6:$R$210,16,FALSE)</f>
        <v>#NAME?</v>
      </c>
      <c r="AM744" s="294" t="e">
        <f ca="1">VLOOKUP(F744,[4]IMC!$B$6:$R$210,17,FALSE)</f>
        <v>#NAME?</v>
      </c>
    </row>
    <row r="745" spans="1:39" ht="12">
      <c r="A745" s="281"/>
      <c r="B745" s="281"/>
      <c r="C745" s="281"/>
      <c r="D745" s="283"/>
      <c r="E745" s="283"/>
      <c r="F745" s="284" t="e">
        <f t="shared" ca="1" si="121"/>
        <v>#NAME?</v>
      </c>
      <c r="G745" s="285" t="e">
        <f t="shared" ca="1" si="122"/>
        <v>#NAME?</v>
      </c>
      <c r="H745" s="281"/>
      <c r="I745" s="281"/>
      <c r="J745" s="281">
        <f t="shared" si="119"/>
        <v>0</v>
      </c>
      <c r="K745" s="281"/>
      <c r="L745" s="286" t="e">
        <f t="shared" si="120"/>
        <v>#DIV/0!</v>
      </c>
      <c r="M745" s="287" t="str">
        <f t="shared" si="114"/>
        <v/>
      </c>
      <c r="N745" s="288" t="e">
        <f ca="1">MATCH(F745,[4]IMC!B:B,0)</f>
        <v>#NAME?</v>
      </c>
      <c r="O745" s="288" t="e">
        <f t="shared" ca="1" si="123"/>
        <v>#NAME?</v>
      </c>
      <c r="P745" s="287" t="e">
        <f ca="1">CONCATENATE(INDEX([4]IMC!$F$1:$R$5,5,$O745) &amp; " e " &amp; INDEX([4]IMC!$F$1:$R$5,5,$O745+1))</f>
        <v>#NAME?</v>
      </c>
      <c r="Q745" s="281"/>
      <c r="R745" s="288" t="e">
        <f ca="1">MATCH(F745,[4]PC!A:A,0)</f>
        <v>#NAME?</v>
      </c>
      <c r="S745" s="288" t="e">
        <f t="shared" ca="1" si="115"/>
        <v>#NAME?</v>
      </c>
      <c r="T745" s="296" t="e">
        <f ca="1">CONCATENATE(INDEX([4]PC!$E$1:$M$2,1,$S745) &amp; " e " &amp; INDEX([4]PC!$E$1:$M$2,1,$S745+1))</f>
        <v>#NAME?</v>
      </c>
      <c r="U745" s="339"/>
      <c r="V745" s="335" t="e">
        <f t="shared" ca="1" si="116"/>
        <v>#NAME?</v>
      </c>
      <c r="W745" s="335" t="e">
        <f ca="1">CONCATENATE(INDEX([4]IMC!$F$1:$R$5,5,$V745) &amp; " e " &amp; INDEX([4]IMC!$F$1:$R$5,5,$V745+1))</f>
        <v>#NAME?</v>
      </c>
      <c r="X745" s="336">
        <f t="shared" si="117"/>
        <v>0</v>
      </c>
      <c r="Y745" s="336">
        <f t="shared" si="118"/>
        <v>0</v>
      </c>
      <c r="Z745" s="337"/>
      <c r="AA745" s="294" t="e">
        <f ca="1">VLOOKUP(F745,[4]IMC!$B$6:$R$210,5,FALSE)</f>
        <v>#NAME?</v>
      </c>
      <c r="AB745" s="294" t="e">
        <f ca="1">VLOOKUP(F745,[4]IMC!$B$6:$R$210,6,FALSE)</f>
        <v>#NAME?</v>
      </c>
      <c r="AC745" s="294" t="e">
        <f ca="1">VLOOKUP(F745,[4]IMC!$B$6:$R$210,7,FALSE)</f>
        <v>#NAME?</v>
      </c>
      <c r="AD745" s="294" t="e">
        <f ca="1">VLOOKUP(F745,[4]IMC!$B$6:$R$210,8,FALSE)</f>
        <v>#NAME?</v>
      </c>
      <c r="AE745" s="294" t="e">
        <f ca="1">VLOOKUP(F745,[4]IMC!$B$6:$R$210,9,FALSE)</f>
        <v>#NAME?</v>
      </c>
      <c r="AF745" s="294" t="e">
        <f ca="1">VLOOKUP(F745,[4]IMC!$B$6:$R$210,10,FALSE)</f>
        <v>#NAME?</v>
      </c>
      <c r="AG745" s="294" t="e">
        <f ca="1">VLOOKUP(F745,[4]IMC!$B$6:$R$210,11,FALSE)</f>
        <v>#NAME?</v>
      </c>
      <c r="AH745" s="294" t="e">
        <f ca="1">VLOOKUP(F745,[4]IMC!$B$6:$R$210,12,FALSE)</f>
        <v>#NAME?</v>
      </c>
      <c r="AI745" s="294" t="e">
        <f ca="1">VLOOKUP(F745,[4]IMC!$B$6:$R$210,13,FALSE)</f>
        <v>#NAME?</v>
      </c>
      <c r="AJ745" s="294" t="e">
        <f ca="1">VLOOKUP(F745,[4]IMC!$B$6:$R$210,14,FALSE)</f>
        <v>#NAME?</v>
      </c>
      <c r="AK745" s="294" t="e">
        <f ca="1">VLOOKUP(F745,[4]IMC!$B$6:$R$210,15,FALSE)</f>
        <v>#NAME?</v>
      </c>
      <c r="AL745" s="294" t="e">
        <f ca="1">VLOOKUP(F745,[4]IMC!$B$6:$R$210,16,FALSE)</f>
        <v>#NAME?</v>
      </c>
      <c r="AM745" s="294" t="e">
        <f ca="1">VLOOKUP(F745,[4]IMC!$B$6:$R$210,17,FALSE)</f>
        <v>#NAME?</v>
      </c>
    </row>
    <row r="746" spans="1:39" ht="12">
      <c r="A746" s="281"/>
      <c r="B746" s="281"/>
      <c r="C746" s="281"/>
      <c r="D746" s="283"/>
      <c r="E746" s="283"/>
      <c r="F746" s="284" t="e">
        <f t="shared" ca="1" si="121"/>
        <v>#NAME?</v>
      </c>
      <c r="G746" s="285" t="e">
        <f t="shared" ca="1" si="122"/>
        <v>#NAME?</v>
      </c>
      <c r="H746" s="281"/>
      <c r="I746" s="281"/>
      <c r="J746" s="281">
        <f t="shared" si="119"/>
        <v>0</v>
      </c>
      <c r="K746" s="281"/>
      <c r="L746" s="286" t="e">
        <f t="shared" si="120"/>
        <v>#DIV/0!</v>
      </c>
      <c r="M746" s="287" t="str">
        <f t="shared" si="114"/>
        <v/>
      </c>
      <c r="N746" s="288" t="e">
        <f ca="1">MATCH(F746,[4]IMC!B:B,0)</f>
        <v>#NAME?</v>
      </c>
      <c r="O746" s="288" t="e">
        <f t="shared" ca="1" si="123"/>
        <v>#NAME?</v>
      </c>
      <c r="P746" s="287" t="e">
        <f ca="1">CONCATENATE(INDEX([4]IMC!$F$1:$R$5,5,$O746) &amp; " e " &amp; INDEX([4]IMC!$F$1:$R$5,5,$O746+1))</f>
        <v>#NAME?</v>
      </c>
      <c r="Q746" s="281"/>
      <c r="R746" s="288" t="e">
        <f ca="1">MATCH(F746,[4]PC!A:A,0)</f>
        <v>#NAME?</v>
      </c>
      <c r="S746" s="288" t="e">
        <f t="shared" ca="1" si="115"/>
        <v>#NAME?</v>
      </c>
      <c r="T746" s="296" t="e">
        <f ca="1">CONCATENATE(INDEX([4]PC!$E$1:$M$2,1,$S746) &amp; " e " &amp; INDEX([4]PC!$E$1:$M$2,1,$S746+1))</f>
        <v>#NAME?</v>
      </c>
      <c r="U746" s="339"/>
      <c r="V746" s="335" t="e">
        <f t="shared" ca="1" si="116"/>
        <v>#NAME?</v>
      </c>
      <c r="W746" s="335" t="e">
        <f ca="1">CONCATENATE(INDEX([4]IMC!$F$1:$R$5,5,$V746) &amp; " e " &amp; INDEX([4]IMC!$F$1:$R$5,5,$V746+1))</f>
        <v>#NAME?</v>
      </c>
      <c r="X746" s="336">
        <f t="shared" si="117"/>
        <v>0</v>
      </c>
      <c r="Y746" s="336">
        <f t="shared" si="118"/>
        <v>0</v>
      </c>
      <c r="Z746" s="337"/>
      <c r="AA746" s="294" t="e">
        <f ca="1">VLOOKUP(F746,[4]IMC!$B$6:$R$210,5,FALSE)</f>
        <v>#NAME?</v>
      </c>
      <c r="AB746" s="294" t="e">
        <f ca="1">VLOOKUP(F746,[4]IMC!$B$6:$R$210,6,FALSE)</f>
        <v>#NAME?</v>
      </c>
      <c r="AC746" s="294" t="e">
        <f ca="1">VLOOKUP(F746,[4]IMC!$B$6:$R$210,7,FALSE)</f>
        <v>#NAME?</v>
      </c>
      <c r="AD746" s="294" t="e">
        <f ca="1">VLOOKUP(F746,[4]IMC!$B$6:$R$210,8,FALSE)</f>
        <v>#NAME?</v>
      </c>
      <c r="AE746" s="294" t="e">
        <f ca="1">VLOOKUP(F746,[4]IMC!$B$6:$R$210,9,FALSE)</f>
        <v>#NAME?</v>
      </c>
      <c r="AF746" s="294" t="e">
        <f ca="1">VLOOKUP(F746,[4]IMC!$B$6:$R$210,10,FALSE)</f>
        <v>#NAME?</v>
      </c>
      <c r="AG746" s="294" t="e">
        <f ca="1">VLOOKUP(F746,[4]IMC!$B$6:$R$210,11,FALSE)</f>
        <v>#NAME?</v>
      </c>
      <c r="AH746" s="294" t="e">
        <f ca="1">VLOOKUP(F746,[4]IMC!$B$6:$R$210,12,FALSE)</f>
        <v>#NAME?</v>
      </c>
      <c r="AI746" s="294" t="e">
        <f ca="1">VLOOKUP(F746,[4]IMC!$B$6:$R$210,13,FALSE)</f>
        <v>#NAME?</v>
      </c>
      <c r="AJ746" s="294" t="e">
        <f ca="1">VLOOKUP(F746,[4]IMC!$B$6:$R$210,14,FALSE)</f>
        <v>#NAME?</v>
      </c>
      <c r="AK746" s="294" t="e">
        <f ca="1">VLOOKUP(F746,[4]IMC!$B$6:$R$210,15,FALSE)</f>
        <v>#NAME?</v>
      </c>
      <c r="AL746" s="294" t="e">
        <f ca="1">VLOOKUP(F746,[4]IMC!$B$6:$R$210,16,FALSE)</f>
        <v>#NAME?</v>
      </c>
      <c r="AM746" s="294" t="e">
        <f ca="1">VLOOKUP(F746,[4]IMC!$B$6:$R$210,17,FALSE)</f>
        <v>#NAME?</v>
      </c>
    </row>
    <row r="747" spans="1:39" ht="12">
      <c r="A747" s="281"/>
      <c r="B747" s="281"/>
      <c r="C747" s="281"/>
      <c r="D747" s="283"/>
      <c r="E747" s="283"/>
      <c r="F747" s="284" t="e">
        <f t="shared" ca="1" si="121"/>
        <v>#NAME?</v>
      </c>
      <c r="G747" s="285" t="e">
        <f t="shared" ca="1" si="122"/>
        <v>#NAME?</v>
      </c>
      <c r="H747" s="281"/>
      <c r="I747" s="281"/>
      <c r="J747" s="281">
        <f t="shared" si="119"/>
        <v>0</v>
      </c>
      <c r="K747" s="281"/>
      <c r="L747" s="286" t="e">
        <f t="shared" si="120"/>
        <v>#DIV/0!</v>
      </c>
      <c r="M747" s="287" t="str">
        <f t="shared" si="114"/>
        <v/>
      </c>
      <c r="N747" s="288" t="e">
        <f ca="1">MATCH(F747,[4]IMC!B:B,0)</f>
        <v>#NAME?</v>
      </c>
      <c r="O747" s="288" t="e">
        <f t="shared" ca="1" si="123"/>
        <v>#NAME?</v>
      </c>
      <c r="P747" s="287" t="e">
        <f ca="1">CONCATENATE(INDEX([4]IMC!$F$1:$R$5,5,$O747) &amp; " e " &amp; INDEX([4]IMC!$F$1:$R$5,5,$O747+1))</f>
        <v>#NAME?</v>
      </c>
      <c r="Q747" s="281"/>
      <c r="R747" s="288" t="e">
        <f ca="1">MATCH(F747,[4]PC!A:A,0)</f>
        <v>#NAME?</v>
      </c>
      <c r="S747" s="288" t="e">
        <f t="shared" ca="1" si="115"/>
        <v>#NAME?</v>
      </c>
      <c r="T747" s="296" t="e">
        <f ca="1">CONCATENATE(INDEX([4]PC!$E$1:$M$2,1,$S747) &amp; " e " &amp; INDEX([4]PC!$E$1:$M$2,1,$S747+1))</f>
        <v>#NAME?</v>
      </c>
      <c r="U747" s="339"/>
      <c r="V747" s="335" t="e">
        <f t="shared" ca="1" si="116"/>
        <v>#NAME?</v>
      </c>
      <c r="W747" s="335" t="e">
        <f ca="1">CONCATENATE(INDEX([4]IMC!$F$1:$R$5,5,$V747) &amp; " e " &amp; INDEX([4]IMC!$F$1:$R$5,5,$V747+1))</f>
        <v>#NAME?</v>
      </c>
      <c r="X747" s="336">
        <f t="shared" si="117"/>
        <v>0</v>
      </c>
      <c r="Y747" s="336">
        <f t="shared" si="118"/>
        <v>0</v>
      </c>
      <c r="Z747" s="337"/>
      <c r="AA747" s="294" t="e">
        <f ca="1">VLOOKUP(F747,[4]IMC!$B$6:$R$210,5,FALSE)</f>
        <v>#NAME?</v>
      </c>
      <c r="AB747" s="294" t="e">
        <f ca="1">VLOOKUP(F747,[4]IMC!$B$6:$R$210,6,FALSE)</f>
        <v>#NAME?</v>
      </c>
      <c r="AC747" s="294" t="e">
        <f ca="1">VLOOKUP(F747,[4]IMC!$B$6:$R$210,7,FALSE)</f>
        <v>#NAME?</v>
      </c>
      <c r="AD747" s="294" t="e">
        <f ca="1">VLOOKUP(F747,[4]IMC!$B$6:$R$210,8,FALSE)</f>
        <v>#NAME?</v>
      </c>
      <c r="AE747" s="294" t="e">
        <f ca="1">VLOOKUP(F747,[4]IMC!$B$6:$R$210,9,FALSE)</f>
        <v>#NAME?</v>
      </c>
      <c r="AF747" s="294" t="e">
        <f ca="1">VLOOKUP(F747,[4]IMC!$B$6:$R$210,10,FALSE)</f>
        <v>#NAME?</v>
      </c>
      <c r="AG747" s="294" t="e">
        <f ca="1">VLOOKUP(F747,[4]IMC!$B$6:$R$210,11,FALSE)</f>
        <v>#NAME?</v>
      </c>
      <c r="AH747" s="294" t="e">
        <f ca="1">VLOOKUP(F747,[4]IMC!$B$6:$R$210,12,FALSE)</f>
        <v>#NAME?</v>
      </c>
      <c r="AI747" s="294" t="e">
        <f ca="1">VLOOKUP(F747,[4]IMC!$B$6:$R$210,13,FALSE)</f>
        <v>#NAME?</v>
      </c>
      <c r="AJ747" s="294" t="e">
        <f ca="1">VLOOKUP(F747,[4]IMC!$B$6:$R$210,14,FALSE)</f>
        <v>#NAME?</v>
      </c>
      <c r="AK747" s="294" t="e">
        <f ca="1">VLOOKUP(F747,[4]IMC!$B$6:$R$210,15,FALSE)</f>
        <v>#NAME?</v>
      </c>
      <c r="AL747" s="294" t="e">
        <f ca="1">VLOOKUP(F747,[4]IMC!$B$6:$R$210,16,FALSE)</f>
        <v>#NAME?</v>
      </c>
      <c r="AM747" s="294" t="e">
        <f ca="1">VLOOKUP(F747,[4]IMC!$B$6:$R$210,17,FALSE)</f>
        <v>#NAME?</v>
      </c>
    </row>
    <row r="748" spans="1:39" ht="12">
      <c r="A748" s="281"/>
      <c r="B748" s="281"/>
      <c r="C748" s="281"/>
      <c r="D748" s="283"/>
      <c r="E748" s="283"/>
      <c r="F748" s="284" t="e">
        <f t="shared" ca="1" si="121"/>
        <v>#NAME?</v>
      </c>
      <c r="G748" s="285" t="e">
        <f t="shared" ca="1" si="122"/>
        <v>#NAME?</v>
      </c>
      <c r="H748" s="281"/>
      <c r="I748" s="281"/>
      <c r="J748" s="281">
        <f t="shared" si="119"/>
        <v>0</v>
      </c>
      <c r="K748" s="281"/>
      <c r="L748" s="286" t="e">
        <f t="shared" si="120"/>
        <v>#DIV/0!</v>
      </c>
      <c r="M748" s="287" t="str">
        <f t="shared" si="114"/>
        <v/>
      </c>
      <c r="N748" s="288" t="e">
        <f ca="1">MATCH(F748,[4]IMC!B:B,0)</f>
        <v>#NAME?</v>
      </c>
      <c r="O748" s="288" t="e">
        <f t="shared" ca="1" si="123"/>
        <v>#NAME?</v>
      </c>
      <c r="P748" s="287" t="e">
        <f ca="1">CONCATENATE(INDEX([4]IMC!$F$1:$R$5,5,$O748) &amp; " e " &amp; INDEX([4]IMC!$F$1:$R$5,5,$O748+1))</f>
        <v>#NAME?</v>
      </c>
      <c r="Q748" s="281"/>
      <c r="R748" s="288" t="e">
        <f ca="1">MATCH(F748,[4]PC!A:A,0)</f>
        <v>#NAME?</v>
      </c>
      <c r="S748" s="288" t="e">
        <f t="shared" ca="1" si="115"/>
        <v>#NAME?</v>
      </c>
      <c r="T748" s="296" t="e">
        <f ca="1">CONCATENATE(INDEX([4]PC!$E$1:$M$2,1,$S748) &amp; " e " &amp; INDEX([4]PC!$E$1:$M$2,1,$S748+1))</f>
        <v>#NAME?</v>
      </c>
      <c r="U748" s="339"/>
      <c r="V748" s="335" t="e">
        <f t="shared" ca="1" si="116"/>
        <v>#NAME?</v>
      </c>
      <c r="W748" s="335" t="e">
        <f ca="1">CONCATENATE(INDEX([4]IMC!$F$1:$R$5,5,$V748) &amp; " e " &amp; INDEX([4]IMC!$F$1:$R$5,5,$V748+1))</f>
        <v>#NAME?</v>
      </c>
      <c r="X748" s="336">
        <f t="shared" si="117"/>
        <v>0</v>
      </c>
      <c r="Y748" s="336">
        <f t="shared" si="118"/>
        <v>0</v>
      </c>
      <c r="Z748" s="337"/>
      <c r="AA748" s="294" t="e">
        <f ca="1">VLOOKUP(F748,[4]IMC!$B$6:$R$210,5,FALSE)</f>
        <v>#NAME?</v>
      </c>
      <c r="AB748" s="294" t="e">
        <f ca="1">VLOOKUP(F748,[4]IMC!$B$6:$R$210,6,FALSE)</f>
        <v>#NAME?</v>
      </c>
      <c r="AC748" s="294" t="e">
        <f ca="1">VLOOKUP(F748,[4]IMC!$B$6:$R$210,7,FALSE)</f>
        <v>#NAME?</v>
      </c>
      <c r="AD748" s="294" t="e">
        <f ca="1">VLOOKUP(F748,[4]IMC!$B$6:$R$210,8,FALSE)</f>
        <v>#NAME?</v>
      </c>
      <c r="AE748" s="294" t="e">
        <f ca="1">VLOOKUP(F748,[4]IMC!$B$6:$R$210,9,FALSE)</f>
        <v>#NAME?</v>
      </c>
      <c r="AF748" s="294" t="e">
        <f ca="1">VLOOKUP(F748,[4]IMC!$B$6:$R$210,10,FALSE)</f>
        <v>#NAME?</v>
      </c>
      <c r="AG748" s="294" t="e">
        <f ca="1">VLOOKUP(F748,[4]IMC!$B$6:$R$210,11,FALSE)</f>
        <v>#NAME?</v>
      </c>
      <c r="AH748" s="294" t="e">
        <f ca="1">VLOOKUP(F748,[4]IMC!$B$6:$R$210,12,FALSE)</f>
        <v>#NAME?</v>
      </c>
      <c r="AI748" s="294" t="e">
        <f ca="1">VLOOKUP(F748,[4]IMC!$B$6:$R$210,13,FALSE)</f>
        <v>#NAME?</v>
      </c>
      <c r="AJ748" s="294" t="e">
        <f ca="1">VLOOKUP(F748,[4]IMC!$B$6:$R$210,14,FALSE)</f>
        <v>#NAME?</v>
      </c>
      <c r="AK748" s="294" t="e">
        <f ca="1">VLOOKUP(F748,[4]IMC!$B$6:$R$210,15,FALSE)</f>
        <v>#NAME?</v>
      </c>
      <c r="AL748" s="294" t="e">
        <f ca="1">VLOOKUP(F748,[4]IMC!$B$6:$R$210,16,FALSE)</f>
        <v>#NAME?</v>
      </c>
      <c r="AM748" s="294" t="e">
        <f ca="1">VLOOKUP(F748,[4]IMC!$B$6:$R$210,17,FALSE)</f>
        <v>#NAME?</v>
      </c>
    </row>
    <row r="749" spans="1:39" ht="12">
      <c r="A749" s="281"/>
      <c r="B749" s="281"/>
      <c r="C749" s="281"/>
      <c r="D749" s="283"/>
      <c r="E749" s="283"/>
      <c r="F749" s="284" t="e">
        <f t="shared" ca="1" si="121"/>
        <v>#NAME?</v>
      </c>
      <c r="G749" s="285" t="e">
        <f t="shared" ca="1" si="122"/>
        <v>#NAME?</v>
      </c>
      <c r="H749" s="281"/>
      <c r="I749" s="281"/>
      <c r="J749" s="281">
        <f t="shared" si="119"/>
        <v>0</v>
      </c>
      <c r="K749" s="281"/>
      <c r="L749" s="286" t="e">
        <f t="shared" si="120"/>
        <v>#DIV/0!</v>
      </c>
      <c r="M749" s="287" t="str">
        <f t="shared" si="114"/>
        <v/>
      </c>
      <c r="N749" s="288" t="e">
        <f ca="1">MATCH(F749,[4]IMC!B:B,0)</f>
        <v>#NAME?</v>
      </c>
      <c r="O749" s="288" t="e">
        <f t="shared" ca="1" si="123"/>
        <v>#NAME?</v>
      </c>
      <c r="P749" s="287" t="e">
        <f ca="1">CONCATENATE(INDEX([4]IMC!$F$1:$R$5,5,$O749) &amp; " e " &amp; INDEX([4]IMC!$F$1:$R$5,5,$O749+1))</f>
        <v>#NAME?</v>
      </c>
      <c r="Q749" s="281"/>
      <c r="R749" s="288" t="e">
        <f ca="1">MATCH(F749,[4]PC!A:A,0)</f>
        <v>#NAME?</v>
      </c>
      <c r="S749" s="288" t="e">
        <f t="shared" ca="1" si="115"/>
        <v>#NAME?</v>
      </c>
      <c r="T749" s="296" t="e">
        <f ca="1">CONCATENATE(INDEX([4]PC!$E$1:$M$2,1,$S749) &amp; " e " &amp; INDEX([4]PC!$E$1:$M$2,1,$S749+1))</f>
        <v>#NAME?</v>
      </c>
      <c r="U749" s="339"/>
      <c r="V749" s="335" t="e">
        <f t="shared" ca="1" si="116"/>
        <v>#NAME?</v>
      </c>
      <c r="W749" s="335" t="e">
        <f ca="1">CONCATENATE(INDEX([4]IMC!$F$1:$R$5,5,$V749) &amp; " e " &amp; INDEX([4]IMC!$F$1:$R$5,5,$V749+1))</f>
        <v>#NAME?</v>
      </c>
      <c r="X749" s="336">
        <f t="shared" si="117"/>
        <v>0</v>
      </c>
      <c r="Y749" s="336">
        <f t="shared" si="118"/>
        <v>0</v>
      </c>
      <c r="Z749" s="337"/>
      <c r="AA749" s="294" t="e">
        <f ca="1">VLOOKUP(F749,[4]IMC!$B$6:$R$210,5,FALSE)</f>
        <v>#NAME?</v>
      </c>
      <c r="AB749" s="294" t="e">
        <f ca="1">VLOOKUP(F749,[4]IMC!$B$6:$R$210,6,FALSE)</f>
        <v>#NAME?</v>
      </c>
      <c r="AC749" s="294" t="e">
        <f ca="1">VLOOKUP(F749,[4]IMC!$B$6:$R$210,7,FALSE)</f>
        <v>#NAME?</v>
      </c>
      <c r="AD749" s="294" t="e">
        <f ca="1">VLOOKUP(F749,[4]IMC!$B$6:$R$210,8,FALSE)</f>
        <v>#NAME?</v>
      </c>
      <c r="AE749" s="294" t="e">
        <f ca="1">VLOOKUP(F749,[4]IMC!$B$6:$R$210,9,FALSE)</f>
        <v>#NAME?</v>
      </c>
      <c r="AF749" s="294" t="e">
        <f ca="1">VLOOKUP(F749,[4]IMC!$B$6:$R$210,10,FALSE)</f>
        <v>#NAME?</v>
      </c>
      <c r="AG749" s="294" t="e">
        <f ca="1">VLOOKUP(F749,[4]IMC!$B$6:$R$210,11,FALSE)</f>
        <v>#NAME?</v>
      </c>
      <c r="AH749" s="294" t="e">
        <f ca="1">VLOOKUP(F749,[4]IMC!$B$6:$R$210,12,FALSE)</f>
        <v>#NAME?</v>
      </c>
      <c r="AI749" s="294" t="e">
        <f ca="1">VLOOKUP(F749,[4]IMC!$B$6:$R$210,13,FALSE)</f>
        <v>#NAME?</v>
      </c>
      <c r="AJ749" s="294" t="e">
        <f ca="1">VLOOKUP(F749,[4]IMC!$B$6:$R$210,14,FALSE)</f>
        <v>#NAME?</v>
      </c>
      <c r="AK749" s="294" t="e">
        <f ca="1">VLOOKUP(F749,[4]IMC!$B$6:$R$210,15,FALSE)</f>
        <v>#NAME?</v>
      </c>
      <c r="AL749" s="294" t="e">
        <f ca="1">VLOOKUP(F749,[4]IMC!$B$6:$R$210,16,FALSE)</f>
        <v>#NAME?</v>
      </c>
      <c r="AM749" s="294" t="e">
        <f ca="1">VLOOKUP(F749,[4]IMC!$B$6:$R$210,17,FALSE)</f>
        <v>#NAME?</v>
      </c>
    </row>
    <row r="750" spans="1:39" ht="12">
      <c r="A750" s="281"/>
      <c r="B750" s="281"/>
      <c r="C750" s="281"/>
      <c r="D750" s="283"/>
      <c r="E750" s="283"/>
      <c r="F750" s="284" t="e">
        <f t="shared" ca="1" si="121"/>
        <v>#NAME?</v>
      </c>
      <c r="G750" s="285" t="e">
        <f t="shared" ca="1" si="122"/>
        <v>#NAME?</v>
      </c>
      <c r="H750" s="281"/>
      <c r="I750" s="281"/>
      <c r="J750" s="281">
        <f t="shared" si="119"/>
        <v>0</v>
      </c>
      <c r="K750" s="281"/>
      <c r="L750" s="286" t="e">
        <f t="shared" si="120"/>
        <v>#DIV/0!</v>
      </c>
      <c r="M750" s="287" t="str">
        <f t="shared" si="114"/>
        <v/>
      </c>
      <c r="N750" s="288" t="e">
        <f ca="1">MATCH(F750,[4]IMC!B:B,0)</f>
        <v>#NAME?</v>
      </c>
      <c r="O750" s="288" t="e">
        <f t="shared" ca="1" si="123"/>
        <v>#NAME?</v>
      </c>
      <c r="P750" s="287" t="e">
        <f ca="1">CONCATENATE(INDEX([4]IMC!$F$1:$R$5,5,$O750) &amp; " e " &amp; INDEX([4]IMC!$F$1:$R$5,5,$O750+1))</f>
        <v>#NAME?</v>
      </c>
      <c r="Q750" s="281"/>
      <c r="R750" s="288" t="e">
        <f ca="1">MATCH(F750,[4]PC!A:A,0)</f>
        <v>#NAME?</v>
      </c>
      <c r="S750" s="288" t="e">
        <f t="shared" ca="1" si="115"/>
        <v>#NAME?</v>
      </c>
      <c r="T750" s="296" t="e">
        <f ca="1">CONCATENATE(INDEX([4]PC!$E$1:$M$2,1,$S750) &amp; " e " &amp; INDEX([4]PC!$E$1:$M$2,1,$S750+1))</f>
        <v>#NAME?</v>
      </c>
      <c r="U750" s="339"/>
      <c r="V750" s="335" t="e">
        <f t="shared" ca="1" si="116"/>
        <v>#NAME?</v>
      </c>
      <c r="W750" s="335" t="e">
        <f ca="1">CONCATENATE(INDEX([4]IMC!$F$1:$R$5,5,$V750) &amp; " e " &amp; INDEX([4]IMC!$F$1:$R$5,5,$V750+1))</f>
        <v>#NAME?</v>
      </c>
      <c r="X750" s="336">
        <f t="shared" si="117"/>
        <v>0</v>
      </c>
      <c r="Y750" s="336">
        <f t="shared" si="118"/>
        <v>0</v>
      </c>
      <c r="Z750" s="337"/>
      <c r="AA750" s="294" t="e">
        <f ca="1">VLOOKUP(F750,[4]IMC!$B$6:$R$210,5,FALSE)</f>
        <v>#NAME?</v>
      </c>
      <c r="AB750" s="294" t="e">
        <f ca="1">VLOOKUP(F750,[4]IMC!$B$6:$R$210,6,FALSE)</f>
        <v>#NAME?</v>
      </c>
      <c r="AC750" s="294" t="e">
        <f ca="1">VLOOKUP(F750,[4]IMC!$B$6:$R$210,7,FALSE)</f>
        <v>#NAME?</v>
      </c>
      <c r="AD750" s="294" t="e">
        <f ca="1">VLOOKUP(F750,[4]IMC!$B$6:$R$210,8,FALSE)</f>
        <v>#NAME?</v>
      </c>
      <c r="AE750" s="294" t="e">
        <f ca="1">VLOOKUP(F750,[4]IMC!$B$6:$R$210,9,FALSE)</f>
        <v>#NAME?</v>
      </c>
      <c r="AF750" s="294" t="e">
        <f ca="1">VLOOKUP(F750,[4]IMC!$B$6:$R$210,10,FALSE)</f>
        <v>#NAME?</v>
      </c>
      <c r="AG750" s="294" t="e">
        <f ca="1">VLOOKUP(F750,[4]IMC!$B$6:$R$210,11,FALSE)</f>
        <v>#NAME?</v>
      </c>
      <c r="AH750" s="294" t="e">
        <f ca="1">VLOOKUP(F750,[4]IMC!$B$6:$R$210,12,FALSE)</f>
        <v>#NAME?</v>
      </c>
      <c r="AI750" s="294" t="e">
        <f ca="1">VLOOKUP(F750,[4]IMC!$B$6:$R$210,13,FALSE)</f>
        <v>#NAME?</v>
      </c>
      <c r="AJ750" s="294" t="e">
        <f ca="1">VLOOKUP(F750,[4]IMC!$B$6:$R$210,14,FALSE)</f>
        <v>#NAME?</v>
      </c>
      <c r="AK750" s="294" t="e">
        <f ca="1">VLOOKUP(F750,[4]IMC!$B$6:$R$210,15,FALSE)</f>
        <v>#NAME?</v>
      </c>
      <c r="AL750" s="294" t="e">
        <f ca="1">VLOOKUP(F750,[4]IMC!$B$6:$R$210,16,FALSE)</f>
        <v>#NAME?</v>
      </c>
      <c r="AM750" s="294" t="e">
        <f ca="1">VLOOKUP(F750,[4]IMC!$B$6:$R$210,17,FALSE)</f>
        <v>#NAME?</v>
      </c>
    </row>
    <row r="751" spans="1:39" ht="12">
      <c r="A751" s="281"/>
      <c r="B751" s="281"/>
      <c r="C751" s="281"/>
      <c r="D751" s="283"/>
      <c r="E751" s="283"/>
      <c r="F751" s="284" t="e">
        <f t="shared" ca="1" si="121"/>
        <v>#NAME?</v>
      </c>
      <c r="G751" s="285" t="e">
        <f t="shared" ca="1" si="122"/>
        <v>#NAME?</v>
      </c>
      <c r="H751" s="281"/>
      <c r="I751" s="281"/>
      <c r="J751" s="281">
        <f t="shared" si="119"/>
        <v>0</v>
      </c>
      <c r="K751" s="281"/>
      <c r="L751" s="286" t="e">
        <f t="shared" si="120"/>
        <v>#DIV/0!</v>
      </c>
      <c r="M751" s="287" t="str">
        <f t="shared" si="114"/>
        <v/>
      </c>
      <c r="N751" s="288" t="e">
        <f ca="1">MATCH(F751,[4]IMC!B:B,0)</f>
        <v>#NAME?</v>
      </c>
      <c r="O751" s="288" t="e">
        <f t="shared" ca="1" si="123"/>
        <v>#NAME?</v>
      </c>
      <c r="P751" s="287" t="e">
        <f ca="1">CONCATENATE(INDEX([4]IMC!$F$1:$R$5,5,$O751) &amp; " e " &amp; INDEX([4]IMC!$F$1:$R$5,5,$O751+1))</f>
        <v>#NAME?</v>
      </c>
      <c r="Q751" s="281"/>
      <c r="R751" s="288" t="e">
        <f ca="1">MATCH(F751,[4]PC!A:A,0)</f>
        <v>#NAME?</v>
      </c>
      <c r="S751" s="288" t="e">
        <f t="shared" ca="1" si="115"/>
        <v>#NAME?</v>
      </c>
      <c r="T751" s="296" t="e">
        <f ca="1">CONCATENATE(INDEX([4]PC!$E$1:$M$2,1,$S751) &amp; " e " &amp; INDEX([4]PC!$E$1:$M$2,1,$S751+1))</f>
        <v>#NAME?</v>
      </c>
      <c r="U751" s="339"/>
      <c r="V751" s="335" t="e">
        <f t="shared" ca="1" si="116"/>
        <v>#NAME?</v>
      </c>
      <c r="W751" s="335" t="e">
        <f ca="1">CONCATENATE(INDEX([4]IMC!$F$1:$R$5,5,$V751) &amp; " e " &amp; INDEX([4]IMC!$F$1:$R$5,5,$V751+1))</f>
        <v>#NAME?</v>
      </c>
      <c r="X751" s="336">
        <f t="shared" si="117"/>
        <v>0</v>
      </c>
      <c r="Y751" s="336">
        <f t="shared" si="118"/>
        <v>0</v>
      </c>
      <c r="Z751" s="337"/>
      <c r="AA751" s="294" t="e">
        <f ca="1">VLOOKUP(F751,[4]IMC!$B$6:$R$210,5,FALSE)</f>
        <v>#NAME?</v>
      </c>
      <c r="AB751" s="294" t="e">
        <f ca="1">VLOOKUP(F751,[4]IMC!$B$6:$R$210,6,FALSE)</f>
        <v>#NAME?</v>
      </c>
      <c r="AC751" s="294" t="e">
        <f ca="1">VLOOKUP(F751,[4]IMC!$B$6:$R$210,7,FALSE)</f>
        <v>#NAME?</v>
      </c>
      <c r="AD751" s="294" t="e">
        <f ca="1">VLOOKUP(F751,[4]IMC!$B$6:$R$210,8,FALSE)</f>
        <v>#NAME?</v>
      </c>
      <c r="AE751" s="294" t="e">
        <f ca="1">VLOOKUP(F751,[4]IMC!$B$6:$R$210,9,FALSE)</f>
        <v>#NAME?</v>
      </c>
      <c r="AF751" s="294" t="e">
        <f ca="1">VLOOKUP(F751,[4]IMC!$B$6:$R$210,10,FALSE)</f>
        <v>#NAME?</v>
      </c>
      <c r="AG751" s="294" t="e">
        <f ca="1">VLOOKUP(F751,[4]IMC!$B$6:$R$210,11,FALSE)</f>
        <v>#NAME?</v>
      </c>
      <c r="AH751" s="294" t="e">
        <f ca="1">VLOOKUP(F751,[4]IMC!$B$6:$R$210,12,FALSE)</f>
        <v>#NAME?</v>
      </c>
      <c r="AI751" s="294" t="e">
        <f ca="1">VLOOKUP(F751,[4]IMC!$B$6:$R$210,13,FALSE)</f>
        <v>#NAME?</v>
      </c>
      <c r="AJ751" s="294" t="e">
        <f ca="1">VLOOKUP(F751,[4]IMC!$B$6:$R$210,14,FALSE)</f>
        <v>#NAME?</v>
      </c>
      <c r="AK751" s="294" t="e">
        <f ca="1">VLOOKUP(F751,[4]IMC!$B$6:$R$210,15,FALSE)</f>
        <v>#NAME?</v>
      </c>
      <c r="AL751" s="294" t="e">
        <f ca="1">VLOOKUP(F751,[4]IMC!$B$6:$R$210,16,FALSE)</f>
        <v>#NAME?</v>
      </c>
      <c r="AM751" s="294" t="e">
        <f ca="1">VLOOKUP(F751,[4]IMC!$B$6:$R$210,17,FALSE)</f>
        <v>#NAME?</v>
      </c>
    </row>
    <row r="752" spans="1:39" ht="12">
      <c r="A752" s="281"/>
      <c r="B752" s="281"/>
      <c r="C752" s="281"/>
      <c r="D752" s="283"/>
      <c r="E752" s="283"/>
      <c r="F752" s="284" t="e">
        <f t="shared" ca="1" si="121"/>
        <v>#NAME?</v>
      </c>
      <c r="G752" s="285" t="e">
        <f t="shared" ca="1" si="122"/>
        <v>#NAME?</v>
      </c>
      <c r="H752" s="281"/>
      <c r="I752" s="281"/>
      <c r="J752" s="281">
        <f t="shared" si="119"/>
        <v>0</v>
      </c>
      <c r="K752" s="281"/>
      <c r="L752" s="286" t="e">
        <f t="shared" si="120"/>
        <v>#DIV/0!</v>
      </c>
      <c r="M752" s="287" t="str">
        <f t="shared" si="114"/>
        <v/>
      </c>
      <c r="N752" s="288" t="e">
        <f ca="1">MATCH(F752,[4]IMC!B:B,0)</f>
        <v>#NAME?</v>
      </c>
      <c r="O752" s="288" t="e">
        <f t="shared" ca="1" si="123"/>
        <v>#NAME?</v>
      </c>
      <c r="P752" s="287" t="e">
        <f ca="1">CONCATENATE(INDEX([4]IMC!$F$1:$R$5,5,$O752) &amp; " e " &amp; INDEX([4]IMC!$F$1:$R$5,5,$O752+1))</f>
        <v>#NAME?</v>
      </c>
      <c r="Q752" s="281"/>
      <c r="R752" s="288" t="e">
        <f ca="1">MATCH(F752,[4]PC!A:A,0)</f>
        <v>#NAME?</v>
      </c>
      <c r="S752" s="288" t="e">
        <f t="shared" ca="1" si="115"/>
        <v>#NAME?</v>
      </c>
      <c r="T752" s="296" t="e">
        <f ca="1">CONCATENATE(INDEX([4]PC!$E$1:$M$2,1,$S752) &amp; " e " &amp; INDEX([4]PC!$E$1:$M$2,1,$S752+1))</f>
        <v>#NAME?</v>
      </c>
      <c r="U752" s="339"/>
      <c r="V752" s="335" t="e">
        <f t="shared" ca="1" si="116"/>
        <v>#NAME?</v>
      </c>
      <c r="W752" s="335" t="e">
        <f ca="1">CONCATENATE(INDEX([4]IMC!$F$1:$R$5,5,$V752) &amp; " e " &amp; INDEX([4]IMC!$F$1:$R$5,5,$V752+1))</f>
        <v>#NAME?</v>
      </c>
      <c r="X752" s="336">
        <f t="shared" si="117"/>
        <v>0</v>
      </c>
      <c r="Y752" s="336">
        <f t="shared" si="118"/>
        <v>0</v>
      </c>
      <c r="Z752" s="337"/>
      <c r="AA752" s="294" t="e">
        <f ca="1">VLOOKUP(F752,[4]IMC!$B$6:$R$210,5,FALSE)</f>
        <v>#NAME?</v>
      </c>
      <c r="AB752" s="294" t="e">
        <f ca="1">VLOOKUP(F752,[4]IMC!$B$6:$R$210,6,FALSE)</f>
        <v>#NAME?</v>
      </c>
      <c r="AC752" s="294" t="e">
        <f ca="1">VLOOKUP(F752,[4]IMC!$B$6:$R$210,7,FALSE)</f>
        <v>#NAME?</v>
      </c>
      <c r="AD752" s="294" t="e">
        <f ca="1">VLOOKUP(F752,[4]IMC!$B$6:$R$210,8,FALSE)</f>
        <v>#NAME?</v>
      </c>
      <c r="AE752" s="294" t="e">
        <f ca="1">VLOOKUP(F752,[4]IMC!$B$6:$R$210,9,FALSE)</f>
        <v>#NAME?</v>
      </c>
      <c r="AF752" s="294" t="e">
        <f ca="1">VLOOKUP(F752,[4]IMC!$B$6:$R$210,10,FALSE)</f>
        <v>#NAME?</v>
      </c>
      <c r="AG752" s="294" t="e">
        <f ca="1">VLOOKUP(F752,[4]IMC!$B$6:$R$210,11,FALSE)</f>
        <v>#NAME?</v>
      </c>
      <c r="AH752" s="294" t="e">
        <f ca="1">VLOOKUP(F752,[4]IMC!$B$6:$R$210,12,FALSE)</f>
        <v>#NAME?</v>
      </c>
      <c r="AI752" s="294" t="e">
        <f ca="1">VLOOKUP(F752,[4]IMC!$B$6:$R$210,13,FALSE)</f>
        <v>#NAME?</v>
      </c>
      <c r="AJ752" s="294" t="e">
        <f ca="1">VLOOKUP(F752,[4]IMC!$B$6:$R$210,14,FALSE)</f>
        <v>#NAME?</v>
      </c>
      <c r="AK752" s="294" t="e">
        <f ca="1">VLOOKUP(F752,[4]IMC!$B$6:$R$210,15,FALSE)</f>
        <v>#NAME?</v>
      </c>
      <c r="AL752" s="294" t="e">
        <f ca="1">VLOOKUP(F752,[4]IMC!$B$6:$R$210,16,FALSE)</f>
        <v>#NAME?</v>
      </c>
      <c r="AM752" s="294" t="e">
        <f ca="1">VLOOKUP(F752,[4]IMC!$B$6:$R$210,17,FALSE)</f>
        <v>#NAME?</v>
      </c>
    </row>
    <row r="753" spans="1:39" ht="12">
      <c r="A753" s="281"/>
      <c r="B753" s="281"/>
      <c r="C753" s="281"/>
      <c r="D753" s="283"/>
      <c r="E753" s="283"/>
      <c r="F753" s="284" t="e">
        <f t="shared" ca="1" si="121"/>
        <v>#NAME?</v>
      </c>
      <c r="G753" s="285" t="e">
        <f t="shared" ca="1" si="122"/>
        <v>#NAME?</v>
      </c>
      <c r="H753" s="281"/>
      <c r="I753" s="281"/>
      <c r="J753" s="281">
        <f t="shared" si="119"/>
        <v>0</v>
      </c>
      <c r="K753" s="281"/>
      <c r="L753" s="286" t="e">
        <f t="shared" si="120"/>
        <v>#DIV/0!</v>
      </c>
      <c r="M753" s="287" t="str">
        <f t="shared" si="114"/>
        <v/>
      </c>
      <c r="N753" s="288" t="e">
        <f ca="1">MATCH(F753,[4]IMC!B:B,0)</f>
        <v>#NAME?</v>
      </c>
      <c r="O753" s="288" t="e">
        <f t="shared" ca="1" si="123"/>
        <v>#NAME?</v>
      </c>
      <c r="P753" s="287" t="e">
        <f ca="1">CONCATENATE(INDEX([4]IMC!$F$1:$R$5,5,$O753) &amp; " e " &amp; INDEX([4]IMC!$F$1:$R$5,5,$O753+1))</f>
        <v>#NAME?</v>
      </c>
      <c r="Q753" s="281"/>
      <c r="R753" s="288" t="e">
        <f ca="1">MATCH(F753,[4]PC!A:A,0)</f>
        <v>#NAME?</v>
      </c>
      <c r="S753" s="288" t="e">
        <f t="shared" ca="1" si="115"/>
        <v>#NAME?</v>
      </c>
      <c r="T753" s="296" t="e">
        <f ca="1">CONCATENATE(INDEX([4]PC!$E$1:$M$2,1,$S753) &amp; " e " &amp; INDEX([4]PC!$E$1:$M$2,1,$S753+1))</f>
        <v>#NAME?</v>
      </c>
      <c r="U753" s="339"/>
      <c r="V753" s="335" t="e">
        <f t="shared" ca="1" si="116"/>
        <v>#NAME?</v>
      </c>
      <c r="W753" s="335" t="e">
        <f ca="1">CONCATENATE(INDEX([4]IMC!$F$1:$R$5,5,$V753) &amp; " e " &amp; INDEX([4]IMC!$F$1:$R$5,5,$V753+1))</f>
        <v>#NAME?</v>
      </c>
      <c r="X753" s="336">
        <f t="shared" si="117"/>
        <v>0</v>
      </c>
      <c r="Y753" s="336">
        <f t="shared" si="118"/>
        <v>0</v>
      </c>
      <c r="Z753" s="337"/>
      <c r="AA753" s="294" t="e">
        <f ca="1">VLOOKUP(F753,[4]IMC!$B$6:$R$210,5,FALSE)</f>
        <v>#NAME?</v>
      </c>
      <c r="AB753" s="294" t="e">
        <f ca="1">VLOOKUP(F753,[4]IMC!$B$6:$R$210,6,FALSE)</f>
        <v>#NAME?</v>
      </c>
      <c r="AC753" s="294" t="e">
        <f ca="1">VLOOKUP(F753,[4]IMC!$B$6:$R$210,7,FALSE)</f>
        <v>#NAME?</v>
      </c>
      <c r="AD753" s="294" t="e">
        <f ca="1">VLOOKUP(F753,[4]IMC!$B$6:$R$210,8,FALSE)</f>
        <v>#NAME?</v>
      </c>
      <c r="AE753" s="294" t="e">
        <f ca="1">VLOOKUP(F753,[4]IMC!$B$6:$R$210,9,FALSE)</f>
        <v>#NAME?</v>
      </c>
      <c r="AF753" s="294" t="e">
        <f ca="1">VLOOKUP(F753,[4]IMC!$B$6:$R$210,10,FALSE)</f>
        <v>#NAME?</v>
      </c>
      <c r="AG753" s="294" t="e">
        <f ca="1">VLOOKUP(F753,[4]IMC!$B$6:$R$210,11,FALSE)</f>
        <v>#NAME?</v>
      </c>
      <c r="AH753" s="294" t="e">
        <f ca="1">VLOOKUP(F753,[4]IMC!$B$6:$R$210,12,FALSE)</f>
        <v>#NAME?</v>
      </c>
      <c r="AI753" s="294" t="e">
        <f ca="1">VLOOKUP(F753,[4]IMC!$B$6:$R$210,13,FALSE)</f>
        <v>#NAME?</v>
      </c>
      <c r="AJ753" s="294" t="e">
        <f ca="1">VLOOKUP(F753,[4]IMC!$B$6:$R$210,14,FALSE)</f>
        <v>#NAME?</v>
      </c>
      <c r="AK753" s="294" t="e">
        <f ca="1">VLOOKUP(F753,[4]IMC!$B$6:$R$210,15,FALSE)</f>
        <v>#NAME?</v>
      </c>
      <c r="AL753" s="294" t="e">
        <f ca="1">VLOOKUP(F753,[4]IMC!$B$6:$R$210,16,FALSE)</f>
        <v>#NAME?</v>
      </c>
      <c r="AM753" s="294" t="e">
        <f ca="1">VLOOKUP(F753,[4]IMC!$B$6:$R$210,17,FALSE)</f>
        <v>#NAME?</v>
      </c>
    </row>
    <row r="754" spans="1:39" ht="12">
      <c r="A754" s="281"/>
      <c r="B754" s="281"/>
      <c r="C754" s="281"/>
      <c r="D754" s="283"/>
      <c r="E754" s="283"/>
      <c r="F754" s="284" t="e">
        <f t="shared" ca="1" si="121"/>
        <v>#NAME?</v>
      </c>
      <c r="G754" s="285" t="e">
        <f t="shared" ca="1" si="122"/>
        <v>#NAME?</v>
      </c>
      <c r="H754" s="281"/>
      <c r="I754" s="281"/>
      <c r="J754" s="281">
        <f t="shared" si="119"/>
        <v>0</v>
      </c>
      <c r="K754" s="281"/>
      <c r="L754" s="286" t="e">
        <f t="shared" si="120"/>
        <v>#DIV/0!</v>
      </c>
      <c r="M754" s="287" t="str">
        <f t="shared" si="114"/>
        <v/>
      </c>
      <c r="N754" s="288" t="e">
        <f ca="1">MATCH(F754,[4]IMC!B:B,0)</f>
        <v>#NAME?</v>
      </c>
      <c r="O754" s="288" t="e">
        <f t="shared" ca="1" si="123"/>
        <v>#NAME?</v>
      </c>
      <c r="P754" s="287" t="e">
        <f ca="1">CONCATENATE(INDEX([4]IMC!$F$1:$R$5,5,$O754) &amp; " e " &amp; INDEX([4]IMC!$F$1:$R$5,5,$O754+1))</f>
        <v>#NAME?</v>
      </c>
      <c r="Q754" s="281"/>
      <c r="R754" s="288" t="e">
        <f ca="1">MATCH(F754,[4]PC!A:A,0)</f>
        <v>#NAME?</v>
      </c>
      <c r="S754" s="288" t="e">
        <f t="shared" ca="1" si="115"/>
        <v>#NAME?</v>
      </c>
      <c r="T754" s="296" t="e">
        <f ca="1">CONCATENATE(INDEX([4]PC!$E$1:$M$2,1,$S754) &amp; " e " &amp; INDEX([4]PC!$E$1:$M$2,1,$S754+1))</f>
        <v>#NAME?</v>
      </c>
      <c r="U754" s="339"/>
      <c r="V754" s="335" t="e">
        <f t="shared" ca="1" si="116"/>
        <v>#NAME?</v>
      </c>
      <c r="W754" s="335" t="e">
        <f ca="1">CONCATENATE(INDEX([4]IMC!$F$1:$R$5,5,$V754) &amp; " e " &amp; INDEX([4]IMC!$F$1:$R$5,5,$V754+1))</f>
        <v>#NAME?</v>
      </c>
      <c r="X754" s="336">
        <f t="shared" si="117"/>
        <v>0</v>
      </c>
      <c r="Y754" s="336">
        <f t="shared" si="118"/>
        <v>0</v>
      </c>
      <c r="Z754" s="337"/>
      <c r="AA754" s="294" t="e">
        <f ca="1">VLOOKUP(F754,[4]IMC!$B$6:$R$210,5,FALSE)</f>
        <v>#NAME?</v>
      </c>
      <c r="AB754" s="294" t="e">
        <f ca="1">VLOOKUP(F754,[4]IMC!$B$6:$R$210,6,FALSE)</f>
        <v>#NAME?</v>
      </c>
      <c r="AC754" s="294" t="e">
        <f ca="1">VLOOKUP(F754,[4]IMC!$B$6:$R$210,7,FALSE)</f>
        <v>#NAME?</v>
      </c>
      <c r="AD754" s="294" t="e">
        <f ca="1">VLOOKUP(F754,[4]IMC!$B$6:$R$210,8,FALSE)</f>
        <v>#NAME?</v>
      </c>
      <c r="AE754" s="294" t="e">
        <f ca="1">VLOOKUP(F754,[4]IMC!$B$6:$R$210,9,FALSE)</f>
        <v>#NAME?</v>
      </c>
      <c r="AF754" s="294" t="e">
        <f ca="1">VLOOKUP(F754,[4]IMC!$B$6:$R$210,10,FALSE)</f>
        <v>#NAME?</v>
      </c>
      <c r="AG754" s="294" t="e">
        <f ca="1">VLOOKUP(F754,[4]IMC!$B$6:$R$210,11,FALSE)</f>
        <v>#NAME?</v>
      </c>
      <c r="AH754" s="294" t="e">
        <f ca="1">VLOOKUP(F754,[4]IMC!$B$6:$R$210,12,FALSE)</f>
        <v>#NAME?</v>
      </c>
      <c r="AI754" s="294" t="e">
        <f ca="1">VLOOKUP(F754,[4]IMC!$B$6:$R$210,13,FALSE)</f>
        <v>#NAME?</v>
      </c>
      <c r="AJ754" s="294" t="e">
        <f ca="1">VLOOKUP(F754,[4]IMC!$B$6:$R$210,14,FALSE)</f>
        <v>#NAME?</v>
      </c>
      <c r="AK754" s="294" t="e">
        <f ca="1">VLOOKUP(F754,[4]IMC!$B$6:$R$210,15,FALSE)</f>
        <v>#NAME?</v>
      </c>
      <c r="AL754" s="294" t="e">
        <f ca="1">VLOOKUP(F754,[4]IMC!$B$6:$R$210,16,FALSE)</f>
        <v>#NAME?</v>
      </c>
      <c r="AM754" s="294" t="e">
        <f ca="1">VLOOKUP(F754,[4]IMC!$B$6:$R$210,17,FALSE)</f>
        <v>#NAME?</v>
      </c>
    </row>
    <row r="755" spans="1:39" ht="12">
      <c r="A755" s="281"/>
      <c r="B755" s="281"/>
      <c r="C755" s="281"/>
      <c r="D755" s="283"/>
      <c r="E755" s="283"/>
      <c r="F755" s="284" t="e">
        <f t="shared" ca="1" si="121"/>
        <v>#NAME?</v>
      </c>
      <c r="G755" s="285" t="e">
        <f t="shared" ca="1" si="122"/>
        <v>#NAME?</v>
      </c>
      <c r="H755" s="281"/>
      <c r="I755" s="281"/>
      <c r="J755" s="281">
        <f t="shared" si="119"/>
        <v>0</v>
      </c>
      <c r="K755" s="281"/>
      <c r="L755" s="286" t="e">
        <f t="shared" si="120"/>
        <v>#DIV/0!</v>
      </c>
      <c r="M755" s="287" t="str">
        <f t="shared" si="114"/>
        <v/>
      </c>
      <c r="N755" s="288" t="e">
        <f ca="1">MATCH(F755,[4]IMC!B:B,0)</f>
        <v>#NAME?</v>
      </c>
      <c r="O755" s="288" t="e">
        <f t="shared" ca="1" si="123"/>
        <v>#NAME?</v>
      </c>
      <c r="P755" s="287" t="e">
        <f ca="1">CONCATENATE(INDEX([4]IMC!$F$1:$R$5,5,$O755) &amp; " e " &amp; INDEX([4]IMC!$F$1:$R$5,5,$O755+1))</f>
        <v>#NAME?</v>
      </c>
      <c r="Q755" s="281"/>
      <c r="R755" s="288" t="e">
        <f ca="1">MATCH(F755,[4]PC!A:A,0)</f>
        <v>#NAME?</v>
      </c>
      <c r="S755" s="288" t="e">
        <f t="shared" ca="1" si="115"/>
        <v>#NAME?</v>
      </c>
      <c r="T755" s="296" t="e">
        <f ca="1">CONCATENATE(INDEX([4]PC!$E$1:$M$2,1,$S755) &amp; " e " &amp; INDEX([4]PC!$E$1:$M$2,1,$S755+1))</f>
        <v>#NAME?</v>
      </c>
      <c r="U755" s="339"/>
      <c r="V755" s="335" t="e">
        <f t="shared" ca="1" si="116"/>
        <v>#NAME?</v>
      </c>
      <c r="W755" s="335" t="e">
        <f ca="1">CONCATENATE(INDEX([4]IMC!$F$1:$R$5,5,$V755) &amp; " e " &amp; INDEX([4]IMC!$F$1:$R$5,5,$V755+1))</f>
        <v>#NAME?</v>
      </c>
      <c r="X755" s="336">
        <f t="shared" si="117"/>
        <v>0</v>
      </c>
      <c r="Y755" s="336">
        <f t="shared" si="118"/>
        <v>0</v>
      </c>
      <c r="Z755" s="337"/>
      <c r="AA755" s="294" t="e">
        <f ca="1">VLOOKUP(F755,[4]IMC!$B$6:$R$210,5,FALSE)</f>
        <v>#NAME?</v>
      </c>
      <c r="AB755" s="294" t="e">
        <f ca="1">VLOOKUP(F755,[4]IMC!$B$6:$R$210,6,FALSE)</f>
        <v>#NAME?</v>
      </c>
      <c r="AC755" s="294" t="e">
        <f ca="1">VLOOKUP(F755,[4]IMC!$B$6:$R$210,7,FALSE)</f>
        <v>#NAME?</v>
      </c>
      <c r="AD755" s="294" t="e">
        <f ca="1">VLOOKUP(F755,[4]IMC!$B$6:$R$210,8,FALSE)</f>
        <v>#NAME?</v>
      </c>
      <c r="AE755" s="294" t="e">
        <f ca="1">VLOOKUP(F755,[4]IMC!$B$6:$R$210,9,FALSE)</f>
        <v>#NAME?</v>
      </c>
      <c r="AF755" s="294" t="e">
        <f ca="1">VLOOKUP(F755,[4]IMC!$B$6:$R$210,10,FALSE)</f>
        <v>#NAME?</v>
      </c>
      <c r="AG755" s="294" t="e">
        <f ca="1">VLOOKUP(F755,[4]IMC!$B$6:$R$210,11,FALSE)</f>
        <v>#NAME?</v>
      </c>
      <c r="AH755" s="294" t="e">
        <f ca="1">VLOOKUP(F755,[4]IMC!$B$6:$R$210,12,FALSE)</f>
        <v>#NAME?</v>
      </c>
      <c r="AI755" s="294" t="e">
        <f ca="1">VLOOKUP(F755,[4]IMC!$B$6:$R$210,13,FALSE)</f>
        <v>#NAME?</v>
      </c>
      <c r="AJ755" s="294" t="e">
        <f ca="1">VLOOKUP(F755,[4]IMC!$B$6:$R$210,14,FALSE)</f>
        <v>#NAME?</v>
      </c>
      <c r="AK755" s="294" t="e">
        <f ca="1">VLOOKUP(F755,[4]IMC!$B$6:$R$210,15,FALSE)</f>
        <v>#NAME?</v>
      </c>
      <c r="AL755" s="294" t="e">
        <f ca="1">VLOOKUP(F755,[4]IMC!$B$6:$R$210,16,FALSE)</f>
        <v>#NAME?</v>
      </c>
      <c r="AM755" s="294" t="e">
        <f ca="1">VLOOKUP(F755,[4]IMC!$B$6:$R$210,17,FALSE)</f>
        <v>#NAME?</v>
      </c>
    </row>
    <row r="756" spans="1:39" ht="12">
      <c r="A756" s="281"/>
      <c r="B756" s="281"/>
      <c r="C756" s="281"/>
      <c r="D756" s="283"/>
      <c r="E756" s="283"/>
      <c r="F756" s="284" t="e">
        <f t="shared" ca="1" si="121"/>
        <v>#NAME?</v>
      </c>
      <c r="G756" s="285" t="e">
        <f t="shared" ca="1" si="122"/>
        <v>#NAME?</v>
      </c>
      <c r="H756" s="281"/>
      <c r="I756" s="281"/>
      <c r="J756" s="281">
        <f t="shared" si="119"/>
        <v>0</v>
      </c>
      <c r="K756" s="281"/>
      <c r="L756" s="300" t="e">
        <f t="shared" si="120"/>
        <v>#DIV/0!</v>
      </c>
      <c r="M756" s="287" t="str">
        <f t="shared" si="114"/>
        <v/>
      </c>
      <c r="N756" s="288" t="e">
        <f ca="1">MATCH(F756,[4]IMC!B:B,0)</f>
        <v>#NAME?</v>
      </c>
      <c r="O756" s="288" t="e">
        <f t="shared" ca="1" si="123"/>
        <v>#NAME?</v>
      </c>
      <c r="P756" s="287" t="e">
        <f ca="1">CONCATENATE(INDEX([4]IMC!$F$1:$R$5,5,$O756) &amp; " e " &amp; INDEX([4]IMC!$F$1:$R$5,5,$O756+1))</f>
        <v>#NAME?</v>
      </c>
      <c r="Q756" s="281"/>
      <c r="R756" s="288" t="e">
        <f ca="1">MATCH(F756,[4]PC!A:A,0)</f>
        <v>#NAME?</v>
      </c>
      <c r="S756" s="288" t="e">
        <f t="shared" ca="1" si="115"/>
        <v>#NAME?</v>
      </c>
      <c r="T756" s="296" t="e">
        <f ca="1">CONCATENATE(INDEX([4]PC!$E$1:$M$2,1,$S756) &amp; " e " &amp; INDEX([4]PC!$E$1:$M$2,1,$S756+1))</f>
        <v>#NAME?</v>
      </c>
      <c r="U756" s="339"/>
      <c r="V756" s="335" t="e">
        <f t="shared" ca="1" si="116"/>
        <v>#NAME?</v>
      </c>
      <c r="W756" s="335" t="e">
        <f ca="1">CONCATENATE(INDEX([4]IMC!$F$1:$R$5,5,$V756) &amp; " e " &amp; INDEX([4]IMC!$F$1:$R$5,5,$V756+1))</f>
        <v>#NAME?</v>
      </c>
      <c r="X756" s="336">
        <f t="shared" si="117"/>
        <v>0</v>
      </c>
      <c r="Y756" s="336">
        <f t="shared" si="118"/>
        <v>0</v>
      </c>
      <c r="Z756" s="337"/>
      <c r="AA756" s="294" t="e">
        <f ca="1">VLOOKUP(F756,[4]IMC!$B$6:$R$210,5,FALSE)</f>
        <v>#NAME?</v>
      </c>
      <c r="AB756" s="294" t="e">
        <f ca="1">VLOOKUP(F756,[4]IMC!$B$6:$R$210,6,FALSE)</f>
        <v>#NAME?</v>
      </c>
      <c r="AC756" s="294" t="e">
        <f ca="1">VLOOKUP(F756,[4]IMC!$B$6:$R$210,7,FALSE)</f>
        <v>#NAME?</v>
      </c>
      <c r="AD756" s="294" t="e">
        <f ca="1">VLOOKUP(F756,[4]IMC!$B$6:$R$210,8,FALSE)</f>
        <v>#NAME?</v>
      </c>
      <c r="AE756" s="294" t="e">
        <f ca="1">VLOOKUP(F756,[4]IMC!$B$6:$R$210,9,FALSE)</f>
        <v>#NAME?</v>
      </c>
      <c r="AF756" s="294" t="e">
        <f ca="1">VLOOKUP(F756,[4]IMC!$B$6:$R$210,10,FALSE)</f>
        <v>#NAME?</v>
      </c>
      <c r="AG756" s="294" t="e">
        <f ca="1">VLOOKUP(F756,[4]IMC!$B$6:$R$210,11,FALSE)</f>
        <v>#NAME?</v>
      </c>
      <c r="AH756" s="294" t="e">
        <f ca="1">VLOOKUP(F756,[4]IMC!$B$6:$R$210,12,FALSE)</f>
        <v>#NAME?</v>
      </c>
      <c r="AI756" s="294" t="e">
        <f ca="1">VLOOKUP(F756,[4]IMC!$B$6:$R$210,13,FALSE)</f>
        <v>#NAME?</v>
      </c>
      <c r="AJ756" s="294" t="e">
        <f ca="1">VLOOKUP(F756,[4]IMC!$B$6:$R$210,14,FALSE)</f>
        <v>#NAME?</v>
      </c>
      <c r="AK756" s="294" t="e">
        <f ca="1">VLOOKUP(F756,[4]IMC!$B$6:$R$210,15,FALSE)</f>
        <v>#NAME?</v>
      </c>
      <c r="AL756" s="294" t="e">
        <f ca="1">VLOOKUP(F756,[4]IMC!$B$6:$R$210,16,FALSE)</f>
        <v>#NAME?</v>
      </c>
      <c r="AM756" s="294" t="e">
        <f ca="1">VLOOKUP(F756,[4]IMC!$B$6:$R$210,17,FALSE)</f>
        <v>#NAME?</v>
      </c>
    </row>
    <row r="757" spans="1:39" ht="12">
      <c r="A757" s="281"/>
      <c r="B757" s="281"/>
      <c r="C757" s="281"/>
      <c r="D757" s="283"/>
      <c r="E757" s="283"/>
      <c r="F757" s="284" t="e">
        <f t="shared" ca="1" si="121"/>
        <v>#NAME?</v>
      </c>
      <c r="G757" s="285" t="e">
        <f t="shared" ca="1" si="122"/>
        <v>#NAME?</v>
      </c>
      <c r="H757" s="281"/>
      <c r="I757" s="281"/>
      <c r="J757" s="281">
        <f t="shared" si="119"/>
        <v>0</v>
      </c>
      <c r="K757" s="281"/>
      <c r="L757" s="300" t="e">
        <f t="shared" si="120"/>
        <v>#DIV/0!</v>
      </c>
      <c r="M757" s="287" t="str">
        <f t="shared" si="114"/>
        <v/>
      </c>
      <c r="N757" s="288" t="e">
        <f ca="1">MATCH(F757,[4]IMC!B:B,0)</f>
        <v>#NAME?</v>
      </c>
      <c r="O757" s="288" t="e">
        <f t="shared" ca="1" si="123"/>
        <v>#NAME?</v>
      </c>
      <c r="P757" s="287" t="e">
        <f ca="1">CONCATENATE(INDEX([4]IMC!$F$1:$R$5,5,$O757) &amp; " e " &amp; INDEX([4]IMC!$F$1:$R$5,5,$O757+1))</f>
        <v>#NAME?</v>
      </c>
      <c r="Q757" s="281"/>
      <c r="R757" s="288" t="e">
        <f ca="1">MATCH(F757,[4]PC!A:A,0)</f>
        <v>#NAME?</v>
      </c>
      <c r="S757" s="288" t="e">
        <f t="shared" ca="1" si="115"/>
        <v>#NAME?</v>
      </c>
      <c r="T757" s="296" t="e">
        <f ca="1">CONCATENATE(INDEX([4]PC!$E$1:$M$2,1,$S757) &amp; " e " &amp; INDEX([4]PC!$E$1:$M$2,1,$S757+1))</f>
        <v>#NAME?</v>
      </c>
      <c r="U757" s="339"/>
      <c r="V757" s="335" t="e">
        <f t="shared" ca="1" si="116"/>
        <v>#NAME?</v>
      </c>
      <c r="W757" s="335" t="e">
        <f ca="1">CONCATENATE(INDEX([4]IMC!$F$1:$R$5,5,$V757) &amp; " e " &amp; INDEX([4]IMC!$F$1:$R$5,5,$V757+1))</f>
        <v>#NAME?</v>
      </c>
      <c r="X757" s="336">
        <f t="shared" si="117"/>
        <v>0</v>
      </c>
      <c r="Y757" s="336">
        <f t="shared" si="118"/>
        <v>0</v>
      </c>
      <c r="Z757" s="337"/>
      <c r="AA757" s="294" t="e">
        <f ca="1">VLOOKUP(F757,[4]IMC!$B$6:$R$210,5,FALSE)</f>
        <v>#NAME?</v>
      </c>
      <c r="AB757" s="294" t="e">
        <f ca="1">VLOOKUP(F757,[4]IMC!$B$6:$R$210,6,FALSE)</f>
        <v>#NAME?</v>
      </c>
      <c r="AC757" s="294" t="e">
        <f ca="1">VLOOKUP(F757,[4]IMC!$B$6:$R$210,7,FALSE)</f>
        <v>#NAME?</v>
      </c>
      <c r="AD757" s="294" t="e">
        <f ca="1">VLOOKUP(F757,[4]IMC!$B$6:$R$210,8,FALSE)</f>
        <v>#NAME?</v>
      </c>
      <c r="AE757" s="294" t="e">
        <f ca="1">VLOOKUP(F757,[4]IMC!$B$6:$R$210,9,FALSE)</f>
        <v>#NAME?</v>
      </c>
      <c r="AF757" s="294" t="e">
        <f ca="1">VLOOKUP(F757,[4]IMC!$B$6:$R$210,10,FALSE)</f>
        <v>#NAME?</v>
      </c>
      <c r="AG757" s="294" t="e">
        <f ca="1">VLOOKUP(F757,[4]IMC!$B$6:$R$210,11,FALSE)</f>
        <v>#NAME?</v>
      </c>
      <c r="AH757" s="294" t="e">
        <f ca="1">VLOOKUP(F757,[4]IMC!$B$6:$R$210,12,FALSE)</f>
        <v>#NAME?</v>
      </c>
      <c r="AI757" s="294" t="e">
        <f ca="1">VLOOKUP(F757,[4]IMC!$B$6:$R$210,13,FALSE)</f>
        <v>#NAME?</v>
      </c>
      <c r="AJ757" s="294" t="e">
        <f ca="1">VLOOKUP(F757,[4]IMC!$B$6:$R$210,14,FALSE)</f>
        <v>#NAME?</v>
      </c>
      <c r="AK757" s="294" t="e">
        <f ca="1">VLOOKUP(F757,[4]IMC!$B$6:$R$210,15,FALSE)</f>
        <v>#NAME?</v>
      </c>
      <c r="AL757" s="294" t="e">
        <f ca="1">VLOOKUP(F757,[4]IMC!$B$6:$R$210,16,FALSE)</f>
        <v>#NAME?</v>
      </c>
      <c r="AM757" s="294" t="e">
        <f ca="1">VLOOKUP(F757,[4]IMC!$B$6:$R$210,17,FALSE)</f>
        <v>#NAME?</v>
      </c>
    </row>
    <row r="758" spans="1:39" ht="12">
      <c r="A758" s="281"/>
      <c r="B758" s="281"/>
      <c r="C758" s="281"/>
      <c r="D758" s="283"/>
      <c r="E758" s="283"/>
      <c r="F758" s="284" t="e">
        <f t="shared" ca="1" si="121"/>
        <v>#NAME?</v>
      </c>
      <c r="G758" s="285" t="e">
        <f t="shared" ca="1" si="122"/>
        <v>#NAME?</v>
      </c>
      <c r="H758" s="281"/>
      <c r="I758" s="281"/>
      <c r="J758" s="281">
        <f t="shared" si="119"/>
        <v>0</v>
      </c>
      <c r="K758" s="281"/>
      <c r="L758" s="300" t="e">
        <f t="shared" si="120"/>
        <v>#DIV/0!</v>
      </c>
      <c r="M758" s="287" t="str">
        <f t="shared" si="114"/>
        <v/>
      </c>
      <c r="N758" s="288" t="e">
        <f ca="1">MATCH(F758,[4]IMC!B:B,0)</f>
        <v>#NAME?</v>
      </c>
      <c r="O758" s="288" t="e">
        <f t="shared" ca="1" si="123"/>
        <v>#NAME?</v>
      </c>
      <c r="P758" s="287" t="e">
        <f ca="1">CONCATENATE(INDEX([4]IMC!$F$1:$R$5,5,$O758) &amp; " e " &amp; INDEX([4]IMC!$F$1:$R$5,5,$O758+1))</f>
        <v>#NAME?</v>
      </c>
      <c r="Q758" s="281"/>
      <c r="R758" s="288" t="e">
        <f ca="1">MATCH(F758,[4]PC!A:A,0)</f>
        <v>#NAME?</v>
      </c>
      <c r="S758" s="288" t="e">
        <f t="shared" ca="1" si="115"/>
        <v>#NAME?</v>
      </c>
      <c r="T758" s="296" t="e">
        <f ca="1">CONCATENATE(INDEX([4]PC!$E$1:$M$2,1,$S758) &amp; " e " &amp; INDEX([4]PC!$E$1:$M$2,1,$S758+1))</f>
        <v>#NAME?</v>
      </c>
      <c r="U758" s="339"/>
      <c r="V758" s="335" t="e">
        <f t="shared" ca="1" si="116"/>
        <v>#NAME?</v>
      </c>
      <c r="W758" s="335" t="e">
        <f ca="1">CONCATENATE(INDEX([4]IMC!$F$1:$R$5,5,$V758) &amp; " e " &amp; INDEX([4]IMC!$F$1:$R$5,5,$V758+1))</f>
        <v>#NAME?</v>
      </c>
      <c r="X758" s="336">
        <f t="shared" si="117"/>
        <v>0</v>
      </c>
      <c r="Y758" s="336">
        <f t="shared" si="118"/>
        <v>0</v>
      </c>
      <c r="Z758" s="337"/>
      <c r="AA758" s="294" t="e">
        <f ca="1">VLOOKUP(F758,[4]IMC!$B$6:$R$210,5,FALSE)</f>
        <v>#NAME?</v>
      </c>
      <c r="AB758" s="294" t="e">
        <f ca="1">VLOOKUP(F758,[4]IMC!$B$6:$R$210,6,FALSE)</f>
        <v>#NAME?</v>
      </c>
      <c r="AC758" s="294" t="e">
        <f ca="1">VLOOKUP(F758,[4]IMC!$B$6:$R$210,7,FALSE)</f>
        <v>#NAME?</v>
      </c>
      <c r="AD758" s="294" t="e">
        <f ca="1">VLOOKUP(F758,[4]IMC!$B$6:$R$210,8,FALSE)</f>
        <v>#NAME?</v>
      </c>
      <c r="AE758" s="294" t="e">
        <f ca="1">VLOOKUP(F758,[4]IMC!$B$6:$R$210,9,FALSE)</f>
        <v>#NAME?</v>
      </c>
      <c r="AF758" s="294" t="e">
        <f ca="1">VLOOKUP(F758,[4]IMC!$B$6:$R$210,10,FALSE)</f>
        <v>#NAME?</v>
      </c>
      <c r="AG758" s="294" t="e">
        <f ca="1">VLOOKUP(F758,[4]IMC!$B$6:$R$210,11,FALSE)</f>
        <v>#NAME?</v>
      </c>
      <c r="AH758" s="294" t="e">
        <f ca="1">VLOOKUP(F758,[4]IMC!$B$6:$R$210,12,FALSE)</f>
        <v>#NAME?</v>
      </c>
      <c r="AI758" s="294" t="e">
        <f ca="1">VLOOKUP(F758,[4]IMC!$B$6:$R$210,13,FALSE)</f>
        <v>#NAME?</v>
      </c>
      <c r="AJ758" s="294" t="e">
        <f ca="1">VLOOKUP(F758,[4]IMC!$B$6:$R$210,14,FALSE)</f>
        <v>#NAME?</v>
      </c>
      <c r="AK758" s="294" t="e">
        <f ca="1">VLOOKUP(F758,[4]IMC!$B$6:$R$210,15,FALSE)</f>
        <v>#NAME?</v>
      </c>
      <c r="AL758" s="294" t="e">
        <f ca="1">VLOOKUP(F758,[4]IMC!$B$6:$R$210,16,FALSE)</f>
        <v>#NAME?</v>
      </c>
      <c r="AM758" s="294" t="e">
        <f ca="1">VLOOKUP(F758,[4]IMC!$B$6:$R$210,17,FALSE)</f>
        <v>#NAME?</v>
      </c>
    </row>
    <row r="759" spans="1:39" ht="12">
      <c r="A759" s="281"/>
      <c r="B759" s="281"/>
      <c r="C759" s="281"/>
      <c r="D759" s="283"/>
      <c r="E759" s="283"/>
      <c r="F759" s="284" t="e">
        <f t="shared" ca="1" si="121"/>
        <v>#NAME?</v>
      </c>
      <c r="G759" s="285" t="e">
        <f t="shared" ca="1" si="122"/>
        <v>#NAME?</v>
      </c>
      <c r="H759" s="281"/>
      <c r="I759" s="281"/>
      <c r="J759" s="281">
        <f t="shared" si="119"/>
        <v>0</v>
      </c>
      <c r="K759" s="281"/>
      <c r="L759" s="300" t="e">
        <f t="shared" si="120"/>
        <v>#DIV/0!</v>
      </c>
      <c r="M759" s="287" t="str">
        <f t="shared" si="114"/>
        <v/>
      </c>
      <c r="N759" s="288" t="e">
        <f ca="1">MATCH(F759,[4]IMC!B:B,0)</f>
        <v>#NAME?</v>
      </c>
      <c r="O759" s="288" t="e">
        <f t="shared" ca="1" si="123"/>
        <v>#NAME?</v>
      </c>
      <c r="P759" s="287" t="e">
        <f ca="1">CONCATENATE(INDEX([4]IMC!$F$1:$R$5,5,$O759) &amp; " e " &amp; INDEX([4]IMC!$F$1:$R$5,5,$O759+1))</f>
        <v>#NAME?</v>
      </c>
      <c r="Q759" s="281"/>
      <c r="R759" s="288" t="e">
        <f ca="1">MATCH(F759,[4]PC!A:A,0)</f>
        <v>#NAME?</v>
      </c>
      <c r="S759" s="288" t="e">
        <f t="shared" ca="1" si="115"/>
        <v>#NAME?</v>
      </c>
      <c r="T759" s="296" t="e">
        <f ca="1">CONCATENATE(INDEX([4]PC!$E$1:$M$2,1,$S759) &amp; " e " &amp; INDEX([4]PC!$E$1:$M$2,1,$S759+1))</f>
        <v>#NAME?</v>
      </c>
      <c r="U759" s="339"/>
      <c r="V759" s="335" t="e">
        <f t="shared" ca="1" si="116"/>
        <v>#NAME?</v>
      </c>
      <c r="W759" s="335" t="e">
        <f ca="1">CONCATENATE(INDEX([4]IMC!$F$1:$R$5,5,$V759) &amp; " e " &amp; INDEX([4]IMC!$F$1:$R$5,5,$V759+1))</f>
        <v>#NAME?</v>
      </c>
      <c r="X759" s="336">
        <f t="shared" si="117"/>
        <v>0</v>
      </c>
      <c r="Y759" s="336">
        <f t="shared" si="118"/>
        <v>0</v>
      </c>
      <c r="Z759" s="337"/>
      <c r="AA759" s="294" t="e">
        <f ca="1">VLOOKUP(F759,[4]IMC!$B$6:$R$210,5,FALSE)</f>
        <v>#NAME?</v>
      </c>
      <c r="AB759" s="294" t="e">
        <f ca="1">VLOOKUP(F759,[4]IMC!$B$6:$R$210,6,FALSE)</f>
        <v>#NAME?</v>
      </c>
      <c r="AC759" s="294" t="e">
        <f ca="1">VLOOKUP(F759,[4]IMC!$B$6:$R$210,7,FALSE)</f>
        <v>#NAME?</v>
      </c>
      <c r="AD759" s="294" t="e">
        <f ca="1">VLOOKUP(F759,[4]IMC!$B$6:$R$210,8,FALSE)</f>
        <v>#NAME?</v>
      </c>
      <c r="AE759" s="294" t="e">
        <f ca="1">VLOOKUP(F759,[4]IMC!$B$6:$R$210,9,FALSE)</f>
        <v>#NAME?</v>
      </c>
      <c r="AF759" s="294" t="e">
        <f ca="1">VLOOKUP(F759,[4]IMC!$B$6:$R$210,10,FALSE)</f>
        <v>#NAME?</v>
      </c>
      <c r="AG759" s="294" t="e">
        <f ca="1">VLOOKUP(F759,[4]IMC!$B$6:$R$210,11,FALSE)</f>
        <v>#NAME?</v>
      </c>
      <c r="AH759" s="294" t="e">
        <f ca="1">VLOOKUP(F759,[4]IMC!$B$6:$R$210,12,FALSE)</f>
        <v>#NAME?</v>
      </c>
      <c r="AI759" s="294" t="e">
        <f ca="1">VLOOKUP(F759,[4]IMC!$B$6:$R$210,13,FALSE)</f>
        <v>#NAME?</v>
      </c>
      <c r="AJ759" s="294" t="e">
        <f ca="1">VLOOKUP(F759,[4]IMC!$B$6:$R$210,14,FALSE)</f>
        <v>#NAME?</v>
      </c>
      <c r="AK759" s="294" t="e">
        <f ca="1">VLOOKUP(F759,[4]IMC!$B$6:$R$210,15,FALSE)</f>
        <v>#NAME?</v>
      </c>
      <c r="AL759" s="294" t="e">
        <f ca="1">VLOOKUP(F759,[4]IMC!$B$6:$R$210,16,FALSE)</f>
        <v>#NAME?</v>
      </c>
      <c r="AM759" s="294" t="e">
        <f ca="1">VLOOKUP(F759,[4]IMC!$B$6:$R$210,17,FALSE)</f>
        <v>#NAME?</v>
      </c>
    </row>
    <row r="760" spans="1:39" ht="12">
      <c r="A760" s="281"/>
      <c r="B760" s="281"/>
      <c r="C760" s="281"/>
      <c r="D760" s="283"/>
      <c r="E760" s="283"/>
      <c r="F760" s="284" t="e">
        <f t="shared" ca="1" si="121"/>
        <v>#NAME?</v>
      </c>
      <c r="G760" s="285" t="e">
        <f t="shared" ca="1" si="122"/>
        <v>#NAME?</v>
      </c>
      <c r="H760" s="281"/>
      <c r="I760" s="281"/>
      <c r="J760" s="281">
        <f t="shared" si="119"/>
        <v>0</v>
      </c>
      <c r="K760" s="281"/>
      <c r="L760" s="300" t="e">
        <f t="shared" si="120"/>
        <v>#DIV/0!</v>
      </c>
      <c r="M760" s="287" t="str">
        <f t="shared" si="114"/>
        <v/>
      </c>
      <c r="N760" s="288" t="e">
        <f ca="1">MATCH(F760,[4]IMC!B:B,0)</f>
        <v>#NAME?</v>
      </c>
      <c r="O760" s="288" t="e">
        <f t="shared" ca="1" si="123"/>
        <v>#NAME?</v>
      </c>
      <c r="P760" s="287" t="e">
        <f ca="1">CONCATENATE(INDEX([4]IMC!$F$1:$R$5,5,$O760) &amp; " e " &amp; INDEX([4]IMC!$F$1:$R$5,5,$O760+1))</f>
        <v>#NAME?</v>
      </c>
      <c r="Q760" s="281"/>
      <c r="R760" s="288" t="e">
        <f ca="1">MATCH(F760,[4]PC!A:A,0)</f>
        <v>#NAME?</v>
      </c>
      <c r="S760" s="288" t="e">
        <f t="shared" ca="1" si="115"/>
        <v>#NAME?</v>
      </c>
      <c r="T760" s="296" t="e">
        <f ca="1">CONCATENATE(INDEX([4]PC!$E$1:$M$2,1,$S760) &amp; " e " &amp; INDEX([4]PC!$E$1:$M$2,1,$S760+1))</f>
        <v>#NAME?</v>
      </c>
      <c r="U760" s="339"/>
      <c r="V760" s="335" t="e">
        <f t="shared" ca="1" si="116"/>
        <v>#NAME?</v>
      </c>
      <c r="W760" s="335" t="e">
        <f ca="1">CONCATENATE(INDEX([4]IMC!$F$1:$R$5,5,$V760) &amp; " e " &amp; INDEX([4]IMC!$F$1:$R$5,5,$V760+1))</f>
        <v>#NAME?</v>
      </c>
      <c r="X760" s="336">
        <f t="shared" si="117"/>
        <v>0</v>
      </c>
      <c r="Y760" s="336">
        <f t="shared" si="118"/>
        <v>0</v>
      </c>
      <c r="Z760" s="337"/>
      <c r="AA760" s="294" t="e">
        <f ca="1">VLOOKUP(F760,[4]IMC!$B$6:$R$210,5,FALSE)</f>
        <v>#NAME?</v>
      </c>
      <c r="AB760" s="294" t="e">
        <f ca="1">VLOOKUP(F760,[4]IMC!$B$6:$R$210,6,FALSE)</f>
        <v>#NAME?</v>
      </c>
      <c r="AC760" s="294" t="e">
        <f ca="1">VLOOKUP(F760,[4]IMC!$B$6:$R$210,7,FALSE)</f>
        <v>#NAME?</v>
      </c>
      <c r="AD760" s="294" t="e">
        <f ca="1">VLOOKUP(F760,[4]IMC!$B$6:$R$210,8,FALSE)</f>
        <v>#NAME?</v>
      </c>
      <c r="AE760" s="294" t="e">
        <f ca="1">VLOOKUP(F760,[4]IMC!$B$6:$R$210,9,FALSE)</f>
        <v>#NAME?</v>
      </c>
      <c r="AF760" s="294" t="e">
        <f ca="1">VLOOKUP(F760,[4]IMC!$B$6:$R$210,10,FALSE)</f>
        <v>#NAME?</v>
      </c>
      <c r="AG760" s="294" t="e">
        <f ca="1">VLOOKUP(F760,[4]IMC!$B$6:$R$210,11,FALSE)</f>
        <v>#NAME?</v>
      </c>
      <c r="AH760" s="294" t="e">
        <f ca="1">VLOOKUP(F760,[4]IMC!$B$6:$R$210,12,FALSE)</f>
        <v>#NAME?</v>
      </c>
      <c r="AI760" s="294" t="e">
        <f ca="1">VLOOKUP(F760,[4]IMC!$B$6:$R$210,13,FALSE)</f>
        <v>#NAME?</v>
      </c>
      <c r="AJ760" s="294" t="e">
        <f ca="1">VLOOKUP(F760,[4]IMC!$B$6:$R$210,14,FALSE)</f>
        <v>#NAME?</v>
      </c>
      <c r="AK760" s="294" t="e">
        <f ca="1">VLOOKUP(F760,[4]IMC!$B$6:$R$210,15,FALSE)</f>
        <v>#NAME?</v>
      </c>
      <c r="AL760" s="294" t="e">
        <f ca="1">VLOOKUP(F760,[4]IMC!$B$6:$R$210,16,FALSE)</f>
        <v>#NAME?</v>
      </c>
      <c r="AM760" s="294" t="e">
        <f ca="1">VLOOKUP(F760,[4]IMC!$B$6:$R$210,17,FALSE)</f>
        <v>#NAME?</v>
      </c>
    </row>
    <row r="761" spans="1:39" ht="12">
      <c r="A761" s="281"/>
      <c r="B761" s="281"/>
      <c r="C761" s="281"/>
      <c r="D761" s="283"/>
      <c r="E761" s="283"/>
      <c r="F761" s="284" t="e">
        <f t="shared" ca="1" si="121"/>
        <v>#NAME?</v>
      </c>
      <c r="G761" s="285" t="e">
        <f t="shared" ca="1" si="122"/>
        <v>#NAME?</v>
      </c>
      <c r="H761" s="281"/>
      <c r="I761" s="281"/>
      <c r="J761" s="281">
        <f t="shared" si="119"/>
        <v>0</v>
      </c>
      <c r="K761" s="281"/>
      <c r="L761" s="300" t="e">
        <f t="shared" si="120"/>
        <v>#DIV/0!</v>
      </c>
      <c r="M761" s="287" t="str">
        <f t="shared" si="114"/>
        <v/>
      </c>
      <c r="N761" s="288" t="e">
        <f ca="1">MATCH(F761,[4]IMC!B:B,0)</f>
        <v>#NAME?</v>
      </c>
      <c r="O761" s="288" t="e">
        <f t="shared" ca="1" si="123"/>
        <v>#NAME?</v>
      </c>
      <c r="P761" s="287" t="e">
        <f ca="1">CONCATENATE(INDEX([4]IMC!$F$1:$R$5,5,$O761) &amp; " e " &amp; INDEX([4]IMC!$F$1:$R$5,5,$O761+1))</f>
        <v>#NAME?</v>
      </c>
      <c r="Q761" s="281"/>
      <c r="R761" s="288" t="e">
        <f ca="1">MATCH(F761,[4]PC!A:A,0)</f>
        <v>#NAME?</v>
      </c>
      <c r="S761" s="288" t="e">
        <f t="shared" ca="1" si="115"/>
        <v>#NAME?</v>
      </c>
      <c r="T761" s="296" t="e">
        <f ca="1">CONCATENATE(INDEX([4]PC!$E$1:$M$2,1,$S761) &amp; " e " &amp; INDEX([4]PC!$E$1:$M$2,1,$S761+1))</f>
        <v>#NAME?</v>
      </c>
      <c r="U761" s="339"/>
      <c r="V761" s="335" t="e">
        <f t="shared" ca="1" si="116"/>
        <v>#NAME?</v>
      </c>
      <c r="W761" s="335" t="e">
        <f ca="1">CONCATENATE(INDEX([4]IMC!$F$1:$R$5,5,$V761) &amp; " e " &amp; INDEX([4]IMC!$F$1:$R$5,5,$V761+1))</f>
        <v>#NAME?</v>
      </c>
      <c r="X761" s="336">
        <f t="shared" si="117"/>
        <v>0</v>
      </c>
      <c r="Y761" s="336">
        <f t="shared" si="118"/>
        <v>0</v>
      </c>
      <c r="Z761" s="337"/>
      <c r="AA761" s="294" t="e">
        <f ca="1">VLOOKUP(F761,[4]IMC!$B$6:$R$210,5,FALSE)</f>
        <v>#NAME?</v>
      </c>
      <c r="AB761" s="294" t="e">
        <f ca="1">VLOOKUP(F761,[4]IMC!$B$6:$R$210,6,FALSE)</f>
        <v>#NAME?</v>
      </c>
      <c r="AC761" s="294" t="e">
        <f ca="1">VLOOKUP(F761,[4]IMC!$B$6:$R$210,7,FALSE)</f>
        <v>#NAME?</v>
      </c>
      <c r="AD761" s="294" t="e">
        <f ca="1">VLOOKUP(F761,[4]IMC!$B$6:$R$210,8,FALSE)</f>
        <v>#NAME?</v>
      </c>
      <c r="AE761" s="294" t="e">
        <f ca="1">VLOOKUP(F761,[4]IMC!$B$6:$R$210,9,FALSE)</f>
        <v>#NAME?</v>
      </c>
      <c r="AF761" s="294" t="e">
        <f ca="1">VLOOKUP(F761,[4]IMC!$B$6:$R$210,10,FALSE)</f>
        <v>#NAME?</v>
      </c>
      <c r="AG761" s="294" t="e">
        <f ca="1">VLOOKUP(F761,[4]IMC!$B$6:$R$210,11,FALSE)</f>
        <v>#NAME?</v>
      </c>
      <c r="AH761" s="294" t="e">
        <f ca="1">VLOOKUP(F761,[4]IMC!$B$6:$R$210,12,FALSE)</f>
        <v>#NAME?</v>
      </c>
      <c r="AI761" s="294" t="e">
        <f ca="1">VLOOKUP(F761,[4]IMC!$B$6:$R$210,13,FALSE)</f>
        <v>#NAME?</v>
      </c>
      <c r="AJ761" s="294" t="e">
        <f ca="1">VLOOKUP(F761,[4]IMC!$B$6:$R$210,14,FALSE)</f>
        <v>#NAME?</v>
      </c>
      <c r="AK761" s="294" t="e">
        <f ca="1">VLOOKUP(F761,[4]IMC!$B$6:$R$210,15,FALSE)</f>
        <v>#NAME?</v>
      </c>
      <c r="AL761" s="294" t="e">
        <f ca="1">VLOOKUP(F761,[4]IMC!$B$6:$R$210,16,FALSE)</f>
        <v>#NAME?</v>
      </c>
      <c r="AM761" s="294" t="e">
        <f ca="1">VLOOKUP(F761,[4]IMC!$B$6:$R$210,17,FALSE)</f>
        <v>#NAME?</v>
      </c>
    </row>
    <row r="762" spans="1:39" ht="12">
      <c r="A762" s="281"/>
      <c r="B762" s="281"/>
      <c r="C762" s="281"/>
      <c r="D762" s="283"/>
      <c r="E762" s="283"/>
      <c r="F762" s="284" t="e">
        <f t="shared" ca="1" si="121"/>
        <v>#NAME?</v>
      </c>
      <c r="G762" s="285" t="e">
        <f t="shared" ca="1" si="122"/>
        <v>#NAME?</v>
      </c>
      <c r="H762" s="281"/>
      <c r="I762" s="281"/>
      <c r="J762" s="281">
        <f t="shared" si="119"/>
        <v>0</v>
      </c>
      <c r="K762" s="281"/>
      <c r="L762" s="300" t="e">
        <f t="shared" si="120"/>
        <v>#DIV/0!</v>
      </c>
      <c r="M762" s="287" t="str">
        <f t="shared" si="114"/>
        <v/>
      </c>
      <c r="N762" s="288" t="e">
        <f ca="1">MATCH(F762,[4]IMC!B:B,0)</f>
        <v>#NAME?</v>
      </c>
      <c r="O762" s="288" t="e">
        <f t="shared" ca="1" si="123"/>
        <v>#NAME?</v>
      </c>
      <c r="P762" s="287" t="e">
        <f ca="1">CONCATENATE(INDEX([4]IMC!$F$1:$R$5,5,$O762) &amp; " e " &amp; INDEX([4]IMC!$F$1:$R$5,5,$O762+1))</f>
        <v>#NAME?</v>
      </c>
      <c r="Q762" s="281"/>
      <c r="R762" s="288" t="e">
        <f ca="1">MATCH(F762,[4]PC!A:A,0)</f>
        <v>#NAME?</v>
      </c>
      <c r="S762" s="288" t="e">
        <f t="shared" ca="1" si="115"/>
        <v>#NAME?</v>
      </c>
      <c r="T762" s="296" t="e">
        <f ca="1">CONCATENATE(INDEX([4]PC!$E$1:$M$2,1,$S762) &amp; " e " &amp; INDEX([4]PC!$E$1:$M$2,1,$S762+1))</f>
        <v>#NAME?</v>
      </c>
      <c r="U762" s="339"/>
      <c r="V762" s="335" t="e">
        <f t="shared" ca="1" si="116"/>
        <v>#NAME?</v>
      </c>
      <c r="W762" s="335" t="e">
        <f ca="1">CONCATENATE(INDEX([4]IMC!$F$1:$R$5,5,$V762) &amp; " e " &amp; INDEX([4]IMC!$F$1:$R$5,5,$V762+1))</f>
        <v>#NAME?</v>
      </c>
      <c r="X762" s="336">
        <f t="shared" si="117"/>
        <v>0</v>
      </c>
      <c r="Y762" s="336">
        <f t="shared" si="118"/>
        <v>0</v>
      </c>
      <c r="Z762" s="337"/>
      <c r="AA762" s="294" t="e">
        <f ca="1">VLOOKUP(F762,[4]IMC!$B$6:$R$210,5,FALSE)</f>
        <v>#NAME?</v>
      </c>
      <c r="AB762" s="294" t="e">
        <f ca="1">VLOOKUP(F762,[4]IMC!$B$6:$R$210,6,FALSE)</f>
        <v>#NAME?</v>
      </c>
      <c r="AC762" s="294" t="e">
        <f ca="1">VLOOKUP(F762,[4]IMC!$B$6:$R$210,7,FALSE)</f>
        <v>#NAME?</v>
      </c>
      <c r="AD762" s="294" t="e">
        <f ca="1">VLOOKUP(F762,[4]IMC!$B$6:$R$210,8,FALSE)</f>
        <v>#NAME?</v>
      </c>
      <c r="AE762" s="294" t="e">
        <f ca="1">VLOOKUP(F762,[4]IMC!$B$6:$R$210,9,FALSE)</f>
        <v>#NAME?</v>
      </c>
      <c r="AF762" s="294" t="e">
        <f ca="1">VLOOKUP(F762,[4]IMC!$B$6:$R$210,10,FALSE)</f>
        <v>#NAME?</v>
      </c>
      <c r="AG762" s="294" t="e">
        <f ca="1">VLOOKUP(F762,[4]IMC!$B$6:$R$210,11,FALSE)</f>
        <v>#NAME?</v>
      </c>
      <c r="AH762" s="294" t="e">
        <f ca="1">VLOOKUP(F762,[4]IMC!$B$6:$R$210,12,FALSE)</f>
        <v>#NAME?</v>
      </c>
      <c r="AI762" s="294" t="e">
        <f ca="1">VLOOKUP(F762,[4]IMC!$B$6:$R$210,13,FALSE)</f>
        <v>#NAME?</v>
      </c>
      <c r="AJ762" s="294" t="e">
        <f ca="1">VLOOKUP(F762,[4]IMC!$B$6:$R$210,14,FALSE)</f>
        <v>#NAME?</v>
      </c>
      <c r="AK762" s="294" t="e">
        <f ca="1">VLOOKUP(F762,[4]IMC!$B$6:$R$210,15,FALSE)</f>
        <v>#NAME?</v>
      </c>
      <c r="AL762" s="294" t="e">
        <f ca="1">VLOOKUP(F762,[4]IMC!$B$6:$R$210,16,FALSE)</f>
        <v>#NAME?</v>
      </c>
      <c r="AM762" s="294" t="e">
        <f ca="1">VLOOKUP(F762,[4]IMC!$B$6:$R$210,17,FALSE)</f>
        <v>#NAME?</v>
      </c>
    </row>
    <row r="763" spans="1:39" ht="12">
      <c r="A763" s="281"/>
      <c r="B763" s="281"/>
      <c r="C763" s="281"/>
      <c r="D763" s="283"/>
      <c r="E763" s="283"/>
      <c r="F763" s="284" t="e">
        <f t="shared" ca="1" si="121"/>
        <v>#NAME?</v>
      </c>
      <c r="G763" s="285" t="e">
        <f t="shared" ca="1" si="122"/>
        <v>#NAME?</v>
      </c>
      <c r="H763" s="281"/>
      <c r="I763" s="281"/>
      <c r="J763" s="281">
        <f t="shared" si="119"/>
        <v>0</v>
      </c>
      <c r="K763" s="281"/>
      <c r="L763" s="300" t="e">
        <f t="shared" si="120"/>
        <v>#DIV/0!</v>
      </c>
      <c r="M763" s="287" t="str">
        <f t="shared" si="114"/>
        <v/>
      </c>
      <c r="N763" s="288" t="e">
        <f ca="1">MATCH(F763,[4]IMC!B:B,0)</f>
        <v>#NAME?</v>
      </c>
      <c r="O763" s="288" t="e">
        <f t="shared" ca="1" si="123"/>
        <v>#NAME?</v>
      </c>
      <c r="P763" s="287" t="e">
        <f ca="1">CONCATENATE(INDEX([4]IMC!$F$1:$R$5,5,$O763) &amp; " e " &amp; INDEX([4]IMC!$F$1:$R$5,5,$O763+1))</f>
        <v>#NAME?</v>
      </c>
      <c r="Q763" s="281"/>
      <c r="R763" s="288" t="e">
        <f ca="1">MATCH(F763,[4]PC!A:A,0)</f>
        <v>#NAME?</v>
      </c>
      <c r="S763" s="288" t="e">
        <f t="shared" ca="1" si="115"/>
        <v>#NAME?</v>
      </c>
      <c r="T763" s="296" t="e">
        <f ca="1">CONCATENATE(INDEX([4]PC!$E$1:$M$2,1,$S763) &amp; " e " &amp; INDEX([4]PC!$E$1:$M$2,1,$S763+1))</f>
        <v>#NAME?</v>
      </c>
      <c r="U763" s="339"/>
      <c r="V763" s="335" t="e">
        <f t="shared" ca="1" si="116"/>
        <v>#NAME?</v>
      </c>
      <c r="W763" s="335" t="e">
        <f ca="1">CONCATENATE(INDEX([4]IMC!$F$1:$R$5,5,$V763) &amp; " e " &amp; INDEX([4]IMC!$F$1:$R$5,5,$V763+1))</f>
        <v>#NAME?</v>
      </c>
      <c r="X763" s="336">
        <f t="shared" si="117"/>
        <v>0</v>
      </c>
      <c r="Y763" s="336">
        <f t="shared" si="118"/>
        <v>0</v>
      </c>
      <c r="Z763" s="337"/>
      <c r="AA763" s="294" t="e">
        <f ca="1">VLOOKUP(F763,[4]IMC!$B$6:$R$210,5,FALSE)</f>
        <v>#NAME?</v>
      </c>
      <c r="AB763" s="294" t="e">
        <f ca="1">VLOOKUP(F763,[4]IMC!$B$6:$R$210,6,FALSE)</f>
        <v>#NAME?</v>
      </c>
      <c r="AC763" s="294" t="e">
        <f ca="1">VLOOKUP(F763,[4]IMC!$B$6:$R$210,7,FALSE)</f>
        <v>#NAME?</v>
      </c>
      <c r="AD763" s="294" t="e">
        <f ca="1">VLOOKUP(F763,[4]IMC!$B$6:$R$210,8,FALSE)</f>
        <v>#NAME?</v>
      </c>
      <c r="AE763" s="294" t="e">
        <f ca="1">VLOOKUP(F763,[4]IMC!$B$6:$R$210,9,FALSE)</f>
        <v>#NAME?</v>
      </c>
      <c r="AF763" s="294" t="e">
        <f ca="1">VLOOKUP(F763,[4]IMC!$B$6:$R$210,10,FALSE)</f>
        <v>#NAME?</v>
      </c>
      <c r="AG763" s="294" t="e">
        <f ca="1">VLOOKUP(F763,[4]IMC!$B$6:$R$210,11,FALSE)</f>
        <v>#NAME?</v>
      </c>
      <c r="AH763" s="294" t="e">
        <f ca="1">VLOOKUP(F763,[4]IMC!$B$6:$R$210,12,FALSE)</f>
        <v>#NAME?</v>
      </c>
      <c r="AI763" s="294" t="e">
        <f ca="1">VLOOKUP(F763,[4]IMC!$B$6:$R$210,13,FALSE)</f>
        <v>#NAME?</v>
      </c>
      <c r="AJ763" s="294" t="e">
        <f ca="1">VLOOKUP(F763,[4]IMC!$B$6:$R$210,14,FALSE)</f>
        <v>#NAME?</v>
      </c>
      <c r="AK763" s="294" t="e">
        <f ca="1">VLOOKUP(F763,[4]IMC!$B$6:$R$210,15,FALSE)</f>
        <v>#NAME?</v>
      </c>
      <c r="AL763" s="294" t="e">
        <f ca="1">VLOOKUP(F763,[4]IMC!$B$6:$R$210,16,FALSE)</f>
        <v>#NAME?</v>
      </c>
      <c r="AM763" s="294" t="e">
        <f ca="1">VLOOKUP(F763,[4]IMC!$B$6:$R$210,17,FALSE)</f>
        <v>#NAME?</v>
      </c>
    </row>
    <row r="764" spans="1:39" ht="12">
      <c r="A764" s="281"/>
      <c r="B764" s="281"/>
      <c r="C764" s="281"/>
      <c r="D764" s="283"/>
      <c r="E764" s="283"/>
      <c r="F764" s="284" t="e">
        <f t="shared" ca="1" si="121"/>
        <v>#NAME?</v>
      </c>
      <c r="G764" s="285" t="e">
        <f t="shared" ca="1" si="122"/>
        <v>#NAME?</v>
      </c>
      <c r="H764" s="281"/>
      <c r="I764" s="281"/>
      <c r="J764" s="281">
        <f t="shared" si="119"/>
        <v>0</v>
      </c>
      <c r="K764" s="281"/>
      <c r="L764" s="300" t="e">
        <f t="shared" si="120"/>
        <v>#DIV/0!</v>
      </c>
      <c r="M764" s="287" t="str">
        <f t="shared" si="114"/>
        <v/>
      </c>
      <c r="N764" s="288" t="e">
        <f ca="1">MATCH(F764,[4]IMC!B:B,0)</f>
        <v>#NAME?</v>
      </c>
      <c r="O764" s="288" t="e">
        <f t="shared" ca="1" si="123"/>
        <v>#NAME?</v>
      </c>
      <c r="P764" s="287" t="e">
        <f ca="1">CONCATENATE(INDEX([4]IMC!$F$1:$R$5,5,$O764) &amp; " e " &amp; INDEX([4]IMC!$F$1:$R$5,5,$O764+1))</f>
        <v>#NAME?</v>
      </c>
      <c r="Q764" s="281"/>
      <c r="R764" s="288" t="e">
        <f ca="1">MATCH(F764,[4]PC!A:A,0)</f>
        <v>#NAME?</v>
      </c>
      <c r="S764" s="288" t="e">
        <f t="shared" ca="1" si="115"/>
        <v>#NAME?</v>
      </c>
      <c r="T764" s="296" t="e">
        <f ca="1">CONCATENATE(INDEX([4]PC!$E$1:$M$2,1,$S764) &amp; " e " &amp; INDEX([4]PC!$E$1:$M$2,1,$S764+1))</f>
        <v>#NAME?</v>
      </c>
      <c r="U764" s="339"/>
      <c r="V764" s="335" t="e">
        <f t="shared" ca="1" si="116"/>
        <v>#NAME?</v>
      </c>
      <c r="W764" s="335" t="e">
        <f ca="1">CONCATENATE(INDEX([4]IMC!$F$1:$R$5,5,$V764) &amp; " e " &amp; INDEX([4]IMC!$F$1:$R$5,5,$V764+1))</f>
        <v>#NAME?</v>
      </c>
      <c r="X764" s="336">
        <f t="shared" si="117"/>
        <v>0</v>
      </c>
      <c r="Y764" s="336">
        <f t="shared" si="118"/>
        <v>0</v>
      </c>
      <c r="Z764" s="337"/>
      <c r="AA764" s="294" t="e">
        <f ca="1">VLOOKUP(F764,[4]IMC!$B$6:$R$210,5,FALSE)</f>
        <v>#NAME?</v>
      </c>
      <c r="AB764" s="294" t="e">
        <f ca="1">VLOOKUP(F764,[4]IMC!$B$6:$R$210,6,FALSE)</f>
        <v>#NAME?</v>
      </c>
      <c r="AC764" s="294" t="e">
        <f ca="1">VLOOKUP(F764,[4]IMC!$B$6:$R$210,7,FALSE)</f>
        <v>#NAME?</v>
      </c>
      <c r="AD764" s="294" t="e">
        <f ca="1">VLOOKUP(F764,[4]IMC!$B$6:$R$210,8,FALSE)</f>
        <v>#NAME?</v>
      </c>
      <c r="AE764" s="294" t="e">
        <f ca="1">VLOOKUP(F764,[4]IMC!$B$6:$R$210,9,FALSE)</f>
        <v>#NAME?</v>
      </c>
      <c r="AF764" s="294" t="e">
        <f ca="1">VLOOKUP(F764,[4]IMC!$B$6:$R$210,10,FALSE)</f>
        <v>#NAME?</v>
      </c>
      <c r="AG764" s="294" t="e">
        <f ca="1">VLOOKUP(F764,[4]IMC!$B$6:$R$210,11,FALSE)</f>
        <v>#NAME?</v>
      </c>
      <c r="AH764" s="294" t="e">
        <f ca="1">VLOOKUP(F764,[4]IMC!$B$6:$R$210,12,FALSE)</f>
        <v>#NAME?</v>
      </c>
      <c r="AI764" s="294" t="e">
        <f ca="1">VLOOKUP(F764,[4]IMC!$B$6:$R$210,13,FALSE)</f>
        <v>#NAME?</v>
      </c>
      <c r="AJ764" s="294" t="e">
        <f ca="1">VLOOKUP(F764,[4]IMC!$B$6:$R$210,14,FALSE)</f>
        <v>#NAME?</v>
      </c>
      <c r="AK764" s="294" t="e">
        <f ca="1">VLOOKUP(F764,[4]IMC!$B$6:$R$210,15,FALSE)</f>
        <v>#NAME?</v>
      </c>
      <c r="AL764" s="294" t="e">
        <f ca="1">VLOOKUP(F764,[4]IMC!$B$6:$R$210,16,FALSE)</f>
        <v>#NAME?</v>
      </c>
      <c r="AM764" s="294" t="e">
        <f ca="1">VLOOKUP(F764,[4]IMC!$B$6:$R$210,17,FALSE)</f>
        <v>#NAME?</v>
      </c>
    </row>
    <row r="765" spans="1:39" ht="12">
      <c r="A765" s="281"/>
      <c r="B765" s="281"/>
      <c r="C765" s="281"/>
      <c r="D765" s="283"/>
      <c r="E765" s="283"/>
      <c r="F765" s="284" t="e">
        <f t="shared" ca="1" si="121"/>
        <v>#NAME?</v>
      </c>
      <c r="G765" s="285" t="e">
        <f t="shared" ca="1" si="122"/>
        <v>#NAME?</v>
      </c>
      <c r="H765" s="281"/>
      <c r="I765" s="281"/>
      <c r="J765" s="281">
        <f t="shared" si="119"/>
        <v>0</v>
      </c>
      <c r="K765" s="281"/>
      <c r="L765" s="300" t="e">
        <f t="shared" si="120"/>
        <v>#DIV/0!</v>
      </c>
      <c r="M765" s="287" t="str">
        <f t="shared" si="114"/>
        <v/>
      </c>
      <c r="N765" s="288" t="e">
        <f ca="1">MATCH(F765,[4]IMC!B:B,0)</f>
        <v>#NAME?</v>
      </c>
      <c r="O765" s="288" t="e">
        <f t="shared" ca="1" si="123"/>
        <v>#NAME?</v>
      </c>
      <c r="P765" s="287" t="e">
        <f ca="1">CONCATENATE(INDEX([4]IMC!$F$1:$R$5,5,$O765) &amp; " e " &amp; INDEX([4]IMC!$F$1:$R$5,5,$O765+1))</f>
        <v>#NAME?</v>
      </c>
      <c r="Q765" s="281"/>
      <c r="R765" s="288" t="e">
        <f ca="1">MATCH(F765,[4]PC!A:A,0)</f>
        <v>#NAME?</v>
      </c>
      <c r="S765" s="288" t="e">
        <f t="shared" ca="1" si="115"/>
        <v>#NAME?</v>
      </c>
      <c r="T765" s="296" t="e">
        <f ca="1">CONCATENATE(INDEX([4]PC!$E$1:$M$2,1,$S765) &amp; " e " &amp; INDEX([4]PC!$E$1:$M$2,1,$S765+1))</f>
        <v>#NAME?</v>
      </c>
      <c r="U765" s="339"/>
      <c r="V765" s="335" t="e">
        <f t="shared" ca="1" si="116"/>
        <v>#NAME?</v>
      </c>
      <c r="W765" s="335" t="e">
        <f ca="1">CONCATENATE(INDEX([4]IMC!$F$1:$R$5,5,$V765) &amp; " e " &amp; INDEX([4]IMC!$F$1:$R$5,5,$V765+1))</f>
        <v>#NAME?</v>
      </c>
      <c r="X765" s="336">
        <f t="shared" si="117"/>
        <v>0</v>
      </c>
      <c r="Y765" s="336">
        <f t="shared" si="118"/>
        <v>0</v>
      </c>
      <c r="Z765" s="337"/>
      <c r="AA765" s="294" t="e">
        <f ca="1">VLOOKUP(F765,[4]IMC!$B$6:$R$210,5,FALSE)</f>
        <v>#NAME?</v>
      </c>
      <c r="AB765" s="294" t="e">
        <f ca="1">VLOOKUP(F765,[4]IMC!$B$6:$R$210,6,FALSE)</f>
        <v>#NAME?</v>
      </c>
      <c r="AC765" s="294" t="e">
        <f ca="1">VLOOKUP(F765,[4]IMC!$B$6:$R$210,7,FALSE)</f>
        <v>#NAME?</v>
      </c>
      <c r="AD765" s="294" t="e">
        <f ca="1">VLOOKUP(F765,[4]IMC!$B$6:$R$210,8,FALSE)</f>
        <v>#NAME?</v>
      </c>
      <c r="AE765" s="294" t="e">
        <f ca="1">VLOOKUP(F765,[4]IMC!$B$6:$R$210,9,FALSE)</f>
        <v>#NAME?</v>
      </c>
      <c r="AF765" s="294" t="e">
        <f ca="1">VLOOKUP(F765,[4]IMC!$B$6:$R$210,10,FALSE)</f>
        <v>#NAME?</v>
      </c>
      <c r="AG765" s="294" t="e">
        <f ca="1">VLOOKUP(F765,[4]IMC!$B$6:$R$210,11,FALSE)</f>
        <v>#NAME?</v>
      </c>
      <c r="AH765" s="294" t="e">
        <f ca="1">VLOOKUP(F765,[4]IMC!$B$6:$R$210,12,FALSE)</f>
        <v>#NAME?</v>
      </c>
      <c r="AI765" s="294" t="e">
        <f ca="1">VLOOKUP(F765,[4]IMC!$B$6:$R$210,13,FALSE)</f>
        <v>#NAME?</v>
      </c>
      <c r="AJ765" s="294" t="e">
        <f ca="1">VLOOKUP(F765,[4]IMC!$B$6:$R$210,14,FALSE)</f>
        <v>#NAME?</v>
      </c>
      <c r="AK765" s="294" t="e">
        <f ca="1">VLOOKUP(F765,[4]IMC!$B$6:$R$210,15,FALSE)</f>
        <v>#NAME?</v>
      </c>
      <c r="AL765" s="294" t="e">
        <f ca="1">VLOOKUP(F765,[4]IMC!$B$6:$R$210,16,FALSE)</f>
        <v>#NAME?</v>
      </c>
      <c r="AM765" s="294" t="e">
        <f ca="1">VLOOKUP(F765,[4]IMC!$B$6:$R$210,17,FALSE)</f>
        <v>#NAME?</v>
      </c>
    </row>
    <row r="766" spans="1:39" ht="12">
      <c r="A766" s="281"/>
      <c r="B766" s="281"/>
      <c r="C766" s="281"/>
      <c r="D766" s="283"/>
      <c r="E766" s="283"/>
      <c r="F766" s="284" t="e">
        <f t="shared" ca="1" si="121"/>
        <v>#NAME?</v>
      </c>
      <c r="G766" s="285" t="e">
        <f t="shared" ca="1" si="122"/>
        <v>#NAME?</v>
      </c>
      <c r="H766" s="281"/>
      <c r="I766" s="281"/>
      <c r="J766" s="281">
        <f t="shared" si="119"/>
        <v>0</v>
      </c>
      <c r="K766" s="281"/>
      <c r="L766" s="300" t="e">
        <f t="shared" si="120"/>
        <v>#DIV/0!</v>
      </c>
      <c r="M766" s="287" t="str">
        <f t="shared" si="114"/>
        <v/>
      </c>
      <c r="N766" s="288" t="e">
        <f ca="1">MATCH(F766,[4]IMC!B:B,0)</f>
        <v>#NAME?</v>
      </c>
      <c r="O766" s="288" t="e">
        <f t="shared" ca="1" si="123"/>
        <v>#NAME?</v>
      </c>
      <c r="P766" s="287" t="e">
        <f ca="1">CONCATENATE(INDEX([4]IMC!$F$1:$R$5,5,$O766) &amp; " e " &amp; INDEX([4]IMC!$F$1:$R$5,5,$O766+1))</f>
        <v>#NAME?</v>
      </c>
      <c r="Q766" s="281"/>
      <c r="R766" s="288" t="e">
        <f ca="1">MATCH(F766,[4]PC!A:A,0)</f>
        <v>#NAME?</v>
      </c>
      <c r="S766" s="288" t="e">
        <f t="shared" ca="1" si="115"/>
        <v>#NAME?</v>
      </c>
      <c r="T766" s="296" t="e">
        <f ca="1">CONCATENATE(INDEX([4]PC!$E$1:$M$2,1,$S766) &amp; " e " &amp; INDEX([4]PC!$E$1:$M$2,1,$S766+1))</f>
        <v>#NAME?</v>
      </c>
      <c r="U766" s="339"/>
      <c r="V766" s="335" t="e">
        <f t="shared" ca="1" si="116"/>
        <v>#NAME?</v>
      </c>
      <c r="W766" s="335" t="e">
        <f ca="1">CONCATENATE(INDEX([4]IMC!$F$1:$R$5,5,$V766) &amp; " e " &amp; INDEX([4]IMC!$F$1:$R$5,5,$V766+1))</f>
        <v>#NAME?</v>
      </c>
      <c r="X766" s="336">
        <f t="shared" si="117"/>
        <v>0</v>
      </c>
      <c r="Y766" s="336">
        <f t="shared" si="118"/>
        <v>0</v>
      </c>
      <c r="Z766" s="337"/>
      <c r="AA766" s="294" t="e">
        <f ca="1">VLOOKUP(F766,[4]IMC!$B$6:$R$210,5,FALSE)</f>
        <v>#NAME?</v>
      </c>
      <c r="AB766" s="294" t="e">
        <f ca="1">VLOOKUP(F766,[4]IMC!$B$6:$R$210,6,FALSE)</f>
        <v>#NAME?</v>
      </c>
      <c r="AC766" s="294" t="e">
        <f ca="1">VLOOKUP(F766,[4]IMC!$B$6:$R$210,7,FALSE)</f>
        <v>#NAME?</v>
      </c>
      <c r="AD766" s="294" t="e">
        <f ca="1">VLOOKUP(F766,[4]IMC!$B$6:$R$210,8,FALSE)</f>
        <v>#NAME?</v>
      </c>
      <c r="AE766" s="294" t="e">
        <f ca="1">VLOOKUP(F766,[4]IMC!$B$6:$R$210,9,FALSE)</f>
        <v>#NAME?</v>
      </c>
      <c r="AF766" s="294" t="e">
        <f ca="1">VLOOKUP(F766,[4]IMC!$B$6:$R$210,10,FALSE)</f>
        <v>#NAME?</v>
      </c>
      <c r="AG766" s="294" t="e">
        <f ca="1">VLOOKUP(F766,[4]IMC!$B$6:$R$210,11,FALSE)</f>
        <v>#NAME?</v>
      </c>
      <c r="AH766" s="294" t="e">
        <f ca="1">VLOOKUP(F766,[4]IMC!$B$6:$R$210,12,FALSE)</f>
        <v>#NAME?</v>
      </c>
      <c r="AI766" s="294" t="e">
        <f ca="1">VLOOKUP(F766,[4]IMC!$B$6:$R$210,13,FALSE)</f>
        <v>#NAME?</v>
      </c>
      <c r="AJ766" s="294" t="e">
        <f ca="1">VLOOKUP(F766,[4]IMC!$B$6:$R$210,14,FALSE)</f>
        <v>#NAME?</v>
      </c>
      <c r="AK766" s="294" t="e">
        <f ca="1">VLOOKUP(F766,[4]IMC!$B$6:$R$210,15,FALSE)</f>
        <v>#NAME?</v>
      </c>
      <c r="AL766" s="294" t="e">
        <f ca="1">VLOOKUP(F766,[4]IMC!$B$6:$R$210,16,FALSE)</f>
        <v>#NAME?</v>
      </c>
      <c r="AM766" s="294" t="e">
        <f ca="1">VLOOKUP(F766,[4]IMC!$B$6:$R$210,17,FALSE)</f>
        <v>#NAME?</v>
      </c>
    </row>
    <row r="767" spans="1:39" ht="12">
      <c r="A767" s="281"/>
      <c r="B767" s="281"/>
      <c r="C767" s="281"/>
      <c r="D767" s="283"/>
      <c r="E767" s="283"/>
      <c r="F767" s="284" t="e">
        <f t="shared" ca="1" si="121"/>
        <v>#NAME?</v>
      </c>
      <c r="G767" s="285" t="e">
        <f t="shared" ca="1" si="122"/>
        <v>#NAME?</v>
      </c>
      <c r="H767" s="281"/>
      <c r="I767" s="281"/>
      <c r="J767" s="281">
        <f t="shared" si="119"/>
        <v>0</v>
      </c>
      <c r="K767" s="281"/>
      <c r="L767" s="300" t="e">
        <f t="shared" si="120"/>
        <v>#DIV/0!</v>
      </c>
      <c r="M767" s="287" t="str">
        <f t="shared" si="114"/>
        <v/>
      </c>
      <c r="N767" s="288" t="e">
        <f ca="1">MATCH(F767,[4]IMC!B:B,0)</f>
        <v>#NAME?</v>
      </c>
      <c r="O767" s="288" t="e">
        <f t="shared" ca="1" si="123"/>
        <v>#NAME?</v>
      </c>
      <c r="P767" s="287" t="e">
        <f ca="1">CONCATENATE(INDEX([4]IMC!$F$1:$R$5,5,$O767) &amp; " e " &amp; INDEX([4]IMC!$F$1:$R$5,5,$O767+1))</f>
        <v>#NAME?</v>
      </c>
      <c r="Q767" s="281"/>
      <c r="R767" s="288" t="e">
        <f ca="1">MATCH(F767,[4]PC!A:A,0)</f>
        <v>#NAME?</v>
      </c>
      <c r="S767" s="288" t="e">
        <f t="shared" ca="1" si="115"/>
        <v>#NAME?</v>
      </c>
      <c r="T767" s="296" t="e">
        <f ca="1">CONCATENATE(INDEX([4]PC!$E$1:$M$2,1,$S767) &amp; " e " &amp; INDEX([4]PC!$E$1:$M$2,1,$S767+1))</f>
        <v>#NAME?</v>
      </c>
      <c r="U767" s="339"/>
      <c r="V767" s="335" t="e">
        <f t="shared" ca="1" si="116"/>
        <v>#NAME?</v>
      </c>
      <c r="W767" s="335" t="e">
        <f ca="1">CONCATENATE(INDEX([4]IMC!$F$1:$R$5,5,$V767) &amp; " e " &amp; INDEX([4]IMC!$F$1:$R$5,5,$V767+1))</f>
        <v>#NAME?</v>
      </c>
      <c r="X767" s="336">
        <f t="shared" si="117"/>
        <v>0</v>
      </c>
      <c r="Y767" s="336">
        <f t="shared" si="118"/>
        <v>0</v>
      </c>
      <c r="Z767" s="337"/>
      <c r="AA767" s="294" t="e">
        <f ca="1">VLOOKUP(F767,[4]IMC!$B$6:$R$210,5,FALSE)</f>
        <v>#NAME?</v>
      </c>
      <c r="AB767" s="294" t="e">
        <f ca="1">VLOOKUP(F767,[4]IMC!$B$6:$R$210,6,FALSE)</f>
        <v>#NAME?</v>
      </c>
      <c r="AC767" s="294" t="e">
        <f ca="1">VLOOKUP(F767,[4]IMC!$B$6:$R$210,7,FALSE)</f>
        <v>#NAME?</v>
      </c>
      <c r="AD767" s="294" t="e">
        <f ca="1">VLOOKUP(F767,[4]IMC!$B$6:$R$210,8,FALSE)</f>
        <v>#NAME?</v>
      </c>
      <c r="AE767" s="294" t="e">
        <f ca="1">VLOOKUP(F767,[4]IMC!$B$6:$R$210,9,FALSE)</f>
        <v>#NAME?</v>
      </c>
      <c r="AF767" s="294" t="e">
        <f ca="1">VLOOKUP(F767,[4]IMC!$B$6:$R$210,10,FALSE)</f>
        <v>#NAME?</v>
      </c>
      <c r="AG767" s="294" t="e">
        <f ca="1">VLOOKUP(F767,[4]IMC!$B$6:$R$210,11,FALSE)</f>
        <v>#NAME?</v>
      </c>
      <c r="AH767" s="294" t="e">
        <f ca="1">VLOOKUP(F767,[4]IMC!$B$6:$R$210,12,FALSE)</f>
        <v>#NAME?</v>
      </c>
      <c r="AI767" s="294" t="e">
        <f ca="1">VLOOKUP(F767,[4]IMC!$B$6:$R$210,13,FALSE)</f>
        <v>#NAME?</v>
      </c>
      <c r="AJ767" s="294" t="e">
        <f ca="1">VLOOKUP(F767,[4]IMC!$B$6:$R$210,14,FALSE)</f>
        <v>#NAME?</v>
      </c>
      <c r="AK767" s="294" t="e">
        <f ca="1">VLOOKUP(F767,[4]IMC!$B$6:$R$210,15,FALSE)</f>
        <v>#NAME?</v>
      </c>
      <c r="AL767" s="294" t="e">
        <f ca="1">VLOOKUP(F767,[4]IMC!$B$6:$R$210,16,FALSE)</f>
        <v>#NAME?</v>
      </c>
      <c r="AM767" s="294" t="e">
        <f ca="1">VLOOKUP(F767,[4]IMC!$B$6:$R$210,17,FALSE)</f>
        <v>#NAME?</v>
      </c>
    </row>
    <row r="768" spans="1:39" ht="12">
      <c r="A768" s="281"/>
      <c r="B768" s="281"/>
      <c r="C768" s="281"/>
      <c r="D768" s="283"/>
      <c r="E768" s="283"/>
      <c r="F768" s="284" t="e">
        <f t="shared" ca="1" si="121"/>
        <v>#NAME?</v>
      </c>
      <c r="G768" s="285" t="e">
        <f t="shared" ca="1" si="122"/>
        <v>#NAME?</v>
      </c>
      <c r="H768" s="281"/>
      <c r="I768" s="281"/>
      <c r="J768" s="281">
        <f t="shared" si="119"/>
        <v>0</v>
      </c>
      <c r="K768" s="281"/>
      <c r="L768" s="300" t="e">
        <f t="shared" si="120"/>
        <v>#DIV/0!</v>
      </c>
      <c r="M768" s="287" t="str">
        <f t="shared" si="114"/>
        <v/>
      </c>
      <c r="N768" s="288" t="e">
        <f ca="1">MATCH(F768,[4]IMC!B:B,0)</f>
        <v>#NAME?</v>
      </c>
      <c r="O768" s="288" t="e">
        <f t="shared" ca="1" si="123"/>
        <v>#NAME?</v>
      </c>
      <c r="P768" s="287" t="e">
        <f ca="1">CONCATENATE(INDEX([4]IMC!$F$1:$R$5,5,$O768) &amp; " e " &amp; INDEX([4]IMC!$F$1:$R$5,5,$O768+1))</f>
        <v>#NAME?</v>
      </c>
      <c r="Q768" s="281"/>
      <c r="R768" s="288" t="e">
        <f ca="1">MATCH(F768,[4]PC!A:A,0)</f>
        <v>#NAME?</v>
      </c>
      <c r="S768" s="288" t="e">
        <f t="shared" ca="1" si="115"/>
        <v>#NAME?</v>
      </c>
      <c r="T768" s="296" t="e">
        <f ca="1">CONCATENATE(INDEX([4]PC!$E$1:$M$2,1,$S768) &amp; " e " &amp; INDEX([4]PC!$E$1:$M$2,1,$S768+1))</f>
        <v>#NAME?</v>
      </c>
      <c r="U768" s="339"/>
      <c r="V768" s="335" t="e">
        <f t="shared" ca="1" si="116"/>
        <v>#NAME?</v>
      </c>
      <c r="W768" s="335" t="e">
        <f ca="1">CONCATENATE(INDEX([4]IMC!$F$1:$R$5,5,$V768) &amp; " e " &amp; INDEX([4]IMC!$F$1:$R$5,5,$V768+1))</f>
        <v>#NAME?</v>
      </c>
      <c r="X768" s="336">
        <f t="shared" si="117"/>
        <v>0</v>
      </c>
      <c r="Y768" s="336">
        <f t="shared" si="118"/>
        <v>0</v>
      </c>
      <c r="Z768" s="337"/>
      <c r="AA768" s="294" t="e">
        <f ca="1">VLOOKUP(F768,[4]IMC!$B$6:$R$210,5,FALSE)</f>
        <v>#NAME?</v>
      </c>
      <c r="AB768" s="294" t="e">
        <f ca="1">VLOOKUP(F768,[4]IMC!$B$6:$R$210,6,FALSE)</f>
        <v>#NAME?</v>
      </c>
      <c r="AC768" s="294" t="e">
        <f ca="1">VLOOKUP(F768,[4]IMC!$B$6:$R$210,7,FALSE)</f>
        <v>#NAME?</v>
      </c>
      <c r="AD768" s="294" t="e">
        <f ca="1">VLOOKUP(F768,[4]IMC!$B$6:$R$210,8,FALSE)</f>
        <v>#NAME?</v>
      </c>
      <c r="AE768" s="294" t="e">
        <f ca="1">VLOOKUP(F768,[4]IMC!$B$6:$R$210,9,FALSE)</f>
        <v>#NAME?</v>
      </c>
      <c r="AF768" s="294" t="e">
        <f ca="1">VLOOKUP(F768,[4]IMC!$B$6:$R$210,10,FALSE)</f>
        <v>#NAME?</v>
      </c>
      <c r="AG768" s="294" t="e">
        <f ca="1">VLOOKUP(F768,[4]IMC!$B$6:$R$210,11,FALSE)</f>
        <v>#NAME?</v>
      </c>
      <c r="AH768" s="294" t="e">
        <f ca="1">VLOOKUP(F768,[4]IMC!$B$6:$R$210,12,FALSE)</f>
        <v>#NAME?</v>
      </c>
      <c r="AI768" s="294" t="e">
        <f ca="1">VLOOKUP(F768,[4]IMC!$B$6:$R$210,13,FALSE)</f>
        <v>#NAME?</v>
      </c>
      <c r="AJ768" s="294" t="e">
        <f ca="1">VLOOKUP(F768,[4]IMC!$B$6:$R$210,14,FALSE)</f>
        <v>#NAME?</v>
      </c>
      <c r="AK768" s="294" t="e">
        <f ca="1">VLOOKUP(F768,[4]IMC!$B$6:$R$210,15,FALSE)</f>
        <v>#NAME?</v>
      </c>
      <c r="AL768" s="294" t="e">
        <f ca="1">VLOOKUP(F768,[4]IMC!$B$6:$R$210,16,FALSE)</f>
        <v>#NAME?</v>
      </c>
      <c r="AM768" s="294" t="e">
        <f ca="1">VLOOKUP(F768,[4]IMC!$B$6:$R$210,17,FALSE)</f>
        <v>#NAME?</v>
      </c>
    </row>
    <row r="769" spans="1:39" ht="12">
      <c r="A769" s="281"/>
      <c r="B769" s="281"/>
      <c r="C769" s="281"/>
      <c r="D769" s="283"/>
      <c r="E769" s="283"/>
      <c r="F769" s="284" t="e">
        <f t="shared" ca="1" si="121"/>
        <v>#NAME?</v>
      </c>
      <c r="G769" s="285" t="e">
        <f t="shared" ca="1" si="122"/>
        <v>#NAME?</v>
      </c>
      <c r="H769" s="281"/>
      <c r="I769" s="281"/>
      <c r="J769" s="281">
        <f t="shared" si="119"/>
        <v>0</v>
      </c>
      <c r="K769" s="281"/>
      <c r="L769" s="300" t="e">
        <f t="shared" si="120"/>
        <v>#DIV/0!</v>
      </c>
      <c r="M769" s="287" t="str">
        <f t="shared" si="114"/>
        <v/>
      </c>
      <c r="N769" s="288" t="e">
        <f ca="1">MATCH(F769,[4]IMC!B:B,0)</f>
        <v>#NAME?</v>
      </c>
      <c r="O769" s="288" t="e">
        <f t="shared" ca="1" si="123"/>
        <v>#NAME?</v>
      </c>
      <c r="P769" s="287" t="e">
        <f ca="1">CONCATENATE(INDEX([4]IMC!$F$1:$R$5,5,$O769) &amp; " e " &amp; INDEX([4]IMC!$F$1:$R$5,5,$O769+1))</f>
        <v>#NAME?</v>
      </c>
      <c r="Q769" s="281"/>
      <c r="R769" s="288" t="e">
        <f ca="1">MATCH(F769,[4]PC!A:A,0)</f>
        <v>#NAME?</v>
      </c>
      <c r="S769" s="288" t="e">
        <f t="shared" ca="1" si="115"/>
        <v>#NAME?</v>
      </c>
      <c r="T769" s="296" t="e">
        <f ca="1">CONCATENATE(INDEX([4]PC!$E$1:$M$2,1,$S769) &amp; " e " &amp; INDEX([4]PC!$E$1:$M$2,1,$S769+1))</f>
        <v>#NAME?</v>
      </c>
      <c r="U769" s="339"/>
      <c r="V769" s="335" t="e">
        <f t="shared" ca="1" si="116"/>
        <v>#NAME?</v>
      </c>
      <c r="W769" s="335" t="e">
        <f ca="1">CONCATENATE(INDEX([4]IMC!$F$1:$R$5,5,$V769) &amp; " e " &amp; INDEX([4]IMC!$F$1:$R$5,5,$V769+1))</f>
        <v>#NAME?</v>
      </c>
      <c r="X769" s="336">
        <f t="shared" si="117"/>
        <v>0</v>
      </c>
      <c r="Y769" s="336">
        <f t="shared" si="118"/>
        <v>0</v>
      </c>
      <c r="Z769" s="337"/>
      <c r="AA769" s="294" t="e">
        <f ca="1">VLOOKUP(F769,[4]IMC!$B$6:$R$210,5,FALSE)</f>
        <v>#NAME?</v>
      </c>
      <c r="AB769" s="294" t="e">
        <f ca="1">VLOOKUP(F769,[4]IMC!$B$6:$R$210,6,FALSE)</f>
        <v>#NAME?</v>
      </c>
      <c r="AC769" s="294" t="e">
        <f ca="1">VLOOKUP(F769,[4]IMC!$B$6:$R$210,7,FALSE)</f>
        <v>#NAME?</v>
      </c>
      <c r="AD769" s="294" t="e">
        <f ca="1">VLOOKUP(F769,[4]IMC!$B$6:$R$210,8,FALSE)</f>
        <v>#NAME?</v>
      </c>
      <c r="AE769" s="294" t="e">
        <f ca="1">VLOOKUP(F769,[4]IMC!$B$6:$R$210,9,FALSE)</f>
        <v>#NAME?</v>
      </c>
      <c r="AF769" s="294" t="e">
        <f ca="1">VLOOKUP(F769,[4]IMC!$B$6:$R$210,10,FALSE)</f>
        <v>#NAME?</v>
      </c>
      <c r="AG769" s="294" t="e">
        <f ca="1">VLOOKUP(F769,[4]IMC!$B$6:$R$210,11,FALSE)</f>
        <v>#NAME?</v>
      </c>
      <c r="AH769" s="294" t="e">
        <f ca="1">VLOOKUP(F769,[4]IMC!$B$6:$R$210,12,FALSE)</f>
        <v>#NAME?</v>
      </c>
      <c r="AI769" s="294" t="e">
        <f ca="1">VLOOKUP(F769,[4]IMC!$B$6:$R$210,13,FALSE)</f>
        <v>#NAME?</v>
      </c>
      <c r="AJ769" s="294" t="e">
        <f ca="1">VLOOKUP(F769,[4]IMC!$B$6:$R$210,14,FALSE)</f>
        <v>#NAME?</v>
      </c>
      <c r="AK769" s="294" t="e">
        <f ca="1">VLOOKUP(F769,[4]IMC!$B$6:$R$210,15,FALSE)</f>
        <v>#NAME?</v>
      </c>
      <c r="AL769" s="294" t="e">
        <f ca="1">VLOOKUP(F769,[4]IMC!$B$6:$R$210,16,FALSE)</f>
        <v>#NAME?</v>
      </c>
      <c r="AM769" s="294" t="e">
        <f ca="1">VLOOKUP(F769,[4]IMC!$B$6:$R$210,17,FALSE)</f>
        <v>#NAME?</v>
      </c>
    </row>
    <row r="770" spans="1:39" ht="12">
      <c r="A770" s="281"/>
      <c r="B770" s="281"/>
      <c r="C770" s="281"/>
      <c r="D770" s="283"/>
      <c r="E770" s="283"/>
      <c r="F770" s="284" t="e">
        <f t="shared" ca="1" si="121"/>
        <v>#NAME?</v>
      </c>
      <c r="G770" s="285" t="e">
        <f t="shared" ca="1" si="122"/>
        <v>#NAME?</v>
      </c>
      <c r="H770" s="281"/>
      <c r="I770" s="281"/>
      <c r="J770" s="281">
        <f t="shared" si="119"/>
        <v>0</v>
      </c>
      <c r="K770" s="281"/>
      <c r="L770" s="300" t="e">
        <f t="shared" si="120"/>
        <v>#DIV/0!</v>
      </c>
      <c r="M770" s="287" t="str">
        <f t="shared" ref="M770:M833" si="124">IF(H770&gt;0,IF(I770&gt;0,H770/I770^2,""),"")</f>
        <v/>
      </c>
      <c r="N770" s="288" t="e">
        <f ca="1">MATCH(F770,[4]IMC!B:B,0)</f>
        <v>#NAME?</v>
      </c>
      <c r="O770" s="288" t="e">
        <f t="shared" ca="1" si="123"/>
        <v>#NAME?</v>
      </c>
      <c r="P770" s="287" t="e">
        <f ca="1">CONCATENATE(INDEX([4]IMC!$F$1:$R$5,5,$O770) &amp; " e " &amp; INDEX([4]IMC!$F$1:$R$5,5,$O770+1))</f>
        <v>#NAME?</v>
      </c>
      <c r="Q770" s="281"/>
      <c r="R770" s="288" t="e">
        <f ca="1">MATCH(F770,[4]PC!A:A,0)</f>
        <v>#NAME?</v>
      </c>
      <c r="S770" s="288" t="e">
        <f t="shared" ref="S770:S833" ca="1" si="125">MATCH(K770,INDIRECT("PC!E" &amp; R770 &amp; ":L" &amp;R770),1)</f>
        <v>#NAME?</v>
      </c>
      <c r="T770" s="296" t="e">
        <f ca="1">CONCATENATE(INDEX([4]PC!$E$1:$M$2,1,$S770) &amp; " e " &amp; INDEX([4]PC!$E$1:$M$2,1,$S770+1))</f>
        <v>#NAME?</v>
      </c>
      <c r="U770" s="339"/>
      <c r="V770" s="335" t="e">
        <f t="shared" ref="V770:V833" ca="1" si="126">MATCH(U770,INDIRECT("IMC!F" &amp; N770 &amp; ":R" &amp;N770),1)</f>
        <v>#NAME?</v>
      </c>
      <c r="W770" s="335" t="e">
        <f ca="1">CONCATENATE(INDEX([4]IMC!$F$1:$R$5,5,$V770) &amp; " e " &amp; INDEX([4]IMC!$F$1:$R$5,5,$V770+1))</f>
        <v>#NAME?</v>
      </c>
      <c r="X770" s="336">
        <f t="shared" ref="X770:X833" si="127">U770*(I770*I770)</f>
        <v>0</v>
      </c>
      <c r="Y770" s="336">
        <f t="shared" ref="Y770:Y833" si="128">H770-X770</f>
        <v>0</v>
      </c>
      <c r="Z770" s="337"/>
      <c r="AA770" s="294" t="e">
        <f ca="1">VLOOKUP(F770,[4]IMC!$B$6:$R$210,5,FALSE)</f>
        <v>#NAME?</v>
      </c>
      <c r="AB770" s="294" t="e">
        <f ca="1">VLOOKUP(F770,[4]IMC!$B$6:$R$210,6,FALSE)</f>
        <v>#NAME?</v>
      </c>
      <c r="AC770" s="294" t="e">
        <f ca="1">VLOOKUP(F770,[4]IMC!$B$6:$R$210,7,FALSE)</f>
        <v>#NAME?</v>
      </c>
      <c r="AD770" s="294" t="e">
        <f ca="1">VLOOKUP(F770,[4]IMC!$B$6:$R$210,8,FALSE)</f>
        <v>#NAME?</v>
      </c>
      <c r="AE770" s="294" t="e">
        <f ca="1">VLOOKUP(F770,[4]IMC!$B$6:$R$210,9,FALSE)</f>
        <v>#NAME?</v>
      </c>
      <c r="AF770" s="294" t="e">
        <f ca="1">VLOOKUP(F770,[4]IMC!$B$6:$R$210,10,FALSE)</f>
        <v>#NAME?</v>
      </c>
      <c r="AG770" s="294" t="e">
        <f ca="1">VLOOKUP(F770,[4]IMC!$B$6:$R$210,11,FALSE)</f>
        <v>#NAME?</v>
      </c>
      <c r="AH770" s="294" t="e">
        <f ca="1">VLOOKUP(F770,[4]IMC!$B$6:$R$210,12,FALSE)</f>
        <v>#NAME?</v>
      </c>
      <c r="AI770" s="294" t="e">
        <f ca="1">VLOOKUP(F770,[4]IMC!$B$6:$R$210,13,FALSE)</f>
        <v>#NAME?</v>
      </c>
      <c r="AJ770" s="294" t="e">
        <f ca="1">VLOOKUP(F770,[4]IMC!$B$6:$R$210,14,FALSE)</f>
        <v>#NAME?</v>
      </c>
      <c r="AK770" s="294" t="e">
        <f ca="1">VLOOKUP(F770,[4]IMC!$B$6:$R$210,15,FALSE)</f>
        <v>#NAME?</v>
      </c>
      <c r="AL770" s="294" t="e">
        <f ca="1">VLOOKUP(F770,[4]IMC!$B$6:$R$210,16,FALSE)</f>
        <v>#NAME?</v>
      </c>
      <c r="AM770" s="294" t="e">
        <f ca="1">VLOOKUP(F770,[4]IMC!$B$6:$R$210,17,FALSE)</f>
        <v>#NAME?</v>
      </c>
    </row>
    <row r="771" spans="1:39" ht="12">
      <c r="A771" s="281"/>
      <c r="B771" s="281"/>
      <c r="C771" s="281"/>
      <c r="D771" s="283"/>
      <c r="E771" s="283"/>
      <c r="F771" s="284" t="e">
        <f t="shared" ca="1" si="121"/>
        <v>#NAME?</v>
      </c>
      <c r="G771" s="285" t="e">
        <f t="shared" ca="1" si="122"/>
        <v>#NAME?</v>
      </c>
      <c r="H771" s="281"/>
      <c r="I771" s="281"/>
      <c r="J771" s="281">
        <f t="shared" ref="J771:J834" si="129">I771*100</f>
        <v>0</v>
      </c>
      <c r="K771" s="281"/>
      <c r="L771" s="300" t="e">
        <f t="shared" ref="L771:L834" si="130">K771/J771</f>
        <v>#DIV/0!</v>
      </c>
      <c r="M771" s="287" t="str">
        <f t="shared" si="124"/>
        <v/>
      </c>
      <c r="N771" s="288" t="e">
        <f ca="1">MATCH(F771,[4]IMC!B:B,0)</f>
        <v>#NAME?</v>
      </c>
      <c r="O771" s="288" t="e">
        <f t="shared" ca="1" si="123"/>
        <v>#NAME?</v>
      </c>
      <c r="P771" s="287" t="e">
        <f ca="1">CONCATENATE(INDEX([4]IMC!$F$1:$R$5,5,$O771) &amp; " e " &amp; INDEX([4]IMC!$F$1:$R$5,5,$O771+1))</f>
        <v>#NAME?</v>
      </c>
      <c r="Q771" s="281"/>
      <c r="R771" s="288" t="e">
        <f ca="1">MATCH(F771,[4]PC!A:A,0)</f>
        <v>#NAME?</v>
      </c>
      <c r="S771" s="288" t="e">
        <f t="shared" ca="1" si="125"/>
        <v>#NAME?</v>
      </c>
      <c r="T771" s="296" t="e">
        <f ca="1">CONCATENATE(INDEX([4]PC!$E$1:$M$2,1,$S771) &amp; " e " &amp; INDEX([4]PC!$E$1:$M$2,1,$S771+1))</f>
        <v>#NAME?</v>
      </c>
      <c r="U771" s="339"/>
      <c r="V771" s="335" t="e">
        <f t="shared" ca="1" si="126"/>
        <v>#NAME?</v>
      </c>
      <c r="W771" s="335" t="e">
        <f ca="1">CONCATENATE(INDEX([4]IMC!$F$1:$R$5,5,$V771) &amp; " e " &amp; INDEX([4]IMC!$F$1:$R$5,5,$V771+1))</f>
        <v>#NAME?</v>
      </c>
      <c r="X771" s="336">
        <f t="shared" si="127"/>
        <v>0</v>
      </c>
      <c r="Y771" s="336">
        <f t="shared" si="128"/>
        <v>0</v>
      </c>
      <c r="Z771" s="337"/>
      <c r="AA771" s="294" t="e">
        <f ca="1">VLOOKUP(F771,[4]IMC!$B$6:$R$210,5,FALSE)</f>
        <v>#NAME?</v>
      </c>
      <c r="AB771" s="294" t="e">
        <f ca="1">VLOOKUP(F771,[4]IMC!$B$6:$R$210,6,FALSE)</f>
        <v>#NAME?</v>
      </c>
      <c r="AC771" s="294" t="e">
        <f ca="1">VLOOKUP(F771,[4]IMC!$B$6:$R$210,7,FALSE)</f>
        <v>#NAME?</v>
      </c>
      <c r="AD771" s="294" t="e">
        <f ca="1">VLOOKUP(F771,[4]IMC!$B$6:$R$210,8,FALSE)</f>
        <v>#NAME?</v>
      </c>
      <c r="AE771" s="294" t="e">
        <f ca="1">VLOOKUP(F771,[4]IMC!$B$6:$R$210,9,FALSE)</f>
        <v>#NAME?</v>
      </c>
      <c r="AF771" s="294" t="e">
        <f ca="1">VLOOKUP(F771,[4]IMC!$B$6:$R$210,10,FALSE)</f>
        <v>#NAME?</v>
      </c>
      <c r="AG771" s="294" t="e">
        <f ca="1">VLOOKUP(F771,[4]IMC!$B$6:$R$210,11,FALSE)</f>
        <v>#NAME?</v>
      </c>
      <c r="AH771" s="294" t="e">
        <f ca="1">VLOOKUP(F771,[4]IMC!$B$6:$R$210,12,FALSE)</f>
        <v>#NAME?</v>
      </c>
      <c r="AI771" s="294" t="e">
        <f ca="1">VLOOKUP(F771,[4]IMC!$B$6:$R$210,13,FALSE)</f>
        <v>#NAME?</v>
      </c>
      <c r="AJ771" s="294" t="e">
        <f ca="1">VLOOKUP(F771,[4]IMC!$B$6:$R$210,14,FALSE)</f>
        <v>#NAME?</v>
      </c>
      <c r="AK771" s="294" t="e">
        <f ca="1">VLOOKUP(F771,[4]IMC!$B$6:$R$210,15,FALSE)</f>
        <v>#NAME?</v>
      </c>
      <c r="AL771" s="294" t="e">
        <f ca="1">VLOOKUP(F771,[4]IMC!$B$6:$R$210,16,FALSE)</f>
        <v>#NAME?</v>
      </c>
      <c r="AM771" s="294" t="e">
        <f ca="1">VLOOKUP(F771,[4]IMC!$B$6:$R$210,17,FALSE)</f>
        <v>#NAME?</v>
      </c>
    </row>
    <row r="772" spans="1:39" ht="12">
      <c r="A772" s="281"/>
      <c r="B772" s="281"/>
      <c r="C772" s="281"/>
      <c r="D772" s="283"/>
      <c r="E772" s="283"/>
      <c r="F772" s="284" t="e">
        <f t="shared" ca="1" si="121"/>
        <v>#NAME?</v>
      </c>
      <c r="G772" s="285" t="e">
        <f t="shared" ca="1" si="122"/>
        <v>#NAME?</v>
      </c>
      <c r="H772" s="281"/>
      <c r="I772" s="281"/>
      <c r="J772" s="281">
        <f t="shared" si="129"/>
        <v>0</v>
      </c>
      <c r="K772" s="281"/>
      <c r="L772" s="300" t="e">
        <f t="shared" si="130"/>
        <v>#DIV/0!</v>
      </c>
      <c r="M772" s="287" t="str">
        <f t="shared" si="124"/>
        <v/>
      </c>
      <c r="N772" s="288" t="e">
        <f ca="1">MATCH(F772,[4]IMC!B:B,0)</f>
        <v>#NAME?</v>
      </c>
      <c r="O772" s="288" t="e">
        <f t="shared" ca="1" si="123"/>
        <v>#NAME?</v>
      </c>
      <c r="P772" s="287" t="e">
        <f ca="1">CONCATENATE(INDEX([4]IMC!$F$1:$R$5,5,$O772) &amp; " e " &amp; INDEX([4]IMC!$F$1:$R$5,5,$O772+1))</f>
        <v>#NAME?</v>
      </c>
      <c r="Q772" s="281"/>
      <c r="R772" s="288" t="e">
        <f ca="1">MATCH(F772,[4]PC!A:A,0)</f>
        <v>#NAME?</v>
      </c>
      <c r="S772" s="288" t="e">
        <f t="shared" ca="1" si="125"/>
        <v>#NAME?</v>
      </c>
      <c r="T772" s="296" t="e">
        <f ca="1">CONCATENATE(INDEX([4]PC!$E$1:$M$2,1,$S772) &amp; " e " &amp; INDEX([4]PC!$E$1:$M$2,1,$S772+1))</f>
        <v>#NAME?</v>
      </c>
      <c r="U772" s="339"/>
      <c r="V772" s="335" t="e">
        <f t="shared" ca="1" si="126"/>
        <v>#NAME?</v>
      </c>
      <c r="W772" s="335" t="e">
        <f ca="1">CONCATENATE(INDEX([4]IMC!$F$1:$R$5,5,$V772) &amp; " e " &amp; INDEX([4]IMC!$F$1:$R$5,5,$V772+1))</f>
        <v>#NAME?</v>
      </c>
      <c r="X772" s="336">
        <f t="shared" si="127"/>
        <v>0</v>
      </c>
      <c r="Y772" s="336">
        <f t="shared" si="128"/>
        <v>0</v>
      </c>
      <c r="Z772" s="337"/>
      <c r="AA772" s="294" t="e">
        <f ca="1">VLOOKUP(F772,[4]IMC!$B$6:$R$210,5,FALSE)</f>
        <v>#NAME?</v>
      </c>
      <c r="AB772" s="294" t="e">
        <f ca="1">VLOOKUP(F772,[4]IMC!$B$6:$R$210,6,FALSE)</f>
        <v>#NAME?</v>
      </c>
      <c r="AC772" s="294" t="e">
        <f ca="1">VLOOKUP(F772,[4]IMC!$B$6:$R$210,7,FALSE)</f>
        <v>#NAME?</v>
      </c>
      <c r="AD772" s="294" t="e">
        <f ca="1">VLOOKUP(F772,[4]IMC!$B$6:$R$210,8,FALSE)</f>
        <v>#NAME?</v>
      </c>
      <c r="AE772" s="294" t="e">
        <f ca="1">VLOOKUP(F772,[4]IMC!$B$6:$R$210,9,FALSE)</f>
        <v>#NAME?</v>
      </c>
      <c r="AF772" s="294" t="e">
        <f ca="1">VLOOKUP(F772,[4]IMC!$B$6:$R$210,10,FALSE)</f>
        <v>#NAME?</v>
      </c>
      <c r="AG772" s="294" t="e">
        <f ca="1">VLOOKUP(F772,[4]IMC!$B$6:$R$210,11,FALSE)</f>
        <v>#NAME?</v>
      </c>
      <c r="AH772" s="294" t="e">
        <f ca="1">VLOOKUP(F772,[4]IMC!$B$6:$R$210,12,FALSE)</f>
        <v>#NAME?</v>
      </c>
      <c r="AI772" s="294" t="e">
        <f ca="1">VLOOKUP(F772,[4]IMC!$B$6:$R$210,13,FALSE)</f>
        <v>#NAME?</v>
      </c>
      <c r="AJ772" s="294" t="e">
        <f ca="1">VLOOKUP(F772,[4]IMC!$B$6:$R$210,14,FALSE)</f>
        <v>#NAME?</v>
      </c>
      <c r="AK772" s="294" t="e">
        <f ca="1">VLOOKUP(F772,[4]IMC!$B$6:$R$210,15,FALSE)</f>
        <v>#NAME?</v>
      </c>
      <c r="AL772" s="294" t="e">
        <f ca="1">VLOOKUP(F772,[4]IMC!$B$6:$R$210,16,FALSE)</f>
        <v>#NAME?</v>
      </c>
      <c r="AM772" s="294" t="e">
        <f ca="1">VLOOKUP(F772,[4]IMC!$B$6:$R$210,17,FALSE)</f>
        <v>#NAME?</v>
      </c>
    </row>
    <row r="773" spans="1:39" ht="12">
      <c r="A773" s="281"/>
      <c r="B773" s="281"/>
      <c r="C773" s="281"/>
      <c r="D773" s="283"/>
      <c r="E773" s="283"/>
      <c r="F773" s="284" t="e">
        <f t="shared" ca="1" si="121"/>
        <v>#NAME?</v>
      </c>
      <c r="G773" s="285" t="e">
        <f t="shared" ca="1" si="122"/>
        <v>#NAME?</v>
      </c>
      <c r="H773" s="281"/>
      <c r="I773" s="281"/>
      <c r="J773" s="281">
        <f t="shared" si="129"/>
        <v>0</v>
      </c>
      <c r="K773" s="281"/>
      <c r="L773" s="300" t="e">
        <f t="shared" si="130"/>
        <v>#DIV/0!</v>
      </c>
      <c r="M773" s="287" t="str">
        <f t="shared" si="124"/>
        <v/>
      </c>
      <c r="N773" s="288" t="e">
        <f ca="1">MATCH(F773,[4]IMC!B:B,0)</f>
        <v>#NAME?</v>
      </c>
      <c r="O773" s="288" t="e">
        <f t="shared" ca="1" si="123"/>
        <v>#NAME?</v>
      </c>
      <c r="P773" s="287" t="e">
        <f ca="1">CONCATENATE(INDEX([4]IMC!$F$1:$R$5,5,$O773) &amp; " e " &amp; INDEX([4]IMC!$F$1:$R$5,5,$O773+1))</f>
        <v>#NAME?</v>
      </c>
      <c r="Q773" s="281"/>
      <c r="R773" s="288" t="e">
        <f ca="1">MATCH(F773,[4]PC!A:A,0)</f>
        <v>#NAME?</v>
      </c>
      <c r="S773" s="288" t="e">
        <f t="shared" ca="1" si="125"/>
        <v>#NAME?</v>
      </c>
      <c r="T773" s="296" t="e">
        <f ca="1">CONCATENATE(INDEX([4]PC!$E$1:$M$2,1,$S773) &amp; " e " &amp; INDEX([4]PC!$E$1:$M$2,1,$S773+1))</f>
        <v>#NAME?</v>
      </c>
      <c r="U773" s="339"/>
      <c r="V773" s="335" t="e">
        <f t="shared" ca="1" si="126"/>
        <v>#NAME?</v>
      </c>
      <c r="W773" s="335" t="e">
        <f ca="1">CONCATENATE(INDEX([4]IMC!$F$1:$R$5,5,$V773) &amp; " e " &amp; INDEX([4]IMC!$F$1:$R$5,5,$V773+1))</f>
        <v>#NAME?</v>
      </c>
      <c r="X773" s="336">
        <f t="shared" si="127"/>
        <v>0</v>
      </c>
      <c r="Y773" s="336">
        <f t="shared" si="128"/>
        <v>0</v>
      </c>
      <c r="Z773" s="337"/>
      <c r="AA773" s="294" t="e">
        <f ca="1">VLOOKUP(F773,[4]IMC!$B$6:$R$210,5,FALSE)</f>
        <v>#NAME?</v>
      </c>
      <c r="AB773" s="294" t="e">
        <f ca="1">VLOOKUP(F773,[4]IMC!$B$6:$R$210,6,FALSE)</f>
        <v>#NAME?</v>
      </c>
      <c r="AC773" s="294" t="e">
        <f ca="1">VLOOKUP(F773,[4]IMC!$B$6:$R$210,7,FALSE)</f>
        <v>#NAME?</v>
      </c>
      <c r="AD773" s="294" t="e">
        <f ca="1">VLOOKUP(F773,[4]IMC!$B$6:$R$210,8,FALSE)</f>
        <v>#NAME?</v>
      </c>
      <c r="AE773" s="294" t="e">
        <f ca="1">VLOOKUP(F773,[4]IMC!$B$6:$R$210,9,FALSE)</f>
        <v>#NAME?</v>
      </c>
      <c r="AF773" s="294" t="e">
        <f ca="1">VLOOKUP(F773,[4]IMC!$B$6:$R$210,10,FALSE)</f>
        <v>#NAME?</v>
      </c>
      <c r="AG773" s="294" t="e">
        <f ca="1">VLOOKUP(F773,[4]IMC!$B$6:$R$210,11,FALSE)</f>
        <v>#NAME?</v>
      </c>
      <c r="AH773" s="294" t="e">
        <f ca="1">VLOOKUP(F773,[4]IMC!$B$6:$R$210,12,FALSE)</f>
        <v>#NAME?</v>
      </c>
      <c r="AI773" s="294" t="e">
        <f ca="1">VLOOKUP(F773,[4]IMC!$B$6:$R$210,13,FALSE)</f>
        <v>#NAME?</v>
      </c>
      <c r="AJ773" s="294" t="e">
        <f ca="1">VLOOKUP(F773,[4]IMC!$B$6:$R$210,14,FALSE)</f>
        <v>#NAME?</v>
      </c>
      <c r="AK773" s="294" t="e">
        <f ca="1">VLOOKUP(F773,[4]IMC!$B$6:$R$210,15,FALSE)</f>
        <v>#NAME?</v>
      </c>
      <c r="AL773" s="294" t="e">
        <f ca="1">VLOOKUP(F773,[4]IMC!$B$6:$R$210,16,FALSE)</f>
        <v>#NAME?</v>
      </c>
      <c r="AM773" s="294" t="e">
        <f ca="1">VLOOKUP(F773,[4]IMC!$B$6:$R$210,17,FALSE)</f>
        <v>#NAME?</v>
      </c>
    </row>
    <row r="774" spans="1:39" ht="12">
      <c r="A774" s="281"/>
      <c r="B774" s="281"/>
      <c r="C774" s="281"/>
      <c r="D774" s="283"/>
      <c r="E774" s="283"/>
      <c r="F774" s="284" t="e">
        <f t="shared" ca="1" si="121"/>
        <v>#NAME?</v>
      </c>
      <c r="G774" s="285" t="e">
        <f t="shared" ca="1" si="122"/>
        <v>#NAME?</v>
      </c>
      <c r="H774" s="281"/>
      <c r="I774" s="281"/>
      <c r="J774" s="281">
        <f t="shared" si="129"/>
        <v>0</v>
      </c>
      <c r="K774" s="281"/>
      <c r="L774" s="300" t="e">
        <f t="shared" si="130"/>
        <v>#DIV/0!</v>
      </c>
      <c r="M774" s="287" t="str">
        <f t="shared" si="124"/>
        <v/>
      </c>
      <c r="N774" s="288" t="e">
        <f ca="1">MATCH(F774,[4]IMC!B:B,0)</f>
        <v>#NAME?</v>
      </c>
      <c r="O774" s="288" t="e">
        <f t="shared" ca="1" si="123"/>
        <v>#NAME?</v>
      </c>
      <c r="P774" s="287" t="e">
        <f ca="1">CONCATENATE(INDEX([4]IMC!$F$1:$R$5,5,$O774) &amp; " e " &amp; INDEX([4]IMC!$F$1:$R$5,5,$O774+1))</f>
        <v>#NAME?</v>
      </c>
      <c r="Q774" s="281"/>
      <c r="R774" s="288" t="e">
        <f ca="1">MATCH(F774,[4]PC!A:A,0)</f>
        <v>#NAME?</v>
      </c>
      <c r="S774" s="288" t="e">
        <f t="shared" ca="1" si="125"/>
        <v>#NAME?</v>
      </c>
      <c r="T774" s="296" t="e">
        <f ca="1">CONCATENATE(INDEX([4]PC!$E$1:$M$2,1,$S774) &amp; " e " &amp; INDEX([4]PC!$E$1:$M$2,1,$S774+1))</f>
        <v>#NAME?</v>
      </c>
      <c r="U774" s="339"/>
      <c r="V774" s="335" t="e">
        <f t="shared" ca="1" si="126"/>
        <v>#NAME?</v>
      </c>
      <c r="W774" s="335" t="e">
        <f ca="1">CONCATENATE(INDEX([4]IMC!$F$1:$R$5,5,$V774) &amp; " e " &amp; INDEX([4]IMC!$F$1:$R$5,5,$V774+1))</f>
        <v>#NAME?</v>
      </c>
      <c r="X774" s="336">
        <f t="shared" si="127"/>
        <v>0</v>
      </c>
      <c r="Y774" s="336">
        <f t="shared" si="128"/>
        <v>0</v>
      </c>
      <c r="Z774" s="337"/>
      <c r="AA774" s="294" t="e">
        <f ca="1">VLOOKUP(F774,[4]IMC!$B$6:$R$210,5,FALSE)</f>
        <v>#NAME?</v>
      </c>
      <c r="AB774" s="294" t="e">
        <f ca="1">VLOOKUP(F774,[4]IMC!$B$6:$R$210,6,FALSE)</f>
        <v>#NAME?</v>
      </c>
      <c r="AC774" s="294" t="e">
        <f ca="1">VLOOKUP(F774,[4]IMC!$B$6:$R$210,7,FALSE)</f>
        <v>#NAME?</v>
      </c>
      <c r="AD774" s="294" t="e">
        <f ca="1">VLOOKUP(F774,[4]IMC!$B$6:$R$210,8,FALSE)</f>
        <v>#NAME?</v>
      </c>
      <c r="AE774" s="294" t="e">
        <f ca="1">VLOOKUP(F774,[4]IMC!$B$6:$R$210,9,FALSE)</f>
        <v>#NAME?</v>
      </c>
      <c r="AF774" s="294" t="e">
        <f ca="1">VLOOKUP(F774,[4]IMC!$B$6:$R$210,10,FALSE)</f>
        <v>#NAME?</v>
      </c>
      <c r="AG774" s="294" t="e">
        <f ca="1">VLOOKUP(F774,[4]IMC!$B$6:$R$210,11,FALSE)</f>
        <v>#NAME?</v>
      </c>
      <c r="AH774" s="294" t="e">
        <f ca="1">VLOOKUP(F774,[4]IMC!$B$6:$R$210,12,FALSE)</f>
        <v>#NAME?</v>
      </c>
      <c r="AI774" s="294" t="e">
        <f ca="1">VLOOKUP(F774,[4]IMC!$B$6:$R$210,13,FALSE)</f>
        <v>#NAME?</v>
      </c>
      <c r="AJ774" s="294" t="e">
        <f ca="1">VLOOKUP(F774,[4]IMC!$B$6:$R$210,14,FALSE)</f>
        <v>#NAME?</v>
      </c>
      <c r="AK774" s="294" t="e">
        <f ca="1">VLOOKUP(F774,[4]IMC!$B$6:$R$210,15,FALSE)</f>
        <v>#NAME?</v>
      </c>
      <c r="AL774" s="294" t="e">
        <f ca="1">VLOOKUP(F774,[4]IMC!$B$6:$R$210,16,FALSE)</f>
        <v>#NAME?</v>
      </c>
      <c r="AM774" s="294" t="e">
        <f ca="1">VLOOKUP(F774,[4]IMC!$B$6:$R$210,17,FALSE)</f>
        <v>#NAME?</v>
      </c>
    </row>
    <row r="775" spans="1:39" ht="12">
      <c r="A775" s="281"/>
      <c r="B775" s="281"/>
      <c r="C775" s="281"/>
      <c r="D775" s="283"/>
      <c r="E775" s="283"/>
      <c r="F775" s="284" t="e">
        <f t="shared" ca="1" si="121"/>
        <v>#NAME?</v>
      </c>
      <c r="G775" s="285" t="e">
        <f t="shared" ca="1" si="122"/>
        <v>#NAME?</v>
      </c>
      <c r="H775" s="281"/>
      <c r="I775" s="281"/>
      <c r="J775" s="281">
        <f t="shared" si="129"/>
        <v>0</v>
      </c>
      <c r="K775" s="281"/>
      <c r="L775" s="300" t="e">
        <f t="shared" si="130"/>
        <v>#DIV/0!</v>
      </c>
      <c r="M775" s="287" t="str">
        <f t="shared" si="124"/>
        <v/>
      </c>
      <c r="N775" s="288" t="e">
        <f ca="1">MATCH(F775,[4]IMC!B:B,0)</f>
        <v>#NAME?</v>
      </c>
      <c r="O775" s="288" t="e">
        <f t="shared" ca="1" si="123"/>
        <v>#NAME?</v>
      </c>
      <c r="P775" s="287" t="e">
        <f ca="1">CONCATENATE(INDEX([4]IMC!$F$1:$R$5,5,$O775) &amp; " e " &amp; INDEX([4]IMC!$F$1:$R$5,5,$O775+1))</f>
        <v>#NAME?</v>
      </c>
      <c r="Q775" s="281"/>
      <c r="R775" s="288" t="e">
        <f ca="1">MATCH(F775,[4]PC!A:A,0)</f>
        <v>#NAME?</v>
      </c>
      <c r="S775" s="288" t="e">
        <f t="shared" ca="1" si="125"/>
        <v>#NAME?</v>
      </c>
      <c r="T775" s="296" t="e">
        <f ca="1">CONCATENATE(INDEX([4]PC!$E$1:$M$2,1,$S775) &amp; " e " &amp; INDEX([4]PC!$E$1:$M$2,1,$S775+1))</f>
        <v>#NAME?</v>
      </c>
      <c r="U775" s="339"/>
      <c r="V775" s="335" t="e">
        <f t="shared" ca="1" si="126"/>
        <v>#NAME?</v>
      </c>
      <c r="W775" s="335" t="e">
        <f ca="1">CONCATENATE(INDEX([4]IMC!$F$1:$R$5,5,$V775) &amp; " e " &amp; INDEX([4]IMC!$F$1:$R$5,5,$V775+1))</f>
        <v>#NAME?</v>
      </c>
      <c r="X775" s="336">
        <f t="shared" si="127"/>
        <v>0</v>
      </c>
      <c r="Y775" s="336">
        <f t="shared" si="128"/>
        <v>0</v>
      </c>
      <c r="Z775" s="337"/>
      <c r="AA775" s="294" t="e">
        <f ca="1">VLOOKUP(F775,[4]IMC!$B$6:$R$210,5,FALSE)</f>
        <v>#NAME?</v>
      </c>
      <c r="AB775" s="294" t="e">
        <f ca="1">VLOOKUP(F775,[4]IMC!$B$6:$R$210,6,FALSE)</f>
        <v>#NAME?</v>
      </c>
      <c r="AC775" s="294" t="e">
        <f ca="1">VLOOKUP(F775,[4]IMC!$B$6:$R$210,7,FALSE)</f>
        <v>#NAME?</v>
      </c>
      <c r="AD775" s="294" t="e">
        <f ca="1">VLOOKUP(F775,[4]IMC!$B$6:$R$210,8,FALSE)</f>
        <v>#NAME?</v>
      </c>
      <c r="AE775" s="294" t="e">
        <f ca="1">VLOOKUP(F775,[4]IMC!$B$6:$R$210,9,FALSE)</f>
        <v>#NAME?</v>
      </c>
      <c r="AF775" s="294" t="e">
        <f ca="1">VLOOKUP(F775,[4]IMC!$B$6:$R$210,10,FALSE)</f>
        <v>#NAME?</v>
      </c>
      <c r="AG775" s="294" t="e">
        <f ca="1">VLOOKUP(F775,[4]IMC!$B$6:$R$210,11,FALSE)</f>
        <v>#NAME?</v>
      </c>
      <c r="AH775" s="294" t="e">
        <f ca="1">VLOOKUP(F775,[4]IMC!$B$6:$R$210,12,FALSE)</f>
        <v>#NAME?</v>
      </c>
      <c r="AI775" s="294" t="e">
        <f ca="1">VLOOKUP(F775,[4]IMC!$B$6:$R$210,13,FALSE)</f>
        <v>#NAME?</v>
      </c>
      <c r="AJ775" s="294" t="e">
        <f ca="1">VLOOKUP(F775,[4]IMC!$B$6:$R$210,14,FALSE)</f>
        <v>#NAME?</v>
      </c>
      <c r="AK775" s="294" t="e">
        <f ca="1">VLOOKUP(F775,[4]IMC!$B$6:$R$210,15,FALSE)</f>
        <v>#NAME?</v>
      </c>
      <c r="AL775" s="294" t="e">
        <f ca="1">VLOOKUP(F775,[4]IMC!$B$6:$R$210,16,FALSE)</f>
        <v>#NAME?</v>
      </c>
      <c r="AM775" s="294" t="e">
        <f ca="1">VLOOKUP(F775,[4]IMC!$B$6:$R$210,17,FALSE)</f>
        <v>#NAME?</v>
      </c>
    </row>
    <row r="776" spans="1:39" ht="12">
      <c r="A776" s="281"/>
      <c r="B776" s="281"/>
      <c r="C776" s="281"/>
      <c r="D776" s="283"/>
      <c r="E776" s="283"/>
      <c r="F776" s="284" t="e">
        <f t="shared" ca="1" si="121"/>
        <v>#NAME?</v>
      </c>
      <c r="G776" s="285" t="e">
        <f t="shared" ca="1" si="122"/>
        <v>#NAME?</v>
      </c>
      <c r="H776" s="281"/>
      <c r="I776" s="281"/>
      <c r="J776" s="281">
        <f t="shared" si="129"/>
        <v>0</v>
      </c>
      <c r="K776" s="281"/>
      <c r="L776" s="300" t="e">
        <f t="shared" si="130"/>
        <v>#DIV/0!</v>
      </c>
      <c r="M776" s="287" t="str">
        <f t="shared" si="124"/>
        <v/>
      </c>
      <c r="N776" s="288" t="e">
        <f ca="1">MATCH(F776,[4]IMC!B:B,0)</f>
        <v>#NAME?</v>
      </c>
      <c r="O776" s="288" t="e">
        <f t="shared" ca="1" si="123"/>
        <v>#NAME?</v>
      </c>
      <c r="P776" s="287" t="e">
        <f ca="1">CONCATENATE(INDEX([4]IMC!$F$1:$R$5,5,$O776) &amp; " e " &amp; INDEX([4]IMC!$F$1:$R$5,5,$O776+1))</f>
        <v>#NAME?</v>
      </c>
      <c r="Q776" s="281"/>
      <c r="R776" s="288" t="e">
        <f ca="1">MATCH(F776,[4]PC!A:A,0)</f>
        <v>#NAME?</v>
      </c>
      <c r="S776" s="288" t="e">
        <f t="shared" ca="1" si="125"/>
        <v>#NAME?</v>
      </c>
      <c r="T776" s="296" t="e">
        <f ca="1">CONCATENATE(INDEX([4]PC!$E$1:$M$2,1,$S776) &amp; " e " &amp; INDEX([4]PC!$E$1:$M$2,1,$S776+1))</f>
        <v>#NAME?</v>
      </c>
      <c r="U776" s="339"/>
      <c r="V776" s="335" t="e">
        <f t="shared" ca="1" si="126"/>
        <v>#NAME?</v>
      </c>
      <c r="W776" s="335" t="e">
        <f ca="1">CONCATENATE(INDEX([4]IMC!$F$1:$R$5,5,$V776) &amp; " e " &amp; INDEX([4]IMC!$F$1:$R$5,5,$V776+1))</f>
        <v>#NAME?</v>
      </c>
      <c r="X776" s="336">
        <f t="shared" si="127"/>
        <v>0</v>
      </c>
      <c r="Y776" s="336">
        <f t="shared" si="128"/>
        <v>0</v>
      </c>
      <c r="Z776" s="337"/>
      <c r="AA776" s="294" t="e">
        <f ca="1">VLOOKUP(F776,[4]IMC!$B$6:$R$210,5,FALSE)</f>
        <v>#NAME?</v>
      </c>
      <c r="AB776" s="294" t="e">
        <f ca="1">VLOOKUP(F776,[4]IMC!$B$6:$R$210,6,FALSE)</f>
        <v>#NAME?</v>
      </c>
      <c r="AC776" s="294" t="e">
        <f ca="1">VLOOKUP(F776,[4]IMC!$B$6:$R$210,7,FALSE)</f>
        <v>#NAME?</v>
      </c>
      <c r="AD776" s="294" t="e">
        <f ca="1">VLOOKUP(F776,[4]IMC!$B$6:$R$210,8,FALSE)</f>
        <v>#NAME?</v>
      </c>
      <c r="AE776" s="294" t="e">
        <f ca="1">VLOOKUP(F776,[4]IMC!$B$6:$R$210,9,FALSE)</f>
        <v>#NAME?</v>
      </c>
      <c r="AF776" s="294" t="e">
        <f ca="1">VLOOKUP(F776,[4]IMC!$B$6:$R$210,10,FALSE)</f>
        <v>#NAME?</v>
      </c>
      <c r="AG776" s="294" t="e">
        <f ca="1">VLOOKUP(F776,[4]IMC!$B$6:$R$210,11,FALSE)</f>
        <v>#NAME?</v>
      </c>
      <c r="AH776" s="294" t="e">
        <f ca="1">VLOOKUP(F776,[4]IMC!$B$6:$R$210,12,FALSE)</f>
        <v>#NAME?</v>
      </c>
      <c r="AI776" s="294" t="e">
        <f ca="1">VLOOKUP(F776,[4]IMC!$B$6:$R$210,13,FALSE)</f>
        <v>#NAME?</v>
      </c>
      <c r="AJ776" s="294" t="e">
        <f ca="1">VLOOKUP(F776,[4]IMC!$B$6:$R$210,14,FALSE)</f>
        <v>#NAME?</v>
      </c>
      <c r="AK776" s="294" t="e">
        <f ca="1">VLOOKUP(F776,[4]IMC!$B$6:$R$210,15,FALSE)</f>
        <v>#NAME?</v>
      </c>
      <c r="AL776" s="294" t="e">
        <f ca="1">VLOOKUP(F776,[4]IMC!$B$6:$R$210,16,FALSE)</f>
        <v>#NAME?</v>
      </c>
      <c r="AM776" s="294" t="e">
        <f ca="1">VLOOKUP(F776,[4]IMC!$B$6:$R$210,17,FALSE)</f>
        <v>#NAME?</v>
      </c>
    </row>
    <row r="777" spans="1:39" ht="12">
      <c r="A777" s="281"/>
      <c r="B777" s="281"/>
      <c r="C777" s="281"/>
      <c r="D777" s="283"/>
      <c r="E777" s="283"/>
      <c r="F777" s="284" t="e">
        <f t="shared" ca="1" si="121"/>
        <v>#NAME?</v>
      </c>
      <c r="G777" s="285" t="e">
        <f t="shared" ca="1" si="122"/>
        <v>#NAME?</v>
      </c>
      <c r="H777" s="281"/>
      <c r="I777" s="281"/>
      <c r="J777" s="281">
        <f t="shared" si="129"/>
        <v>0</v>
      </c>
      <c r="K777" s="281"/>
      <c r="L777" s="300" t="e">
        <f t="shared" si="130"/>
        <v>#DIV/0!</v>
      </c>
      <c r="M777" s="287" t="str">
        <f t="shared" si="124"/>
        <v/>
      </c>
      <c r="N777" s="288" t="e">
        <f ca="1">MATCH(F777,[4]IMC!B:B,0)</f>
        <v>#NAME?</v>
      </c>
      <c r="O777" s="288" t="e">
        <f t="shared" ca="1" si="123"/>
        <v>#NAME?</v>
      </c>
      <c r="P777" s="287" t="e">
        <f ca="1">CONCATENATE(INDEX([4]IMC!$F$1:$R$5,5,$O777) &amp; " e " &amp; INDEX([4]IMC!$F$1:$R$5,5,$O777+1))</f>
        <v>#NAME?</v>
      </c>
      <c r="Q777" s="281"/>
      <c r="R777" s="288" t="e">
        <f ca="1">MATCH(F777,[4]PC!A:A,0)</f>
        <v>#NAME?</v>
      </c>
      <c r="S777" s="288" t="e">
        <f t="shared" ca="1" si="125"/>
        <v>#NAME?</v>
      </c>
      <c r="T777" s="296" t="e">
        <f ca="1">CONCATENATE(INDEX([4]PC!$E$1:$M$2,1,$S777) &amp; " e " &amp; INDEX([4]PC!$E$1:$M$2,1,$S777+1))</f>
        <v>#NAME?</v>
      </c>
      <c r="U777" s="339"/>
      <c r="V777" s="335" t="e">
        <f t="shared" ca="1" si="126"/>
        <v>#NAME?</v>
      </c>
      <c r="W777" s="335" t="e">
        <f ca="1">CONCATENATE(INDEX([4]IMC!$F$1:$R$5,5,$V777) &amp; " e " &amp; INDEX([4]IMC!$F$1:$R$5,5,$V777+1))</f>
        <v>#NAME?</v>
      </c>
      <c r="X777" s="336">
        <f t="shared" si="127"/>
        <v>0</v>
      </c>
      <c r="Y777" s="336">
        <f t="shared" si="128"/>
        <v>0</v>
      </c>
      <c r="Z777" s="337"/>
      <c r="AA777" s="294" t="e">
        <f ca="1">VLOOKUP(F777,[4]IMC!$B$6:$R$210,5,FALSE)</f>
        <v>#NAME?</v>
      </c>
      <c r="AB777" s="294" t="e">
        <f ca="1">VLOOKUP(F777,[4]IMC!$B$6:$R$210,6,FALSE)</f>
        <v>#NAME?</v>
      </c>
      <c r="AC777" s="294" t="e">
        <f ca="1">VLOOKUP(F777,[4]IMC!$B$6:$R$210,7,FALSE)</f>
        <v>#NAME?</v>
      </c>
      <c r="AD777" s="294" t="e">
        <f ca="1">VLOOKUP(F777,[4]IMC!$B$6:$R$210,8,FALSE)</f>
        <v>#NAME?</v>
      </c>
      <c r="AE777" s="294" t="e">
        <f ca="1">VLOOKUP(F777,[4]IMC!$B$6:$R$210,9,FALSE)</f>
        <v>#NAME?</v>
      </c>
      <c r="AF777" s="294" t="e">
        <f ca="1">VLOOKUP(F777,[4]IMC!$B$6:$R$210,10,FALSE)</f>
        <v>#NAME?</v>
      </c>
      <c r="AG777" s="294" t="e">
        <f ca="1">VLOOKUP(F777,[4]IMC!$B$6:$R$210,11,FALSE)</f>
        <v>#NAME?</v>
      </c>
      <c r="AH777" s="294" t="e">
        <f ca="1">VLOOKUP(F777,[4]IMC!$B$6:$R$210,12,FALSE)</f>
        <v>#NAME?</v>
      </c>
      <c r="AI777" s="294" t="e">
        <f ca="1">VLOOKUP(F777,[4]IMC!$B$6:$R$210,13,FALSE)</f>
        <v>#NAME?</v>
      </c>
      <c r="AJ777" s="294" t="e">
        <f ca="1">VLOOKUP(F777,[4]IMC!$B$6:$R$210,14,FALSE)</f>
        <v>#NAME?</v>
      </c>
      <c r="AK777" s="294" t="e">
        <f ca="1">VLOOKUP(F777,[4]IMC!$B$6:$R$210,15,FALSE)</f>
        <v>#NAME?</v>
      </c>
      <c r="AL777" s="294" t="e">
        <f ca="1">VLOOKUP(F777,[4]IMC!$B$6:$R$210,16,FALSE)</f>
        <v>#NAME?</v>
      </c>
      <c r="AM777" s="294" t="e">
        <f ca="1">VLOOKUP(F777,[4]IMC!$B$6:$R$210,17,FALSE)</f>
        <v>#NAME?</v>
      </c>
    </row>
    <row r="778" spans="1:39" ht="12">
      <c r="A778" s="281"/>
      <c r="B778" s="281"/>
      <c r="C778" s="281"/>
      <c r="D778" s="283"/>
      <c r="E778" s="283"/>
      <c r="F778" s="284" t="e">
        <f t="shared" ca="1" si="121"/>
        <v>#NAME?</v>
      </c>
      <c r="G778" s="285" t="e">
        <f t="shared" ca="1" si="122"/>
        <v>#NAME?</v>
      </c>
      <c r="H778" s="281"/>
      <c r="I778" s="281"/>
      <c r="J778" s="281">
        <f t="shared" si="129"/>
        <v>0</v>
      </c>
      <c r="K778" s="281"/>
      <c r="L778" s="300" t="e">
        <f t="shared" si="130"/>
        <v>#DIV/0!</v>
      </c>
      <c r="M778" s="287" t="str">
        <f t="shared" si="124"/>
        <v/>
      </c>
      <c r="N778" s="288" t="e">
        <f ca="1">MATCH(F778,[4]IMC!B:B,0)</f>
        <v>#NAME?</v>
      </c>
      <c r="O778" s="288" t="e">
        <f t="shared" ca="1" si="123"/>
        <v>#NAME?</v>
      </c>
      <c r="P778" s="287" t="e">
        <f ca="1">CONCATENATE(INDEX([4]IMC!$F$1:$R$5,5,$O778) &amp; " e " &amp; INDEX([4]IMC!$F$1:$R$5,5,$O778+1))</f>
        <v>#NAME?</v>
      </c>
      <c r="Q778" s="281"/>
      <c r="R778" s="288" t="e">
        <f ca="1">MATCH(F778,[4]PC!A:A,0)</f>
        <v>#NAME?</v>
      </c>
      <c r="S778" s="288" t="e">
        <f t="shared" ca="1" si="125"/>
        <v>#NAME?</v>
      </c>
      <c r="T778" s="296" t="e">
        <f ca="1">CONCATENATE(INDEX([4]PC!$E$1:$M$2,1,$S778) &amp; " e " &amp; INDEX([4]PC!$E$1:$M$2,1,$S778+1))</f>
        <v>#NAME?</v>
      </c>
      <c r="U778" s="339"/>
      <c r="V778" s="335" t="e">
        <f t="shared" ca="1" si="126"/>
        <v>#NAME?</v>
      </c>
      <c r="W778" s="335" t="e">
        <f ca="1">CONCATENATE(INDEX([4]IMC!$F$1:$R$5,5,$V778) &amp; " e " &amp; INDEX([4]IMC!$F$1:$R$5,5,$V778+1))</f>
        <v>#NAME?</v>
      </c>
      <c r="X778" s="336">
        <f t="shared" si="127"/>
        <v>0</v>
      </c>
      <c r="Y778" s="336">
        <f t="shared" si="128"/>
        <v>0</v>
      </c>
      <c r="Z778" s="337"/>
      <c r="AA778" s="294" t="e">
        <f ca="1">VLOOKUP(F778,[4]IMC!$B$6:$R$210,5,FALSE)</f>
        <v>#NAME?</v>
      </c>
      <c r="AB778" s="294" t="e">
        <f ca="1">VLOOKUP(F778,[4]IMC!$B$6:$R$210,6,FALSE)</f>
        <v>#NAME?</v>
      </c>
      <c r="AC778" s="294" t="e">
        <f ca="1">VLOOKUP(F778,[4]IMC!$B$6:$R$210,7,FALSE)</f>
        <v>#NAME?</v>
      </c>
      <c r="AD778" s="294" t="e">
        <f ca="1">VLOOKUP(F778,[4]IMC!$B$6:$R$210,8,FALSE)</f>
        <v>#NAME?</v>
      </c>
      <c r="AE778" s="294" t="e">
        <f ca="1">VLOOKUP(F778,[4]IMC!$B$6:$R$210,9,FALSE)</f>
        <v>#NAME?</v>
      </c>
      <c r="AF778" s="294" t="e">
        <f ca="1">VLOOKUP(F778,[4]IMC!$B$6:$R$210,10,FALSE)</f>
        <v>#NAME?</v>
      </c>
      <c r="AG778" s="294" t="e">
        <f ca="1">VLOOKUP(F778,[4]IMC!$B$6:$R$210,11,FALSE)</f>
        <v>#NAME?</v>
      </c>
      <c r="AH778" s="294" t="e">
        <f ca="1">VLOOKUP(F778,[4]IMC!$B$6:$R$210,12,FALSE)</f>
        <v>#NAME?</v>
      </c>
      <c r="AI778" s="294" t="e">
        <f ca="1">VLOOKUP(F778,[4]IMC!$B$6:$R$210,13,FALSE)</f>
        <v>#NAME?</v>
      </c>
      <c r="AJ778" s="294" t="e">
        <f ca="1">VLOOKUP(F778,[4]IMC!$B$6:$R$210,14,FALSE)</f>
        <v>#NAME?</v>
      </c>
      <c r="AK778" s="294" t="e">
        <f ca="1">VLOOKUP(F778,[4]IMC!$B$6:$R$210,15,FALSE)</f>
        <v>#NAME?</v>
      </c>
      <c r="AL778" s="294" t="e">
        <f ca="1">VLOOKUP(F778,[4]IMC!$B$6:$R$210,16,FALSE)</f>
        <v>#NAME?</v>
      </c>
      <c r="AM778" s="294" t="e">
        <f ca="1">VLOOKUP(F778,[4]IMC!$B$6:$R$210,17,FALSE)</f>
        <v>#NAME?</v>
      </c>
    </row>
    <row r="779" spans="1:39" ht="12">
      <c r="A779" s="281"/>
      <c r="B779" s="281"/>
      <c r="C779" s="281"/>
      <c r="D779" s="283"/>
      <c r="E779" s="283"/>
      <c r="F779" s="284" t="e">
        <f t="shared" ca="1" si="121"/>
        <v>#NAME?</v>
      </c>
      <c r="G779" s="285" t="e">
        <f t="shared" ca="1" si="122"/>
        <v>#NAME?</v>
      </c>
      <c r="H779" s="281"/>
      <c r="I779" s="281"/>
      <c r="J779" s="281">
        <f t="shared" si="129"/>
        <v>0</v>
      </c>
      <c r="K779" s="281"/>
      <c r="L779" s="300" t="e">
        <f t="shared" si="130"/>
        <v>#DIV/0!</v>
      </c>
      <c r="M779" s="287" t="str">
        <f t="shared" si="124"/>
        <v/>
      </c>
      <c r="N779" s="288" t="e">
        <f ca="1">MATCH(F779,[4]IMC!B:B,0)</f>
        <v>#NAME?</v>
      </c>
      <c r="O779" s="288" t="e">
        <f t="shared" ca="1" si="123"/>
        <v>#NAME?</v>
      </c>
      <c r="P779" s="287" t="e">
        <f ca="1">CONCATENATE(INDEX([4]IMC!$F$1:$R$5,5,$O779) &amp; " e " &amp; INDEX([4]IMC!$F$1:$R$5,5,$O779+1))</f>
        <v>#NAME?</v>
      </c>
      <c r="Q779" s="281"/>
      <c r="R779" s="288" t="e">
        <f ca="1">MATCH(F779,[4]PC!A:A,0)</f>
        <v>#NAME?</v>
      </c>
      <c r="S779" s="288" t="e">
        <f t="shared" ca="1" si="125"/>
        <v>#NAME?</v>
      </c>
      <c r="T779" s="296" t="e">
        <f ca="1">CONCATENATE(INDEX([4]PC!$E$1:$M$2,1,$S779) &amp; " e " &amp; INDEX([4]PC!$E$1:$M$2,1,$S779+1))</f>
        <v>#NAME?</v>
      </c>
      <c r="U779" s="339"/>
      <c r="V779" s="335" t="e">
        <f t="shared" ca="1" si="126"/>
        <v>#NAME?</v>
      </c>
      <c r="W779" s="335" t="e">
        <f ca="1">CONCATENATE(INDEX([4]IMC!$F$1:$R$5,5,$V779) &amp; " e " &amp; INDEX([4]IMC!$F$1:$R$5,5,$V779+1))</f>
        <v>#NAME?</v>
      </c>
      <c r="X779" s="336">
        <f t="shared" si="127"/>
        <v>0</v>
      </c>
      <c r="Y779" s="336">
        <f t="shared" si="128"/>
        <v>0</v>
      </c>
      <c r="Z779" s="337"/>
      <c r="AA779" s="294" t="e">
        <f ca="1">VLOOKUP(F779,[4]IMC!$B$6:$R$210,5,FALSE)</f>
        <v>#NAME?</v>
      </c>
      <c r="AB779" s="294" t="e">
        <f ca="1">VLOOKUP(F779,[4]IMC!$B$6:$R$210,6,FALSE)</f>
        <v>#NAME?</v>
      </c>
      <c r="AC779" s="294" t="e">
        <f ca="1">VLOOKUP(F779,[4]IMC!$B$6:$R$210,7,FALSE)</f>
        <v>#NAME?</v>
      </c>
      <c r="AD779" s="294" t="e">
        <f ca="1">VLOOKUP(F779,[4]IMC!$B$6:$R$210,8,FALSE)</f>
        <v>#NAME?</v>
      </c>
      <c r="AE779" s="294" t="e">
        <f ca="1">VLOOKUP(F779,[4]IMC!$B$6:$R$210,9,FALSE)</f>
        <v>#NAME?</v>
      </c>
      <c r="AF779" s="294" t="e">
        <f ca="1">VLOOKUP(F779,[4]IMC!$B$6:$R$210,10,FALSE)</f>
        <v>#NAME?</v>
      </c>
      <c r="AG779" s="294" t="e">
        <f ca="1">VLOOKUP(F779,[4]IMC!$B$6:$R$210,11,FALSE)</f>
        <v>#NAME?</v>
      </c>
      <c r="AH779" s="294" t="e">
        <f ca="1">VLOOKUP(F779,[4]IMC!$B$6:$R$210,12,FALSE)</f>
        <v>#NAME?</v>
      </c>
      <c r="AI779" s="294" t="e">
        <f ca="1">VLOOKUP(F779,[4]IMC!$B$6:$R$210,13,FALSE)</f>
        <v>#NAME?</v>
      </c>
      <c r="AJ779" s="294" t="e">
        <f ca="1">VLOOKUP(F779,[4]IMC!$B$6:$R$210,14,FALSE)</f>
        <v>#NAME?</v>
      </c>
      <c r="AK779" s="294" t="e">
        <f ca="1">VLOOKUP(F779,[4]IMC!$B$6:$R$210,15,FALSE)</f>
        <v>#NAME?</v>
      </c>
      <c r="AL779" s="294" t="e">
        <f ca="1">VLOOKUP(F779,[4]IMC!$B$6:$R$210,16,FALSE)</f>
        <v>#NAME?</v>
      </c>
      <c r="AM779" s="294" t="e">
        <f ca="1">VLOOKUP(F779,[4]IMC!$B$6:$R$210,17,FALSE)</f>
        <v>#NAME?</v>
      </c>
    </row>
    <row r="780" spans="1:39" ht="12">
      <c r="A780" s="281"/>
      <c r="B780" s="281"/>
      <c r="C780" s="281"/>
      <c r="D780" s="283"/>
      <c r="E780" s="283"/>
      <c r="F780" s="284" t="e">
        <f t="shared" ca="1" si="121"/>
        <v>#NAME?</v>
      </c>
      <c r="G780" s="285" t="e">
        <f t="shared" ca="1" si="122"/>
        <v>#NAME?</v>
      </c>
      <c r="H780" s="281"/>
      <c r="I780" s="281"/>
      <c r="J780" s="281">
        <f t="shared" si="129"/>
        <v>0</v>
      </c>
      <c r="K780" s="281"/>
      <c r="L780" s="300" t="e">
        <f t="shared" si="130"/>
        <v>#DIV/0!</v>
      </c>
      <c r="M780" s="287" t="str">
        <f t="shared" si="124"/>
        <v/>
      </c>
      <c r="N780" s="288" t="e">
        <f ca="1">MATCH(F780,[4]IMC!B:B,0)</f>
        <v>#NAME?</v>
      </c>
      <c r="O780" s="288" t="e">
        <f t="shared" ca="1" si="123"/>
        <v>#NAME?</v>
      </c>
      <c r="P780" s="287" t="e">
        <f ca="1">CONCATENATE(INDEX([4]IMC!$F$1:$R$5,5,$O780) &amp; " e " &amp; INDEX([4]IMC!$F$1:$R$5,5,$O780+1))</f>
        <v>#NAME?</v>
      </c>
      <c r="Q780" s="281"/>
      <c r="R780" s="288" t="e">
        <f ca="1">MATCH(F780,[4]PC!A:A,0)</f>
        <v>#NAME?</v>
      </c>
      <c r="S780" s="288" t="e">
        <f t="shared" ca="1" si="125"/>
        <v>#NAME?</v>
      </c>
      <c r="T780" s="296" t="e">
        <f ca="1">CONCATENATE(INDEX([4]PC!$E$1:$M$2,1,$S780) &amp; " e " &amp; INDEX([4]PC!$E$1:$M$2,1,$S780+1))</f>
        <v>#NAME?</v>
      </c>
      <c r="U780" s="339"/>
      <c r="V780" s="335" t="e">
        <f t="shared" ca="1" si="126"/>
        <v>#NAME?</v>
      </c>
      <c r="W780" s="335" t="e">
        <f ca="1">CONCATENATE(INDEX([4]IMC!$F$1:$R$5,5,$V780) &amp; " e " &amp; INDEX([4]IMC!$F$1:$R$5,5,$V780+1))</f>
        <v>#NAME?</v>
      </c>
      <c r="X780" s="336">
        <f t="shared" si="127"/>
        <v>0</v>
      </c>
      <c r="Y780" s="336">
        <f t="shared" si="128"/>
        <v>0</v>
      </c>
      <c r="Z780" s="337"/>
      <c r="AA780" s="294" t="e">
        <f ca="1">VLOOKUP(F780,[4]IMC!$B$6:$R$210,5,FALSE)</f>
        <v>#NAME?</v>
      </c>
      <c r="AB780" s="294" t="e">
        <f ca="1">VLOOKUP(F780,[4]IMC!$B$6:$R$210,6,FALSE)</f>
        <v>#NAME?</v>
      </c>
      <c r="AC780" s="294" t="e">
        <f ca="1">VLOOKUP(F780,[4]IMC!$B$6:$R$210,7,FALSE)</f>
        <v>#NAME?</v>
      </c>
      <c r="AD780" s="294" t="e">
        <f ca="1">VLOOKUP(F780,[4]IMC!$B$6:$R$210,8,FALSE)</f>
        <v>#NAME?</v>
      </c>
      <c r="AE780" s="294" t="e">
        <f ca="1">VLOOKUP(F780,[4]IMC!$B$6:$R$210,9,FALSE)</f>
        <v>#NAME?</v>
      </c>
      <c r="AF780" s="294" t="e">
        <f ca="1">VLOOKUP(F780,[4]IMC!$B$6:$R$210,10,FALSE)</f>
        <v>#NAME?</v>
      </c>
      <c r="AG780" s="294" t="e">
        <f ca="1">VLOOKUP(F780,[4]IMC!$B$6:$R$210,11,FALSE)</f>
        <v>#NAME?</v>
      </c>
      <c r="AH780" s="294" t="e">
        <f ca="1">VLOOKUP(F780,[4]IMC!$B$6:$R$210,12,FALSE)</f>
        <v>#NAME?</v>
      </c>
      <c r="AI780" s="294" t="e">
        <f ca="1">VLOOKUP(F780,[4]IMC!$B$6:$R$210,13,FALSE)</f>
        <v>#NAME?</v>
      </c>
      <c r="AJ780" s="294" t="e">
        <f ca="1">VLOOKUP(F780,[4]IMC!$B$6:$R$210,14,FALSE)</f>
        <v>#NAME?</v>
      </c>
      <c r="AK780" s="294" t="e">
        <f ca="1">VLOOKUP(F780,[4]IMC!$B$6:$R$210,15,FALSE)</f>
        <v>#NAME?</v>
      </c>
      <c r="AL780" s="294" t="e">
        <f ca="1">VLOOKUP(F780,[4]IMC!$B$6:$R$210,16,FALSE)</f>
        <v>#NAME?</v>
      </c>
      <c r="AM780" s="294" t="e">
        <f ca="1">VLOOKUP(F780,[4]IMC!$B$6:$R$210,17,FALSE)</f>
        <v>#NAME?</v>
      </c>
    </row>
    <row r="781" spans="1:39" ht="12">
      <c r="A781" s="281"/>
      <c r="B781" s="281"/>
      <c r="C781" s="281"/>
      <c r="D781" s="283"/>
      <c r="E781" s="283"/>
      <c r="F781" s="284" t="e">
        <f t="shared" ca="1" si="121"/>
        <v>#NAME?</v>
      </c>
      <c r="G781" s="285" t="e">
        <f t="shared" ca="1" si="122"/>
        <v>#NAME?</v>
      </c>
      <c r="H781" s="281"/>
      <c r="I781" s="281"/>
      <c r="J781" s="281">
        <f t="shared" si="129"/>
        <v>0</v>
      </c>
      <c r="K781" s="281"/>
      <c r="L781" s="300" t="e">
        <f t="shared" si="130"/>
        <v>#DIV/0!</v>
      </c>
      <c r="M781" s="287" t="str">
        <f t="shared" si="124"/>
        <v/>
      </c>
      <c r="N781" s="288" t="e">
        <f ca="1">MATCH(F781,[4]IMC!B:B,0)</f>
        <v>#NAME?</v>
      </c>
      <c r="O781" s="288" t="e">
        <f t="shared" ca="1" si="123"/>
        <v>#NAME?</v>
      </c>
      <c r="P781" s="287" t="e">
        <f ca="1">CONCATENATE(INDEX([4]IMC!$F$1:$R$5,5,$O781) &amp; " e " &amp; INDEX([4]IMC!$F$1:$R$5,5,$O781+1))</f>
        <v>#NAME?</v>
      </c>
      <c r="Q781" s="281"/>
      <c r="R781" s="288" t="e">
        <f ca="1">MATCH(F781,[4]PC!A:A,0)</f>
        <v>#NAME?</v>
      </c>
      <c r="S781" s="288" t="e">
        <f t="shared" ca="1" si="125"/>
        <v>#NAME?</v>
      </c>
      <c r="T781" s="296" t="e">
        <f ca="1">CONCATENATE(INDEX([4]PC!$E$1:$M$2,1,$S781) &amp; " e " &amp; INDEX([4]PC!$E$1:$M$2,1,$S781+1))</f>
        <v>#NAME?</v>
      </c>
      <c r="U781" s="339"/>
      <c r="V781" s="335" t="e">
        <f t="shared" ca="1" si="126"/>
        <v>#NAME?</v>
      </c>
      <c r="W781" s="335" t="e">
        <f ca="1">CONCATENATE(INDEX([4]IMC!$F$1:$R$5,5,$V781) &amp; " e " &amp; INDEX([4]IMC!$F$1:$R$5,5,$V781+1))</f>
        <v>#NAME?</v>
      </c>
      <c r="X781" s="336">
        <f t="shared" si="127"/>
        <v>0</v>
      </c>
      <c r="Y781" s="336">
        <f t="shared" si="128"/>
        <v>0</v>
      </c>
      <c r="Z781" s="337"/>
      <c r="AA781" s="294" t="e">
        <f ca="1">VLOOKUP(F781,[4]IMC!$B$6:$R$210,5,FALSE)</f>
        <v>#NAME?</v>
      </c>
      <c r="AB781" s="294" t="e">
        <f ca="1">VLOOKUP(F781,[4]IMC!$B$6:$R$210,6,FALSE)</f>
        <v>#NAME?</v>
      </c>
      <c r="AC781" s="294" t="e">
        <f ca="1">VLOOKUP(F781,[4]IMC!$B$6:$R$210,7,FALSE)</f>
        <v>#NAME?</v>
      </c>
      <c r="AD781" s="294" t="e">
        <f ca="1">VLOOKUP(F781,[4]IMC!$B$6:$R$210,8,FALSE)</f>
        <v>#NAME?</v>
      </c>
      <c r="AE781" s="294" t="e">
        <f ca="1">VLOOKUP(F781,[4]IMC!$B$6:$R$210,9,FALSE)</f>
        <v>#NAME?</v>
      </c>
      <c r="AF781" s="294" t="e">
        <f ca="1">VLOOKUP(F781,[4]IMC!$B$6:$R$210,10,FALSE)</f>
        <v>#NAME?</v>
      </c>
      <c r="AG781" s="294" t="e">
        <f ca="1">VLOOKUP(F781,[4]IMC!$B$6:$R$210,11,FALSE)</f>
        <v>#NAME?</v>
      </c>
      <c r="AH781" s="294" t="e">
        <f ca="1">VLOOKUP(F781,[4]IMC!$B$6:$R$210,12,FALSE)</f>
        <v>#NAME?</v>
      </c>
      <c r="AI781" s="294" t="e">
        <f ca="1">VLOOKUP(F781,[4]IMC!$B$6:$R$210,13,FALSE)</f>
        <v>#NAME?</v>
      </c>
      <c r="AJ781" s="294" t="e">
        <f ca="1">VLOOKUP(F781,[4]IMC!$B$6:$R$210,14,FALSE)</f>
        <v>#NAME?</v>
      </c>
      <c r="AK781" s="294" t="e">
        <f ca="1">VLOOKUP(F781,[4]IMC!$B$6:$R$210,15,FALSE)</f>
        <v>#NAME?</v>
      </c>
      <c r="AL781" s="294" t="e">
        <f ca="1">VLOOKUP(F781,[4]IMC!$B$6:$R$210,16,FALSE)</f>
        <v>#NAME?</v>
      </c>
      <c r="AM781" s="294" t="e">
        <f ca="1">VLOOKUP(F781,[4]IMC!$B$6:$R$210,17,FALSE)</f>
        <v>#NAME?</v>
      </c>
    </row>
    <row r="782" spans="1:39" ht="12">
      <c r="A782" s="281"/>
      <c r="B782" s="281"/>
      <c r="C782" s="281"/>
      <c r="D782" s="283"/>
      <c r="E782" s="283"/>
      <c r="F782" s="284" t="e">
        <f t="shared" ca="1" si="121"/>
        <v>#NAME?</v>
      </c>
      <c r="G782" s="285" t="e">
        <f t="shared" ca="1" si="122"/>
        <v>#NAME?</v>
      </c>
      <c r="H782" s="281"/>
      <c r="I782" s="281"/>
      <c r="J782" s="281">
        <f t="shared" si="129"/>
        <v>0</v>
      </c>
      <c r="K782" s="281"/>
      <c r="L782" s="300" t="e">
        <f t="shared" si="130"/>
        <v>#DIV/0!</v>
      </c>
      <c r="M782" s="287" t="str">
        <f t="shared" si="124"/>
        <v/>
      </c>
      <c r="N782" s="288" t="e">
        <f ca="1">MATCH(F782,[4]IMC!B:B,0)</f>
        <v>#NAME?</v>
      </c>
      <c r="O782" s="288" t="e">
        <f t="shared" ca="1" si="123"/>
        <v>#NAME?</v>
      </c>
      <c r="P782" s="287" t="e">
        <f ca="1">CONCATENATE(INDEX([4]IMC!$F$1:$R$5,5,$O782) &amp; " e " &amp; INDEX([4]IMC!$F$1:$R$5,5,$O782+1))</f>
        <v>#NAME?</v>
      </c>
      <c r="Q782" s="281"/>
      <c r="R782" s="288" t="e">
        <f ca="1">MATCH(F782,[4]PC!A:A,0)</f>
        <v>#NAME?</v>
      </c>
      <c r="S782" s="288" t="e">
        <f t="shared" ca="1" si="125"/>
        <v>#NAME?</v>
      </c>
      <c r="T782" s="296" t="e">
        <f ca="1">CONCATENATE(INDEX([4]PC!$E$1:$M$2,1,$S782) &amp; " e " &amp; INDEX([4]PC!$E$1:$M$2,1,$S782+1))</f>
        <v>#NAME?</v>
      </c>
      <c r="U782" s="339"/>
      <c r="V782" s="335" t="e">
        <f t="shared" ca="1" si="126"/>
        <v>#NAME?</v>
      </c>
      <c r="W782" s="335" t="e">
        <f ca="1">CONCATENATE(INDEX([4]IMC!$F$1:$R$5,5,$V782) &amp; " e " &amp; INDEX([4]IMC!$F$1:$R$5,5,$V782+1))</f>
        <v>#NAME?</v>
      </c>
      <c r="X782" s="336">
        <f t="shared" si="127"/>
        <v>0</v>
      </c>
      <c r="Y782" s="336">
        <f t="shared" si="128"/>
        <v>0</v>
      </c>
      <c r="Z782" s="337"/>
      <c r="AA782" s="294" t="e">
        <f ca="1">VLOOKUP(F782,[4]IMC!$B$6:$R$210,5,FALSE)</f>
        <v>#NAME?</v>
      </c>
      <c r="AB782" s="294" t="e">
        <f ca="1">VLOOKUP(F782,[4]IMC!$B$6:$R$210,6,FALSE)</f>
        <v>#NAME?</v>
      </c>
      <c r="AC782" s="294" t="e">
        <f ca="1">VLOOKUP(F782,[4]IMC!$B$6:$R$210,7,FALSE)</f>
        <v>#NAME?</v>
      </c>
      <c r="AD782" s="294" t="e">
        <f ca="1">VLOOKUP(F782,[4]IMC!$B$6:$R$210,8,FALSE)</f>
        <v>#NAME?</v>
      </c>
      <c r="AE782" s="294" t="e">
        <f ca="1">VLOOKUP(F782,[4]IMC!$B$6:$R$210,9,FALSE)</f>
        <v>#NAME?</v>
      </c>
      <c r="AF782" s="294" t="e">
        <f ca="1">VLOOKUP(F782,[4]IMC!$B$6:$R$210,10,FALSE)</f>
        <v>#NAME?</v>
      </c>
      <c r="AG782" s="294" t="e">
        <f ca="1">VLOOKUP(F782,[4]IMC!$B$6:$R$210,11,FALSE)</f>
        <v>#NAME?</v>
      </c>
      <c r="AH782" s="294" t="e">
        <f ca="1">VLOOKUP(F782,[4]IMC!$B$6:$R$210,12,FALSE)</f>
        <v>#NAME?</v>
      </c>
      <c r="AI782" s="294" t="e">
        <f ca="1">VLOOKUP(F782,[4]IMC!$B$6:$R$210,13,FALSE)</f>
        <v>#NAME?</v>
      </c>
      <c r="AJ782" s="294" t="e">
        <f ca="1">VLOOKUP(F782,[4]IMC!$B$6:$R$210,14,FALSE)</f>
        <v>#NAME?</v>
      </c>
      <c r="AK782" s="294" t="e">
        <f ca="1">VLOOKUP(F782,[4]IMC!$B$6:$R$210,15,FALSE)</f>
        <v>#NAME?</v>
      </c>
      <c r="AL782" s="294" t="e">
        <f ca="1">VLOOKUP(F782,[4]IMC!$B$6:$R$210,16,FALSE)</f>
        <v>#NAME?</v>
      </c>
      <c r="AM782" s="294" t="e">
        <f ca="1">VLOOKUP(F782,[4]IMC!$B$6:$R$210,17,FALSE)</f>
        <v>#NAME?</v>
      </c>
    </row>
    <row r="783" spans="1:39" ht="12">
      <c r="A783" s="281"/>
      <c r="B783" s="281"/>
      <c r="C783" s="281"/>
      <c r="D783" s="283"/>
      <c r="E783" s="283"/>
      <c r="F783" s="284" t="e">
        <f t="shared" ca="1" si="121"/>
        <v>#NAME?</v>
      </c>
      <c r="G783" s="285" t="e">
        <f t="shared" ca="1" si="122"/>
        <v>#NAME?</v>
      </c>
      <c r="H783" s="281"/>
      <c r="I783" s="281"/>
      <c r="J783" s="281">
        <f t="shared" si="129"/>
        <v>0</v>
      </c>
      <c r="K783" s="281"/>
      <c r="L783" s="300" t="e">
        <f t="shared" si="130"/>
        <v>#DIV/0!</v>
      </c>
      <c r="M783" s="287" t="str">
        <f t="shared" si="124"/>
        <v/>
      </c>
      <c r="N783" s="288" t="e">
        <f ca="1">MATCH(F783,[4]IMC!B:B,0)</f>
        <v>#NAME?</v>
      </c>
      <c r="O783" s="288" t="e">
        <f t="shared" ca="1" si="123"/>
        <v>#NAME?</v>
      </c>
      <c r="P783" s="287" t="e">
        <f ca="1">CONCATENATE(INDEX([4]IMC!$F$1:$R$5,5,$O783) &amp; " e " &amp; INDEX([4]IMC!$F$1:$R$5,5,$O783+1))</f>
        <v>#NAME?</v>
      </c>
      <c r="Q783" s="281"/>
      <c r="R783" s="288" t="e">
        <f ca="1">MATCH(F783,[4]PC!A:A,0)</f>
        <v>#NAME?</v>
      </c>
      <c r="S783" s="288" t="e">
        <f t="shared" ca="1" si="125"/>
        <v>#NAME?</v>
      </c>
      <c r="T783" s="296" t="e">
        <f ca="1">CONCATENATE(INDEX([4]PC!$E$1:$M$2,1,$S783) &amp; " e " &amp; INDEX([4]PC!$E$1:$M$2,1,$S783+1))</f>
        <v>#NAME?</v>
      </c>
      <c r="U783" s="339"/>
      <c r="V783" s="335" t="e">
        <f t="shared" ca="1" si="126"/>
        <v>#NAME?</v>
      </c>
      <c r="W783" s="335" t="e">
        <f ca="1">CONCATENATE(INDEX([4]IMC!$F$1:$R$5,5,$V783) &amp; " e " &amp; INDEX([4]IMC!$F$1:$R$5,5,$V783+1))</f>
        <v>#NAME?</v>
      </c>
      <c r="X783" s="336">
        <f t="shared" si="127"/>
        <v>0</v>
      </c>
      <c r="Y783" s="336">
        <f t="shared" si="128"/>
        <v>0</v>
      </c>
      <c r="Z783" s="337"/>
      <c r="AA783" s="294" t="e">
        <f ca="1">VLOOKUP(F783,[4]IMC!$B$6:$R$210,5,FALSE)</f>
        <v>#NAME?</v>
      </c>
      <c r="AB783" s="294" t="e">
        <f ca="1">VLOOKUP(F783,[4]IMC!$B$6:$R$210,6,FALSE)</f>
        <v>#NAME?</v>
      </c>
      <c r="AC783" s="294" t="e">
        <f ca="1">VLOOKUP(F783,[4]IMC!$B$6:$R$210,7,FALSE)</f>
        <v>#NAME?</v>
      </c>
      <c r="AD783" s="294" t="e">
        <f ca="1">VLOOKUP(F783,[4]IMC!$B$6:$R$210,8,FALSE)</f>
        <v>#NAME?</v>
      </c>
      <c r="AE783" s="294" t="e">
        <f ca="1">VLOOKUP(F783,[4]IMC!$B$6:$R$210,9,FALSE)</f>
        <v>#NAME?</v>
      </c>
      <c r="AF783" s="294" t="e">
        <f ca="1">VLOOKUP(F783,[4]IMC!$B$6:$R$210,10,FALSE)</f>
        <v>#NAME?</v>
      </c>
      <c r="AG783" s="294" t="e">
        <f ca="1">VLOOKUP(F783,[4]IMC!$B$6:$R$210,11,FALSE)</f>
        <v>#NAME?</v>
      </c>
      <c r="AH783" s="294" t="e">
        <f ca="1">VLOOKUP(F783,[4]IMC!$B$6:$R$210,12,FALSE)</f>
        <v>#NAME?</v>
      </c>
      <c r="AI783" s="294" t="e">
        <f ca="1">VLOOKUP(F783,[4]IMC!$B$6:$R$210,13,FALSE)</f>
        <v>#NAME?</v>
      </c>
      <c r="AJ783" s="294" t="e">
        <f ca="1">VLOOKUP(F783,[4]IMC!$B$6:$R$210,14,FALSE)</f>
        <v>#NAME?</v>
      </c>
      <c r="AK783" s="294" t="e">
        <f ca="1">VLOOKUP(F783,[4]IMC!$B$6:$R$210,15,FALSE)</f>
        <v>#NAME?</v>
      </c>
      <c r="AL783" s="294" t="e">
        <f ca="1">VLOOKUP(F783,[4]IMC!$B$6:$R$210,16,FALSE)</f>
        <v>#NAME?</v>
      </c>
      <c r="AM783" s="294" t="e">
        <f ca="1">VLOOKUP(F783,[4]IMC!$B$6:$R$210,17,FALSE)</f>
        <v>#NAME?</v>
      </c>
    </row>
    <row r="784" spans="1:39" ht="12">
      <c r="A784" s="281"/>
      <c r="B784" s="281"/>
      <c r="C784" s="281"/>
      <c r="D784" s="283"/>
      <c r="E784" s="283"/>
      <c r="F784" s="284" t="e">
        <f t="shared" ca="1" si="121"/>
        <v>#NAME?</v>
      </c>
      <c r="G784" s="285" t="e">
        <f t="shared" ca="1" si="122"/>
        <v>#NAME?</v>
      </c>
      <c r="H784" s="281"/>
      <c r="I784" s="281"/>
      <c r="J784" s="281">
        <f t="shared" si="129"/>
        <v>0</v>
      </c>
      <c r="K784" s="281"/>
      <c r="L784" s="300" t="e">
        <f t="shared" si="130"/>
        <v>#DIV/0!</v>
      </c>
      <c r="M784" s="287" t="str">
        <f t="shared" si="124"/>
        <v/>
      </c>
      <c r="N784" s="288" t="e">
        <f ca="1">MATCH(F784,[4]IMC!B:B,0)</f>
        <v>#NAME?</v>
      </c>
      <c r="O784" s="288" t="e">
        <f t="shared" ca="1" si="123"/>
        <v>#NAME?</v>
      </c>
      <c r="P784" s="287" t="e">
        <f ca="1">CONCATENATE(INDEX([4]IMC!$F$1:$R$5,5,$O784) &amp; " e " &amp; INDEX([4]IMC!$F$1:$R$5,5,$O784+1))</f>
        <v>#NAME?</v>
      </c>
      <c r="Q784" s="281"/>
      <c r="R784" s="288" t="e">
        <f ca="1">MATCH(F784,[4]PC!A:A,0)</f>
        <v>#NAME?</v>
      </c>
      <c r="S784" s="288" t="e">
        <f t="shared" ca="1" si="125"/>
        <v>#NAME?</v>
      </c>
      <c r="T784" s="296" t="e">
        <f ca="1">CONCATENATE(INDEX([4]PC!$E$1:$M$2,1,$S784) &amp; " e " &amp; INDEX([4]PC!$E$1:$M$2,1,$S784+1))</f>
        <v>#NAME?</v>
      </c>
      <c r="U784" s="339"/>
      <c r="V784" s="335" t="e">
        <f t="shared" ca="1" si="126"/>
        <v>#NAME?</v>
      </c>
      <c r="W784" s="335" t="e">
        <f ca="1">CONCATENATE(INDEX([4]IMC!$F$1:$R$5,5,$V784) &amp; " e " &amp; INDEX([4]IMC!$F$1:$R$5,5,$V784+1))</f>
        <v>#NAME?</v>
      </c>
      <c r="X784" s="336">
        <f t="shared" si="127"/>
        <v>0</v>
      </c>
      <c r="Y784" s="336">
        <f t="shared" si="128"/>
        <v>0</v>
      </c>
      <c r="Z784" s="337"/>
      <c r="AA784" s="294" t="e">
        <f ca="1">VLOOKUP(F784,[4]IMC!$B$6:$R$210,5,FALSE)</f>
        <v>#NAME?</v>
      </c>
      <c r="AB784" s="294" t="e">
        <f ca="1">VLOOKUP(F784,[4]IMC!$B$6:$R$210,6,FALSE)</f>
        <v>#NAME?</v>
      </c>
      <c r="AC784" s="294" t="e">
        <f ca="1">VLOOKUP(F784,[4]IMC!$B$6:$R$210,7,FALSE)</f>
        <v>#NAME?</v>
      </c>
      <c r="AD784" s="294" t="e">
        <f ca="1">VLOOKUP(F784,[4]IMC!$B$6:$R$210,8,FALSE)</f>
        <v>#NAME?</v>
      </c>
      <c r="AE784" s="294" t="e">
        <f ca="1">VLOOKUP(F784,[4]IMC!$B$6:$R$210,9,FALSE)</f>
        <v>#NAME?</v>
      </c>
      <c r="AF784" s="294" t="e">
        <f ca="1">VLOOKUP(F784,[4]IMC!$B$6:$R$210,10,FALSE)</f>
        <v>#NAME?</v>
      </c>
      <c r="AG784" s="294" t="e">
        <f ca="1">VLOOKUP(F784,[4]IMC!$B$6:$R$210,11,FALSE)</f>
        <v>#NAME?</v>
      </c>
      <c r="AH784" s="294" t="e">
        <f ca="1">VLOOKUP(F784,[4]IMC!$B$6:$R$210,12,FALSE)</f>
        <v>#NAME?</v>
      </c>
      <c r="AI784" s="294" t="e">
        <f ca="1">VLOOKUP(F784,[4]IMC!$B$6:$R$210,13,FALSE)</f>
        <v>#NAME?</v>
      </c>
      <c r="AJ784" s="294" t="e">
        <f ca="1">VLOOKUP(F784,[4]IMC!$B$6:$R$210,14,FALSE)</f>
        <v>#NAME?</v>
      </c>
      <c r="AK784" s="294" t="e">
        <f ca="1">VLOOKUP(F784,[4]IMC!$B$6:$R$210,15,FALSE)</f>
        <v>#NAME?</v>
      </c>
      <c r="AL784" s="294" t="e">
        <f ca="1">VLOOKUP(F784,[4]IMC!$B$6:$R$210,16,FALSE)</f>
        <v>#NAME?</v>
      </c>
      <c r="AM784" s="294" t="e">
        <f ca="1">VLOOKUP(F784,[4]IMC!$B$6:$R$210,17,FALSE)</f>
        <v>#NAME?</v>
      </c>
    </row>
    <row r="785" spans="1:39" ht="12">
      <c r="A785" s="281"/>
      <c r="B785" s="281"/>
      <c r="C785" s="281"/>
      <c r="D785" s="283"/>
      <c r="E785" s="283"/>
      <c r="F785" s="284" t="e">
        <f t="shared" ca="1" si="121"/>
        <v>#NAME?</v>
      </c>
      <c r="G785" s="285" t="e">
        <f t="shared" ca="1" si="122"/>
        <v>#NAME?</v>
      </c>
      <c r="H785" s="281"/>
      <c r="I785" s="281"/>
      <c r="J785" s="281">
        <f t="shared" si="129"/>
        <v>0</v>
      </c>
      <c r="K785" s="281"/>
      <c r="L785" s="300" t="e">
        <f t="shared" si="130"/>
        <v>#DIV/0!</v>
      </c>
      <c r="M785" s="287" t="str">
        <f t="shared" si="124"/>
        <v/>
      </c>
      <c r="N785" s="288" t="e">
        <f ca="1">MATCH(F785,[4]IMC!B:B,0)</f>
        <v>#NAME?</v>
      </c>
      <c r="O785" s="288" t="e">
        <f t="shared" ca="1" si="123"/>
        <v>#NAME?</v>
      </c>
      <c r="P785" s="287" t="e">
        <f ca="1">CONCATENATE(INDEX([4]IMC!$F$1:$R$5,5,$O785) &amp; " e " &amp; INDEX([4]IMC!$F$1:$R$5,5,$O785+1))</f>
        <v>#NAME?</v>
      </c>
      <c r="Q785" s="281"/>
      <c r="R785" s="288" t="e">
        <f ca="1">MATCH(F785,[4]PC!A:A,0)</f>
        <v>#NAME?</v>
      </c>
      <c r="S785" s="288" t="e">
        <f t="shared" ca="1" si="125"/>
        <v>#NAME?</v>
      </c>
      <c r="T785" s="296" t="e">
        <f ca="1">CONCATENATE(INDEX([4]PC!$E$1:$M$2,1,$S785) &amp; " e " &amp; INDEX([4]PC!$E$1:$M$2,1,$S785+1))</f>
        <v>#NAME?</v>
      </c>
      <c r="U785" s="339"/>
      <c r="V785" s="335" t="e">
        <f t="shared" ca="1" si="126"/>
        <v>#NAME?</v>
      </c>
      <c r="W785" s="335" t="e">
        <f ca="1">CONCATENATE(INDEX([4]IMC!$F$1:$R$5,5,$V785) &amp; " e " &amp; INDEX([4]IMC!$F$1:$R$5,5,$V785+1))</f>
        <v>#NAME?</v>
      </c>
      <c r="X785" s="336">
        <f t="shared" si="127"/>
        <v>0</v>
      </c>
      <c r="Y785" s="336">
        <f t="shared" si="128"/>
        <v>0</v>
      </c>
      <c r="Z785" s="337"/>
      <c r="AA785" s="294" t="e">
        <f ca="1">VLOOKUP(F785,[4]IMC!$B$6:$R$210,5,FALSE)</f>
        <v>#NAME?</v>
      </c>
      <c r="AB785" s="294" t="e">
        <f ca="1">VLOOKUP(F785,[4]IMC!$B$6:$R$210,6,FALSE)</f>
        <v>#NAME?</v>
      </c>
      <c r="AC785" s="294" t="e">
        <f ca="1">VLOOKUP(F785,[4]IMC!$B$6:$R$210,7,FALSE)</f>
        <v>#NAME?</v>
      </c>
      <c r="AD785" s="294" t="e">
        <f ca="1">VLOOKUP(F785,[4]IMC!$B$6:$R$210,8,FALSE)</f>
        <v>#NAME?</v>
      </c>
      <c r="AE785" s="294" t="e">
        <f ca="1">VLOOKUP(F785,[4]IMC!$B$6:$R$210,9,FALSE)</f>
        <v>#NAME?</v>
      </c>
      <c r="AF785" s="294" t="e">
        <f ca="1">VLOOKUP(F785,[4]IMC!$B$6:$R$210,10,FALSE)</f>
        <v>#NAME?</v>
      </c>
      <c r="AG785" s="294" t="e">
        <f ca="1">VLOOKUP(F785,[4]IMC!$B$6:$R$210,11,FALSE)</f>
        <v>#NAME?</v>
      </c>
      <c r="AH785" s="294" t="e">
        <f ca="1">VLOOKUP(F785,[4]IMC!$B$6:$R$210,12,FALSE)</f>
        <v>#NAME?</v>
      </c>
      <c r="AI785" s="294" t="e">
        <f ca="1">VLOOKUP(F785,[4]IMC!$B$6:$R$210,13,FALSE)</f>
        <v>#NAME?</v>
      </c>
      <c r="AJ785" s="294" t="e">
        <f ca="1">VLOOKUP(F785,[4]IMC!$B$6:$R$210,14,FALSE)</f>
        <v>#NAME?</v>
      </c>
      <c r="AK785" s="294" t="e">
        <f ca="1">VLOOKUP(F785,[4]IMC!$B$6:$R$210,15,FALSE)</f>
        <v>#NAME?</v>
      </c>
      <c r="AL785" s="294" t="e">
        <f ca="1">VLOOKUP(F785,[4]IMC!$B$6:$R$210,16,FALSE)</f>
        <v>#NAME?</v>
      </c>
      <c r="AM785" s="294" t="e">
        <f ca="1">VLOOKUP(F785,[4]IMC!$B$6:$R$210,17,FALSE)</f>
        <v>#NAME?</v>
      </c>
    </row>
    <row r="786" spans="1:39" ht="12">
      <c r="A786" s="281"/>
      <c r="B786" s="281"/>
      <c r="C786" s="281"/>
      <c r="D786" s="283"/>
      <c r="E786" s="283"/>
      <c r="F786" s="284" t="e">
        <f t="shared" ca="1" si="121"/>
        <v>#NAME?</v>
      </c>
      <c r="G786" s="285" t="e">
        <f t="shared" ca="1" si="122"/>
        <v>#NAME?</v>
      </c>
      <c r="H786" s="281"/>
      <c r="I786" s="281"/>
      <c r="J786" s="281">
        <f t="shared" si="129"/>
        <v>0</v>
      </c>
      <c r="K786" s="281"/>
      <c r="L786" s="300" t="e">
        <f t="shared" si="130"/>
        <v>#DIV/0!</v>
      </c>
      <c r="M786" s="287" t="str">
        <f t="shared" si="124"/>
        <v/>
      </c>
      <c r="N786" s="288" t="e">
        <f ca="1">MATCH(F786,[4]IMC!B:B,0)</f>
        <v>#NAME?</v>
      </c>
      <c r="O786" s="288" t="e">
        <f t="shared" ca="1" si="123"/>
        <v>#NAME?</v>
      </c>
      <c r="P786" s="287" t="e">
        <f ca="1">CONCATENATE(INDEX([4]IMC!$F$1:$R$5,5,$O786) &amp; " e " &amp; INDEX([4]IMC!$F$1:$R$5,5,$O786+1))</f>
        <v>#NAME?</v>
      </c>
      <c r="Q786" s="281"/>
      <c r="R786" s="288" t="e">
        <f ca="1">MATCH(F786,[4]PC!A:A,0)</f>
        <v>#NAME?</v>
      </c>
      <c r="S786" s="288" t="e">
        <f t="shared" ca="1" si="125"/>
        <v>#NAME?</v>
      </c>
      <c r="T786" s="296" t="e">
        <f ca="1">CONCATENATE(INDEX([4]PC!$E$1:$M$2,1,$S786) &amp; " e " &amp; INDEX([4]PC!$E$1:$M$2,1,$S786+1))</f>
        <v>#NAME?</v>
      </c>
      <c r="U786" s="339"/>
      <c r="V786" s="335" t="e">
        <f t="shared" ca="1" si="126"/>
        <v>#NAME?</v>
      </c>
      <c r="W786" s="335" t="e">
        <f ca="1">CONCATENATE(INDEX([4]IMC!$F$1:$R$5,5,$V786) &amp; " e " &amp; INDEX([4]IMC!$F$1:$R$5,5,$V786+1))</f>
        <v>#NAME?</v>
      </c>
      <c r="X786" s="336">
        <f t="shared" si="127"/>
        <v>0</v>
      </c>
      <c r="Y786" s="336">
        <f t="shared" si="128"/>
        <v>0</v>
      </c>
      <c r="Z786" s="337"/>
      <c r="AA786" s="294" t="e">
        <f ca="1">VLOOKUP(F786,[4]IMC!$B$6:$R$210,5,FALSE)</f>
        <v>#NAME?</v>
      </c>
      <c r="AB786" s="294" t="e">
        <f ca="1">VLOOKUP(F786,[4]IMC!$B$6:$R$210,6,FALSE)</f>
        <v>#NAME?</v>
      </c>
      <c r="AC786" s="294" t="e">
        <f ca="1">VLOOKUP(F786,[4]IMC!$B$6:$R$210,7,FALSE)</f>
        <v>#NAME?</v>
      </c>
      <c r="AD786" s="294" t="e">
        <f ca="1">VLOOKUP(F786,[4]IMC!$B$6:$R$210,8,FALSE)</f>
        <v>#NAME?</v>
      </c>
      <c r="AE786" s="294" t="e">
        <f ca="1">VLOOKUP(F786,[4]IMC!$B$6:$R$210,9,FALSE)</f>
        <v>#NAME?</v>
      </c>
      <c r="AF786" s="294" t="e">
        <f ca="1">VLOOKUP(F786,[4]IMC!$B$6:$R$210,10,FALSE)</f>
        <v>#NAME?</v>
      </c>
      <c r="AG786" s="294" t="e">
        <f ca="1">VLOOKUP(F786,[4]IMC!$B$6:$R$210,11,FALSE)</f>
        <v>#NAME?</v>
      </c>
      <c r="AH786" s="294" t="e">
        <f ca="1">VLOOKUP(F786,[4]IMC!$B$6:$R$210,12,FALSE)</f>
        <v>#NAME?</v>
      </c>
      <c r="AI786" s="294" t="e">
        <f ca="1">VLOOKUP(F786,[4]IMC!$B$6:$R$210,13,FALSE)</f>
        <v>#NAME?</v>
      </c>
      <c r="AJ786" s="294" t="e">
        <f ca="1">VLOOKUP(F786,[4]IMC!$B$6:$R$210,14,FALSE)</f>
        <v>#NAME?</v>
      </c>
      <c r="AK786" s="294" t="e">
        <f ca="1">VLOOKUP(F786,[4]IMC!$B$6:$R$210,15,FALSE)</f>
        <v>#NAME?</v>
      </c>
      <c r="AL786" s="294" t="e">
        <f ca="1">VLOOKUP(F786,[4]IMC!$B$6:$R$210,16,FALSE)</f>
        <v>#NAME?</v>
      </c>
      <c r="AM786" s="294" t="e">
        <f ca="1">VLOOKUP(F786,[4]IMC!$B$6:$R$210,17,FALSE)</f>
        <v>#NAME?</v>
      </c>
    </row>
    <row r="787" spans="1:39" ht="12">
      <c r="A787" s="281"/>
      <c r="B787" s="281"/>
      <c r="C787" s="281"/>
      <c r="D787" s="283"/>
      <c r="E787" s="283"/>
      <c r="F787" s="284" t="e">
        <f t="shared" ca="1" si="121"/>
        <v>#NAME?</v>
      </c>
      <c r="G787" s="285" t="e">
        <f t="shared" ca="1" si="122"/>
        <v>#NAME?</v>
      </c>
      <c r="H787" s="281"/>
      <c r="I787" s="281"/>
      <c r="J787" s="281">
        <f t="shared" si="129"/>
        <v>0</v>
      </c>
      <c r="K787" s="281"/>
      <c r="L787" s="300" t="e">
        <f t="shared" si="130"/>
        <v>#DIV/0!</v>
      </c>
      <c r="M787" s="287" t="str">
        <f t="shared" si="124"/>
        <v/>
      </c>
      <c r="N787" s="288" t="e">
        <f ca="1">MATCH(F787,[4]IMC!B:B,0)</f>
        <v>#NAME?</v>
      </c>
      <c r="O787" s="288" t="e">
        <f t="shared" ca="1" si="123"/>
        <v>#NAME?</v>
      </c>
      <c r="P787" s="287" t="e">
        <f ca="1">CONCATENATE(INDEX([4]IMC!$F$1:$R$5,5,$O787) &amp; " e " &amp; INDEX([4]IMC!$F$1:$R$5,5,$O787+1))</f>
        <v>#NAME?</v>
      </c>
      <c r="Q787" s="281"/>
      <c r="R787" s="288" t="e">
        <f ca="1">MATCH(F787,[4]PC!A:A,0)</f>
        <v>#NAME?</v>
      </c>
      <c r="S787" s="288" t="e">
        <f t="shared" ca="1" si="125"/>
        <v>#NAME?</v>
      </c>
      <c r="T787" s="296" t="e">
        <f ca="1">CONCATENATE(INDEX([4]PC!$E$1:$M$2,1,$S787) &amp; " e " &amp; INDEX([4]PC!$E$1:$M$2,1,$S787+1))</f>
        <v>#NAME?</v>
      </c>
      <c r="U787" s="339"/>
      <c r="V787" s="335" t="e">
        <f t="shared" ca="1" si="126"/>
        <v>#NAME?</v>
      </c>
      <c r="W787" s="335" t="e">
        <f ca="1">CONCATENATE(INDEX([4]IMC!$F$1:$R$5,5,$V787) &amp; " e " &amp; INDEX([4]IMC!$F$1:$R$5,5,$V787+1))</f>
        <v>#NAME?</v>
      </c>
      <c r="X787" s="336">
        <f t="shared" si="127"/>
        <v>0</v>
      </c>
      <c r="Y787" s="336">
        <f t="shared" si="128"/>
        <v>0</v>
      </c>
      <c r="Z787" s="337"/>
      <c r="AA787" s="294" t="e">
        <f ca="1">VLOOKUP(F787,[4]IMC!$B$6:$R$210,5,FALSE)</f>
        <v>#NAME?</v>
      </c>
      <c r="AB787" s="294" t="e">
        <f ca="1">VLOOKUP(F787,[4]IMC!$B$6:$R$210,6,FALSE)</f>
        <v>#NAME?</v>
      </c>
      <c r="AC787" s="294" t="e">
        <f ca="1">VLOOKUP(F787,[4]IMC!$B$6:$R$210,7,FALSE)</f>
        <v>#NAME?</v>
      </c>
      <c r="AD787" s="294" t="e">
        <f ca="1">VLOOKUP(F787,[4]IMC!$B$6:$R$210,8,FALSE)</f>
        <v>#NAME?</v>
      </c>
      <c r="AE787" s="294" t="e">
        <f ca="1">VLOOKUP(F787,[4]IMC!$B$6:$R$210,9,FALSE)</f>
        <v>#NAME?</v>
      </c>
      <c r="AF787" s="294" t="e">
        <f ca="1">VLOOKUP(F787,[4]IMC!$B$6:$R$210,10,FALSE)</f>
        <v>#NAME?</v>
      </c>
      <c r="AG787" s="294" t="e">
        <f ca="1">VLOOKUP(F787,[4]IMC!$B$6:$R$210,11,FALSE)</f>
        <v>#NAME?</v>
      </c>
      <c r="AH787" s="294" t="e">
        <f ca="1">VLOOKUP(F787,[4]IMC!$B$6:$R$210,12,FALSE)</f>
        <v>#NAME?</v>
      </c>
      <c r="AI787" s="294" t="e">
        <f ca="1">VLOOKUP(F787,[4]IMC!$B$6:$R$210,13,FALSE)</f>
        <v>#NAME?</v>
      </c>
      <c r="AJ787" s="294" t="e">
        <f ca="1">VLOOKUP(F787,[4]IMC!$B$6:$R$210,14,FALSE)</f>
        <v>#NAME?</v>
      </c>
      <c r="AK787" s="294" t="e">
        <f ca="1">VLOOKUP(F787,[4]IMC!$B$6:$R$210,15,FALSE)</f>
        <v>#NAME?</v>
      </c>
      <c r="AL787" s="294" t="e">
        <f ca="1">VLOOKUP(F787,[4]IMC!$B$6:$R$210,16,FALSE)</f>
        <v>#NAME?</v>
      </c>
      <c r="AM787" s="294" t="e">
        <f ca="1">VLOOKUP(F787,[4]IMC!$B$6:$R$210,17,FALSE)</f>
        <v>#NAME?</v>
      </c>
    </row>
    <row r="788" spans="1:39" ht="12">
      <c r="A788" s="281"/>
      <c r="B788" s="281"/>
      <c r="C788" s="281"/>
      <c r="D788" s="283"/>
      <c r="E788" s="283"/>
      <c r="F788" s="284" t="e">
        <f t="shared" ca="1" si="121"/>
        <v>#NAME?</v>
      </c>
      <c r="G788" s="285" t="e">
        <f t="shared" ca="1" si="122"/>
        <v>#NAME?</v>
      </c>
      <c r="H788" s="281"/>
      <c r="I788" s="281"/>
      <c r="J788" s="281">
        <f t="shared" si="129"/>
        <v>0</v>
      </c>
      <c r="K788" s="281"/>
      <c r="L788" s="300" t="e">
        <f t="shared" si="130"/>
        <v>#DIV/0!</v>
      </c>
      <c r="M788" s="287" t="str">
        <f t="shared" si="124"/>
        <v/>
      </c>
      <c r="N788" s="288" t="e">
        <f ca="1">MATCH(F788,[4]IMC!B:B,0)</f>
        <v>#NAME?</v>
      </c>
      <c r="O788" s="288" t="e">
        <f t="shared" ca="1" si="123"/>
        <v>#NAME?</v>
      </c>
      <c r="P788" s="287" t="e">
        <f ca="1">CONCATENATE(INDEX([4]IMC!$F$1:$R$5,5,$O788) &amp; " e " &amp; INDEX([4]IMC!$F$1:$R$5,5,$O788+1))</f>
        <v>#NAME?</v>
      </c>
      <c r="Q788" s="281"/>
      <c r="R788" s="288" t="e">
        <f ca="1">MATCH(F788,[4]PC!A:A,0)</f>
        <v>#NAME?</v>
      </c>
      <c r="S788" s="288" t="e">
        <f t="shared" ca="1" si="125"/>
        <v>#NAME?</v>
      </c>
      <c r="T788" s="296" t="e">
        <f ca="1">CONCATENATE(INDEX([4]PC!$E$1:$M$2,1,$S788) &amp; " e " &amp; INDEX([4]PC!$E$1:$M$2,1,$S788+1))</f>
        <v>#NAME?</v>
      </c>
      <c r="U788" s="339"/>
      <c r="V788" s="335" t="e">
        <f t="shared" ca="1" si="126"/>
        <v>#NAME?</v>
      </c>
      <c r="W788" s="335" t="e">
        <f ca="1">CONCATENATE(INDEX([4]IMC!$F$1:$R$5,5,$V788) &amp; " e " &amp; INDEX([4]IMC!$F$1:$R$5,5,$V788+1))</f>
        <v>#NAME?</v>
      </c>
      <c r="X788" s="336">
        <f t="shared" si="127"/>
        <v>0</v>
      </c>
      <c r="Y788" s="336">
        <f t="shared" si="128"/>
        <v>0</v>
      </c>
      <c r="Z788" s="337"/>
      <c r="AA788" s="294" t="e">
        <f ca="1">VLOOKUP(F788,[4]IMC!$B$6:$R$210,5,FALSE)</f>
        <v>#NAME?</v>
      </c>
      <c r="AB788" s="294" t="e">
        <f ca="1">VLOOKUP(F788,[4]IMC!$B$6:$R$210,6,FALSE)</f>
        <v>#NAME?</v>
      </c>
      <c r="AC788" s="294" t="e">
        <f ca="1">VLOOKUP(F788,[4]IMC!$B$6:$R$210,7,FALSE)</f>
        <v>#NAME?</v>
      </c>
      <c r="AD788" s="294" t="e">
        <f ca="1">VLOOKUP(F788,[4]IMC!$B$6:$R$210,8,FALSE)</f>
        <v>#NAME?</v>
      </c>
      <c r="AE788" s="294" t="e">
        <f ca="1">VLOOKUP(F788,[4]IMC!$B$6:$R$210,9,FALSE)</f>
        <v>#NAME?</v>
      </c>
      <c r="AF788" s="294" t="e">
        <f ca="1">VLOOKUP(F788,[4]IMC!$B$6:$R$210,10,FALSE)</f>
        <v>#NAME?</v>
      </c>
      <c r="AG788" s="294" t="e">
        <f ca="1">VLOOKUP(F788,[4]IMC!$B$6:$R$210,11,FALSE)</f>
        <v>#NAME?</v>
      </c>
      <c r="AH788" s="294" t="e">
        <f ca="1">VLOOKUP(F788,[4]IMC!$B$6:$R$210,12,FALSE)</f>
        <v>#NAME?</v>
      </c>
      <c r="AI788" s="294" t="e">
        <f ca="1">VLOOKUP(F788,[4]IMC!$B$6:$R$210,13,FALSE)</f>
        <v>#NAME?</v>
      </c>
      <c r="AJ788" s="294" t="e">
        <f ca="1">VLOOKUP(F788,[4]IMC!$B$6:$R$210,14,FALSE)</f>
        <v>#NAME?</v>
      </c>
      <c r="AK788" s="294" t="e">
        <f ca="1">VLOOKUP(F788,[4]IMC!$B$6:$R$210,15,FALSE)</f>
        <v>#NAME?</v>
      </c>
      <c r="AL788" s="294" t="e">
        <f ca="1">VLOOKUP(F788,[4]IMC!$B$6:$R$210,16,FALSE)</f>
        <v>#NAME?</v>
      </c>
      <c r="AM788" s="294" t="e">
        <f ca="1">VLOOKUP(F788,[4]IMC!$B$6:$R$210,17,FALSE)</f>
        <v>#NAME?</v>
      </c>
    </row>
    <row r="789" spans="1:39" ht="12">
      <c r="A789" s="281"/>
      <c r="B789" s="281"/>
      <c r="C789" s="281"/>
      <c r="D789" s="283"/>
      <c r="E789" s="283"/>
      <c r="F789" s="284" t="e">
        <f t="shared" ca="1" si="121"/>
        <v>#NAME?</v>
      </c>
      <c r="G789" s="285" t="e">
        <f t="shared" ca="1" si="122"/>
        <v>#NAME?</v>
      </c>
      <c r="H789" s="281"/>
      <c r="I789" s="281"/>
      <c r="J789" s="281">
        <f t="shared" si="129"/>
        <v>0</v>
      </c>
      <c r="K789" s="281"/>
      <c r="L789" s="300" t="e">
        <f t="shared" si="130"/>
        <v>#DIV/0!</v>
      </c>
      <c r="M789" s="287" t="str">
        <f t="shared" si="124"/>
        <v/>
      </c>
      <c r="N789" s="288" t="e">
        <f ca="1">MATCH(F789,[4]IMC!B:B,0)</f>
        <v>#NAME?</v>
      </c>
      <c r="O789" s="288" t="e">
        <f t="shared" ca="1" si="123"/>
        <v>#NAME?</v>
      </c>
      <c r="P789" s="287" t="e">
        <f ca="1">CONCATENATE(INDEX([4]IMC!$F$1:$R$5,5,$O789) &amp; " e " &amp; INDEX([4]IMC!$F$1:$R$5,5,$O789+1))</f>
        <v>#NAME?</v>
      </c>
      <c r="Q789" s="281"/>
      <c r="R789" s="288" t="e">
        <f ca="1">MATCH(F789,[4]PC!A:A,0)</f>
        <v>#NAME?</v>
      </c>
      <c r="S789" s="288" t="e">
        <f t="shared" ca="1" si="125"/>
        <v>#NAME?</v>
      </c>
      <c r="T789" s="296" t="e">
        <f ca="1">CONCATENATE(INDEX([4]PC!$E$1:$M$2,1,$S789) &amp; " e " &amp; INDEX([4]PC!$E$1:$M$2,1,$S789+1))</f>
        <v>#NAME?</v>
      </c>
      <c r="U789" s="339"/>
      <c r="V789" s="335" t="e">
        <f t="shared" ca="1" si="126"/>
        <v>#NAME?</v>
      </c>
      <c r="W789" s="335" t="e">
        <f ca="1">CONCATENATE(INDEX([4]IMC!$F$1:$R$5,5,$V789) &amp; " e " &amp; INDEX([4]IMC!$F$1:$R$5,5,$V789+1))</f>
        <v>#NAME?</v>
      </c>
      <c r="X789" s="336">
        <f t="shared" si="127"/>
        <v>0</v>
      </c>
      <c r="Y789" s="336">
        <f t="shared" si="128"/>
        <v>0</v>
      </c>
      <c r="Z789" s="337"/>
      <c r="AA789" s="294" t="e">
        <f ca="1">VLOOKUP(F789,[4]IMC!$B$6:$R$210,5,FALSE)</f>
        <v>#NAME?</v>
      </c>
      <c r="AB789" s="294" t="e">
        <f ca="1">VLOOKUP(F789,[4]IMC!$B$6:$R$210,6,FALSE)</f>
        <v>#NAME?</v>
      </c>
      <c r="AC789" s="294" t="e">
        <f ca="1">VLOOKUP(F789,[4]IMC!$B$6:$R$210,7,FALSE)</f>
        <v>#NAME?</v>
      </c>
      <c r="AD789" s="294" t="e">
        <f ca="1">VLOOKUP(F789,[4]IMC!$B$6:$R$210,8,FALSE)</f>
        <v>#NAME?</v>
      </c>
      <c r="AE789" s="294" t="e">
        <f ca="1">VLOOKUP(F789,[4]IMC!$B$6:$R$210,9,FALSE)</f>
        <v>#NAME?</v>
      </c>
      <c r="AF789" s="294" t="e">
        <f ca="1">VLOOKUP(F789,[4]IMC!$B$6:$R$210,10,FALSE)</f>
        <v>#NAME?</v>
      </c>
      <c r="AG789" s="294" t="e">
        <f ca="1">VLOOKUP(F789,[4]IMC!$B$6:$R$210,11,FALSE)</f>
        <v>#NAME?</v>
      </c>
      <c r="AH789" s="294" t="e">
        <f ca="1">VLOOKUP(F789,[4]IMC!$B$6:$R$210,12,FALSE)</f>
        <v>#NAME?</v>
      </c>
      <c r="AI789" s="294" t="e">
        <f ca="1">VLOOKUP(F789,[4]IMC!$B$6:$R$210,13,FALSE)</f>
        <v>#NAME?</v>
      </c>
      <c r="AJ789" s="294" t="e">
        <f ca="1">VLOOKUP(F789,[4]IMC!$B$6:$R$210,14,FALSE)</f>
        <v>#NAME?</v>
      </c>
      <c r="AK789" s="294" t="e">
        <f ca="1">VLOOKUP(F789,[4]IMC!$B$6:$R$210,15,FALSE)</f>
        <v>#NAME?</v>
      </c>
      <c r="AL789" s="294" t="e">
        <f ca="1">VLOOKUP(F789,[4]IMC!$B$6:$R$210,16,FALSE)</f>
        <v>#NAME?</v>
      </c>
      <c r="AM789" s="294" t="e">
        <f ca="1">VLOOKUP(F789,[4]IMC!$B$6:$R$210,17,FALSE)</f>
        <v>#NAME?</v>
      </c>
    </row>
    <row r="790" spans="1:39" ht="12">
      <c r="A790" s="281"/>
      <c r="B790" s="281"/>
      <c r="C790" s="281"/>
      <c r="D790" s="283"/>
      <c r="E790" s="283"/>
      <c r="F790" s="284" t="e">
        <f t="shared" ca="1" si="121"/>
        <v>#NAME?</v>
      </c>
      <c r="G790" s="285" t="e">
        <f t="shared" ca="1" si="122"/>
        <v>#NAME?</v>
      </c>
      <c r="H790" s="281"/>
      <c r="I790" s="281"/>
      <c r="J790" s="281">
        <f t="shared" si="129"/>
        <v>0</v>
      </c>
      <c r="K790" s="281"/>
      <c r="L790" s="300" t="e">
        <f t="shared" si="130"/>
        <v>#DIV/0!</v>
      </c>
      <c r="M790" s="287" t="str">
        <f t="shared" si="124"/>
        <v/>
      </c>
      <c r="N790" s="288" t="e">
        <f ca="1">MATCH(F790,[4]IMC!B:B,0)</f>
        <v>#NAME?</v>
      </c>
      <c r="O790" s="288" t="e">
        <f t="shared" ca="1" si="123"/>
        <v>#NAME?</v>
      </c>
      <c r="P790" s="287" t="e">
        <f ca="1">CONCATENATE(INDEX([4]IMC!$F$1:$R$5,5,$O790) &amp; " e " &amp; INDEX([4]IMC!$F$1:$R$5,5,$O790+1))</f>
        <v>#NAME?</v>
      </c>
      <c r="Q790" s="281"/>
      <c r="R790" s="288" t="e">
        <f ca="1">MATCH(F790,[4]PC!A:A,0)</f>
        <v>#NAME?</v>
      </c>
      <c r="S790" s="288" t="e">
        <f t="shared" ca="1" si="125"/>
        <v>#NAME?</v>
      </c>
      <c r="T790" s="296" t="e">
        <f ca="1">CONCATENATE(INDEX([4]PC!$E$1:$M$2,1,$S790) &amp; " e " &amp; INDEX([4]PC!$E$1:$M$2,1,$S790+1))</f>
        <v>#NAME?</v>
      </c>
      <c r="U790" s="339"/>
      <c r="V790" s="335" t="e">
        <f t="shared" ca="1" si="126"/>
        <v>#NAME?</v>
      </c>
      <c r="W790" s="335" t="e">
        <f ca="1">CONCATENATE(INDEX([4]IMC!$F$1:$R$5,5,$V790) &amp; " e " &amp; INDEX([4]IMC!$F$1:$R$5,5,$V790+1))</f>
        <v>#NAME?</v>
      </c>
      <c r="X790" s="336">
        <f t="shared" si="127"/>
        <v>0</v>
      </c>
      <c r="Y790" s="336">
        <f t="shared" si="128"/>
        <v>0</v>
      </c>
      <c r="Z790" s="337"/>
      <c r="AA790" s="294" t="e">
        <f ca="1">VLOOKUP(F790,[4]IMC!$B$6:$R$210,5,FALSE)</f>
        <v>#NAME?</v>
      </c>
      <c r="AB790" s="294" t="e">
        <f ca="1">VLOOKUP(F790,[4]IMC!$B$6:$R$210,6,FALSE)</f>
        <v>#NAME?</v>
      </c>
      <c r="AC790" s="294" t="e">
        <f ca="1">VLOOKUP(F790,[4]IMC!$B$6:$R$210,7,FALSE)</f>
        <v>#NAME?</v>
      </c>
      <c r="AD790" s="294" t="e">
        <f ca="1">VLOOKUP(F790,[4]IMC!$B$6:$R$210,8,FALSE)</f>
        <v>#NAME?</v>
      </c>
      <c r="AE790" s="294" t="e">
        <f ca="1">VLOOKUP(F790,[4]IMC!$B$6:$R$210,9,FALSE)</f>
        <v>#NAME?</v>
      </c>
      <c r="AF790" s="294" t="e">
        <f ca="1">VLOOKUP(F790,[4]IMC!$B$6:$R$210,10,FALSE)</f>
        <v>#NAME?</v>
      </c>
      <c r="AG790" s="294" t="e">
        <f ca="1">VLOOKUP(F790,[4]IMC!$B$6:$R$210,11,FALSE)</f>
        <v>#NAME?</v>
      </c>
      <c r="AH790" s="294" t="e">
        <f ca="1">VLOOKUP(F790,[4]IMC!$B$6:$R$210,12,FALSE)</f>
        <v>#NAME?</v>
      </c>
      <c r="AI790" s="294" t="e">
        <f ca="1">VLOOKUP(F790,[4]IMC!$B$6:$R$210,13,FALSE)</f>
        <v>#NAME?</v>
      </c>
      <c r="AJ790" s="294" t="e">
        <f ca="1">VLOOKUP(F790,[4]IMC!$B$6:$R$210,14,FALSE)</f>
        <v>#NAME?</v>
      </c>
      <c r="AK790" s="294" t="e">
        <f ca="1">VLOOKUP(F790,[4]IMC!$B$6:$R$210,15,FALSE)</f>
        <v>#NAME?</v>
      </c>
      <c r="AL790" s="294" t="e">
        <f ca="1">VLOOKUP(F790,[4]IMC!$B$6:$R$210,16,FALSE)</f>
        <v>#NAME?</v>
      </c>
      <c r="AM790" s="294" t="e">
        <f ca="1">VLOOKUP(F790,[4]IMC!$B$6:$R$210,17,FALSE)</f>
        <v>#NAME?</v>
      </c>
    </row>
    <row r="791" spans="1:39" ht="12">
      <c r="A791" s="281"/>
      <c r="B791" s="281"/>
      <c r="C791" s="281"/>
      <c r="D791" s="283"/>
      <c r="E791" s="283"/>
      <c r="F791" s="284" t="e">
        <f t="shared" ca="1" si="121"/>
        <v>#NAME?</v>
      </c>
      <c r="G791" s="285" t="e">
        <f t="shared" ca="1" si="122"/>
        <v>#NAME?</v>
      </c>
      <c r="H791" s="281"/>
      <c r="I791" s="281"/>
      <c r="J791" s="281">
        <f t="shared" si="129"/>
        <v>0</v>
      </c>
      <c r="K791" s="281"/>
      <c r="L791" s="300" t="e">
        <f t="shared" si="130"/>
        <v>#DIV/0!</v>
      </c>
      <c r="M791" s="287" t="str">
        <f t="shared" si="124"/>
        <v/>
      </c>
      <c r="N791" s="288" t="e">
        <f ca="1">MATCH(F791,[4]IMC!B:B,0)</f>
        <v>#NAME?</v>
      </c>
      <c r="O791" s="288" t="e">
        <f t="shared" ca="1" si="123"/>
        <v>#NAME?</v>
      </c>
      <c r="P791" s="287" t="e">
        <f ca="1">CONCATENATE(INDEX([4]IMC!$F$1:$R$5,5,$O791) &amp; " e " &amp; INDEX([4]IMC!$F$1:$R$5,5,$O791+1))</f>
        <v>#NAME?</v>
      </c>
      <c r="Q791" s="281"/>
      <c r="R791" s="288" t="e">
        <f ca="1">MATCH(F791,[4]PC!A:A,0)</f>
        <v>#NAME?</v>
      </c>
      <c r="S791" s="288" t="e">
        <f t="shared" ca="1" si="125"/>
        <v>#NAME?</v>
      </c>
      <c r="T791" s="296" t="e">
        <f ca="1">CONCATENATE(INDEX([4]PC!$E$1:$M$2,1,$S791) &amp; " e " &amp; INDEX([4]PC!$E$1:$M$2,1,$S791+1))</f>
        <v>#NAME?</v>
      </c>
      <c r="U791" s="339"/>
      <c r="V791" s="335" t="e">
        <f t="shared" ca="1" si="126"/>
        <v>#NAME?</v>
      </c>
      <c r="W791" s="335" t="e">
        <f ca="1">CONCATENATE(INDEX([4]IMC!$F$1:$R$5,5,$V791) &amp; " e " &amp; INDEX([4]IMC!$F$1:$R$5,5,$V791+1))</f>
        <v>#NAME?</v>
      </c>
      <c r="X791" s="336">
        <f t="shared" si="127"/>
        <v>0</v>
      </c>
      <c r="Y791" s="336">
        <f t="shared" si="128"/>
        <v>0</v>
      </c>
      <c r="Z791" s="337"/>
      <c r="AA791" s="294" t="e">
        <f ca="1">VLOOKUP(F791,[4]IMC!$B$6:$R$210,5,FALSE)</f>
        <v>#NAME?</v>
      </c>
      <c r="AB791" s="294" t="e">
        <f ca="1">VLOOKUP(F791,[4]IMC!$B$6:$R$210,6,FALSE)</f>
        <v>#NAME?</v>
      </c>
      <c r="AC791" s="294" t="e">
        <f ca="1">VLOOKUP(F791,[4]IMC!$B$6:$R$210,7,FALSE)</f>
        <v>#NAME?</v>
      </c>
      <c r="AD791" s="294" t="e">
        <f ca="1">VLOOKUP(F791,[4]IMC!$B$6:$R$210,8,FALSE)</f>
        <v>#NAME?</v>
      </c>
      <c r="AE791" s="294" t="e">
        <f ca="1">VLOOKUP(F791,[4]IMC!$B$6:$R$210,9,FALSE)</f>
        <v>#NAME?</v>
      </c>
      <c r="AF791" s="294" t="e">
        <f ca="1">VLOOKUP(F791,[4]IMC!$B$6:$R$210,10,FALSE)</f>
        <v>#NAME?</v>
      </c>
      <c r="AG791" s="294" t="e">
        <f ca="1">VLOOKUP(F791,[4]IMC!$B$6:$R$210,11,FALSE)</f>
        <v>#NAME?</v>
      </c>
      <c r="AH791" s="294" t="e">
        <f ca="1">VLOOKUP(F791,[4]IMC!$B$6:$R$210,12,FALSE)</f>
        <v>#NAME?</v>
      </c>
      <c r="AI791" s="294" t="e">
        <f ca="1">VLOOKUP(F791,[4]IMC!$B$6:$R$210,13,FALSE)</f>
        <v>#NAME?</v>
      </c>
      <c r="AJ791" s="294" t="e">
        <f ca="1">VLOOKUP(F791,[4]IMC!$B$6:$R$210,14,FALSE)</f>
        <v>#NAME?</v>
      </c>
      <c r="AK791" s="294" t="e">
        <f ca="1">VLOOKUP(F791,[4]IMC!$B$6:$R$210,15,FALSE)</f>
        <v>#NAME?</v>
      </c>
      <c r="AL791" s="294" t="e">
        <f ca="1">VLOOKUP(F791,[4]IMC!$B$6:$R$210,16,FALSE)</f>
        <v>#NAME?</v>
      </c>
      <c r="AM791" s="294" t="e">
        <f ca="1">VLOOKUP(F791,[4]IMC!$B$6:$R$210,17,FALSE)</f>
        <v>#NAME?</v>
      </c>
    </row>
    <row r="792" spans="1:39" ht="12">
      <c r="A792" s="281"/>
      <c r="B792" s="281"/>
      <c r="C792" s="281"/>
      <c r="D792" s="283"/>
      <c r="E792" s="283"/>
      <c r="F792" s="284" t="e">
        <f t="shared" ref="F792:F855" ca="1" si="131">meses(E792,D792)</f>
        <v>#NAME?</v>
      </c>
      <c r="G792" s="285" t="e">
        <f t="shared" ref="G792:G855" ca="1" si="132">AnosMeses(E792,D792)</f>
        <v>#NAME?</v>
      </c>
      <c r="H792" s="281"/>
      <c r="I792" s="281"/>
      <c r="J792" s="281">
        <f t="shared" si="129"/>
        <v>0</v>
      </c>
      <c r="K792" s="281"/>
      <c r="L792" s="300" t="e">
        <f t="shared" si="130"/>
        <v>#DIV/0!</v>
      </c>
      <c r="M792" s="287" t="str">
        <f t="shared" si="124"/>
        <v/>
      </c>
      <c r="N792" s="288" t="e">
        <f ca="1">MATCH(F792,[4]IMC!B:B,0)</f>
        <v>#NAME?</v>
      </c>
      <c r="O792" s="288" t="e">
        <f t="shared" ca="1" si="123"/>
        <v>#NAME?</v>
      </c>
      <c r="P792" s="287" t="e">
        <f ca="1">CONCATENATE(INDEX([4]IMC!$F$1:$R$5,5,$O792) &amp; " e " &amp; INDEX([4]IMC!$F$1:$R$5,5,$O792+1))</f>
        <v>#NAME?</v>
      </c>
      <c r="Q792" s="281"/>
      <c r="R792" s="288" t="e">
        <f ca="1">MATCH(F792,[4]PC!A:A,0)</f>
        <v>#NAME?</v>
      </c>
      <c r="S792" s="288" t="e">
        <f t="shared" ca="1" si="125"/>
        <v>#NAME?</v>
      </c>
      <c r="T792" s="296" t="e">
        <f ca="1">CONCATENATE(INDEX([4]PC!$E$1:$M$2,1,$S792) &amp; " e " &amp; INDEX([4]PC!$E$1:$M$2,1,$S792+1))</f>
        <v>#NAME?</v>
      </c>
      <c r="U792" s="339"/>
      <c r="V792" s="335" t="e">
        <f t="shared" ca="1" si="126"/>
        <v>#NAME?</v>
      </c>
      <c r="W792" s="335" t="e">
        <f ca="1">CONCATENATE(INDEX([4]IMC!$F$1:$R$5,5,$V792) &amp; " e " &amp; INDEX([4]IMC!$F$1:$R$5,5,$V792+1))</f>
        <v>#NAME?</v>
      </c>
      <c r="X792" s="336">
        <f t="shared" si="127"/>
        <v>0</v>
      </c>
      <c r="Y792" s="336">
        <f t="shared" si="128"/>
        <v>0</v>
      </c>
      <c r="Z792" s="337"/>
      <c r="AA792" s="294" t="e">
        <f ca="1">VLOOKUP(F792,[4]IMC!$B$6:$R$210,5,FALSE)</f>
        <v>#NAME?</v>
      </c>
      <c r="AB792" s="294" t="e">
        <f ca="1">VLOOKUP(F792,[4]IMC!$B$6:$R$210,6,FALSE)</f>
        <v>#NAME?</v>
      </c>
      <c r="AC792" s="294" t="e">
        <f ca="1">VLOOKUP(F792,[4]IMC!$B$6:$R$210,7,FALSE)</f>
        <v>#NAME?</v>
      </c>
      <c r="AD792" s="294" t="e">
        <f ca="1">VLOOKUP(F792,[4]IMC!$B$6:$R$210,8,FALSE)</f>
        <v>#NAME?</v>
      </c>
      <c r="AE792" s="294" t="e">
        <f ca="1">VLOOKUP(F792,[4]IMC!$B$6:$R$210,9,FALSE)</f>
        <v>#NAME?</v>
      </c>
      <c r="AF792" s="294" t="e">
        <f ca="1">VLOOKUP(F792,[4]IMC!$B$6:$R$210,10,FALSE)</f>
        <v>#NAME?</v>
      </c>
      <c r="AG792" s="294" t="e">
        <f ca="1">VLOOKUP(F792,[4]IMC!$B$6:$R$210,11,FALSE)</f>
        <v>#NAME?</v>
      </c>
      <c r="AH792" s="294" t="e">
        <f ca="1">VLOOKUP(F792,[4]IMC!$B$6:$R$210,12,FALSE)</f>
        <v>#NAME?</v>
      </c>
      <c r="AI792" s="294" t="e">
        <f ca="1">VLOOKUP(F792,[4]IMC!$B$6:$R$210,13,FALSE)</f>
        <v>#NAME?</v>
      </c>
      <c r="AJ792" s="294" t="e">
        <f ca="1">VLOOKUP(F792,[4]IMC!$B$6:$R$210,14,FALSE)</f>
        <v>#NAME?</v>
      </c>
      <c r="AK792" s="294" t="e">
        <f ca="1">VLOOKUP(F792,[4]IMC!$B$6:$R$210,15,FALSE)</f>
        <v>#NAME?</v>
      </c>
      <c r="AL792" s="294" t="e">
        <f ca="1">VLOOKUP(F792,[4]IMC!$B$6:$R$210,16,FALSE)</f>
        <v>#NAME?</v>
      </c>
      <c r="AM792" s="294" t="e">
        <f ca="1">VLOOKUP(F792,[4]IMC!$B$6:$R$210,17,FALSE)</f>
        <v>#NAME?</v>
      </c>
    </row>
    <row r="793" spans="1:39" ht="12">
      <c r="A793" s="281"/>
      <c r="B793" s="281"/>
      <c r="C793" s="281"/>
      <c r="D793" s="283"/>
      <c r="E793" s="283"/>
      <c r="F793" s="284" t="e">
        <f t="shared" ca="1" si="131"/>
        <v>#NAME?</v>
      </c>
      <c r="G793" s="285" t="e">
        <f t="shared" ca="1" si="132"/>
        <v>#NAME?</v>
      </c>
      <c r="H793" s="281"/>
      <c r="I793" s="281"/>
      <c r="J793" s="281">
        <f t="shared" si="129"/>
        <v>0</v>
      </c>
      <c r="K793" s="281"/>
      <c r="L793" s="300" t="e">
        <f t="shared" si="130"/>
        <v>#DIV/0!</v>
      </c>
      <c r="M793" s="287" t="str">
        <f t="shared" si="124"/>
        <v/>
      </c>
      <c r="N793" s="288" t="e">
        <f ca="1">MATCH(F793,[4]IMC!B:B,0)</f>
        <v>#NAME?</v>
      </c>
      <c r="O793" s="288" t="e">
        <f t="shared" ca="1" si="123"/>
        <v>#NAME?</v>
      </c>
      <c r="P793" s="287" t="e">
        <f ca="1">CONCATENATE(INDEX([4]IMC!$F$1:$R$5,5,$O793) &amp; " e " &amp; INDEX([4]IMC!$F$1:$R$5,5,$O793+1))</f>
        <v>#NAME?</v>
      </c>
      <c r="Q793" s="281"/>
      <c r="R793" s="288" t="e">
        <f ca="1">MATCH(F793,[4]PC!A:A,0)</f>
        <v>#NAME?</v>
      </c>
      <c r="S793" s="288" t="e">
        <f t="shared" ca="1" si="125"/>
        <v>#NAME?</v>
      </c>
      <c r="T793" s="296" t="e">
        <f ca="1">CONCATENATE(INDEX([4]PC!$E$1:$M$2,1,$S793) &amp; " e " &amp; INDEX([4]PC!$E$1:$M$2,1,$S793+1))</f>
        <v>#NAME?</v>
      </c>
      <c r="U793" s="339"/>
      <c r="V793" s="335" t="e">
        <f t="shared" ca="1" si="126"/>
        <v>#NAME?</v>
      </c>
      <c r="W793" s="335" t="e">
        <f ca="1">CONCATENATE(INDEX([4]IMC!$F$1:$R$5,5,$V793) &amp; " e " &amp; INDEX([4]IMC!$F$1:$R$5,5,$V793+1))</f>
        <v>#NAME?</v>
      </c>
      <c r="X793" s="336">
        <f t="shared" si="127"/>
        <v>0</v>
      </c>
      <c r="Y793" s="336">
        <f t="shared" si="128"/>
        <v>0</v>
      </c>
      <c r="Z793" s="337"/>
      <c r="AA793" s="294" t="e">
        <f ca="1">VLOOKUP(F793,[4]IMC!$B$6:$R$210,5,FALSE)</f>
        <v>#NAME?</v>
      </c>
      <c r="AB793" s="294" t="e">
        <f ca="1">VLOOKUP(F793,[4]IMC!$B$6:$R$210,6,FALSE)</f>
        <v>#NAME?</v>
      </c>
      <c r="AC793" s="294" t="e">
        <f ca="1">VLOOKUP(F793,[4]IMC!$B$6:$R$210,7,FALSE)</f>
        <v>#NAME?</v>
      </c>
      <c r="AD793" s="294" t="e">
        <f ca="1">VLOOKUP(F793,[4]IMC!$B$6:$R$210,8,FALSE)</f>
        <v>#NAME?</v>
      </c>
      <c r="AE793" s="294" t="e">
        <f ca="1">VLOOKUP(F793,[4]IMC!$B$6:$R$210,9,FALSE)</f>
        <v>#NAME?</v>
      </c>
      <c r="AF793" s="294" t="e">
        <f ca="1">VLOOKUP(F793,[4]IMC!$B$6:$R$210,10,FALSE)</f>
        <v>#NAME?</v>
      </c>
      <c r="AG793" s="294" t="e">
        <f ca="1">VLOOKUP(F793,[4]IMC!$B$6:$R$210,11,FALSE)</f>
        <v>#NAME?</v>
      </c>
      <c r="AH793" s="294" t="e">
        <f ca="1">VLOOKUP(F793,[4]IMC!$B$6:$R$210,12,FALSE)</f>
        <v>#NAME?</v>
      </c>
      <c r="AI793" s="294" t="e">
        <f ca="1">VLOOKUP(F793,[4]IMC!$B$6:$R$210,13,FALSE)</f>
        <v>#NAME?</v>
      </c>
      <c r="AJ793" s="294" t="e">
        <f ca="1">VLOOKUP(F793,[4]IMC!$B$6:$R$210,14,FALSE)</f>
        <v>#NAME?</v>
      </c>
      <c r="AK793" s="294" t="e">
        <f ca="1">VLOOKUP(F793,[4]IMC!$B$6:$R$210,15,FALSE)</f>
        <v>#NAME?</v>
      </c>
      <c r="AL793" s="294" t="e">
        <f ca="1">VLOOKUP(F793,[4]IMC!$B$6:$R$210,16,FALSE)</f>
        <v>#NAME?</v>
      </c>
      <c r="AM793" s="294" t="e">
        <f ca="1">VLOOKUP(F793,[4]IMC!$B$6:$R$210,17,FALSE)</f>
        <v>#NAME?</v>
      </c>
    </row>
    <row r="794" spans="1:39" ht="12">
      <c r="A794" s="281"/>
      <c r="B794" s="281"/>
      <c r="C794" s="281"/>
      <c r="D794" s="283"/>
      <c r="E794" s="283"/>
      <c r="F794" s="284" t="e">
        <f t="shared" ca="1" si="131"/>
        <v>#NAME?</v>
      </c>
      <c r="G794" s="285" t="e">
        <f t="shared" ca="1" si="132"/>
        <v>#NAME?</v>
      </c>
      <c r="H794" s="281"/>
      <c r="I794" s="281"/>
      <c r="J794" s="281">
        <f t="shared" si="129"/>
        <v>0</v>
      </c>
      <c r="K794" s="281"/>
      <c r="L794" s="300" t="e">
        <f t="shared" si="130"/>
        <v>#DIV/0!</v>
      </c>
      <c r="M794" s="287" t="str">
        <f t="shared" si="124"/>
        <v/>
      </c>
      <c r="N794" s="288" t="e">
        <f ca="1">MATCH(F794,[4]IMC!B:B,0)</f>
        <v>#NAME?</v>
      </c>
      <c r="O794" s="288" t="e">
        <f t="shared" ca="1" si="123"/>
        <v>#NAME?</v>
      </c>
      <c r="P794" s="287" t="e">
        <f ca="1">CONCATENATE(INDEX([4]IMC!$F$1:$R$5,5,$O794) &amp; " e " &amp; INDEX([4]IMC!$F$1:$R$5,5,$O794+1))</f>
        <v>#NAME?</v>
      </c>
      <c r="Q794" s="281"/>
      <c r="R794" s="288" t="e">
        <f ca="1">MATCH(F794,[4]PC!A:A,0)</f>
        <v>#NAME?</v>
      </c>
      <c r="S794" s="288" t="e">
        <f t="shared" ca="1" si="125"/>
        <v>#NAME?</v>
      </c>
      <c r="T794" s="296" t="e">
        <f ca="1">CONCATENATE(INDEX([4]PC!$E$1:$M$2,1,$S794) &amp; " e " &amp; INDEX([4]PC!$E$1:$M$2,1,$S794+1))</f>
        <v>#NAME?</v>
      </c>
      <c r="U794" s="339"/>
      <c r="V794" s="335" t="e">
        <f t="shared" ca="1" si="126"/>
        <v>#NAME?</v>
      </c>
      <c r="W794" s="335" t="e">
        <f ca="1">CONCATENATE(INDEX([4]IMC!$F$1:$R$5,5,$V794) &amp; " e " &amp; INDEX([4]IMC!$F$1:$R$5,5,$V794+1))</f>
        <v>#NAME?</v>
      </c>
      <c r="X794" s="336">
        <f t="shared" si="127"/>
        <v>0</v>
      </c>
      <c r="Y794" s="336">
        <f t="shared" si="128"/>
        <v>0</v>
      </c>
      <c r="Z794" s="337"/>
      <c r="AA794" s="294" t="e">
        <f ca="1">VLOOKUP(F794,[4]IMC!$B$6:$R$210,5,FALSE)</f>
        <v>#NAME?</v>
      </c>
      <c r="AB794" s="294" t="e">
        <f ca="1">VLOOKUP(F794,[4]IMC!$B$6:$R$210,6,FALSE)</f>
        <v>#NAME?</v>
      </c>
      <c r="AC794" s="294" t="e">
        <f ca="1">VLOOKUP(F794,[4]IMC!$B$6:$R$210,7,FALSE)</f>
        <v>#NAME?</v>
      </c>
      <c r="AD794" s="294" t="e">
        <f ca="1">VLOOKUP(F794,[4]IMC!$B$6:$R$210,8,FALSE)</f>
        <v>#NAME?</v>
      </c>
      <c r="AE794" s="294" t="e">
        <f ca="1">VLOOKUP(F794,[4]IMC!$B$6:$R$210,9,FALSE)</f>
        <v>#NAME?</v>
      </c>
      <c r="AF794" s="294" t="e">
        <f ca="1">VLOOKUP(F794,[4]IMC!$B$6:$R$210,10,FALSE)</f>
        <v>#NAME?</v>
      </c>
      <c r="AG794" s="294" t="e">
        <f ca="1">VLOOKUP(F794,[4]IMC!$B$6:$R$210,11,FALSE)</f>
        <v>#NAME?</v>
      </c>
      <c r="AH794" s="294" t="e">
        <f ca="1">VLOOKUP(F794,[4]IMC!$B$6:$R$210,12,FALSE)</f>
        <v>#NAME?</v>
      </c>
      <c r="AI794" s="294" t="e">
        <f ca="1">VLOOKUP(F794,[4]IMC!$B$6:$R$210,13,FALSE)</f>
        <v>#NAME?</v>
      </c>
      <c r="AJ794" s="294" t="e">
        <f ca="1">VLOOKUP(F794,[4]IMC!$B$6:$R$210,14,FALSE)</f>
        <v>#NAME?</v>
      </c>
      <c r="AK794" s="294" t="e">
        <f ca="1">VLOOKUP(F794,[4]IMC!$B$6:$R$210,15,FALSE)</f>
        <v>#NAME?</v>
      </c>
      <c r="AL794" s="294" t="e">
        <f ca="1">VLOOKUP(F794,[4]IMC!$B$6:$R$210,16,FALSE)</f>
        <v>#NAME?</v>
      </c>
      <c r="AM794" s="294" t="e">
        <f ca="1">VLOOKUP(F794,[4]IMC!$B$6:$R$210,17,FALSE)</f>
        <v>#NAME?</v>
      </c>
    </row>
    <row r="795" spans="1:39" ht="12">
      <c r="A795" s="281"/>
      <c r="B795" s="281"/>
      <c r="C795" s="281"/>
      <c r="D795" s="283"/>
      <c r="E795" s="283"/>
      <c r="F795" s="284" t="e">
        <f t="shared" ca="1" si="131"/>
        <v>#NAME?</v>
      </c>
      <c r="G795" s="285" t="e">
        <f t="shared" ca="1" si="132"/>
        <v>#NAME?</v>
      </c>
      <c r="H795" s="281"/>
      <c r="I795" s="281"/>
      <c r="J795" s="281">
        <f t="shared" si="129"/>
        <v>0</v>
      </c>
      <c r="K795" s="281"/>
      <c r="L795" s="300" t="e">
        <f t="shared" si="130"/>
        <v>#DIV/0!</v>
      </c>
      <c r="M795" s="287" t="str">
        <f t="shared" si="124"/>
        <v/>
      </c>
      <c r="N795" s="288" t="e">
        <f ca="1">MATCH(F795,[4]IMC!B:B,0)</f>
        <v>#NAME?</v>
      </c>
      <c r="O795" s="288" t="e">
        <f t="shared" ca="1" si="123"/>
        <v>#NAME?</v>
      </c>
      <c r="P795" s="287" t="e">
        <f ca="1">CONCATENATE(INDEX([4]IMC!$F$1:$R$5,5,$O795) &amp; " e " &amp; INDEX([4]IMC!$F$1:$R$5,5,$O795+1))</f>
        <v>#NAME?</v>
      </c>
      <c r="Q795" s="281"/>
      <c r="R795" s="288" t="e">
        <f ca="1">MATCH(F795,[4]PC!A:A,0)</f>
        <v>#NAME?</v>
      </c>
      <c r="S795" s="288" t="e">
        <f t="shared" ca="1" si="125"/>
        <v>#NAME?</v>
      </c>
      <c r="T795" s="296" t="e">
        <f ca="1">CONCATENATE(INDEX([4]PC!$E$1:$M$2,1,$S795) &amp; " e " &amp; INDEX([4]PC!$E$1:$M$2,1,$S795+1))</f>
        <v>#NAME?</v>
      </c>
      <c r="U795" s="339"/>
      <c r="V795" s="335" t="e">
        <f t="shared" ca="1" si="126"/>
        <v>#NAME?</v>
      </c>
      <c r="W795" s="335" t="e">
        <f ca="1">CONCATENATE(INDEX([4]IMC!$F$1:$R$5,5,$V795) &amp; " e " &amp; INDEX([4]IMC!$F$1:$R$5,5,$V795+1))</f>
        <v>#NAME?</v>
      </c>
      <c r="X795" s="336">
        <f t="shared" si="127"/>
        <v>0</v>
      </c>
      <c r="Y795" s="336">
        <f t="shared" si="128"/>
        <v>0</v>
      </c>
      <c r="Z795" s="337"/>
      <c r="AA795" s="294" t="e">
        <f ca="1">VLOOKUP(F795,[4]IMC!$B$6:$R$210,5,FALSE)</f>
        <v>#NAME?</v>
      </c>
      <c r="AB795" s="294" t="e">
        <f ca="1">VLOOKUP(F795,[4]IMC!$B$6:$R$210,6,FALSE)</f>
        <v>#NAME?</v>
      </c>
      <c r="AC795" s="294" t="e">
        <f ca="1">VLOOKUP(F795,[4]IMC!$B$6:$R$210,7,FALSE)</f>
        <v>#NAME?</v>
      </c>
      <c r="AD795" s="294" t="e">
        <f ca="1">VLOOKUP(F795,[4]IMC!$B$6:$R$210,8,FALSE)</f>
        <v>#NAME?</v>
      </c>
      <c r="AE795" s="294" t="e">
        <f ca="1">VLOOKUP(F795,[4]IMC!$B$6:$R$210,9,FALSE)</f>
        <v>#NAME?</v>
      </c>
      <c r="AF795" s="294" t="e">
        <f ca="1">VLOOKUP(F795,[4]IMC!$B$6:$R$210,10,FALSE)</f>
        <v>#NAME?</v>
      </c>
      <c r="AG795" s="294" t="e">
        <f ca="1">VLOOKUP(F795,[4]IMC!$B$6:$R$210,11,FALSE)</f>
        <v>#NAME?</v>
      </c>
      <c r="AH795" s="294" t="e">
        <f ca="1">VLOOKUP(F795,[4]IMC!$B$6:$R$210,12,FALSE)</f>
        <v>#NAME?</v>
      </c>
      <c r="AI795" s="294" t="e">
        <f ca="1">VLOOKUP(F795,[4]IMC!$B$6:$R$210,13,FALSE)</f>
        <v>#NAME?</v>
      </c>
      <c r="AJ795" s="294" t="e">
        <f ca="1">VLOOKUP(F795,[4]IMC!$B$6:$R$210,14,FALSE)</f>
        <v>#NAME?</v>
      </c>
      <c r="AK795" s="294" t="e">
        <f ca="1">VLOOKUP(F795,[4]IMC!$B$6:$R$210,15,FALSE)</f>
        <v>#NAME?</v>
      </c>
      <c r="AL795" s="294" t="e">
        <f ca="1">VLOOKUP(F795,[4]IMC!$B$6:$R$210,16,FALSE)</f>
        <v>#NAME?</v>
      </c>
      <c r="AM795" s="294" t="e">
        <f ca="1">VLOOKUP(F795,[4]IMC!$B$6:$R$210,17,FALSE)</f>
        <v>#NAME?</v>
      </c>
    </row>
    <row r="796" spans="1:39" ht="12">
      <c r="A796" s="281"/>
      <c r="B796" s="281"/>
      <c r="C796" s="281"/>
      <c r="D796" s="283"/>
      <c r="E796" s="283"/>
      <c r="F796" s="284" t="e">
        <f t="shared" ca="1" si="131"/>
        <v>#NAME?</v>
      </c>
      <c r="G796" s="285" t="e">
        <f t="shared" ca="1" si="132"/>
        <v>#NAME?</v>
      </c>
      <c r="H796" s="281"/>
      <c r="I796" s="281"/>
      <c r="J796" s="281">
        <f t="shared" si="129"/>
        <v>0</v>
      </c>
      <c r="K796" s="281"/>
      <c r="L796" s="300" t="e">
        <f t="shared" si="130"/>
        <v>#DIV/0!</v>
      </c>
      <c r="M796" s="287" t="str">
        <f t="shared" si="124"/>
        <v/>
      </c>
      <c r="N796" s="288" t="e">
        <f ca="1">MATCH(F796,[4]IMC!B:B,0)</f>
        <v>#NAME?</v>
      </c>
      <c r="O796" s="288" t="e">
        <f t="shared" ca="1" si="123"/>
        <v>#NAME?</v>
      </c>
      <c r="P796" s="287" t="e">
        <f ca="1">CONCATENATE(INDEX([4]IMC!$F$1:$R$5,5,$O796) &amp; " e " &amp; INDEX([4]IMC!$F$1:$R$5,5,$O796+1))</f>
        <v>#NAME?</v>
      </c>
      <c r="Q796" s="281"/>
      <c r="R796" s="288" t="e">
        <f ca="1">MATCH(F796,[4]PC!A:A,0)</f>
        <v>#NAME?</v>
      </c>
      <c r="S796" s="288" t="e">
        <f t="shared" ca="1" si="125"/>
        <v>#NAME?</v>
      </c>
      <c r="T796" s="296" t="e">
        <f ca="1">CONCATENATE(INDEX([4]PC!$E$1:$M$2,1,$S796) &amp; " e " &amp; INDEX([4]PC!$E$1:$M$2,1,$S796+1))</f>
        <v>#NAME?</v>
      </c>
      <c r="U796" s="339"/>
      <c r="V796" s="335" t="e">
        <f t="shared" ca="1" si="126"/>
        <v>#NAME?</v>
      </c>
      <c r="W796" s="335" t="e">
        <f ca="1">CONCATENATE(INDEX([4]IMC!$F$1:$R$5,5,$V796) &amp; " e " &amp; INDEX([4]IMC!$F$1:$R$5,5,$V796+1))</f>
        <v>#NAME?</v>
      </c>
      <c r="X796" s="336">
        <f t="shared" si="127"/>
        <v>0</v>
      </c>
      <c r="Y796" s="336">
        <f t="shared" si="128"/>
        <v>0</v>
      </c>
      <c r="Z796" s="337"/>
      <c r="AA796" s="294" t="e">
        <f ca="1">VLOOKUP(F796,[4]IMC!$B$6:$R$210,5,FALSE)</f>
        <v>#NAME?</v>
      </c>
      <c r="AB796" s="294" t="e">
        <f ca="1">VLOOKUP(F796,[4]IMC!$B$6:$R$210,6,FALSE)</f>
        <v>#NAME?</v>
      </c>
      <c r="AC796" s="294" t="e">
        <f ca="1">VLOOKUP(F796,[4]IMC!$B$6:$R$210,7,FALSE)</f>
        <v>#NAME?</v>
      </c>
      <c r="AD796" s="294" t="e">
        <f ca="1">VLOOKUP(F796,[4]IMC!$B$6:$R$210,8,FALSE)</f>
        <v>#NAME?</v>
      </c>
      <c r="AE796" s="294" t="e">
        <f ca="1">VLOOKUP(F796,[4]IMC!$B$6:$R$210,9,FALSE)</f>
        <v>#NAME?</v>
      </c>
      <c r="AF796" s="294" t="e">
        <f ca="1">VLOOKUP(F796,[4]IMC!$B$6:$R$210,10,FALSE)</f>
        <v>#NAME?</v>
      </c>
      <c r="AG796" s="294" t="e">
        <f ca="1">VLOOKUP(F796,[4]IMC!$B$6:$R$210,11,FALSE)</f>
        <v>#NAME?</v>
      </c>
      <c r="AH796" s="294" t="e">
        <f ca="1">VLOOKUP(F796,[4]IMC!$B$6:$R$210,12,FALSE)</f>
        <v>#NAME?</v>
      </c>
      <c r="AI796" s="294" t="e">
        <f ca="1">VLOOKUP(F796,[4]IMC!$B$6:$R$210,13,FALSE)</f>
        <v>#NAME?</v>
      </c>
      <c r="AJ796" s="294" t="e">
        <f ca="1">VLOOKUP(F796,[4]IMC!$B$6:$R$210,14,FALSE)</f>
        <v>#NAME?</v>
      </c>
      <c r="AK796" s="294" t="e">
        <f ca="1">VLOOKUP(F796,[4]IMC!$B$6:$R$210,15,FALSE)</f>
        <v>#NAME?</v>
      </c>
      <c r="AL796" s="294" t="e">
        <f ca="1">VLOOKUP(F796,[4]IMC!$B$6:$R$210,16,FALSE)</f>
        <v>#NAME?</v>
      </c>
      <c r="AM796" s="294" t="e">
        <f ca="1">VLOOKUP(F796,[4]IMC!$B$6:$R$210,17,FALSE)</f>
        <v>#NAME?</v>
      </c>
    </row>
    <row r="797" spans="1:39" ht="12">
      <c r="A797" s="281"/>
      <c r="B797" s="281"/>
      <c r="C797" s="281"/>
      <c r="D797" s="283"/>
      <c r="E797" s="283"/>
      <c r="F797" s="284" t="e">
        <f t="shared" ca="1" si="131"/>
        <v>#NAME?</v>
      </c>
      <c r="G797" s="285" t="e">
        <f t="shared" ca="1" si="132"/>
        <v>#NAME?</v>
      </c>
      <c r="H797" s="281"/>
      <c r="I797" s="281"/>
      <c r="J797" s="281">
        <f t="shared" si="129"/>
        <v>0</v>
      </c>
      <c r="K797" s="281"/>
      <c r="L797" s="300" t="e">
        <f t="shared" si="130"/>
        <v>#DIV/0!</v>
      </c>
      <c r="M797" s="287" t="str">
        <f t="shared" si="124"/>
        <v/>
      </c>
      <c r="N797" s="288" t="e">
        <f ca="1">MATCH(F797,[4]IMC!B:B,0)</f>
        <v>#NAME?</v>
      </c>
      <c r="O797" s="288" t="e">
        <f t="shared" ca="1" si="123"/>
        <v>#NAME?</v>
      </c>
      <c r="P797" s="287" t="e">
        <f ca="1">CONCATENATE(INDEX([4]IMC!$F$1:$R$5,5,$O797) &amp; " e " &amp; INDEX([4]IMC!$F$1:$R$5,5,$O797+1))</f>
        <v>#NAME?</v>
      </c>
      <c r="Q797" s="281"/>
      <c r="R797" s="288" t="e">
        <f ca="1">MATCH(F797,[4]PC!A:A,0)</f>
        <v>#NAME?</v>
      </c>
      <c r="S797" s="288" t="e">
        <f t="shared" ca="1" si="125"/>
        <v>#NAME?</v>
      </c>
      <c r="T797" s="296" t="e">
        <f ca="1">CONCATENATE(INDEX([4]PC!$E$1:$M$2,1,$S797) &amp; " e " &amp; INDEX([4]PC!$E$1:$M$2,1,$S797+1))</f>
        <v>#NAME?</v>
      </c>
      <c r="U797" s="339"/>
      <c r="V797" s="335" t="e">
        <f t="shared" ca="1" si="126"/>
        <v>#NAME?</v>
      </c>
      <c r="W797" s="335" t="e">
        <f ca="1">CONCATENATE(INDEX([4]IMC!$F$1:$R$5,5,$V797) &amp; " e " &amp; INDEX([4]IMC!$F$1:$R$5,5,$V797+1))</f>
        <v>#NAME?</v>
      </c>
      <c r="X797" s="336">
        <f t="shared" si="127"/>
        <v>0</v>
      </c>
      <c r="Y797" s="336">
        <f t="shared" si="128"/>
        <v>0</v>
      </c>
      <c r="Z797" s="337"/>
      <c r="AA797" s="294" t="e">
        <f ca="1">VLOOKUP(F797,[4]IMC!$B$6:$R$210,5,FALSE)</f>
        <v>#NAME?</v>
      </c>
      <c r="AB797" s="294" t="e">
        <f ca="1">VLOOKUP(F797,[4]IMC!$B$6:$R$210,6,FALSE)</f>
        <v>#NAME?</v>
      </c>
      <c r="AC797" s="294" t="e">
        <f ca="1">VLOOKUP(F797,[4]IMC!$B$6:$R$210,7,FALSE)</f>
        <v>#NAME?</v>
      </c>
      <c r="AD797" s="294" t="e">
        <f ca="1">VLOOKUP(F797,[4]IMC!$B$6:$R$210,8,FALSE)</f>
        <v>#NAME?</v>
      </c>
      <c r="AE797" s="294" t="e">
        <f ca="1">VLOOKUP(F797,[4]IMC!$B$6:$R$210,9,FALSE)</f>
        <v>#NAME?</v>
      </c>
      <c r="AF797" s="294" t="e">
        <f ca="1">VLOOKUP(F797,[4]IMC!$B$6:$R$210,10,FALSE)</f>
        <v>#NAME?</v>
      </c>
      <c r="AG797" s="294" t="e">
        <f ca="1">VLOOKUP(F797,[4]IMC!$B$6:$R$210,11,FALSE)</f>
        <v>#NAME?</v>
      </c>
      <c r="AH797" s="294" t="e">
        <f ca="1">VLOOKUP(F797,[4]IMC!$B$6:$R$210,12,FALSE)</f>
        <v>#NAME?</v>
      </c>
      <c r="AI797" s="294" t="e">
        <f ca="1">VLOOKUP(F797,[4]IMC!$B$6:$R$210,13,FALSE)</f>
        <v>#NAME?</v>
      </c>
      <c r="AJ797" s="294" t="e">
        <f ca="1">VLOOKUP(F797,[4]IMC!$B$6:$R$210,14,FALSE)</f>
        <v>#NAME?</v>
      </c>
      <c r="AK797" s="294" t="e">
        <f ca="1">VLOOKUP(F797,[4]IMC!$B$6:$R$210,15,FALSE)</f>
        <v>#NAME?</v>
      </c>
      <c r="AL797" s="294" t="e">
        <f ca="1">VLOOKUP(F797,[4]IMC!$B$6:$R$210,16,FALSE)</f>
        <v>#NAME?</v>
      </c>
      <c r="AM797" s="294" t="e">
        <f ca="1">VLOOKUP(F797,[4]IMC!$B$6:$R$210,17,FALSE)</f>
        <v>#NAME?</v>
      </c>
    </row>
    <row r="798" spans="1:39" ht="12">
      <c r="A798" s="281"/>
      <c r="B798" s="281"/>
      <c r="C798" s="281"/>
      <c r="D798" s="283"/>
      <c r="E798" s="283"/>
      <c r="F798" s="284" t="e">
        <f t="shared" ca="1" si="131"/>
        <v>#NAME?</v>
      </c>
      <c r="G798" s="285" t="e">
        <f t="shared" ca="1" si="132"/>
        <v>#NAME?</v>
      </c>
      <c r="H798" s="281"/>
      <c r="I798" s="281"/>
      <c r="J798" s="281">
        <f t="shared" si="129"/>
        <v>0</v>
      </c>
      <c r="K798" s="281"/>
      <c r="L798" s="300" t="e">
        <f t="shared" si="130"/>
        <v>#DIV/0!</v>
      </c>
      <c r="M798" s="287" t="str">
        <f t="shared" si="124"/>
        <v/>
      </c>
      <c r="N798" s="288" t="e">
        <f ca="1">MATCH(F798,[4]IMC!B:B,0)</f>
        <v>#NAME?</v>
      </c>
      <c r="O798" s="288" t="e">
        <f t="shared" ca="1" si="123"/>
        <v>#NAME?</v>
      </c>
      <c r="P798" s="287" t="e">
        <f ca="1">CONCATENATE(INDEX([4]IMC!$F$1:$R$5,5,$O798) &amp; " e " &amp; INDEX([4]IMC!$F$1:$R$5,5,$O798+1))</f>
        <v>#NAME?</v>
      </c>
      <c r="Q798" s="281"/>
      <c r="R798" s="288" t="e">
        <f ca="1">MATCH(F798,[4]PC!A:A,0)</f>
        <v>#NAME?</v>
      </c>
      <c r="S798" s="288" t="e">
        <f t="shared" ca="1" si="125"/>
        <v>#NAME?</v>
      </c>
      <c r="T798" s="296" t="e">
        <f ca="1">CONCATENATE(INDEX([4]PC!$E$1:$M$2,1,$S798) &amp; " e " &amp; INDEX([4]PC!$E$1:$M$2,1,$S798+1))</f>
        <v>#NAME?</v>
      </c>
      <c r="U798" s="339"/>
      <c r="V798" s="335" t="e">
        <f t="shared" ca="1" si="126"/>
        <v>#NAME?</v>
      </c>
      <c r="W798" s="335" t="e">
        <f ca="1">CONCATENATE(INDEX([4]IMC!$F$1:$R$5,5,$V798) &amp; " e " &amp; INDEX([4]IMC!$F$1:$R$5,5,$V798+1))</f>
        <v>#NAME?</v>
      </c>
      <c r="X798" s="336">
        <f t="shared" si="127"/>
        <v>0</v>
      </c>
      <c r="Y798" s="336">
        <f t="shared" si="128"/>
        <v>0</v>
      </c>
      <c r="Z798" s="337"/>
      <c r="AA798" s="294" t="e">
        <f ca="1">VLOOKUP(F798,[4]IMC!$B$6:$R$210,5,FALSE)</f>
        <v>#NAME?</v>
      </c>
      <c r="AB798" s="294" t="e">
        <f ca="1">VLOOKUP(F798,[4]IMC!$B$6:$R$210,6,FALSE)</f>
        <v>#NAME?</v>
      </c>
      <c r="AC798" s="294" t="e">
        <f ca="1">VLOOKUP(F798,[4]IMC!$B$6:$R$210,7,FALSE)</f>
        <v>#NAME?</v>
      </c>
      <c r="AD798" s="294" t="e">
        <f ca="1">VLOOKUP(F798,[4]IMC!$B$6:$R$210,8,FALSE)</f>
        <v>#NAME?</v>
      </c>
      <c r="AE798" s="294" t="e">
        <f ca="1">VLOOKUP(F798,[4]IMC!$B$6:$R$210,9,FALSE)</f>
        <v>#NAME?</v>
      </c>
      <c r="AF798" s="294" t="e">
        <f ca="1">VLOOKUP(F798,[4]IMC!$B$6:$R$210,10,FALSE)</f>
        <v>#NAME?</v>
      </c>
      <c r="AG798" s="294" t="e">
        <f ca="1">VLOOKUP(F798,[4]IMC!$B$6:$R$210,11,FALSE)</f>
        <v>#NAME?</v>
      </c>
      <c r="AH798" s="294" t="e">
        <f ca="1">VLOOKUP(F798,[4]IMC!$B$6:$R$210,12,FALSE)</f>
        <v>#NAME?</v>
      </c>
      <c r="AI798" s="294" t="e">
        <f ca="1">VLOOKUP(F798,[4]IMC!$B$6:$R$210,13,FALSE)</f>
        <v>#NAME?</v>
      </c>
      <c r="AJ798" s="294" t="e">
        <f ca="1">VLOOKUP(F798,[4]IMC!$B$6:$R$210,14,FALSE)</f>
        <v>#NAME?</v>
      </c>
      <c r="AK798" s="294" t="e">
        <f ca="1">VLOOKUP(F798,[4]IMC!$B$6:$R$210,15,FALSE)</f>
        <v>#NAME?</v>
      </c>
      <c r="AL798" s="294" t="e">
        <f ca="1">VLOOKUP(F798,[4]IMC!$B$6:$R$210,16,FALSE)</f>
        <v>#NAME?</v>
      </c>
      <c r="AM798" s="294" t="e">
        <f ca="1">VLOOKUP(F798,[4]IMC!$B$6:$R$210,17,FALSE)</f>
        <v>#NAME?</v>
      </c>
    </row>
    <row r="799" spans="1:39" ht="12">
      <c r="A799" s="281" t="s">
        <v>618</v>
      </c>
      <c r="B799" s="281"/>
      <c r="C799" s="281">
        <f>COUNTIF(Q2:Q999,"Baixo Peso")</f>
        <v>0</v>
      </c>
      <c r="D799" s="283"/>
      <c r="E799" s="283"/>
      <c r="F799" s="284" t="e">
        <f t="shared" ca="1" si="131"/>
        <v>#NAME?</v>
      </c>
      <c r="G799" s="285" t="e">
        <f t="shared" ca="1" si="132"/>
        <v>#NAME?</v>
      </c>
      <c r="H799" s="281"/>
      <c r="I799" s="281"/>
      <c r="J799" s="281">
        <f t="shared" si="129"/>
        <v>0</v>
      </c>
      <c r="K799" s="281"/>
      <c r="L799" s="300" t="e">
        <f t="shared" si="130"/>
        <v>#DIV/0!</v>
      </c>
      <c r="M799" s="287" t="str">
        <f t="shared" si="124"/>
        <v/>
      </c>
      <c r="N799" s="288" t="e">
        <f ca="1">MATCH(F799,[4]IMC!B:B,0)</f>
        <v>#NAME?</v>
      </c>
      <c r="O799" s="288" t="e">
        <f t="shared" ca="1" si="123"/>
        <v>#NAME?</v>
      </c>
      <c r="P799" s="287" t="e">
        <f ca="1">CONCATENATE(INDEX([4]IMC!$F$1:$R$5,5,$O799) &amp; " e " &amp; INDEX([4]IMC!$F$1:$R$5,5,$O799+1))</f>
        <v>#NAME?</v>
      </c>
      <c r="Q799" s="281"/>
      <c r="R799" s="288" t="e">
        <f ca="1">MATCH(F799,[4]PC!A:A,0)</f>
        <v>#NAME?</v>
      </c>
      <c r="S799" s="288" t="e">
        <f t="shared" ca="1" si="125"/>
        <v>#NAME?</v>
      </c>
      <c r="T799" s="296" t="e">
        <f ca="1">CONCATENATE(INDEX([4]PC!$E$1:$M$2,1,$S799) &amp; " e " &amp; INDEX([4]PC!$E$1:$M$2,1,$S799+1))</f>
        <v>#NAME?</v>
      </c>
      <c r="U799" s="339"/>
      <c r="V799" s="335" t="e">
        <f t="shared" ca="1" si="126"/>
        <v>#NAME?</v>
      </c>
      <c r="W799" s="335" t="e">
        <f ca="1">CONCATENATE(INDEX([4]IMC!$F$1:$R$5,5,$V799) &amp; " e " &amp; INDEX([4]IMC!$F$1:$R$5,5,$V799+1))</f>
        <v>#NAME?</v>
      </c>
      <c r="X799" s="336">
        <f t="shared" si="127"/>
        <v>0</v>
      </c>
      <c r="Y799" s="336">
        <f t="shared" si="128"/>
        <v>0</v>
      </c>
      <c r="Z799" s="337"/>
      <c r="AA799" s="294" t="e">
        <f ca="1">VLOOKUP(F799,[4]IMC!$B$6:$R$210,5,FALSE)</f>
        <v>#NAME?</v>
      </c>
      <c r="AB799" s="294" t="e">
        <f ca="1">VLOOKUP(F799,[4]IMC!$B$6:$R$210,6,FALSE)</f>
        <v>#NAME?</v>
      </c>
      <c r="AC799" s="294" t="e">
        <f ca="1">VLOOKUP(F799,[4]IMC!$B$6:$R$210,7,FALSE)</f>
        <v>#NAME?</v>
      </c>
      <c r="AD799" s="294" t="e">
        <f ca="1">VLOOKUP(F799,[4]IMC!$B$6:$R$210,8,FALSE)</f>
        <v>#NAME?</v>
      </c>
      <c r="AE799" s="294" t="e">
        <f ca="1">VLOOKUP(F799,[4]IMC!$B$6:$R$210,9,FALSE)</f>
        <v>#NAME?</v>
      </c>
      <c r="AF799" s="294" t="e">
        <f ca="1">VLOOKUP(F799,[4]IMC!$B$6:$R$210,10,FALSE)</f>
        <v>#NAME?</v>
      </c>
      <c r="AG799" s="294" t="e">
        <f ca="1">VLOOKUP(F799,[4]IMC!$B$6:$R$210,11,FALSE)</f>
        <v>#NAME?</v>
      </c>
      <c r="AH799" s="294" t="e">
        <f ca="1">VLOOKUP(F799,[4]IMC!$B$6:$R$210,12,FALSE)</f>
        <v>#NAME?</v>
      </c>
      <c r="AI799" s="294" t="e">
        <f ca="1">VLOOKUP(F799,[4]IMC!$B$6:$R$210,13,FALSE)</f>
        <v>#NAME?</v>
      </c>
      <c r="AJ799" s="294" t="e">
        <f ca="1">VLOOKUP(F799,[4]IMC!$B$6:$R$210,14,FALSE)</f>
        <v>#NAME?</v>
      </c>
      <c r="AK799" s="294" t="e">
        <f ca="1">VLOOKUP(F799,[4]IMC!$B$6:$R$210,15,FALSE)</f>
        <v>#NAME?</v>
      </c>
      <c r="AL799" s="294" t="e">
        <f ca="1">VLOOKUP(F799,[4]IMC!$B$6:$R$210,16,FALSE)</f>
        <v>#NAME?</v>
      </c>
      <c r="AM799" s="294" t="e">
        <f ca="1">VLOOKUP(F799,[4]IMC!$B$6:$R$210,17,FALSE)</f>
        <v>#NAME?</v>
      </c>
    </row>
    <row r="800" spans="1:39" ht="12">
      <c r="A800" s="281" t="s">
        <v>619</v>
      </c>
      <c r="B800" s="281"/>
      <c r="C800" s="281">
        <f>COUNTIF(Q2:Q999,"Normoponderal")</f>
        <v>0</v>
      </c>
      <c r="D800" s="283"/>
      <c r="E800" s="283"/>
      <c r="F800" s="284" t="e">
        <f t="shared" ca="1" si="131"/>
        <v>#NAME?</v>
      </c>
      <c r="G800" s="285" t="e">
        <f t="shared" ca="1" si="132"/>
        <v>#NAME?</v>
      </c>
      <c r="H800" s="281"/>
      <c r="I800" s="281"/>
      <c r="J800" s="281">
        <f t="shared" si="129"/>
        <v>0</v>
      </c>
      <c r="K800" s="281"/>
      <c r="L800" s="300" t="e">
        <f t="shared" si="130"/>
        <v>#DIV/0!</v>
      </c>
      <c r="M800" s="287" t="str">
        <f t="shared" si="124"/>
        <v/>
      </c>
      <c r="N800" s="288" t="e">
        <f ca="1">MATCH(F800,[4]IMC!B:B,0)</f>
        <v>#NAME?</v>
      </c>
      <c r="O800" s="288" t="e">
        <f t="shared" ca="1" si="123"/>
        <v>#NAME?</v>
      </c>
      <c r="P800" s="287" t="e">
        <f ca="1">CONCATENATE(INDEX([4]IMC!$F$1:$R$5,5,$O800) &amp; " e " &amp; INDEX([4]IMC!$F$1:$R$5,5,$O800+1))</f>
        <v>#NAME?</v>
      </c>
      <c r="Q800" s="281"/>
      <c r="R800" s="288" t="e">
        <f ca="1">MATCH(F800,[4]PC!A:A,0)</f>
        <v>#NAME?</v>
      </c>
      <c r="S800" s="288" t="e">
        <f t="shared" ca="1" si="125"/>
        <v>#NAME?</v>
      </c>
      <c r="T800" s="296" t="e">
        <f ca="1">CONCATENATE(INDEX([4]PC!$E$1:$M$2,1,$S800) &amp; " e " &amp; INDEX([4]PC!$E$1:$M$2,1,$S800+1))</f>
        <v>#NAME?</v>
      </c>
      <c r="U800" s="339"/>
      <c r="V800" s="335" t="e">
        <f t="shared" ca="1" si="126"/>
        <v>#NAME?</v>
      </c>
      <c r="W800" s="335" t="e">
        <f ca="1">CONCATENATE(INDEX([4]IMC!$F$1:$R$5,5,$V800) &amp; " e " &amp; INDEX([4]IMC!$F$1:$R$5,5,$V800+1))</f>
        <v>#NAME?</v>
      </c>
      <c r="X800" s="336">
        <f t="shared" si="127"/>
        <v>0</v>
      </c>
      <c r="Y800" s="336">
        <f t="shared" si="128"/>
        <v>0</v>
      </c>
      <c r="Z800" s="337"/>
      <c r="AA800" s="294" t="e">
        <f ca="1">VLOOKUP(F800,[4]IMC!$B$6:$R$210,5,FALSE)</f>
        <v>#NAME?</v>
      </c>
      <c r="AB800" s="294" t="e">
        <f ca="1">VLOOKUP(F800,[4]IMC!$B$6:$R$210,6,FALSE)</f>
        <v>#NAME?</v>
      </c>
      <c r="AC800" s="294" t="e">
        <f ca="1">VLOOKUP(F800,[4]IMC!$B$6:$R$210,7,FALSE)</f>
        <v>#NAME?</v>
      </c>
      <c r="AD800" s="294" t="e">
        <f ca="1">VLOOKUP(F800,[4]IMC!$B$6:$R$210,8,FALSE)</f>
        <v>#NAME?</v>
      </c>
      <c r="AE800" s="294" t="e">
        <f ca="1">VLOOKUP(F800,[4]IMC!$B$6:$R$210,9,FALSE)</f>
        <v>#NAME?</v>
      </c>
      <c r="AF800" s="294" t="e">
        <f ca="1">VLOOKUP(F800,[4]IMC!$B$6:$R$210,10,FALSE)</f>
        <v>#NAME?</v>
      </c>
      <c r="AG800" s="294" t="e">
        <f ca="1">VLOOKUP(F800,[4]IMC!$B$6:$R$210,11,FALSE)</f>
        <v>#NAME?</v>
      </c>
      <c r="AH800" s="294" t="e">
        <f ca="1">VLOOKUP(F800,[4]IMC!$B$6:$R$210,12,FALSE)</f>
        <v>#NAME?</v>
      </c>
      <c r="AI800" s="294" t="e">
        <f ca="1">VLOOKUP(F800,[4]IMC!$B$6:$R$210,13,FALSE)</f>
        <v>#NAME?</v>
      </c>
      <c r="AJ800" s="294" t="e">
        <f ca="1">VLOOKUP(F800,[4]IMC!$B$6:$R$210,14,FALSE)</f>
        <v>#NAME?</v>
      </c>
      <c r="AK800" s="294" t="e">
        <f ca="1">VLOOKUP(F800,[4]IMC!$B$6:$R$210,15,FALSE)</f>
        <v>#NAME?</v>
      </c>
      <c r="AL800" s="294" t="e">
        <f ca="1">VLOOKUP(F800,[4]IMC!$B$6:$R$210,16,FALSE)</f>
        <v>#NAME?</v>
      </c>
      <c r="AM800" s="294" t="e">
        <f ca="1">VLOOKUP(F800,[4]IMC!$B$6:$R$210,17,FALSE)</f>
        <v>#NAME?</v>
      </c>
    </row>
    <row r="801" spans="1:39" ht="12">
      <c r="A801" s="281" t="s">
        <v>620</v>
      </c>
      <c r="B801" s="281"/>
      <c r="C801" s="281">
        <f>COUNTIF(Q2:Q999,"Excesso de Peso")</f>
        <v>0</v>
      </c>
      <c r="D801" s="283"/>
      <c r="E801" s="283"/>
      <c r="F801" s="284" t="e">
        <f t="shared" ca="1" si="131"/>
        <v>#NAME?</v>
      </c>
      <c r="G801" s="285" t="e">
        <f t="shared" ca="1" si="132"/>
        <v>#NAME?</v>
      </c>
      <c r="H801" s="281"/>
      <c r="I801" s="281"/>
      <c r="J801" s="281">
        <f t="shared" si="129"/>
        <v>0</v>
      </c>
      <c r="K801" s="281"/>
      <c r="L801" s="300" t="e">
        <f t="shared" si="130"/>
        <v>#DIV/0!</v>
      </c>
      <c r="M801" s="287" t="str">
        <f t="shared" si="124"/>
        <v/>
      </c>
      <c r="N801" s="288" t="e">
        <f ca="1">MATCH(F801,[4]IMC!B:B,0)</f>
        <v>#NAME?</v>
      </c>
      <c r="O801" s="288" t="e">
        <f t="shared" ca="1" si="123"/>
        <v>#NAME?</v>
      </c>
      <c r="P801" s="287" t="e">
        <f ca="1">CONCATENATE(INDEX([4]IMC!$F$1:$R$5,5,$O801) &amp; " e " &amp; INDEX([4]IMC!$F$1:$R$5,5,$O801+1))</f>
        <v>#NAME?</v>
      </c>
      <c r="Q801" s="281"/>
      <c r="R801" s="288" t="e">
        <f ca="1">MATCH(F801,[4]PC!A:A,0)</f>
        <v>#NAME?</v>
      </c>
      <c r="S801" s="288" t="e">
        <f t="shared" ca="1" si="125"/>
        <v>#NAME?</v>
      </c>
      <c r="T801" s="296" t="e">
        <f ca="1">CONCATENATE(INDEX([4]PC!$E$1:$M$2,1,$S801) &amp; " e " &amp; INDEX([4]PC!$E$1:$M$2,1,$S801+1))</f>
        <v>#NAME?</v>
      </c>
      <c r="U801" s="339"/>
      <c r="V801" s="335" t="e">
        <f t="shared" ca="1" si="126"/>
        <v>#NAME?</v>
      </c>
      <c r="W801" s="335" t="e">
        <f ca="1">CONCATENATE(INDEX([4]IMC!$F$1:$R$5,5,$V801) &amp; " e " &amp; INDEX([4]IMC!$F$1:$R$5,5,$V801+1))</f>
        <v>#NAME?</v>
      </c>
      <c r="X801" s="336">
        <f t="shared" si="127"/>
        <v>0</v>
      </c>
      <c r="Y801" s="336">
        <f t="shared" si="128"/>
        <v>0</v>
      </c>
      <c r="Z801" s="337"/>
      <c r="AA801" s="294" t="e">
        <f ca="1">VLOOKUP(F801,[4]IMC!$B$6:$R$210,5,FALSE)</f>
        <v>#NAME?</v>
      </c>
      <c r="AB801" s="294" t="e">
        <f ca="1">VLOOKUP(F801,[4]IMC!$B$6:$R$210,6,FALSE)</f>
        <v>#NAME?</v>
      </c>
      <c r="AC801" s="294" t="e">
        <f ca="1">VLOOKUP(F801,[4]IMC!$B$6:$R$210,7,FALSE)</f>
        <v>#NAME?</v>
      </c>
      <c r="AD801" s="294" t="e">
        <f ca="1">VLOOKUP(F801,[4]IMC!$B$6:$R$210,8,FALSE)</f>
        <v>#NAME?</v>
      </c>
      <c r="AE801" s="294" t="e">
        <f ca="1">VLOOKUP(F801,[4]IMC!$B$6:$R$210,9,FALSE)</f>
        <v>#NAME?</v>
      </c>
      <c r="AF801" s="294" t="e">
        <f ca="1">VLOOKUP(F801,[4]IMC!$B$6:$R$210,10,FALSE)</f>
        <v>#NAME?</v>
      </c>
      <c r="AG801" s="294" t="e">
        <f ca="1">VLOOKUP(F801,[4]IMC!$B$6:$R$210,11,FALSE)</f>
        <v>#NAME?</v>
      </c>
      <c r="AH801" s="294" t="e">
        <f ca="1">VLOOKUP(F801,[4]IMC!$B$6:$R$210,12,FALSE)</f>
        <v>#NAME?</v>
      </c>
      <c r="AI801" s="294" t="e">
        <f ca="1">VLOOKUP(F801,[4]IMC!$B$6:$R$210,13,FALSE)</f>
        <v>#NAME?</v>
      </c>
      <c r="AJ801" s="294" t="e">
        <f ca="1">VLOOKUP(F801,[4]IMC!$B$6:$R$210,14,FALSE)</f>
        <v>#NAME?</v>
      </c>
      <c r="AK801" s="294" t="e">
        <f ca="1">VLOOKUP(F801,[4]IMC!$B$6:$R$210,15,FALSE)</f>
        <v>#NAME?</v>
      </c>
      <c r="AL801" s="294" t="e">
        <f ca="1">VLOOKUP(F801,[4]IMC!$B$6:$R$210,16,FALSE)</f>
        <v>#NAME?</v>
      </c>
      <c r="AM801" s="294" t="e">
        <f ca="1">VLOOKUP(F801,[4]IMC!$B$6:$R$210,17,FALSE)</f>
        <v>#NAME?</v>
      </c>
    </row>
    <row r="802" spans="1:39" ht="12">
      <c r="A802" s="281" t="s">
        <v>621</v>
      </c>
      <c r="B802" s="281"/>
      <c r="C802" s="281">
        <f>COUNTIF(Q2:Q999,"Obesidade")</f>
        <v>0</v>
      </c>
      <c r="D802" s="283"/>
      <c r="E802" s="283"/>
      <c r="F802" s="284" t="e">
        <f t="shared" ca="1" si="131"/>
        <v>#NAME?</v>
      </c>
      <c r="G802" s="285" t="e">
        <f t="shared" ca="1" si="132"/>
        <v>#NAME?</v>
      </c>
      <c r="H802" s="281"/>
      <c r="I802" s="281"/>
      <c r="J802" s="281">
        <f t="shared" si="129"/>
        <v>0</v>
      </c>
      <c r="K802" s="281"/>
      <c r="L802" s="300" t="e">
        <f t="shared" si="130"/>
        <v>#DIV/0!</v>
      </c>
      <c r="M802" s="287" t="str">
        <f t="shared" si="124"/>
        <v/>
      </c>
      <c r="N802" s="288" t="e">
        <f ca="1">MATCH(F802,[4]IMC!B:B,0)</f>
        <v>#NAME?</v>
      </c>
      <c r="O802" s="288" t="e">
        <f t="shared" ca="1" si="123"/>
        <v>#NAME?</v>
      </c>
      <c r="P802" s="287" t="e">
        <f ca="1">CONCATENATE(INDEX([4]IMC!$F$1:$R$5,5,$O802) &amp; " e " &amp; INDEX([4]IMC!$F$1:$R$5,5,$O802+1))</f>
        <v>#NAME?</v>
      </c>
      <c r="Q802" s="281"/>
      <c r="R802" s="288" t="e">
        <f ca="1">MATCH(F802,[4]PC!A:A,0)</f>
        <v>#NAME?</v>
      </c>
      <c r="S802" s="288" t="e">
        <f t="shared" ca="1" si="125"/>
        <v>#NAME?</v>
      </c>
      <c r="T802" s="296" t="e">
        <f ca="1">CONCATENATE(INDEX([4]PC!$E$1:$M$2,1,$S802) &amp; " e " &amp; INDEX([4]PC!$E$1:$M$2,1,$S802+1))</f>
        <v>#NAME?</v>
      </c>
      <c r="U802" s="339"/>
      <c r="V802" s="335" t="e">
        <f t="shared" ca="1" si="126"/>
        <v>#NAME?</v>
      </c>
      <c r="W802" s="335" t="e">
        <f ca="1">CONCATENATE(INDEX([4]IMC!$F$1:$R$5,5,$V802) &amp; " e " &amp; INDEX([4]IMC!$F$1:$R$5,5,$V802+1))</f>
        <v>#NAME?</v>
      </c>
      <c r="X802" s="336">
        <f t="shared" si="127"/>
        <v>0</v>
      </c>
      <c r="Y802" s="336">
        <f t="shared" si="128"/>
        <v>0</v>
      </c>
      <c r="Z802" s="337"/>
      <c r="AA802" s="294" t="e">
        <f ca="1">VLOOKUP(F802,[4]IMC!$B$6:$R$210,5,FALSE)</f>
        <v>#NAME?</v>
      </c>
      <c r="AB802" s="294" t="e">
        <f ca="1">VLOOKUP(F802,[4]IMC!$B$6:$R$210,6,FALSE)</f>
        <v>#NAME?</v>
      </c>
      <c r="AC802" s="294" t="e">
        <f ca="1">VLOOKUP(F802,[4]IMC!$B$6:$R$210,7,FALSE)</f>
        <v>#NAME?</v>
      </c>
      <c r="AD802" s="294" t="e">
        <f ca="1">VLOOKUP(F802,[4]IMC!$B$6:$R$210,8,FALSE)</f>
        <v>#NAME?</v>
      </c>
      <c r="AE802" s="294" t="e">
        <f ca="1">VLOOKUP(F802,[4]IMC!$B$6:$R$210,9,FALSE)</f>
        <v>#NAME?</v>
      </c>
      <c r="AF802" s="294" t="e">
        <f ca="1">VLOOKUP(F802,[4]IMC!$B$6:$R$210,10,FALSE)</f>
        <v>#NAME?</v>
      </c>
      <c r="AG802" s="294" t="e">
        <f ca="1">VLOOKUP(F802,[4]IMC!$B$6:$R$210,11,FALSE)</f>
        <v>#NAME?</v>
      </c>
      <c r="AH802" s="294" t="e">
        <f ca="1">VLOOKUP(F802,[4]IMC!$B$6:$R$210,12,FALSE)</f>
        <v>#NAME?</v>
      </c>
      <c r="AI802" s="294" t="e">
        <f ca="1">VLOOKUP(F802,[4]IMC!$B$6:$R$210,13,FALSE)</f>
        <v>#NAME?</v>
      </c>
      <c r="AJ802" s="294" t="e">
        <f ca="1">VLOOKUP(F802,[4]IMC!$B$6:$R$210,14,FALSE)</f>
        <v>#NAME?</v>
      </c>
      <c r="AK802" s="294" t="e">
        <f ca="1">VLOOKUP(F802,[4]IMC!$B$6:$R$210,15,FALSE)</f>
        <v>#NAME?</v>
      </c>
      <c r="AL802" s="294" t="e">
        <f ca="1">VLOOKUP(F802,[4]IMC!$B$6:$R$210,16,FALSE)</f>
        <v>#NAME?</v>
      </c>
      <c r="AM802" s="294" t="e">
        <f ca="1">VLOOKUP(F802,[4]IMC!$B$6:$R$210,17,FALSE)</f>
        <v>#NAME?</v>
      </c>
    </row>
    <row r="803" spans="1:39" ht="12">
      <c r="A803" s="281"/>
      <c r="B803" s="281"/>
      <c r="C803" s="281">
        <f>SUM(C799:C802)</f>
        <v>0</v>
      </c>
      <c r="D803" s="283"/>
      <c r="E803" s="283"/>
      <c r="F803" s="284" t="e">
        <f t="shared" ca="1" si="131"/>
        <v>#NAME?</v>
      </c>
      <c r="G803" s="285" t="e">
        <f t="shared" ca="1" si="132"/>
        <v>#NAME?</v>
      </c>
      <c r="H803" s="281"/>
      <c r="I803" s="281"/>
      <c r="J803" s="281">
        <f t="shared" si="129"/>
        <v>0</v>
      </c>
      <c r="K803" s="281"/>
      <c r="L803" s="300" t="e">
        <f t="shared" si="130"/>
        <v>#DIV/0!</v>
      </c>
      <c r="M803" s="287" t="str">
        <f t="shared" si="124"/>
        <v/>
      </c>
      <c r="N803" s="288" t="e">
        <f ca="1">MATCH(F803,[4]IMC!B:B,0)</f>
        <v>#NAME?</v>
      </c>
      <c r="O803" s="288" t="e">
        <f t="shared" ca="1" si="123"/>
        <v>#NAME?</v>
      </c>
      <c r="P803" s="287" t="e">
        <f ca="1">CONCATENATE(INDEX([4]IMC!$F$1:$R$5,5,$O803) &amp; " e " &amp; INDEX([4]IMC!$F$1:$R$5,5,$O803+1))</f>
        <v>#NAME?</v>
      </c>
      <c r="Q803" s="281"/>
      <c r="R803" s="288" t="e">
        <f ca="1">MATCH(F803,[4]PC!A:A,0)</f>
        <v>#NAME?</v>
      </c>
      <c r="S803" s="288" t="e">
        <f t="shared" ca="1" si="125"/>
        <v>#NAME?</v>
      </c>
      <c r="T803" s="296" t="e">
        <f ca="1">CONCATENATE(INDEX([4]PC!$E$1:$M$2,1,$S803) &amp; " e " &amp; INDEX([4]PC!$E$1:$M$2,1,$S803+1))</f>
        <v>#NAME?</v>
      </c>
      <c r="U803" s="339"/>
      <c r="V803" s="335" t="e">
        <f t="shared" ca="1" si="126"/>
        <v>#NAME?</v>
      </c>
      <c r="W803" s="335" t="e">
        <f ca="1">CONCATENATE(INDEX([4]IMC!$F$1:$R$5,5,$V803) &amp; " e " &amp; INDEX([4]IMC!$F$1:$R$5,5,$V803+1))</f>
        <v>#NAME?</v>
      </c>
      <c r="X803" s="336">
        <f t="shared" si="127"/>
        <v>0</v>
      </c>
      <c r="Y803" s="336">
        <f t="shared" si="128"/>
        <v>0</v>
      </c>
      <c r="Z803" s="337"/>
      <c r="AA803" s="294" t="e">
        <f ca="1">VLOOKUP(F803,[4]IMC!$B$6:$R$210,5,FALSE)</f>
        <v>#NAME?</v>
      </c>
      <c r="AB803" s="294" t="e">
        <f ca="1">VLOOKUP(F803,[4]IMC!$B$6:$R$210,6,FALSE)</f>
        <v>#NAME?</v>
      </c>
      <c r="AC803" s="294" t="e">
        <f ca="1">VLOOKUP(F803,[4]IMC!$B$6:$R$210,7,FALSE)</f>
        <v>#NAME?</v>
      </c>
      <c r="AD803" s="294" t="e">
        <f ca="1">VLOOKUP(F803,[4]IMC!$B$6:$R$210,8,FALSE)</f>
        <v>#NAME?</v>
      </c>
      <c r="AE803" s="294" t="e">
        <f ca="1">VLOOKUP(F803,[4]IMC!$B$6:$R$210,9,FALSE)</f>
        <v>#NAME?</v>
      </c>
      <c r="AF803" s="294" t="e">
        <f ca="1">VLOOKUP(F803,[4]IMC!$B$6:$R$210,10,FALSE)</f>
        <v>#NAME?</v>
      </c>
      <c r="AG803" s="294" t="e">
        <f ca="1">VLOOKUP(F803,[4]IMC!$B$6:$R$210,11,FALSE)</f>
        <v>#NAME?</v>
      </c>
      <c r="AH803" s="294" t="e">
        <f ca="1">VLOOKUP(F803,[4]IMC!$B$6:$R$210,12,FALSE)</f>
        <v>#NAME?</v>
      </c>
      <c r="AI803" s="294" t="e">
        <f ca="1">VLOOKUP(F803,[4]IMC!$B$6:$R$210,13,FALSE)</f>
        <v>#NAME?</v>
      </c>
      <c r="AJ803" s="294" t="e">
        <f ca="1">VLOOKUP(F803,[4]IMC!$B$6:$R$210,14,FALSE)</f>
        <v>#NAME?</v>
      </c>
      <c r="AK803" s="294" t="e">
        <f ca="1">VLOOKUP(F803,[4]IMC!$B$6:$R$210,15,FALSE)</f>
        <v>#NAME?</v>
      </c>
      <c r="AL803" s="294" t="e">
        <f ca="1">VLOOKUP(F803,[4]IMC!$B$6:$R$210,16,FALSE)</f>
        <v>#NAME?</v>
      </c>
      <c r="AM803" s="294" t="e">
        <f ca="1">VLOOKUP(F803,[4]IMC!$B$6:$R$210,17,FALSE)</f>
        <v>#NAME?</v>
      </c>
    </row>
    <row r="804" spans="1:39" ht="12">
      <c r="A804" s="281"/>
      <c r="B804" s="281"/>
      <c r="C804" s="281"/>
      <c r="D804" s="283"/>
      <c r="E804" s="283"/>
      <c r="F804" s="284" t="e">
        <f t="shared" ca="1" si="131"/>
        <v>#NAME?</v>
      </c>
      <c r="G804" s="285" t="e">
        <f t="shared" ca="1" si="132"/>
        <v>#NAME?</v>
      </c>
      <c r="H804" s="281"/>
      <c r="I804" s="281"/>
      <c r="J804" s="281">
        <f t="shared" si="129"/>
        <v>0</v>
      </c>
      <c r="K804" s="281"/>
      <c r="L804" s="300" t="e">
        <f t="shared" si="130"/>
        <v>#DIV/0!</v>
      </c>
      <c r="M804" s="287" t="str">
        <f t="shared" si="124"/>
        <v/>
      </c>
      <c r="N804" s="288" t="e">
        <f ca="1">MATCH(F804,[4]IMC!B:B,0)</f>
        <v>#NAME?</v>
      </c>
      <c r="O804" s="288" t="e">
        <f t="shared" ca="1" si="123"/>
        <v>#NAME?</v>
      </c>
      <c r="P804" s="287" t="e">
        <f ca="1">CONCATENATE(INDEX([4]IMC!$F$1:$R$5,5,$O804) &amp; " e " &amp; INDEX([4]IMC!$F$1:$R$5,5,$O804+1))</f>
        <v>#NAME?</v>
      </c>
      <c r="Q804" s="281"/>
      <c r="R804" s="288" t="e">
        <f ca="1">MATCH(F804,[4]PC!A:A,0)</f>
        <v>#NAME?</v>
      </c>
      <c r="S804" s="288" t="e">
        <f t="shared" ca="1" si="125"/>
        <v>#NAME?</v>
      </c>
      <c r="T804" s="296" t="e">
        <f ca="1">CONCATENATE(INDEX([4]PC!$E$1:$M$2,1,$S804) &amp; " e " &amp; INDEX([4]PC!$E$1:$M$2,1,$S804+1))</f>
        <v>#NAME?</v>
      </c>
      <c r="U804" s="339"/>
      <c r="V804" s="335" t="e">
        <f t="shared" ca="1" si="126"/>
        <v>#NAME?</v>
      </c>
      <c r="W804" s="335" t="e">
        <f ca="1">CONCATENATE(INDEX([4]IMC!$F$1:$R$5,5,$V804) &amp; " e " &amp; INDEX([4]IMC!$F$1:$R$5,5,$V804+1))</f>
        <v>#NAME?</v>
      </c>
      <c r="X804" s="336">
        <f t="shared" si="127"/>
        <v>0</v>
      </c>
      <c r="Y804" s="336">
        <f t="shared" si="128"/>
        <v>0</v>
      </c>
      <c r="Z804" s="337"/>
      <c r="AA804" s="294" t="e">
        <f ca="1">VLOOKUP(F804,[4]IMC!$B$6:$R$210,5,FALSE)</f>
        <v>#NAME?</v>
      </c>
      <c r="AB804" s="294" t="e">
        <f ca="1">VLOOKUP(F804,[4]IMC!$B$6:$R$210,6,FALSE)</f>
        <v>#NAME?</v>
      </c>
      <c r="AC804" s="294" t="e">
        <f ca="1">VLOOKUP(F804,[4]IMC!$B$6:$R$210,7,FALSE)</f>
        <v>#NAME?</v>
      </c>
      <c r="AD804" s="294" t="e">
        <f ca="1">VLOOKUP(F804,[4]IMC!$B$6:$R$210,8,FALSE)</f>
        <v>#NAME?</v>
      </c>
      <c r="AE804" s="294" t="e">
        <f ca="1">VLOOKUP(F804,[4]IMC!$B$6:$R$210,9,FALSE)</f>
        <v>#NAME?</v>
      </c>
      <c r="AF804" s="294" t="e">
        <f ca="1">VLOOKUP(F804,[4]IMC!$B$6:$R$210,10,FALSE)</f>
        <v>#NAME?</v>
      </c>
      <c r="AG804" s="294" t="e">
        <f ca="1">VLOOKUP(F804,[4]IMC!$B$6:$R$210,11,FALSE)</f>
        <v>#NAME?</v>
      </c>
      <c r="AH804" s="294" t="e">
        <f ca="1">VLOOKUP(F804,[4]IMC!$B$6:$R$210,12,FALSE)</f>
        <v>#NAME?</v>
      </c>
      <c r="AI804" s="294" t="e">
        <f ca="1">VLOOKUP(F804,[4]IMC!$B$6:$R$210,13,FALSE)</f>
        <v>#NAME?</v>
      </c>
      <c r="AJ804" s="294" t="e">
        <f ca="1">VLOOKUP(F804,[4]IMC!$B$6:$R$210,14,FALSE)</f>
        <v>#NAME?</v>
      </c>
      <c r="AK804" s="294" t="e">
        <f ca="1">VLOOKUP(F804,[4]IMC!$B$6:$R$210,15,FALSE)</f>
        <v>#NAME?</v>
      </c>
      <c r="AL804" s="294" t="e">
        <f ca="1">VLOOKUP(F804,[4]IMC!$B$6:$R$210,16,FALSE)</f>
        <v>#NAME?</v>
      </c>
      <c r="AM804" s="294" t="e">
        <f ca="1">VLOOKUP(F804,[4]IMC!$B$6:$R$210,17,FALSE)</f>
        <v>#NAME?</v>
      </c>
    </row>
    <row r="805" spans="1:39" ht="12">
      <c r="A805" s="281"/>
      <c r="B805" s="281"/>
      <c r="C805" s="281"/>
      <c r="D805" s="283"/>
      <c r="E805" s="283"/>
      <c r="F805" s="284" t="e">
        <f t="shared" ca="1" si="131"/>
        <v>#NAME?</v>
      </c>
      <c r="G805" s="285" t="e">
        <f t="shared" ca="1" si="132"/>
        <v>#NAME?</v>
      </c>
      <c r="H805" s="281"/>
      <c r="I805" s="281"/>
      <c r="J805" s="281">
        <f t="shared" si="129"/>
        <v>0</v>
      </c>
      <c r="K805" s="281"/>
      <c r="L805" s="300" t="e">
        <f t="shared" si="130"/>
        <v>#DIV/0!</v>
      </c>
      <c r="M805" s="287" t="str">
        <f t="shared" si="124"/>
        <v/>
      </c>
      <c r="N805" s="288" t="e">
        <f ca="1">MATCH(F805,[4]IMC!B:B,0)</f>
        <v>#NAME?</v>
      </c>
      <c r="O805" s="288" t="e">
        <f t="shared" ca="1" si="123"/>
        <v>#NAME?</v>
      </c>
      <c r="P805" s="287" t="e">
        <f ca="1">CONCATENATE(INDEX([4]IMC!$F$1:$R$5,5,$O805) &amp; " e " &amp; INDEX([4]IMC!$F$1:$R$5,5,$O805+1))</f>
        <v>#NAME?</v>
      </c>
      <c r="Q805" s="281"/>
      <c r="R805" s="288" t="e">
        <f ca="1">MATCH(F805,[4]PC!A:A,0)</f>
        <v>#NAME?</v>
      </c>
      <c r="S805" s="288" t="e">
        <f t="shared" ca="1" si="125"/>
        <v>#NAME?</v>
      </c>
      <c r="T805" s="296" t="e">
        <f ca="1">CONCATENATE(INDEX([4]PC!$E$1:$M$2,1,$S805) &amp; " e " &amp; INDEX([4]PC!$E$1:$M$2,1,$S805+1))</f>
        <v>#NAME?</v>
      </c>
      <c r="U805" s="339"/>
      <c r="V805" s="335" t="e">
        <f t="shared" ca="1" si="126"/>
        <v>#NAME?</v>
      </c>
      <c r="W805" s="335" t="e">
        <f ca="1">CONCATENATE(INDEX([4]IMC!$F$1:$R$5,5,$V805) &amp; " e " &amp; INDEX([4]IMC!$F$1:$R$5,5,$V805+1))</f>
        <v>#NAME?</v>
      </c>
      <c r="X805" s="336">
        <f t="shared" si="127"/>
        <v>0</v>
      </c>
      <c r="Y805" s="336">
        <f t="shared" si="128"/>
        <v>0</v>
      </c>
      <c r="Z805" s="337"/>
      <c r="AA805" s="294" t="e">
        <f ca="1">VLOOKUP(F805,[4]IMC!$B$6:$R$210,5,FALSE)</f>
        <v>#NAME?</v>
      </c>
      <c r="AB805" s="294" t="e">
        <f ca="1">VLOOKUP(F805,[4]IMC!$B$6:$R$210,6,FALSE)</f>
        <v>#NAME?</v>
      </c>
      <c r="AC805" s="294" t="e">
        <f ca="1">VLOOKUP(F805,[4]IMC!$B$6:$R$210,7,FALSE)</f>
        <v>#NAME?</v>
      </c>
      <c r="AD805" s="294" t="e">
        <f ca="1">VLOOKUP(F805,[4]IMC!$B$6:$R$210,8,FALSE)</f>
        <v>#NAME?</v>
      </c>
      <c r="AE805" s="294" t="e">
        <f ca="1">VLOOKUP(F805,[4]IMC!$B$6:$R$210,9,FALSE)</f>
        <v>#NAME?</v>
      </c>
      <c r="AF805" s="294" t="e">
        <f ca="1">VLOOKUP(F805,[4]IMC!$B$6:$R$210,10,FALSE)</f>
        <v>#NAME?</v>
      </c>
      <c r="AG805" s="294" t="e">
        <f ca="1">VLOOKUP(F805,[4]IMC!$B$6:$R$210,11,FALSE)</f>
        <v>#NAME?</v>
      </c>
      <c r="AH805" s="294" t="e">
        <f ca="1">VLOOKUP(F805,[4]IMC!$B$6:$R$210,12,FALSE)</f>
        <v>#NAME?</v>
      </c>
      <c r="AI805" s="294" t="e">
        <f ca="1">VLOOKUP(F805,[4]IMC!$B$6:$R$210,13,FALSE)</f>
        <v>#NAME?</v>
      </c>
      <c r="AJ805" s="294" t="e">
        <f ca="1">VLOOKUP(F805,[4]IMC!$B$6:$R$210,14,FALSE)</f>
        <v>#NAME?</v>
      </c>
      <c r="AK805" s="294" t="e">
        <f ca="1">VLOOKUP(F805,[4]IMC!$B$6:$R$210,15,FALSE)</f>
        <v>#NAME?</v>
      </c>
      <c r="AL805" s="294" t="e">
        <f ca="1">VLOOKUP(F805,[4]IMC!$B$6:$R$210,16,FALSE)</f>
        <v>#NAME?</v>
      </c>
      <c r="AM805" s="294" t="e">
        <f ca="1">VLOOKUP(F805,[4]IMC!$B$6:$R$210,17,FALSE)</f>
        <v>#NAME?</v>
      </c>
    </row>
    <row r="806" spans="1:39" ht="12">
      <c r="A806" s="281"/>
      <c r="B806" s="281"/>
      <c r="C806" s="281"/>
      <c r="D806" s="283"/>
      <c r="E806" s="283"/>
      <c r="F806" s="284" t="e">
        <f t="shared" ca="1" si="131"/>
        <v>#NAME?</v>
      </c>
      <c r="G806" s="285" t="e">
        <f t="shared" ca="1" si="132"/>
        <v>#NAME?</v>
      </c>
      <c r="H806" s="281"/>
      <c r="I806" s="281"/>
      <c r="J806" s="281">
        <f t="shared" si="129"/>
        <v>0</v>
      </c>
      <c r="K806" s="281"/>
      <c r="L806" s="300" t="e">
        <f t="shared" si="130"/>
        <v>#DIV/0!</v>
      </c>
      <c r="M806" s="287" t="str">
        <f t="shared" si="124"/>
        <v/>
      </c>
      <c r="N806" s="288" t="e">
        <f ca="1">MATCH(F806,[4]IMC!B:B,0)</f>
        <v>#NAME?</v>
      </c>
      <c r="O806" s="288" t="e">
        <f t="shared" ref="O806:O869" ca="1" si="133">MATCH(M806,INDIRECT("IMC!F" &amp; N806 &amp; ":R" &amp;N806),1)</f>
        <v>#NAME?</v>
      </c>
      <c r="P806" s="287" t="e">
        <f ca="1">CONCATENATE(INDEX([4]IMC!$F$1:$R$5,5,$O806) &amp; " e " &amp; INDEX([4]IMC!$F$1:$R$5,5,$O806+1))</f>
        <v>#NAME?</v>
      </c>
      <c r="Q806" s="281"/>
      <c r="R806" s="288" t="e">
        <f ca="1">MATCH(F806,[4]PC!A:A,0)</f>
        <v>#NAME?</v>
      </c>
      <c r="S806" s="288" t="e">
        <f t="shared" ca="1" si="125"/>
        <v>#NAME?</v>
      </c>
      <c r="T806" s="296" t="e">
        <f ca="1">CONCATENATE(INDEX([4]PC!$E$1:$M$2,1,$S806) &amp; " e " &amp; INDEX([4]PC!$E$1:$M$2,1,$S806+1))</f>
        <v>#NAME?</v>
      </c>
      <c r="U806" s="339"/>
      <c r="V806" s="335" t="e">
        <f t="shared" ca="1" si="126"/>
        <v>#NAME?</v>
      </c>
      <c r="W806" s="335" t="e">
        <f ca="1">CONCATENATE(INDEX([4]IMC!$F$1:$R$5,5,$V806) &amp; " e " &amp; INDEX([4]IMC!$F$1:$R$5,5,$V806+1))</f>
        <v>#NAME?</v>
      </c>
      <c r="X806" s="336">
        <f t="shared" si="127"/>
        <v>0</v>
      </c>
      <c r="Y806" s="336">
        <f t="shared" si="128"/>
        <v>0</v>
      </c>
      <c r="Z806" s="337"/>
      <c r="AA806" s="294" t="e">
        <f ca="1">VLOOKUP(F806,[4]IMC!$B$6:$R$210,5,FALSE)</f>
        <v>#NAME?</v>
      </c>
      <c r="AB806" s="294" t="e">
        <f ca="1">VLOOKUP(F806,[4]IMC!$B$6:$R$210,6,FALSE)</f>
        <v>#NAME?</v>
      </c>
      <c r="AC806" s="294" t="e">
        <f ca="1">VLOOKUP(F806,[4]IMC!$B$6:$R$210,7,FALSE)</f>
        <v>#NAME?</v>
      </c>
      <c r="AD806" s="294" t="e">
        <f ca="1">VLOOKUP(F806,[4]IMC!$B$6:$R$210,8,FALSE)</f>
        <v>#NAME?</v>
      </c>
      <c r="AE806" s="294" t="e">
        <f ca="1">VLOOKUP(F806,[4]IMC!$B$6:$R$210,9,FALSE)</f>
        <v>#NAME?</v>
      </c>
      <c r="AF806" s="294" t="e">
        <f ca="1">VLOOKUP(F806,[4]IMC!$B$6:$R$210,10,FALSE)</f>
        <v>#NAME?</v>
      </c>
      <c r="AG806" s="294" t="e">
        <f ca="1">VLOOKUP(F806,[4]IMC!$B$6:$R$210,11,FALSE)</f>
        <v>#NAME?</v>
      </c>
      <c r="AH806" s="294" t="e">
        <f ca="1">VLOOKUP(F806,[4]IMC!$B$6:$R$210,12,FALSE)</f>
        <v>#NAME?</v>
      </c>
      <c r="AI806" s="294" t="e">
        <f ca="1">VLOOKUP(F806,[4]IMC!$B$6:$R$210,13,FALSE)</f>
        <v>#NAME?</v>
      </c>
      <c r="AJ806" s="294" t="e">
        <f ca="1">VLOOKUP(F806,[4]IMC!$B$6:$R$210,14,FALSE)</f>
        <v>#NAME?</v>
      </c>
      <c r="AK806" s="294" t="e">
        <f ca="1">VLOOKUP(F806,[4]IMC!$B$6:$R$210,15,FALSE)</f>
        <v>#NAME?</v>
      </c>
      <c r="AL806" s="294" t="e">
        <f ca="1">VLOOKUP(F806,[4]IMC!$B$6:$R$210,16,FALSE)</f>
        <v>#NAME?</v>
      </c>
      <c r="AM806" s="294" t="e">
        <f ca="1">VLOOKUP(F806,[4]IMC!$B$6:$R$210,17,FALSE)</f>
        <v>#NAME?</v>
      </c>
    </row>
    <row r="807" spans="1:39" ht="12">
      <c r="A807" s="281"/>
      <c r="B807" s="281"/>
      <c r="C807" s="281"/>
      <c r="D807" s="283"/>
      <c r="E807" s="283"/>
      <c r="F807" s="284" t="e">
        <f t="shared" ca="1" si="131"/>
        <v>#NAME?</v>
      </c>
      <c r="G807" s="285" t="e">
        <f t="shared" ca="1" si="132"/>
        <v>#NAME?</v>
      </c>
      <c r="H807" s="281"/>
      <c r="I807" s="281"/>
      <c r="J807" s="281">
        <f t="shared" si="129"/>
        <v>0</v>
      </c>
      <c r="K807" s="281"/>
      <c r="L807" s="300" t="e">
        <f t="shared" si="130"/>
        <v>#DIV/0!</v>
      </c>
      <c r="M807" s="287" t="str">
        <f t="shared" si="124"/>
        <v/>
      </c>
      <c r="N807" s="288" t="e">
        <f ca="1">MATCH(F807,[4]IMC!B:B,0)</f>
        <v>#NAME?</v>
      </c>
      <c r="O807" s="288" t="e">
        <f t="shared" ca="1" si="133"/>
        <v>#NAME?</v>
      </c>
      <c r="P807" s="287" t="e">
        <f ca="1">CONCATENATE(INDEX([4]IMC!$F$1:$R$5,5,$O807) &amp; " e " &amp; INDEX([4]IMC!$F$1:$R$5,5,$O807+1))</f>
        <v>#NAME?</v>
      </c>
      <c r="Q807" s="281"/>
      <c r="R807" s="288" t="e">
        <f ca="1">MATCH(F807,[4]PC!A:A,0)</f>
        <v>#NAME?</v>
      </c>
      <c r="S807" s="288" t="e">
        <f t="shared" ca="1" si="125"/>
        <v>#NAME?</v>
      </c>
      <c r="T807" s="296" t="e">
        <f ca="1">CONCATENATE(INDEX([4]PC!$E$1:$M$2,1,$S807) &amp; " e " &amp; INDEX([4]PC!$E$1:$M$2,1,$S807+1))</f>
        <v>#NAME?</v>
      </c>
      <c r="U807" s="339"/>
      <c r="V807" s="335" t="e">
        <f t="shared" ca="1" si="126"/>
        <v>#NAME?</v>
      </c>
      <c r="W807" s="335" t="e">
        <f ca="1">CONCATENATE(INDEX([4]IMC!$F$1:$R$5,5,$V807) &amp; " e " &amp; INDEX([4]IMC!$F$1:$R$5,5,$V807+1))</f>
        <v>#NAME?</v>
      </c>
      <c r="X807" s="336">
        <f t="shared" si="127"/>
        <v>0</v>
      </c>
      <c r="Y807" s="336">
        <f t="shared" si="128"/>
        <v>0</v>
      </c>
      <c r="Z807" s="337"/>
      <c r="AA807" s="294" t="e">
        <f ca="1">VLOOKUP(F807,[4]IMC!$B$6:$R$210,5,FALSE)</f>
        <v>#NAME?</v>
      </c>
      <c r="AB807" s="294" t="e">
        <f ca="1">VLOOKUP(F807,[4]IMC!$B$6:$R$210,6,FALSE)</f>
        <v>#NAME?</v>
      </c>
      <c r="AC807" s="294" t="e">
        <f ca="1">VLOOKUP(F807,[4]IMC!$B$6:$R$210,7,FALSE)</f>
        <v>#NAME?</v>
      </c>
      <c r="AD807" s="294" t="e">
        <f ca="1">VLOOKUP(F807,[4]IMC!$B$6:$R$210,8,FALSE)</f>
        <v>#NAME?</v>
      </c>
      <c r="AE807" s="294" t="e">
        <f ca="1">VLOOKUP(F807,[4]IMC!$B$6:$R$210,9,FALSE)</f>
        <v>#NAME?</v>
      </c>
      <c r="AF807" s="294" t="e">
        <f ca="1">VLOOKUP(F807,[4]IMC!$B$6:$R$210,10,FALSE)</f>
        <v>#NAME?</v>
      </c>
      <c r="AG807" s="294" t="e">
        <f ca="1">VLOOKUP(F807,[4]IMC!$B$6:$R$210,11,FALSE)</f>
        <v>#NAME?</v>
      </c>
      <c r="AH807" s="294" t="e">
        <f ca="1">VLOOKUP(F807,[4]IMC!$B$6:$R$210,12,FALSE)</f>
        <v>#NAME?</v>
      </c>
      <c r="AI807" s="294" t="e">
        <f ca="1">VLOOKUP(F807,[4]IMC!$B$6:$R$210,13,FALSE)</f>
        <v>#NAME?</v>
      </c>
      <c r="AJ807" s="294" t="e">
        <f ca="1">VLOOKUP(F807,[4]IMC!$B$6:$R$210,14,FALSE)</f>
        <v>#NAME?</v>
      </c>
      <c r="AK807" s="294" t="e">
        <f ca="1">VLOOKUP(F807,[4]IMC!$B$6:$R$210,15,FALSE)</f>
        <v>#NAME?</v>
      </c>
      <c r="AL807" s="294" t="e">
        <f ca="1">VLOOKUP(F807,[4]IMC!$B$6:$R$210,16,FALSE)</f>
        <v>#NAME?</v>
      </c>
      <c r="AM807" s="294" t="e">
        <f ca="1">VLOOKUP(F807,[4]IMC!$B$6:$R$210,17,FALSE)</f>
        <v>#NAME?</v>
      </c>
    </row>
    <row r="808" spans="1:39" ht="12">
      <c r="A808" s="281"/>
      <c r="B808" s="281"/>
      <c r="C808" s="281"/>
      <c r="D808" s="283"/>
      <c r="E808" s="283"/>
      <c r="F808" s="284" t="e">
        <f t="shared" ca="1" si="131"/>
        <v>#NAME?</v>
      </c>
      <c r="G808" s="285" t="e">
        <f t="shared" ca="1" si="132"/>
        <v>#NAME?</v>
      </c>
      <c r="H808" s="281"/>
      <c r="I808" s="281"/>
      <c r="J808" s="281">
        <f t="shared" si="129"/>
        <v>0</v>
      </c>
      <c r="K808" s="281"/>
      <c r="L808" s="300" t="e">
        <f t="shared" si="130"/>
        <v>#DIV/0!</v>
      </c>
      <c r="M808" s="287" t="str">
        <f t="shared" si="124"/>
        <v/>
      </c>
      <c r="N808" s="288" t="e">
        <f ca="1">MATCH(F808,[4]IMC!B:B,0)</f>
        <v>#NAME?</v>
      </c>
      <c r="O808" s="288" t="e">
        <f t="shared" ca="1" si="133"/>
        <v>#NAME?</v>
      </c>
      <c r="P808" s="287" t="e">
        <f ca="1">CONCATENATE(INDEX([4]IMC!$F$1:$R$5,5,$O808) &amp; " e " &amp; INDEX([4]IMC!$F$1:$R$5,5,$O808+1))</f>
        <v>#NAME?</v>
      </c>
      <c r="Q808" s="281"/>
      <c r="R808" s="288" t="e">
        <f ca="1">MATCH(F808,[4]PC!A:A,0)</f>
        <v>#NAME?</v>
      </c>
      <c r="S808" s="288" t="e">
        <f t="shared" ca="1" si="125"/>
        <v>#NAME?</v>
      </c>
      <c r="T808" s="296" t="e">
        <f ca="1">CONCATENATE(INDEX([4]PC!$E$1:$M$2,1,$S808) &amp; " e " &amp; INDEX([4]PC!$E$1:$M$2,1,$S808+1))</f>
        <v>#NAME?</v>
      </c>
      <c r="U808" s="339"/>
      <c r="V808" s="335" t="e">
        <f t="shared" ca="1" si="126"/>
        <v>#NAME?</v>
      </c>
      <c r="W808" s="335" t="e">
        <f ca="1">CONCATENATE(INDEX([4]IMC!$F$1:$R$5,5,$V808) &amp; " e " &amp; INDEX([4]IMC!$F$1:$R$5,5,$V808+1))</f>
        <v>#NAME?</v>
      </c>
      <c r="X808" s="336">
        <f t="shared" si="127"/>
        <v>0</v>
      </c>
      <c r="Y808" s="336">
        <f t="shared" si="128"/>
        <v>0</v>
      </c>
      <c r="Z808" s="337"/>
      <c r="AA808" s="294" t="e">
        <f ca="1">VLOOKUP(F808,[4]IMC!$B$6:$R$210,5,FALSE)</f>
        <v>#NAME?</v>
      </c>
      <c r="AB808" s="294" t="e">
        <f ca="1">VLOOKUP(F808,[4]IMC!$B$6:$R$210,6,FALSE)</f>
        <v>#NAME?</v>
      </c>
      <c r="AC808" s="294" t="e">
        <f ca="1">VLOOKUP(F808,[4]IMC!$B$6:$R$210,7,FALSE)</f>
        <v>#NAME?</v>
      </c>
      <c r="AD808" s="294" t="e">
        <f ca="1">VLOOKUP(F808,[4]IMC!$B$6:$R$210,8,FALSE)</f>
        <v>#NAME?</v>
      </c>
      <c r="AE808" s="294" t="e">
        <f ca="1">VLOOKUP(F808,[4]IMC!$B$6:$R$210,9,FALSE)</f>
        <v>#NAME?</v>
      </c>
      <c r="AF808" s="294" t="e">
        <f ca="1">VLOOKUP(F808,[4]IMC!$B$6:$R$210,10,FALSE)</f>
        <v>#NAME?</v>
      </c>
      <c r="AG808" s="294" t="e">
        <f ca="1">VLOOKUP(F808,[4]IMC!$B$6:$R$210,11,FALSE)</f>
        <v>#NAME?</v>
      </c>
      <c r="AH808" s="294" t="e">
        <f ca="1">VLOOKUP(F808,[4]IMC!$B$6:$R$210,12,FALSE)</f>
        <v>#NAME?</v>
      </c>
      <c r="AI808" s="294" t="e">
        <f ca="1">VLOOKUP(F808,[4]IMC!$B$6:$R$210,13,FALSE)</f>
        <v>#NAME?</v>
      </c>
      <c r="AJ808" s="294" t="e">
        <f ca="1">VLOOKUP(F808,[4]IMC!$B$6:$R$210,14,FALSE)</f>
        <v>#NAME?</v>
      </c>
      <c r="AK808" s="294" t="e">
        <f ca="1">VLOOKUP(F808,[4]IMC!$B$6:$R$210,15,FALSE)</f>
        <v>#NAME?</v>
      </c>
      <c r="AL808" s="294" t="e">
        <f ca="1">VLOOKUP(F808,[4]IMC!$B$6:$R$210,16,FALSE)</f>
        <v>#NAME?</v>
      </c>
      <c r="AM808" s="294" t="e">
        <f ca="1">VLOOKUP(F808,[4]IMC!$B$6:$R$210,17,FALSE)</f>
        <v>#NAME?</v>
      </c>
    </row>
    <row r="809" spans="1:39" ht="12">
      <c r="A809" s="281"/>
      <c r="B809" s="281"/>
      <c r="C809" s="281"/>
      <c r="D809" s="283"/>
      <c r="E809" s="283"/>
      <c r="F809" s="284" t="e">
        <f t="shared" ca="1" si="131"/>
        <v>#NAME?</v>
      </c>
      <c r="G809" s="285" t="e">
        <f t="shared" ca="1" si="132"/>
        <v>#NAME?</v>
      </c>
      <c r="H809" s="281"/>
      <c r="I809" s="281"/>
      <c r="J809" s="281">
        <f t="shared" si="129"/>
        <v>0</v>
      </c>
      <c r="K809" s="281"/>
      <c r="L809" s="300" t="e">
        <f t="shared" si="130"/>
        <v>#DIV/0!</v>
      </c>
      <c r="M809" s="287" t="str">
        <f t="shared" si="124"/>
        <v/>
      </c>
      <c r="N809" s="288" t="e">
        <f ca="1">MATCH(F809,[4]IMC!B:B,0)</f>
        <v>#NAME?</v>
      </c>
      <c r="O809" s="288" t="e">
        <f t="shared" ca="1" si="133"/>
        <v>#NAME?</v>
      </c>
      <c r="P809" s="287" t="e">
        <f ca="1">CONCATENATE(INDEX([4]IMC!$F$1:$R$5,5,$O809) &amp; " e " &amp; INDEX([4]IMC!$F$1:$R$5,5,$O809+1))</f>
        <v>#NAME?</v>
      </c>
      <c r="Q809" s="281"/>
      <c r="R809" s="288" t="e">
        <f ca="1">MATCH(F809,[4]PC!A:A,0)</f>
        <v>#NAME?</v>
      </c>
      <c r="S809" s="288" t="e">
        <f t="shared" ca="1" si="125"/>
        <v>#NAME?</v>
      </c>
      <c r="T809" s="296" t="e">
        <f ca="1">CONCATENATE(INDEX([4]PC!$E$1:$M$2,1,$S809) &amp; " e " &amp; INDEX([4]PC!$E$1:$M$2,1,$S809+1))</f>
        <v>#NAME?</v>
      </c>
      <c r="U809" s="339"/>
      <c r="V809" s="335" t="e">
        <f t="shared" ca="1" si="126"/>
        <v>#NAME?</v>
      </c>
      <c r="W809" s="335" t="e">
        <f ca="1">CONCATENATE(INDEX([4]IMC!$F$1:$R$5,5,$V809) &amp; " e " &amp; INDEX([4]IMC!$F$1:$R$5,5,$V809+1))</f>
        <v>#NAME?</v>
      </c>
      <c r="X809" s="336">
        <f t="shared" si="127"/>
        <v>0</v>
      </c>
      <c r="Y809" s="336">
        <f t="shared" si="128"/>
        <v>0</v>
      </c>
      <c r="Z809" s="337"/>
      <c r="AA809" s="294" t="e">
        <f ca="1">VLOOKUP(F809,[4]IMC!$B$6:$R$210,5,FALSE)</f>
        <v>#NAME?</v>
      </c>
      <c r="AB809" s="294" t="e">
        <f ca="1">VLOOKUP(F809,[4]IMC!$B$6:$R$210,6,FALSE)</f>
        <v>#NAME?</v>
      </c>
      <c r="AC809" s="294" t="e">
        <f ca="1">VLOOKUP(F809,[4]IMC!$B$6:$R$210,7,FALSE)</f>
        <v>#NAME?</v>
      </c>
      <c r="AD809" s="294" t="e">
        <f ca="1">VLOOKUP(F809,[4]IMC!$B$6:$R$210,8,FALSE)</f>
        <v>#NAME?</v>
      </c>
      <c r="AE809" s="294" t="e">
        <f ca="1">VLOOKUP(F809,[4]IMC!$B$6:$R$210,9,FALSE)</f>
        <v>#NAME?</v>
      </c>
      <c r="AF809" s="294" t="e">
        <f ca="1">VLOOKUP(F809,[4]IMC!$B$6:$R$210,10,FALSE)</f>
        <v>#NAME?</v>
      </c>
      <c r="AG809" s="294" t="e">
        <f ca="1">VLOOKUP(F809,[4]IMC!$B$6:$R$210,11,FALSE)</f>
        <v>#NAME?</v>
      </c>
      <c r="AH809" s="294" t="e">
        <f ca="1">VLOOKUP(F809,[4]IMC!$B$6:$R$210,12,FALSE)</f>
        <v>#NAME?</v>
      </c>
      <c r="AI809" s="294" t="e">
        <f ca="1">VLOOKUP(F809,[4]IMC!$B$6:$R$210,13,FALSE)</f>
        <v>#NAME?</v>
      </c>
      <c r="AJ809" s="294" t="e">
        <f ca="1">VLOOKUP(F809,[4]IMC!$B$6:$R$210,14,FALSE)</f>
        <v>#NAME?</v>
      </c>
      <c r="AK809" s="294" t="e">
        <f ca="1">VLOOKUP(F809,[4]IMC!$B$6:$R$210,15,FALSE)</f>
        <v>#NAME?</v>
      </c>
      <c r="AL809" s="294" t="e">
        <f ca="1">VLOOKUP(F809,[4]IMC!$B$6:$R$210,16,FALSE)</f>
        <v>#NAME?</v>
      </c>
      <c r="AM809" s="294" t="e">
        <f ca="1">VLOOKUP(F809,[4]IMC!$B$6:$R$210,17,FALSE)</f>
        <v>#NAME?</v>
      </c>
    </row>
    <row r="810" spans="1:39" ht="12">
      <c r="A810" s="281"/>
      <c r="B810" s="281"/>
      <c r="C810" s="281"/>
      <c r="D810" s="283"/>
      <c r="E810" s="283"/>
      <c r="F810" s="284" t="e">
        <f t="shared" ca="1" si="131"/>
        <v>#NAME?</v>
      </c>
      <c r="G810" s="285" t="e">
        <f t="shared" ca="1" si="132"/>
        <v>#NAME?</v>
      </c>
      <c r="H810" s="281"/>
      <c r="I810" s="281"/>
      <c r="J810" s="281">
        <f t="shared" si="129"/>
        <v>0</v>
      </c>
      <c r="K810" s="281"/>
      <c r="L810" s="300" t="e">
        <f t="shared" si="130"/>
        <v>#DIV/0!</v>
      </c>
      <c r="M810" s="287" t="str">
        <f t="shared" si="124"/>
        <v/>
      </c>
      <c r="N810" s="288" t="e">
        <f ca="1">MATCH(F810,[4]IMC!B:B,0)</f>
        <v>#NAME?</v>
      </c>
      <c r="O810" s="288" t="e">
        <f t="shared" ca="1" si="133"/>
        <v>#NAME?</v>
      </c>
      <c r="P810" s="287" t="e">
        <f ca="1">CONCATENATE(INDEX([4]IMC!$F$1:$R$5,5,$O810) &amp; " e " &amp; INDEX([4]IMC!$F$1:$R$5,5,$O810+1))</f>
        <v>#NAME?</v>
      </c>
      <c r="Q810" s="281"/>
      <c r="R810" s="288" t="e">
        <f ca="1">MATCH(F810,[4]PC!A:A,0)</f>
        <v>#NAME?</v>
      </c>
      <c r="S810" s="288" t="e">
        <f t="shared" ca="1" si="125"/>
        <v>#NAME?</v>
      </c>
      <c r="T810" s="296" t="e">
        <f ca="1">CONCATENATE(INDEX([4]PC!$E$1:$M$2,1,$S810) &amp; " e " &amp; INDEX([4]PC!$E$1:$M$2,1,$S810+1))</f>
        <v>#NAME?</v>
      </c>
      <c r="U810" s="339"/>
      <c r="V810" s="335" t="e">
        <f t="shared" ca="1" si="126"/>
        <v>#NAME?</v>
      </c>
      <c r="W810" s="335" t="e">
        <f ca="1">CONCATENATE(INDEX([4]IMC!$F$1:$R$5,5,$V810) &amp; " e " &amp; INDEX([4]IMC!$F$1:$R$5,5,$V810+1))</f>
        <v>#NAME?</v>
      </c>
      <c r="X810" s="336">
        <f t="shared" si="127"/>
        <v>0</v>
      </c>
      <c r="Y810" s="336">
        <f t="shared" si="128"/>
        <v>0</v>
      </c>
      <c r="Z810" s="337"/>
      <c r="AA810" s="294" t="e">
        <f ca="1">VLOOKUP(F810,[4]IMC!$B$6:$R$210,5,FALSE)</f>
        <v>#NAME?</v>
      </c>
      <c r="AB810" s="294" t="e">
        <f ca="1">VLOOKUP(F810,[4]IMC!$B$6:$R$210,6,FALSE)</f>
        <v>#NAME?</v>
      </c>
      <c r="AC810" s="294" t="e">
        <f ca="1">VLOOKUP(F810,[4]IMC!$B$6:$R$210,7,FALSE)</f>
        <v>#NAME?</v>
      </c>
      <c r="AD810" s="294" t="e">
        <f ca="1">VLOOKUP(F810,[4]IMC!$B$6:$R$210,8,FALSE)</f>
        <v>#NAME?</v>
      </c>
      <c r="AE810" s="294" t="e">
        <f ca="1">VLOOKUP(F810,[4]IMC!$B$6:$R$210,9,FALSE)</f>
        <v>#NAME?</v>
      </c>
      <c r="AF810" s="294" t="e">
        <f ca="1">VLOOKUP(F810,[4]IMC!$B$6:$R$210,10,FALSE)</f>
        <v>#NAME?</v>
      </c>
      <c r="AG810" s="294" t="e">
        <f ca="1">VLOOKUP(F810,[4]IMC!$B$6:$R$210,11,FALSE)</f>
        <v>#NAME?</v>
      </c>
      <c r="AH810" s="294" t="e">
        <f ca="1">VLOOKUP(F810,[4]IMC!$B$6:$R$210,12,FALSE)</f>
        <v>#NAME?</v>
      </c>
      <c r="AI810" s="294" t="e">
        <f ca="1">VLOOKUP(F810,[4]IMC!$B$6:$R$210,13,FALSE)</f>
        <v>#NAME?</v>
      </c>
      <c r="AJ810" s="294" t="e">
        <f ca="1">VLOOKUP(F810,[4]IMC!$B$6:$R$210,14,FALSE)</f>
        <v>#NAME?</v>
      </c>
      <c r="AK810" s="294" t="e">
        <f ca="1">VLOOKUP(F810,[4]IMC!$B$6:$R$210,15,FALSE)</f>
        <v>#NAME?</v>
      </c>
      <c r="AL810" s="294" t="e">
        <f ca="1">VLOOKUP(F810,[4]IMC!$B$6:$R$210,16,FALSE)</f>
        <v>#NAME?</v>
      </c>
      <c r="AM810" s="294" t="e">
        <f ca="1">VLOOKUP(F810,[4]IMC!$B$6:$R$210,17,FALSE)</f>
        <v>#NAME?</v>
      </c>
    </row>
    <row r="811" spans="1:39" ht="12">
      <c r="A811" s="281"/>
      <c r="B811" s="281"/>
      <c r="C811" s="281"/>
      <c r="D811" s="283"/>
      <c r="E811" s="283"/>
      <c r="F811" s="284" t="e">
        <f t="shared" ca="1" si="131"/>
        <v>#NAME?</v>
      </c>
      <c r="G811" s="285" t="e">
        <f t="shared" ca="1" si="132"/>
        <v>#NAME?</v>
      </c>
      <c r="H811" s="281"/>
      <c r="I811" s="281"/>
      <c r="J811" s="281">
        <f t="shared" si="129"/>
        <v>0</v>
      </c>
      <c r="K811" s="281"/>
      <c r="L811" s="300" t="e">
        <f t="shared" si="130"/>
        <v>#DIV/0!</v>
      </c>
      <c r="M811" s="287" t="str">
        <f t="shared" si="124"/>
        <v/>
      </c>
      <c r="N811" s="288" t="e">
        <f ca="1">MATCH(F811,[4]IMC!B:B,0)</f>
        <v>#NAME?</v>
      </c>
      <c r="O811" s="288" t="e">
        <f t="shared" ca="1" si="133"/>
        <v>#NAME?</v>
      </c>
      <c r="P811" s="287" t="e">
        <f ca="1">CONCATENATE(INDEX([4]IMC!$F$1:$R$5,5,$O811) &amp; " e " &amp; INDEX([4]IMC!$F$1:$R$5,5,$O811+1))</f>
        <v>#NAME?</v>
      </c>
      <c r="Q811" s="281"/>
      <c r="R811" s="288" t="e">
        <f ca="1">MATCH(F811,[4]PC!A:A,0)</f>
        <v>#NAME?</v>
      </c>
      <c r="S811" s="288" t="e">
        <f t="shared" ca="1" si="125"/>
        <v>#NAME?</v>
      </c>
      <c r="T811" s="296" t="e">
        <f ca="1">CONCATENATE(INDEX([4]PC!$E$1:$M$2,1,$S811) &amp; " e " &amp; INDEX([4]PC!$E$1:$M$2,1,$S811+1))</f>
        <v>#NAME?</v>
      </c>
      <c r="U811" s="339"/>
      <c r="V811" s="335" t="e">
        <f t="shared" ca="1" si="126"/>
        <v>#NAME?</v>
      </c>
      <c r="W811" s="335" t="e">
        <f ca="1">CONCATENATE(INDEX([4]IMC!$F$1:$R$5,5,$V811) &amp; " e " &amp; INDEX([4]IMC!$F$1:$R$5,5,$V811+1))</f>
        <v>#NAME?</v>
      </c>
      <c r="X811" s="336">
        <f t="shared" si="127"/>
        <v>0</v>
      </c>
      <c r="Y811" s="336">
        <f t="shared" si="128"/>
        <v>0</v>
      </c>
      <c r="Z811" s="337"/>
      <c r="AA811" s="294" t="e">
        <f ca="1">VLOOKUP(F811,[4]IMC!$B$6:$R$210,5,FALSE)</f>
        <v>#NAME?</v>
      </c>
      <c r="AB811" s="294" t="e">
        <f ca="1">VLOOKUP(F811,[4]IMC!$B$6:$R$210,6,FALSE)</f>
        <v>#NAME?</v>
      </c>
      <c r="AC811" s="294" t="e">
        <f ca="1">VLOOKUP(F811,[4]IMC!$B$6:$R$210,7,FALSE)</f>
        <v>#NAME?</v>
      </c>
      <c r="AD811" s="294" t="e">
        <f ca="1">VLOOKUP(F811,[4]IMC!$B$6:$R$210,8,FALSE)</f>
        <v>#NAME?</v>
      </c>
      <c r="AE811" s="294" t="e">
        <f ca="1">VLOOKUP(F811,[4]IMC!$B$6:$R$210,9,FALSE)</f>
        <v>#NAME?</v>
      </c>
      <c r="AF811" s="294" t="e">
        <f ca="1">VLOOKUP(F811,[4]IMC!$B$6:$R$210,10,FALSE)</f>
        <v>#NAME?</v>
      </c>
      <c r="AG811" s="294" t="e">
        <f ca="1">VLOOKUP(F811,[4]IMC!$B$6:$R$210,11,FALSE)</f>
        <v>#NAME?</v>
      </c>
      <c r="AH811" s="294" t="e">
        <f ca="1">VLOOKUP(F811,[4]IMC!$B$6:$R$210,12,FALSE)</f>
        <v>#NAME?</v>
      </c>
      <c r="AI811" s="294" t="e">
        <f ca="1">VLOOKUP(F811,[4]IMC!$B$6:$R$210,13,FALSE)</f>
        <v>#NAME?</v>
      </c>
      <c r="AJ811" s="294" t="e">
        <f ca="1">VLOOKUP(F811,[4]IMC!$B$6:$R$210,14,FALSE)</f>
        <v>#NAME?</v>
      </c>
      <c r="AK811" s="294" t="e">
        <f ca="1">VLOOKUP(F811,[4]IMC!$B$6:$R$210,15,FALSE)</f>
        <v>#NAME?</v>
      </c>
      <c r="AL811" s="294" t="e">
        <f ca="1">VLOOKUP(F811,[4]IMC!$B$6:$R$210,16,FALSE)</f>
        <v>#NAME?</v>
      </c>
      <c r="AM811" s="294" t="e">
        <f ca="1">VLOOKUP(F811,[4]IMC!$B$6:$R$210,17,FALSE)</f>
        <v>#NAME?</v>
      </c>
    </row>
    <row r="812" spans="1:39" ht="12">
      <c r="A812" s="281"/>
      <c r="B812" s="281"/>
      <c r="C812" s="281"/>
      <c r="D812" s="283"/>
      <c r="E812" s="283"/>
      <c r="F812" s="284" t="e">
        <f t="shared" ca="1" si="131"/>
        <v>#NAME?</v>
      </c>
      <c r="G812" s="285" t="e">
        <f t="shared" ca="1" si="132"/>
        <v>#NAME?</v>
      </c>
      <c r="H812" s="281"/>
      <c r="I812" s="281"/>
      <c r="J812" s="281">
        <f t="shared" si="129"/>
        <v>0</v>
      </c>
      <c r="K812" s="281"/>
      <c r="L812" s="300" t="e">
        <f t="shared" si="130"/>
        <v>#DIV/0!</v>
      </c>
      <c r="M812" s="287" t="str">
        <f t="shared" si="124"/>
        <v/>
      </c>
      <c r="N812" s="288" t="e">
        <f ca="1">MATCH(F812,[4]IMC!B:B,0)</f>
        <v>#NAME?</v>
      </c>
      <c r="O812" s="288" t="e">
        <f t="shared" ca="1" si="133"/>
        <v>#NAME?</v>
      </c>
      <c r="P812" s="287" t="e">
        <f ca="1">CONCATENATE(INDEX([4]IMC!$F$1:$R$5,5,$O812) &amp; " e " &amp; INDEX([4]IMC!$F$1:$R$5,5,$O812+1))</f>
        <v>#NAME?</v>
      </c>
      <c r="Q812" s="281"/>
      <c r="R812" s="288" t="e">
        <f ca="1">MATCH(F812,[4]PC!A:A,0)</f>
        <v>#NAME?</v>
      </c>
      <c r="S812" s="288" t="e">
        <f t="shared" ca="1" si="125"/>
        <v>#NAME?</v>
      </c>
      <c r="T812" s="296" t="e">
        <f ca="1">CONCATENATE(INDEX([4]PC!$E$1:$M$2,1,$S812) &amp; " e " &amp; INDEX([4]PC!$E$1:$M$2,1,$S812+1))</f>
        <v>#NAME?</v>
      </c>
      <c r="U812" s="339"/>
      <c r="V812" s="335" t="e">
        <f t="shared" ca="1" si="126"/>
        <v>#NAME?</v>
      </c>
      <c r="W812" s="335" t="e">
        <f ca="1">CONCATENATE(INDEX([4]IMC!$F$1:$R$5,5,$V812) &amp; " e " &amp; INDEX([4]IMC!$F$1:$R$5,5,$V812+1))</f>
        <v>#NAME?</v>
      </c>
      <c r="X812" s="336">
        <f t="shared" si="127"/>
        <v>0</v>
      </c>
      <c r="Y812" s="336">
        <f t="shared" si="128"/>
        <v>0</v>
      </c>
      <c r="Z812" s="337"/>
      <c r="AA812" s="294" t="e">
        <f ca="1">VLOOKUP(F812,[4]IMC!$B$6:$R$210,5,FALSE)</f>
        <v>#NAME?</v>
      </c>
      <c r="AB812" s="294" t="e">
        <f ca="1">VLOOKUP(F812,[4]IMC!$B$6:$R$210,6,FALSE)</f>
        <v>#NAME?</v>
      </c>
      <c r="AC812" s="294" t="e">
        <f ca="1">VLOOKUP(F812,[4]IMC!$B$6:$R$210,7,FALSE)</f>
        <v>#NAME?</v>
      </c>
      <c r="AD812" s="294" t="e">
        <f ca="1">VLOOKUP(F812,[4]IMC!$B$6:$R$210,8,FALSE)</f>
        <v>#NAME?</v>
      </c>
      <c r="AE812" s="294" t="e">
        <f ca="1">VLOOKUP(F812,[4]IMC!$B$6:$R$210,9,FALSE)</f>
        <v>#NAME?</v>
      </c>
      <c r="AF812" s="294" t="e">
        <f ca="1">VLOOKUP(F812,[4]IMC!$B$6:$R$210,10,FALSE)</f>
        <v>#NAME?</v>
      </c>
      <c r="AG812" s="294" t="e">
        <f ca="1">VLOOKUP(F812,[4]IMC!$B$6:$R$210,11,FALSE)</f>
        <v>#NAME?</v>
      </c>
      <c r="AH812" s="294" t="e">
        <f ca="1">VLOOKUP(F812,[4]IMC!$B$6:$R$210,12,FALSE)</f>
        <v>#NAME?</v>
      </c>
      <c r="AI812" s="294" t="e">
        <f ca="1">VLOOKUP(F812,[4]IMC!$B$6:$R$210,13,FALSE)</f>
        <v>#NAME?</v>
      </c>
      <c r="AJ812" s="294" t="e">
        <f ca="1">VLOOKUP(F812,[4]IMC!$B$6:$R$210,14,FALSE)</f>
        <v>#NAME?</v>
      </c>
      <c r="AK812" s="294" t="e">
        <f ca="1">VLOOKUP(F812,[4]IMC!$B$6:$R$210,15,FALSE)</f>
        <v>#NAME?</v>
      </c>
      <c r="AL812" s="294" t="e">
        <f ca="1">VLOOKUP(F812,[4]IMC!$B$6:$R$210,16,FALSE)</f>
        <v>#NAME?</v>
      </c>
      <c r="AM812" s="294" t="e">
        <f ca="1">VLOOKUP(F812,[4]IMC!$B$6:$R$210,17,FALSE)</f>
        <v>#NAME?</v>
      </c>
    </row>
    <row r="813" spans="1:39" ht="12">
      <c r="A813" s="281"/>
      <c r="B813" s="281"/>
      <c r="C813" s="281"/>
      <c r="D813" s="283"/>
      <c r="E813" s="283"/>
      <c r="F813" s="284" t="e">
        <f t="shared" ca="1" si="131"/>
        <v>#NAME?</v>
      </c>
      <c r="G813" s="285" t="e">
        <f t="shared" ca="1" si="132"/>
        <v>#NAME?</v>
      </c>
      <c r="H813" s="281"/>
      <c r="I813" s="281"/>
      <c r="J813" s="281">
        <f t="shared" si="129"/>
        <v>0</v>
      </c>
      <c r="K813" s="281"/>
      <c r="L813" s="300" t="e">
        <f t="shared" si="130"/>
        <v>#DIV/0!</v>
      </c>
      <c r="M813" s="287" t="str">
        <f t="shared" si="124"/>
        <v/>
      </c>
      <c r="N813" s="288" t="e">
        <f ca="1">MATCH(F813,[4]IMC!B:B,0)</f>
        <v>#NAME?</v>
      </c>
      <c r="O813" s="288" t="e">
        <f t="shared" ca="1" si="133"/>
        <v>#NAME?</v>
      </c>
      <c r="P813" s="287" t="e">
        <f ca="1">CONCATENATE(INDEX([4]IMC!$F$1:$R$5,5,$O813) &amp; " e " &amp; INDEX([4]IMC!$F$1:$R$5,5,$O813+1))</f>
        <v>#NAME?</v>
      </c>
      <c r="Q813" s="281"/>
      <c r="R813" s="288" t="e">
        <f ca="1">MATCH(F813,[4]PC!A:A,0)</f>
        <v>#NAME?</v>
      </c>
      <c r="S813" s="288" t="e">
        <f t="shared" ca="1" si="125"/>
        <v>#NAME?</v>
      </c>
      <c r="T813" s="296" t="e">
        <f ca="1">CONCATENATE(INDEX([4]PC!$E$1:$M$2,1,$S813) &amp; " e " &amp; INDEX([4]PC!$E$1:$M$2,1,$S813+1))</f>
        <v>#NAME?</v>
      </c>
      <c r="U813" s="339"/>
      <c r="V813" s="335" t="e">
        <f t="shared" ca="1" si="126"/>
        <v>#NAME?</v>
      </c>
      <c r="W813" s="335" t="e">
        <f ca="1">CONCATENATE(INDEX([4]IMC!$F$1:$R$5,5,$V813) &amp; " e " &amp; INDEX([4]IMC!$F$1:$R$5,5,$V813+1))</f>
        <v>#NAME?</v>
      </c>
      <c r="X813" s="336">
        <f t="shared" si="127"/>
        <v>0</v>
      </c>
      <c r="Y813" s="336">
        <f t="shared" si="128"/>
        <v>0</v>
      </c>
      <c r="Z813" s="337"/>
      <c r="AA813" s="294" t="e">
        <f ca="1">VLOOKUP(F813,[4]IMC!$B$6:$R$210,5,FALSE)</f>
        <v>#NAME?</v>
      </c>
      <c r="AB813" s="294" t="e">
        <f ca="1">VLOOKUP(F813,[4]IMC!$B$6:$R$210,6,FALSE)</f>
        <v>#NAME?</v>
      </c>
      <c r="AC813" s="294" t="e">
        <f ca="1">VLOOKUP(F813,[4]IMC!$B$6:$R$210,7,FALSE)</f>
        <v>#NAME?</v>
      </c>
      <c r="AD813" s="294" t="e">
        <f ca="1">VLOOKUP(F813,[4]IMC!$B$6:$R$210,8,FALSE)</f>
        <v>#NAME?</v>
      </c>
      <c r="AE813" s="294" t="e">
        <f ca="1">VLOOKUP(F813,[4]IMC!$B$6:$R$210,9,FALSE)</f>
        <v>#NAME?</v>
      </c>
      <c r="AF813" s="294" t="e">
        <f ca="1">VLOOKUP(F813,[4]IMC!$B$6:$R$210,10,FALSE)</f>
        <v>#NAME?</v>
      </c>
      <c r="AG813" s="294" t="e">
        <f ca="1">VLOOKUP(F813,[4]IMC!$B$6:$R$210,11,FALSE)</f>
        <v>#NAME?</v>
      </c>
      <c r="AH813" s="294" t="e">
        <f ca="1">VLOOKUP(F813,[4]IMC!$B$6:$R$210,12,FALSE)</f>
        <v>#NAME?</v>
      </c>
      <c r="AI813" s="294" t="e">
        <f ca="1">VLOOKUP(F813,[4]IMC!$B$6:$R$210,13,FALSE)</f>
        <v>#NAME?</v>
      </c>
      <c r="AJ813" s="294" t="e">
        <f ca="1">VLOOKUP(F813,[4]IMC!$B$6:$R$210,14,FALSE)</f>
        <v>#NAME?</v>
      </c>
      <c r="AK813" s="294" t="e">
        <f ca="1">VLOOKUP(F813,[4]IMC!$B$6:$R$210,15,FALSE)</f>
        <v>#NAME?</v>
      </c>
      <c r="AL813" s="294" t="e">
        <f ca="1">VLOOKUP(F813,[4]IMC!$B$6:$R$210,16,FALSE)</f>
        <v>#NAME?</v>
      </c>
      <c r="AM813" s="294" t="e">
        <f ca="1">VLOOKUP(F813,[4]IMC!$B$6:$R$210,17,FALSE)</f>
        <v>#NAME?</v>
      </c>
    </row>
    <row r="814" spans="1:39" ht="12">
      <c r="A814" s="281"/>
      <c r="B814" s="281"/>
      <c r="C814" s="281"/>
      <c r="D814" s="283"/>
      <c r="E814" s="283"/>
      <c r="F814" s="284" t="e">
        <f t="shared" ca="1" si="131"/>
        <v>#NAME?</v>
      </c>
      <c r="G814" s="285" t="e">
        <f t="shared" ca="1" si="132"/>
        <v>#NAME?</v>
      </c>
      <c r="H814" s="281"/>
      <c r="I814" s="281"/>
      <c r="J814" s="281">
        <f t="shared" si="129"/>
        <v>0</v>
      </c>
      <c r="K814" s="281"/>
      <c r="L814" s="300" t="e">
        <f t="shared" si="130"/>
        <v>#DIV/0!</v>
      </c>
      <c r="M814" s="287" t="str">
        <f t="shared" si="124"/>
        <v/>
      </c>
      <c r="N814" s="288" t="e">
        <f ca="1">MATCH(F814,[4]IMC!B:B,0)</f>
        <v>#NAME?</v>
      </c>
      <c r="O814" s="288" t="e">
        <f t="shared" ca="1" si="133"/>
        <v>#NAME?</v>
      </c>
      <c r="P814" s="287" t="e">
        <f ca="1">CONCATENATE(INDEX([4]IMC!$F$1:$R$5,5,$O814) &amp; " e " &amp; INDEX([4]IMC!$F$1:$R$5,5,$O814+1))</f>
        <v>#NAME?</v>
      </c>
      <c r="Q814" s="281"/>
      <c r="R814" s="288" t="e">
        <f ca="1">MATCH(F814,[4]PC!A:A,0)</f>
        <v>#NAME?</v>
      </c>
      <c r="S814" s="288" t="e">
        <f t="shared" ca="1" si="125"/>
        <v>#NAME?</v>
      </c>
      <c r="T814" s="296" t="e">
        <f ca="1">CONCATENATE(INDEX([4]PC!$E$1:$M$2,1,$S814) &amp; " e " &amp; INDEX([4]PC!$E$1:$M$2,1,$S814+1))</f>
        <v>#NAME?</v>
      </c>
      <c r="U814" s="339"/>
      <c r="V814" s="335" t="e">
        <f t="shared" ca="1" si="126"/>
        <v>#NAME?</v>
      </c>
      <c r="W814" s="335" t="e">
        <f ca="1">CONCATENATE(INDEX([4]IMC!$F$1:$R$5,5,$V814) &amp; " e " &amp; INDEX([4]IMC!$F$1:$R$5,5,$V814+1))</f>
        <v>#NAME?</v>
      </c>
      <c r="X814" s="336">
        <f t="shared" si="127"/>
        <v>0</v>
      </c>
      <c r="Y814" s="336">
        <f t="shared" si="128"/>
        <v>0</v>
      </c>
      <c r="Z814" s="337"/>
      <c r="AA814" s="294" t="e">
        <f ca="1">VLOOKUP(F814,[4]IMC!$B$6:$R$210,5,FALSE)</f>
        <v>#NAME?</v>
      </c>
      <c r="AB814" s="294" t="e">
        <f ca="1">VLOOKUP(F814,[4]IMC!$B$6:$R$210,6,FALSE)</f>
        <v>#NAME?</v>
      </c>
      <c r="AC814" s="294" t="e">
        <f ca="1">VLOOKUP(F814,[4]IMC!$B$6:$R$210,7,FALSE)</f>
        <v>#NAME?</v>
      </c>
      <c r="AD814" s="294" t="e">
        <f ca="1">VLOOKUP(F814,[4]IMC!$B$6:$R$210,8,FALSE)</f>
        <v>#NAME?</v>
      </c>
      <c r="AE814" s="294" t="e">
        <f ca="1">VLOOKUP(F814,[4]IMC!$B$6:$R$210,9,FALSE)</f>
        <v>#NAME?</v>
      </c>
      <c r="AF814" s="294" t="e">
        <f ca="1">VLOOKUP(F814,[4]IMC!$B$6:$R$210,10,FALSE)</f>
        <v>#NAME?</v>
      </c>
      <c r="AG814" s="294" t="e">
        <f ca="1">VLOOKUP(F814,[4]IMC!$B$6:$R$210,11,FALSE)</f>
        <v>#NAME?</v>
      </c>
      <c r="AH814" s="294" t="e">
        <f ca="1">VLOOKUP(F814,[4]IMC!$B$6:$R$210,12,FALSE)</f>
        <v>#NAME?</v>
      </c>
      <c r="AI814" s="294" t="e">
        <f ca="1">VLOOKUP(F814,[4]IMC!$B$6:$R$210,13,FALSE)</f>
        <v>#NAME?</v>
      </c>
      <c r="AJ814" s="294" t="e">
        <f ca="1">VLOOKUP(F814,[4]IMC!$B$6:$R$210,14,FALSE)</f>
        <v>#NAME?</v>
      </c>
      <c r="AK814" s="294" t="e">
        <f ca="1">VLOOKUP(F814,[4]IMC!$B$6:$R$210,15,FALSE)</f>
        <v>#NAME?</v>
      </c>
      <c r="AL814" s="294" t="e">
        <f ca="1">VLOOKUP(F814,[4]IMC!$B$6:$R$210,16,FALSE)</f>
        <v>#NAME?</v>
      </c>
      <c r="AM814" s="294" t="e">
        <f ca="1">VLOOKUP(F814,[4]IMC!$B$6:$R$210,17,FALSE)</f>
        <v>#NAME?</v>
      </c>
    </row>
    <row r="815" spans="1:39" ht="12">
      <c r="A815" s="281"/>
      <c r="B815" s="281"/>
      <c r="C815" s="281"/>
      <c r="D815" s="283"/>
      <c r="E815" s="283"/>
      <c r="F815" s="284" t="e">
        <f t="shared" ca="1" si="131"/>
        <v>#NAME?</v>
      </c>
      <c r="G815" s="285" t="e">
        <f t="shared" ca="1" si="132"/>
        <v>#NAME?</v>
      </c>
      <c r="H815" s="281"/>
      <c r="I815" s="281"/>
      <c r="J815" s="281">
        <f t="shared" si="129"/>
        <v>0</v>
      </c>
      <c r="K815" s="281"/>
      <c r="L815" s="300" t="e">
        <f t="shared" si="130"/>
        <v>#DIV/0!</v>
      </c>
      <c r="M815" s="287" t="str">
        <f t="shared" si="124"/>
        <v/>
      </c>
      <c r="N815" s="288" t="e">
        <f ca="1">MATCH(F815,[4]IMC!B:B,0)</f>
        <v>#NAME?</v>
      </c>
      <c r="O815" s="288" t="e">
        <f t="shared" ca="1" si="133"/>
        <v>#NAME?</v>
      </c>
      <c r="P815" s="287" t="e">
        <f ca="1">CONCATENATE(INDEX([4]IMC!$F$1:$R$5,5,$O815) &amp; " e " &amp; INDEX([4]IMC!$F$1:$R$5,5,$O815+1))</f>
        <v>#NAME?</v>
      </c>
      <c r="Q815" s="281"/>
      <c r="R815" s="288" t="e">
        <f ca="1">MATCH(F815,[4]PC!A:A,0)</f>
        <v>#NAME?</v>
      </c>
      <c r="S815" s="288" t="e">
        <f t="shared" ca="1" si="125"/>
        <v>#NAME?</v>
      </c>
      <c r="T815" s="296" t="e">
        <f ca="1">CONCATENATE(INDEX([4]PC!$E$1:$M$2,1,$S815) &amp; " e " &amp; INDEX([4]PC!$E$1:$M$2,1,$S815+1))</f>
        <v>#NAME?</v>
      </c>
      <c r="U815" s="339"/>
      <c r="V815" s="335" t="e">
        <f t="shared" ca="1" si="126"/>
        <v>#NAME?</v>
      </c>
      <c r="W815" s="335" t="e">
        <f ca="1">CONCATENATE(INDEX([4]IMC!$F$1:$R$5,5,$V815) &amp; " e " &amp; INDEX([4]IMC!$F$1:$R$5,5,$V815+1))</f>
        <v>#NAME?</v>
      </c>
      <c r="X815" s="336">
        <f t="shared" si="127"/>
        <v>0</v>
      </c>
      <c r="Y815" s="336">
        <f t="shared" si="128"/>
        <v>0</v>
      </c>
      <c r="Z815" s="337"/>
      <c r="AA815" s="294" t="e">
        <f ca="1">VLOOKUP(F815,[4]IMC!$B$6:$R$210,5,FALSE)</f>
        <v>#NAME?</v>
      </c>
      <c r="AB815" s="294" t="e">
        <f ca="1">VLOOKUP(F815,[4]IMC!$B$6:$R$210,6,FALSE)</f>
        <v>#NAME?</v>
      </c>
      <c r="AC815" s="294" t="e">
        <f ca="1">VLOOKUP(F815,[4]IMC!$B$6:$R$210,7,FALSE)</f>
        <v>#NAME?</v>
      </c>
      <c r="AD815" s="294" t="e">
        <f ca="1">VLOOKUP(F815,[4]IMC!$B$6:$R$210,8,FALSE)</f>
        <v>#NAME?</v>
      </c>
      <c r="AE815" s="294" t="e">
        <f ca="1">VLOOKUP(F815,[4]IMC!$B$6:$R$210,9,FALSE)</f>
        <v>#NAME?</v>
      </c>
      <c r="AF815" s="294" t="e">
        <f ca="1">VLOOKUP(F815,[4]IMC!$B$6:$R$210,10,FALSE)</f>
        <v>#NAME?</v>
      </c>
      <c r="AG815" s="294" t="e">
        <f ca="1">VLOOKUP(F815,[4]IMC!$B$6:$R$210,11,FALSE)</f>
        <v>#NAME?</v>
      </c>
      <c r="AH815" s="294" t="e">
        <f ca="1">VLOOKUP(F815,[4]IMC!$B$6:$R$210,12,FALSE)</f>
        <v>#NAME?</v>
      </c>
      <c r="AI815" s="294" t="e">
        <f ca="1">VLOOKUP(F815,[4]IMC!$B$6:$R$210,13,FALSE)</f>
        <v>#NAME?</v>
      </c>
      <c r="AJ815" s="294" t="e">
        <f ca="1">VLOOKUP(F815,[4]IMC!$B$6:$R$210,14,FALSE)</f>
        <v>#NAME?</v>
      </c>
      <c r="AK815" s="294" t="e">
        <f ca="1">VLOOKUP(F815,[4]IMC!$B$6:$R$210,15,FALSE)</f>
        <v>#NAME?</v>
      </c>
      <c r="AL815" s="294" t="e">
        <f ca="1">VLOOKUP(F815,[4]IMC!$B$6:$R$210,16,FALSE)</f>
        <v>#NAME?</v>
      </c>
      <c r="AM815" s="294" t="e">
        <f ca="1">VLOOKUP(F815,[4]IMC!$B$6:$R$210,17,FALSE)</f>
        <v>#NAME?</v>
      </c>
    </row>
    <row r="816" spans="1:39" ht="12">
      <c r="A816" s="281"/>
      <c r="B816" s="281"/>
      <c r="C816" s="281"/>
      <c r="D816" s="283"/>
      <c r="E816" s="283"/>
      <c r="F816" s="284" t="e">
        <f t="shared" ca="1" si="131"/>
        <v>#NAME?</v>
      </c>
      <c r="G816" s="285" t="e">
        <f t="shared" ca="1" si="132"/>
        <v>#NAME?</v>
      </c>
      <c r="H816" s="281"/>
      <c r="I816" s="281"/>
      <c r="J816" s="281">
        <f t="shared" si="129"/>
        <v>0</v>
      </c>
      <c r="K816" s="281"/>
      <c r="L816" s="300" t="e">
        <f t="shared" si="130"/>
        <v>#DIV/0!</v>
      </c>
      <c r="M816" s="287" t="str">
        <f t="shared" si="124"/>
        <v/>
      </c>
      <c r="N816" s="288" t="e">
        <f ca="1">MATCH(F816,[4]IMC!B:B,0)</f>
        <v>#NAME?</v>
      </c>
      <c r="O816" s="288" t="e">
        <f t="shared" ca="1" si="133"/>
        <v>#NAME?</v>
      </c>
      <c r="P816" s="287" t="e">
        <f ca="1">CONCATENATE(INDEX([4]IMC!$F$1:$R$5,5,$O816) &amp; " e " &amp; INDEX([4]IMC!$F$1:$R$5,5,$O816+1))</f>
        <v>#NAME?</v>
      </c>
      <c r="Q816" s="281"/>
      <c r="R816" s="288" t="e">
        <f ca="1">MATCH(F816,[4]PC!A:A,0)</f>
        <v>#NAME?</v>
      </c>
      <c r="S816" s="288" t="e">
        <f t="shared" ca="1" si="125"/>
        <v>#NAME?</v>
      </c>
      <c r="T816" s="296" t="e">
        <f ca="1">CONCATENATE(INDEX([4]PC!$E$1:$M$2,1,$S816) &amp; " e " &amp; INDEX([4]PC!$E$1:$M$2,1,$S816+1))</f>
        <v>#NAME?</v>
      </c>
      <c r="U816" s="339"/>
      <c r="V816" s="335" t="e">
        <f t="shared" ca="1" si="126"/>
        <v>#NAME?</v>
      </c>
      <c r="W816" s="335" t="e">
        <f ca="1">CONCATENATE(INDEX([4]IMC!$F$1:$R$5,5,$V816) &amp; " e " &amp; INDEX([4]IMC!$F$1:$R$5,5,$V816+1))</f>
        <v>#NAME?</v>
      </c>
      <c r="X816" s="336">
        <f t="shared" si="127"/>
        <v>0</v>
      </c>
      <c r="Y816" s="336">
        <f t="shared" si="128"/>
        <v>0</v>
      </c>
      <c r="Z816" s="337"/>
      <c r="AA816" s="294" t="e">
        <f ca="1">VLOOKUP(F816,[4]IMC!$B$6:$R$210,5,FALSE)</f>
        <v>#NAME?</v>
      </c>
      <c r="AB816" s="294" t="e">
        <f ca="1">VLOOKUP(F816,[4]IMC!$B$6:$R$210,6,FALSE)</f>
        <v>#NAME?</v>
      </c>
      <c r="AC816" s="294" t="e">
        <f ca="1">VLOOKUP(F816,[4]IMC!$B$6:$R$210,7,FALSE)</f>
        <v>#NAME?</v>
      </c>
      <c r="AD816" s="294" t="e">
        <f ca="1">VLOOKUP(F816,[4]IMC!$B$6:$R$210,8,FALSE)</f>
        <v>#NAME?</v>
      </c>
      <c r="AE816" s="294" t="e">
        <f ca="1">VLOOKUP(F816,[4]IMC!$B$6:$R$210,9,FALSE)</f>
        <v>#NAME?</v>
      </c>
      <c r="AF816" s="294" t="e">
        <f ca="1">VLOOKUP(F816,[4]IMC!$B$6:$R$210,10,FALSE)</f>
        <v>#NAME?</v>
      </c>
      <c r="AG816" s="294" t="e">
        <f ca="1">VLOOKUP(F816,[4]IMC!$B$6:$R$210,11,FALSE)</f>
        <v>#NAME?</v>
      </c>
      <c r="AH816" s="294" t="e">
        <f ca="1">VLOOKUP(F816,[4]IMC!$B$6:$R$210,12,FALSE)</f>
        <v>#NAME?</v>
      </c>
      <c r="AI816" s="294" t="e">
        <f ca="1">VLOOKUP(F816,[4]IMC!$B$6:$R$210,13,FALSE)</f>
        <v>#NAME?</v>
      </c>
      <c r="AJ816" s="294" t="e">
        <f ca="1">VLOOKUP(F816,[4]IMC!$B$6:$R$210,14,FALSE)</f>
        <v>#NAME?</v>
      </c>
      <c r="AK816" s="294" t="e">
        <f ca="1">VLOOKUP(F816,[4]IMC!$B$6:$R$210,15,FALSE)</f>
        <v>#NAME?</v>
      </c>
      <c r="AL816" s="294" t="e">
        <f ca="1">VLOOKUP(F816,[4]IMC!$B$6:$R$210,16,FALSE)</f>
        <v>#NAME?</v>
      </c>
      <c r="AM816" s="294" t="e">
        <f ca="1">VLOOKUP(F816,[4]IMC!$B$6:$R$210,17,FALSE)</f>
        <v>#NAME?</v>
      </c>
    </row>
    <row r="817" spans="1:39" ht="12">
      <c r="A817" s="281"/>
      <c r="B817" s="281"/>
      <c r="C817" s="281"/>
      <c r="D817" s="283"/>
      <c r="E817" s="283"/>
      <c r="F817" s="284" t="e">
        <f t="shared" ca="1" si="131"/>
        <v>#NAME?</v>
      </c>
      <c r="G817" s="285" t="e">
        <f t="shared" ca="1" si="132"/>
        <v>#NAME?</v>
      </c>
      <c r="H817" s="281"/>
      <c r="I817" s="281"/>
      <c r="J817" s="281">
        <f t="shared" si="129"/>
        <v>0</v>
      </c>
      <c r="K817" s="281"/>
      <c r="L817" s="300" t="e">
        <f t="shared" si="130"/>
        <v>#DIV/0!</v>
      </c>
      <c r="M817" s="287" t="str">
        <f t="shared" si="124"/>
        <v/>
      </c>
      <c r="N817" s="288" t="e">
        <f ca="1">MATCH(F817,[4]IMC!B:B,0)</f>
        <v>#NAME?</v>
      </c>
      <c r="O817" s="288" t="e">
        <f t="shared" ca="1" si="133"/>
        <v>#NAME?</v>
      </c>
      <c r="P817" s="287" t="e">
        <f ca="1">CONCATENATE(INDEX([4]IMC!$F$1:$R$5,5,$O817) &amp; " e " &amp; INDEX([4]IMC!$F$1:$R$5,5,$O817+1))</f>
        <v>#NAME?</v>
      </c>
      <c r="Q817" s="281"/>
      <c r="R817" s="288" t="e">
        <f ca="1">MATCH(F817,[4]PC!A:A,0)</f>
        <v>#NAME?</v>
      </c>
      <c r="S817" s="288" t="e">
        <f t="shared" ca="1" si="125"/>
        <v>#NAME?</v>
      </c>
      <c r="T817" s="296" t="e">
        <f ca="1">CONCATENATE(INDEX([4]PC!$E$1:$M$2,1,$S817) &amp; " e " &amp; INDEX([4]PC!$E$1:$M$2,1,$S817+1))</f>
        <v>#NAME?</v>
      </c>
      <c r="U817" s="339"/>
      <c r="V817" s="335" t="e">
        <f t="shared" ca="1" si="126"/>
        <v>#NAME?</v>
      </c>
      <c r="W817" s="335" t="e">
        <f ca="1">CONCATENATE(INDEX([4]IMC!$F$1:$R$5,5,$V817) &amp; " e " &amp; INDEX([4]IMC!$F$1:$R$5,5,$V817+1))</f>
        <v>#NAME?</v>
      </c>
      <c r="X817" s="336">
        <f t="shared" si="127"/>
        <v>0</v>
      </c>
      <c r="Y817" s="336">
        <f t="shared" si="128"/>
        <v>0</v>
      </c>
      <c r="Z817" s="337"/>
      <c r="AA817" s="294" t="e">
        <f ca="1">VLOOKUP(F817,[4]IMC!$B$6:$R$210,5,FALSE)</f>
        <v>#NAME?</v>
      </c>
      <c r="AB817" s="294" t="e">
        <f ca="1">VLOOKUP(F817,[4]IMC!$B$6:$R$210,6,FALSE)</f>
        <v>#NAME?</v>
      </c>
      <c r="AC817" s="294" t="e">
        <f ca="1">VLOOKUP(F817,[4]IMC!$B$6:$R$210,7,FALSE)</f>
        <v>#NAME?</v>
      </c>
      <c r="AD817" s="294" t="e">
        <f ca="1">VLOOKUP(F817,[4]IMC!$B$6:$R$210,8,FALSE)</f>
        <v>#NAME?</v>
      </c>
      <c r="AE817" s="294" t="e">
        <f ca="1">VLOOKUP(F817,[4]IMC!$B$6:$R$210,9,FALSE)</f>
        <v>#NAME?</v>
      </c>
      <c r="AF817" s="294" t="e">
        <f ca="1">VLOOKUP(F817,[4]IMC!$B$6:$R$210,10,FALSE)</f>
        <v>#NAME?</v>
      </c>
      <c r="AG817" s="294" t="e">
        <f ca="1">VLOOKUP(F817,[4]IMC!$B$6:$R$210,11,FALSE)</f>
        <v>#NAME?</v>
      </c>
      <c r="AH817" s="294" t="e">
        <f ca="1">VLOOKUP(F817,[4]IMC!$B$6:$R$210,12,FALSE)</f>
        <v>#NAME?</v>
      </c>
      <c r="AI817" s="294" t="e">
        <f ca="1">VLOOKUP(F817,[4]IMC!$B$6:$R$210,13,FALSE)</f>
        <v>#NAME?</v>
      </c>
      <c r="AJ817" s="294" t="e">
        <f ca="1">VLOOKUP(F817,[4]IMC!$B$6:$R$210,14,FALSE)</f>
        <v>#NAME?</v>
      </c>
      <c r="AK817" s="294" t="e">
        <f ca="1">VLOOKUP(F817,[4]IMC!$B$6:$R$210,15,FALSE)</f>
        <v>#NAME?</v>
      </c>
      <c r="AL817" s="294" t="e">
        <f ca="1">VLOOKUP(F817,[4]IMC!$B$6:$R$210,16,FALSE)</f>
        <v>#NAME?</v>
      </c>
      <c r="AM817" s="294" t="e">
        <f ca="1">VLOOKUP(F817,[4]IMC!$B$6:$R$210,17,FALSE)</f>
        <v>#NAME?</v>
      </c>
    </row>
    <row r="818" spans="1:39" ht="12">
      <c r="A818" s="281"/>
      <c r="B818" s="281"/>
      <c r="C818" s="281"/>
      <c r="D818" s="283"/>
      <c r="E818" s="283"/>
      <c r="F818" s="284" t="e">
        <f t="shared" ca="1" si="131"/>
        <v>#NAME?</v>
      </c>
      <c r="G818" s="285" t="e">
        <f t="shared" ca="1" si="132"/>
        <v>#NAME?</v>
      </c>
      <c r="H818" s="281"/>
      <c r="I818" s="281"/>
      <c r="J818" s="281">
        <f t="shared" si="129"/>
        <v>0</v>
      </c>
      <c r="K818" s="281"/>
      <c r="L818" s="300" t="e">
        <f t="shared" si="130"/>
        <v>#DIV/0!</v>
      </c>
      <c r="M818" s="287" t="str">
        <f t="shared" si="124"/>
        <v/>
      </c>
      <c r="N818" s="288" t="e">
        <f ca="1">MATCH(F818,[4]IMC!B:B,0)</f>
        <v>#NAME?</v>
      </c>
      <c r="O818" s="288" t="e">
        <f t="shared" ca="1" si="133"/>
        <v>#NAME?</v>
      </c>
      <c r="P818" s="287" t="e">
        <f ca="1">CONCATENATE(INDEX([4]IMC!$F$1:$R$5,5,$O818) &amp; " e " &amp; INDEX([4]IMC!$F$1:$R$5,5,$O818+1))</f>
        <v>#NAME?</v>
      </c>
      <c r="Q818" s="281"/>
      <c r="R818" s="288" t="e">
        <f ca="1">MATCH(F818,[4]PC!A:A,0)</f>
        <v>#NAME?</v>
      </c>
      <c r="S818" s="288" t="e">
        <f t="shared" ca="1" si="125"/>
        <v>#NAME?</v>
      </c>
      <c r="T818" s="296" t="e">
        <f ca="1">CONCATENATE(INDEX([4]PC!$E$1:$M$2,1,$S818) &amp; " e " &amp; INDEX([4]PC!$E$1:$M$2,1,$S818+1))</f>
        <v>#NAME?</v>
      </c>
      <c r="U818" s="339"/>
      <c r="V818" s="335" t="e">
        <f t="shared" ca="1" si="126"/>
        <v>#NAME?</v>
      </c>
      <c r="W818" s="335" t="e">
        <f ca="1">CONCATENATE(INDEX([4]IMC!$F$1:$R$5,5,$V818) &amp; " e " &amp; INDEX([4]IMC!$F$1:$R$5,5,$V818+1))</f>
        <v>#NAME?</v>
      </c>
      <c r="X818" s="336">
        <f t="shared" si="127"/>
        <v>0</v>
      </c>
      <c r="Y818" s="336">
        <f t="shared" si="128"/>
        <v>0</v>
      </c>
      <c r="Z818" s="337"/>
      <c r="AA818" s="294" t="e">
        <f ca="1">VLOOKUP(F818,[4]IMC!$B$6:$R$210,5,FALSE)</f>
        <v>#NAME?</v>
      </c>
      <c r="AB818" s="294" t="e">
        <f ca="1">VLOOKUP(F818,[4]IMC!$B$6:$R$210,6,FALSE)</f>
        <v>#NAME?</v>
      </c>
      <c r="AC818" s="294" t="e">
        <f ca="1">VLOOKUP(F818,[4]IMC!$B$6:$R$210,7,FALSE)</f>
        <v>#NAME?</v>
      </c>
      <c r="AD818" s="294" t="e">
        <f ca="1">VLOOKUP(F818,[4]IMC!$B$6:$R$210,8,FALSE)</f>
        <v>#NAME?</v>
      </c>
      <c r="AE818" s="294" t="e">
        <f ca="1">VLOOKUP(F818,[4]IMC!$B$6:$R$210,9,FALSE)</f>
        <v>#NAME?</v>
      </c>
      <c r="AF818" s="294" t="e">
        <f ca="1">VLOOKUP(F818,[4]IMC!$B$6:$R$210,10,FALSE)</f>
        <v>#NAME?</v>
      </c>
      <c r="AG818" s="294" t="e">
        <f ca="1">VLOOKUP(F818,[4]IMC!$B$6:$R$210,11,FALSE)</f>
        <v>#NAME?</v>
      </c>
      <c r="AH818" s="294" t="e">
        <f ca="1">VLOOKUP(F818,[4]IMC!$B$6:$R$210,12,FALSE)</f>
        <v>#NAME?</v>
      </c>
      <c r="AI818" s="294" t="e">
        <f ca="1">VLOOKUP(F818,[4]IMC!$B$6:$R$210,13,FALSE)</f>
        <v>#NAME?</v>
      </c>
      <c r="AJ818" s="294" t="e">
        <f ca="1">VLOOKUP(F818,[4]IMC!$B$6:$R$210,14,FALSE)</f>
        <v>#NAME?</v>
      </c>
      <c r="AK818" s="294" t="e">
        <f ca="1">VLOOKUP(F818,[4]IMC!$B$6:$R$210,15,FALSE)</f>
        <v>#NAME?</v>
      </c>
      <c r="AL818" s="294" t="e">
        <f ca="1">VLOOKUP(F818,[4]IMC!$B$6:$R$210,16,FALSE)</f>
        <v>#NAME?</v>
      </c>
      <c r="AM818" s="294" t="e">
        <f ca="1">VLOOKUP(F818,[4]IMC!$B$6:$R$210,17,FALSE)</f>
        <v>#NAME?</v>
      </c>
    </row>
    <row r="819" spans="1:39" ht="12">
      <c r="A819" s="281"/>
      <c r="B819" s="281"/>
      <c r="C819" s="281"/>
      <c r="D819" s="283"/>
      <c r="E819" s="283"/>
      <c r="F819" s="284" t="e">
        <f t="shared" ca="1" si="131"/>
        <v>#NAME?</v>
      </c>
      <c r="G819" s="285" t="e">
        <f t="shared" ca="1" si="132"/>
        <v>#NAME?</v>
      </c>
      <c r="H819" s="281"/>
      <c r="I819" s="281"/>
      <c r="J819" s="281">
        <f t="shared" si="129"/>
        <v>0</v>
      </c>
      <c r="K819" s="281"/>
      <c r="L819" s="300" t="e">
        <f t="shared" si="130"/>
        <v>#DIV/0!</v>
      </c>
      <c r="M819" s="287" t="str">
        <f t="shared" si="124"/>
        <v/>
      </c>
      <c r="N819" s="288" t="e">
        <f ca="1">MATCH(F819,[4]IMC!B:B,0)</f>
        <v>#NAME?</v>
      </c>
      <c r="O819" s="288" t="e">
        <f t="shared" ca="1" si="133"/>
        <v>#NAME?</v>
      </c>
      <c r="P819" s="287" t="e">
        <f ca="1">CONCATENATE(INDEX([4]IMC!$F$1:$R$5,5,$O819) &amp; " e " &amp; INDEX([4]IMC!$F$1:$R$5,5,$O819+1))</f>
        <v>#NAME?</v>
      </c>
      <c r="Q819" s="281"/>
      <c r="R819" s="288" t="e">
        <f ca="1">MATCH(F819,[4]PC!A:A,0)</f>
        <v>#NAME?</v>
      </c>
      <c r="S819" s="288" t="e">
        <f t="shared" ca="1" si="125"/>
        <v>#NAME?</v>
      </c>
      <c r="T819" s="296" t="e">
        <f ca="1">CONCATENATE(INDEX([4]PC!$E$1:$M$2,1,$S819) &amp; " e " &amp; INDEX([4]PC!$E$1:$M$2,1,$S819+1))</f>
        <v>#NAME?</v>
      </c>
      <c r="U819" s="339"/>
      <c r="V819" s="335" t="e">
        <f t="shared" ca="1" si="126"/>
        <v>#NAME?</v>
      </c>
      <c r="W819" s="335" t="e">
        <f ca="1">CONCATENATE(INDEX([4]IMC!$F$1:$R$5,5,$V819) &amp; " e " &amp; INDEX([4]IMC!$F$1:$R$5,5,$V819+1))</f>
        <v>#NAME?</v>
      </c>
      <c r="X819" s="336">
        <f t="shared" si="127"/>
        <v>0</v>
      </c>
      <c r="Y819" s="336">
        <f t="shared" si="128"/>
        <v>0</v>
      </c>
      <c r="Z819" s="337"/>
      <c r="AA819" s="294" t="e">
        <f ca="1">VLOOKUP(F819,[4]IMC!$B$6:$R$210,5,FALSE)</f>
        <v>#NAME?</v>
      </c>
      <c r="AB819" s="294" t="e">
        <f ca="1">VLOOKUP(F819,[4]IMC!$B$6:$R$210,6,FALSE)</f>
        <v>#NAME?</v>
      </c>
      <c r="AC819" s="294" t="e">
        <f ca="1">VLOOKUP(F819,[4]IMC!$B$6:$R$210,7,FALSE)</f>
        <v>#NAME?</v>
      </c>
      <c r="AD819" s="294" t="e">
        <f ca="1">VLOOKUP(F819,[4]IMC!$B$6:$R$210,8,FALSE)</f>
        <v>#NAME?</v>
      </c>
      <c r="AE819" s="294" t="e">
        <f ca="1">VLOOKUP(F819,[4]IMC!$B$6:$R$210,9,FALSE)</f>
        <v>#NAME?</v>
      </c>
      <c r="AF819" s="294" t="e">
        <f ca="1">VLOOKUP(F819,[4]IMC!$B$6:$R$210,10,FALSE)</f>
        <v>#NAME?</v>
      </c>
      <c r="AG819" s="294" t="e">
        <f ca="1">VLOOKUP(F819,[4]IMC!$B$6:$R$210,11,FALSE)</f>
        <v>#NAME?</v>
      </c>
      <c r="AH819" s="294" t="e">
        <f ca="1">VLOOKUP(F819,[4]IMC!$B$6:$R$210,12,FALSE)</f>
        <v>#NAME?</v>
      </c>
      <c r="AI819" s="294" t="e">
        <f ca="1">VLOOKUP(F819,[4]IMC!$B$6:$R$210,13,FALSE)</f>
        <v>#NAME?</v>
      </c>
      <c r="AJ819" s="294" t="e">
        <f ca="1">VLOOKUP(F819,[4]IMC!$B$6:$R$210,14,FALSE)</f>
        <v>#NAME?</v>
      </c>
      <c r="AK819" s="294" t="e">
        <f ca="1">VLOOKUP(F819,[4]IMC!$B$6:$R$210,15,FALSE)</f>
        <v>#NAME?</v>
      </c>
      <c r="AL819" s="294" t="e">
        <f ca="1">VLOOKUP(F819,[4]IMC!$B$6:$R$210,16,FALSE)</f>
        <v>#NAME?</v>
      </c>
      <c r="AM819" s="294" t="e">
        <f ca="1">VLOOKUP(F819,[4]IMC!$B$6:$R$210,17,FALSE)</f>
        <v>#NAME?</v>
      </c>
    </row>
    <row r="820" spans="1:39" ht="12">
      <c r="A820" s="281"/>
      <c r="B820" s="281"/>
      <c r="C820" s="281"/>
      <c r="D820" s="283"/>
      <c r="E820" s="283"/>
      <c r="F820" s="284" t="e">
        <f t="shared" ca="1" si="131"/>
        <v>#NAME?</v>
      </c>
      <c r="G820" s="285" t="e">
        <f t="shared" ca="1" si="132"/>
        <v>#NAME?</v>
      </c>
      <c r="H820" s="281"/>
      <c r="I820" s="281"/>
      <c r="J820" s="281">
        <f t="shared" si="129"/>
        <v>0</v>
      </c>
      <c r="K820" s="281"/>
      <c r="L820" s="300" t="e">
        <f t="shared" si="130"/>
        <v>#DIV/0!</v>
      </c>
      <c r="M820" s="287" t="str">
        <f t="shared" si="124"/>
        <v/>
      </c>
      <c r="N820" s="288" t="e">
        <f ca="1">MATCH(F820,[4]IMC!B:B,0)</f>
        <v>#NAME?</v>
      </c>
      <c r="O820" s="288" t="e">
        <f t="shared" ca="1" si="133"/>
        <v>#NAME?</v>
      </c>
      <c r="P820" s="287" t="e">
        <f ca="1">CONCATENATE(INDEX([4]IMC!$F$1:$R$5,5,$O820) &amp; " e " &amp; INDEX([4]IMC!$F$1:$R$5,5,$O820+1))</f>
        <v>#NAME?</v>
      </c>
      <c r="Q820" s="281"/>
      <c r="R820" s="288" t="e">
        <f ca="1">MATCH(F820,[4]PC!A:A,0)</f>
        <v>#NAME?</v>
      </c>
      <c r="S820" s="288" t="e">
        <f t="shared" ca="1" si="125"/>
        <v>#NAME?</v>
      </c>
      <c r="T820" s="296" t="e">
        <f ca="1">CONCATENATE(INDEX([4]PC!$E$1:$M$2,1,$S820) &amp; " e " &amp; INDEX([4]PC!$E$1:$M$2,1,$S820+1))</f>
        <v>#NAME?</v>
      </c>
      <c r="U820" s="339"/>
      <c r="V820" s="335" t="e">
        <f t="shared" ca="1" si="126"/>
        <v>#NAME?</v>
      </c>
      <c r="W820" s="335" t="e">
        <f ca="1">CONCATENATE(INDEX([4]IMC!$F$1:$R$5,5,$V820) &amp; " e " &amp; INDEX([4]IMC!$F$1:$R$5,5,$V820+1))</f>
        <v>#NAME?</v>
      </c>
      <c r="X820" s="336">
        <f t="shared" si="127"/>
        <v>0</v>
      </c>
      <c r="Y820" s="336">
        <f t="shared" si="128"/>
        <v>0</v>
      </c>
      <c r="Z820" s="337"/>
      <c r="AA820" s="294" t="e">
        <f ca="1">VLOOKUP(F820,[4]IMC!$B$6:$R$210,5,FALSE)</f>
        <v>#NAME?</v>
      </c>
      <c r="AB820" s="294" t="e">
        <f ca="1">VLOOKUP(F820,[4]IMC!$B$6:$R$210,6,FALSE)</f>
        <v>#NAME?</v>
      </c>
      <c r="AC820" s="294" t="e">
        <f ca="1">VLOOKUP(F820,[4]IMC!$B$6:$R$210,7,FALSE)</f>
        <v>#NAME?</v>
      </c>
      <c r="AD820" s="294" t="e">
        <f ca="1">VLOOKUP(F820,[4]IMC!$B$6:$R$210,8,FALSE)</f>
        <v>#NAME?</v>
      </c>
      <c r="AE820" s="294" t="e">
        <f ca="1">VLOOKUP(F820,[4]IMC!$B$6:$R$210,9,FALSE)</f>
        <v>#NAME?</v>
      </c>
      <c r="AF820" s="294" t="e">
        <f ca="1">VLOOKUP(F820,[4]IMC!$B$6:$R$210,10,FALSE)</f>
        <v>#NAME?</v>
      </c>
      <c r="AG820" s="294" t="e">
        <f ca="1">VLOOKUP(F820,[4]IMC!$B$6:$R$210,11,FALSE)</f>
        <v>#NAME?</v>
      </c>
      <c r="AH820" s="294" t="e">
        <f ca="1">VLOOKUP(F820,[4]IMC!$B$6:$R$210,12,FALSE)</f>
        <v>#NAME?</v>
      </c>
      <c r="AI820" s="294" t="e">
        <f ca="1">VLOOKUP(F820,[4]IMC!$B$6:$R$210,13,FALSE)</f>
        <v>#NAME?</v>
      </c>
      <c r="AJ820" s="294" t="e">
        <f ca="1">VLOOKUP(F820,[4]IMC!$B$6:$R$210,14,FALSE)</f>
        <v>#NAME?</v>
      </c>
      <c r="AK820" s="294" t="e">
        <f ca="1">VLOOKUP(F820,[4]IMC!$B$6:$R$210,15,FALSE)</f>
        <v>#NAME?</v>
      </c>
      <c r="AL820" s="294" t="e">
        <f ca="1">VLOOKUP(F820,[4]IMC!$B$6:$R$210,16,FALSE)</f>
        <v>#NAME?</v>
      </c>
      <c r="AM820" s="294" t="e">
        <f ca="1">VLOOKUP(F820,[4]IMC!$B$6:$R$210,17,FALSE)</f>
        <v>#NAME?</v>
      </c>
    </row>
    <row r="821" spans="1:39" ht="12">
      <c r="A821" s="281"/>
      <c r="B821" s="281"/>
      <c r="C821" s="281"/>
      <c r="D821" s="283"/>
      <c r="E821" s="283"/>
      <c r="F821" s="284" t="e">
        <f t="shared" ca="1" si="131"/>
        <v>#NAME?</v>
      </c>
      <c r="G821" s="285" t="e">
        <f t="shared" ca="1" si="132"/>
        <v>#NAME?</v>
      </c>
      <c r="H821" s="281"/>
      <c r="I821" s="281"/>
      <c r="J821" s="281">
        <f t="shared" si="129"/>
        <v>0</v>
      </c>
      <c r="K821" s="281"/>
      <c r="L821" s="300" t="e">
        <f t="shared" si="130"/>
        <v>#DIV/0!</v>
      </c>
      <c r="M821" s="287" t="str">
        <f t="shared" si="124"/>
        <v/>
      </c>
      <c r="N821" s="288" t="e">
        <f ca="1">MATCH(F821,[4]IMC!B:B,0)</f>
        <v>#NAME?</v>
      </c>
      <c r="O821" s="288" t="e">
        <f t="shared" ca="1" si="133"/>
        <v>#NAME?</v>
      </c>
      <c r="P821" s="287" t="e">
        <f ca="1">CONCATENATE(INDEX([4]IMC!$F$1:$R$5,5,$O821) &amp; " e " &amp; INDEX([4]IMC!$F$1:$R$5,5,$O821+1))</f>
        <v>#NAME?</v>
      </c>
      <c r="Q821" s="281"/>
      <c r="R821" s="288" t="e">
        <f ca="1">MATCH(F821,[4]PC!A:A,0)</f>
        <v>#NAME?</v>
      </c>
      <c r="S821" s="288" t="e">
        <f t="shared" ca="1" si="125"/>
        <v>#NAME?</v>
      </c>
      <c r="T821" s="296" t="e">
        <f ca="1">CONCATENATE(INDEX([4]PC!$E$1:$M$2,1,$S821) &amp; " e " &amp; INDEX([4]PC!$E$1:$M$2,1,$S821+1))</f>
        <v>#NAME?</v>
      </c>
      <c r="U821" s="339"/>
      <c r="V821" s="335" t="e">
        <f t="shared" ca="1" si="126"/>
        <v>#NAME?</v>
      </c>
      <c r="W821" s="335" t="e">
        <f ca="1">CONCATENATE(INDEX([4]IMC!$F$1:$R$5,5,$V821) &amp; " e " &amp; INDEX([4]IMC!$F$1:$R$5,5,$V821+1))</f>
        <v>#NAME?</v>
      </c>
      <c r="X821" s="336">
        <f t="shared" si="127"/>
        <v>0</v>
      </c>
      <c r="Y821" s="336">
        <f t="shared" si="128"/>
        <v>0</v>
      </c>
      <c r="Z821" s="337"/>
      <c r="AA821" s="294" t="e">
        <f ca="1">VLOOKUP(F821,[4]IMC!$B$6:$R$210,5,FALSE)</f>
        <v>#NAME?</v>
      </c>
      <c r="AB821" s="294" t="e">
        <f ca="1">VLOOKUP(F821,[4]IMC!$B$6:$R$210,6,FALSE)</f>
        <v>#NAME?</v>
      </c>
      <c r="AC821" s="294" t="e">
        <f ca="1">VLOOKUP(F821,[4]IMC!$B$6:$R$210,7,FALSE)</f>
        <v>#NAME?</v>
      </c>
      <c r="AD821" s="294" t="e">
        <f ca="1">VLOOKUP(F821,[4]IMC!$B$6:$R$210,8,FALSE)</f>
        <v>#NAME?</v>
      </c>
      <c r="AE821" s="294" t="e">
        <f ca="1">VLOOKUP(F821,[4]IMC!$B$6:$R$210,9,FALSE)</f>
        <v>#NAME?</v>
      </c>
      <c r="AF821" s="294" t="e">
        <f ca="1">VLOOKUP(F821,[4]IMC!$B$6:$R$210,10,FALSE)</f>
        <v>#NAME?</v>
      </c>
      <c r="AG821" s="294" t="e">
        <f ca="1">VLOOKUP(F821,[4]IMC!$B$6:$R$210,11,FALSE)</f>
        <v>#NAME?</v>
      </c>
      <c r="AH821" s="294" t="e">
        <f ca="1">VLOOKUP(F821,[4]IMC!$B$6:$R$210,12,FALSE)</f>
        <v>#NAME?</v>
      </c>
      <c r="AI821" s="294" t="e">
        <f ca="1">VLOOKUP(F821,[4]IMC!$B$6:$R$210,13,FALSE)</f>
        <v>#NAME?</v>
      </c>
      <c r="AJ821" s="294" t="e">
        <f ca="1">VLOOKUP(F821,[4]IMC!$B$6:$R$210,14,FALSE)</f>
        <v>#NAME?</v>
      </c>
      <c r="AK821" s="294" t="e">
        <f ca="1">VLOOKUP(F821,[4]IMC!$B$6:$R$210,15,FALSE)</f>
        <v>#NAME?</v>
      </c>
      <c r="AL821" s="294" t="e">
        <f ca="1">VLOOKUP(F821,[4]IMC!$B$6:$R$210,16,FALSE)</f>
        <v>#NAME?</v>
      </c>
      <c r="AM821" s="294" t="e">
        <f ca="1">VLOOKUP(F821,[4]IMC!$B$6:$R$210,17,FALSE)</f>
        <v>#NAME?</v>
      </c>
    </row>
    <row r="822" spans="1:39" ht="12">
      <c r="A822" s="281"/>
      <c r="B822" s="281"/>
      <c r="C822" s="281"/>
      <c r="D822" s="283"/>
      <c r="E822" s="283"/>
      <c r="F822" s="284" t="e">
        <f t="shared" ca="1" si="131"/>
        <v>#NAME?</v>
      </c>
      <c r="G822" s="285" t="e">
        <f t="shared" ca="1" si="132"/>
        <v>#NAME?</v>
      </c>
      <c r="H822" s="281"/>
      <c r="I822" s="281"/>
      <c r="J822" s="281">
        <f t="shared" si="129"/>
        <v>0</v>
      </c>
      <c r="K822" s="281"/>
      <c r="L822" s="300" t="e">
        <f t="shared" si="130"/>
        <v>#DIV/0!</v>
      </c>
      <c r="M822" s="287" t="str">
        <f t="shared" si="124"/>
        <v/>
      </c>
      <c r="N822" s="288" t="e">
        <f ca="1">MATCH(F822,[4]IMC!B:B,0)</f>
        <v>#NAME?</v>
      </c>
      <c r="O822" s="288" t="e">
        <f t="shared" ca="1" si="133"/>
        <v>#NAME?</v>
      </c>
      <c r="P822" s="287" t="e">
        <f ca="1">CONCATENATE(INDEX([4]IMC!$F$1:$R$5,5,$O822) &amp; " e " &amp; INDEX([4]IMC!$F$1:$R$5,5,$O822+1))</f>
        <v>#NAME?</v>
      </c>
      <c r="Q822" s="281"/>
      <c r="R822" s="288" t="e">
        <f ca="1">MATCH(F822,[4]PC!A:A,0)</f>
        <v>#NAME?</v>
      </c>
      <c r="S822" s="288" t="e">
        <f t="shared" ca="1" si="125"/>
        <v>#NAME?</v>
      </c>
      <c r="T822" s="296" t="e">
        <f ca="1">CONCATENATE(INDEX([4]PC!$E$1:$M$2,1,$S822) &amp; " e " &amp; INDEX([4]PC!$E$1:$M$2,1,$S822+1))</f>
        <v>#NAME?</v>
      </c>
      <c r="U822" s="339"/>
      <c r="V822" s="335" t="e">
        <f t="shared" ca="1" si="126"/>
        <v>#NAME?</v>
      </c>
      <c r="W822" s="335" t="e">
        <f ca="1">CONCATENATE(INDEX([4]IMC!$F$1:$R$5,5,$V822) &amp; " e " &amp; INDEX([4]IMC!$F$1:$R$5,5,$V822+1))</f>
        <v>#NAME?</v>
      </c>
      <c r="X822" s="336">
        <f t="shared" si="127"/>
        <v>0</v>
      </c>
      <c r="Y822" s="336">
        <f t="shared" si="128"/>
        <v>0</v>
      </c>
      <c r="Z822" s="337"/>
      <c r="AA822" s="294" t="e">
        <f ca="1">VLOOKUP(F822,[4]IMC!$B$6:$R$210,5,FALSE)</f>
        <v>#NAME?</v>
      </c>
      <c r="AB822" s="294" t="e">
        <f ca="1">VLOOKUP(F822,[4]IMC!$B$6:$R$210,6,FALSE)</f>
        <v>#NAME?</v>
      </c>
      <c r="AC822" s="294" t="e">
        <f ca="1">VLOOKUP(F822,[4]IMC!$B$6:$R$210,7,FALSE)</f>
        <v>#NAME?</v>
      </c>
      <c r="AD822" s="294" t="e">
        <f ca="1">VLOOKUP(F822,[4]IMC!$B$6:$R$210,8,FALSE)</f>
        <v>#NAME?</v>
      </c>
      <c r="AE822" s="294" t="e">
        <f ca="1">VLOOKUP(F822,[4]IMC!$B$6:$R$210,9,FALSE)</f>
        <v>#NAME?</v>
      </c>
      <c r="AF822" s="294" t="e">
        <f ca="1">VLOOKUP(F822,[4]IMC!$B$6:$R$210,10,FALSE)</f>
        <v>#NAME?</v>
      </c>
      <c r="AG822" s="294" t="e">
        <f ca="1">VLOOKUP(F822,[4]IMC!$B$6:$R$210,11,FALSE)</f>
        <v>#NAME?</v>
      </c>
      <c r="AH822" s="294" t="e">
        <f ca="1">VLOOKUP(F822,[4]IMC!$B$6:$R$210,12,FALSE)</f>
        <v>#NAME?</v>
      </c>
      <c r="AI822" s="294" t="e">
        <f ca="1">VLOOKUP(F822,[4]IMC!$B$6:$R$210,13,FALSE)</f>
        <v>#NAME?</v>
      </c>
      <c r="AJ822" s="294" t="e">
        <f ca="1">VLOOKUP(F822,[4]IMC!$B$6:$R$210,14,FALSE)</f>
        <v>#NAME?</v>
      </c>
      <c r="AK822" s="294" t="e">
        <f ca="1">VLOOKUP(F822,[4]IMC!$B$6:$R$210,15,FALSE)</f>
        <v>#NAME?</v>
      </c>
      <c r="AL822" s="294" t="e">
        <f ca="1">VLOOKUP(F822,[4]IMC!$B$6:$R$210,16,FALSE)</f>
        <v>#NAME?</v>
      </c>
      <c r="AM822" s="294" t="e">
        <f ca="1">VLOOKUP(F822,[4]IMC!$B$6:$R$210,17,FALSE)</f>
        <v>#NAME?</v>
      </c>
    </row>
    <row r="823" spans="1:39" ht="12">
      <c r="A823" s="281"/>
      <c r="B823" s="281"/>
      <c r="C823" s="281"/>
      <c r="D823" s="283"/>
      <c r="E823" s="283"/>
      <c r="F823" s="284" t="e">
        <f t="shared" ca="1" si="131"/>
        <v>#NAME?</v>
      </c>
      <c r="G823" s="285" t="e">
        <f t="shared" ca="1" si="132"/>
        <v>#NAME?</v>
      </c>
      <c r="H823" s="281"/>
      <c r="I823" s="281"/>
      <c r="J823" s="281">
        <f t="shared" si="129"/>
        <v>0</v>
      </c>
      <c r="K823" s="281"/>
      <c r="L823" s="300" t="e">
        <f t="shared" si="130"/>
        <v>#DIV/0!</v>
      </c>
      <c r="M823" s="287" t="str">
        <f t="shared" si="124"/>
        <v/>
      </c>
      <c r="N823" s="288" t="e">
        <f ca="1">MATCH(F823,[4]IMC!B:B,0)</f>
        <v>#NAME?</v>
      </c>
      <c r="O823" s="288" t="e">
        <f t="shared" ca="1" si="133"/>
        <v>#NAME?</v>
      </c>
      <c r="P823" s="287" t="e">
        <f ca="1">CONCATENATE(INDEX([4]IMC!$F$1:$R$5,5,$O823) &amp; " e " &amp; INDEX([4]IMC!$F$1:$R$5,5,$O823+1))</f>
        <v>#NAME?</v>
      </c>
      <c r="Q823" s="281"/>
      <c r="R823" s="288" t="e">
        <f ca="1">MATCH(F823,[4]PC!A:A,0)</f>
        <v>#NAME?</v>
      </c>
      <c r="S823" s="288" t="e">
        <f t="shared" ca="1" si="125"/>
        <v>#NAME?</v>
      </c>
      <c r="T823" s="296" t="e">
        <f ca="1">CONCATENATE(INDEX([4]PC!$E$1:$M$2,1,$S823) &amp; " e " &amp; INDEX([4]PC!$E$1:$M$2,1,$S823+1))</f>
        <v>#NAME?</v>
      </c>
      <c r="U823" s="339"/>
      <c r="V823" s="335" t="e">
        <f t="shared" ca="1" si="126"/>
        <v>#NAME?</v>
      </c>
      <c r="W823" s="335" t="e">
        <f ca="1">CONCATENATE(INDEX([4]IMC!$F$1:$R$5,5,$V823) &amp; " e " &amp; INDEX([4]IMC!$F$1:$R$5,5,$V823+1))</f>
        <v>#NAME?</v>
      </c>
      <c r="X823" s="336">
        <f t="shared" si="127"/>
        <v>0</v>
      </c>
      <c r="Y823" s="336">
        <f t="shared" si="128"/>
        <v>0</v>
      </c>
      <c r="Z823" s="337"/>
      <c r="AA823" s="294" t="e">
        <f ca="1">VLOOKUP(F823,[4]IMC!$B$6:$R$210,5,FALSE)</f>
        <v>#NAME?</v>
      </c>
      <c r="AB823" s="294" t="e">
        <f ca="1">VLOOKUP(F823,[4]IMC!$B$6:$R$210,6,FALSE)</f>
        <v>#NAME?</v>
      </c>
      <c r="AC823" s="294" t="e">
        <f ca="1">VLOOKUP(F823,[4]IMC!$B$6:$R$210,7,FALSE)</f>
        <v>#NAME?</v>
      </c>
      <c r="AD823" s="294" t="e">
        <f ca="1">VLOOKUP(F823,[4]IMC!$B$6:$R$210,8,FALSE)</f>
        <v>#NAME?</v>
      </c>
      <c r="AE823" s="294" t="e">
        <f ca="1">VLOOKUP(F823,[4]IMC!$B$6:$R$210,9,FALSE)</f>
        <v>#NAME?</v>
      </c>
      <c r="AF823" s="294" t="e">
        <f ca="1">VLOOKUP(F823,[4]IMC!$B$6:$R$210,10,FALSE)</f>
        <v>#NAME?</v>
      </c>
      <c r="AG823" s="294" t="e">
        <f ca="1">VLOOKUP(F823,[4]IMC!$B$6:$R$210,11,FALSE)</f>
        <v>#NAME?</v>
      </c>
      <c r="AH823" s="294" t="e">
        <f ca="1">VLOOKUP(F823,[4]IMC!$B$6:$R$210,12,FALSE)</f>
        <v>#NAME?</v>
      </c>
      <c r="AI823" s="294" t="e">
        <f ca="1">VLOOKUP(F823,[4]IMC!$B$6:$R$210,13,FALSE)</f>
        <v>#NAME?</v>
      </c>
      <c r="AJ823" s="294" t="e">
        <f ca="1">VLOOKUP(F823,[4]IMC!$B$6:$R$210,14,FALSE)</f>
        <v>#NAME?</v>
      </c>
      <c r="AK823" s="294" t="e">
        <f ca="1">VLOOKUP(F823,[4]IMC!$B$6:$R$210,15,FALSE)</f>
        <v>#NAME?</v>
      </c>
      <c r="AL823" s="294" t="e">
        <f ca="1">VLOOKUP(F823,[4]IMC!$B$6:$R$210,16,FALSE)</f>
        <v>#NAME?</v>
      </c>
      <c r="AM823" s="294" t="e">
        <f ca="1">VLOOKUP(F823,[4]IMC!$B$6:$R$210,17,FALSE)</f>
        <v>#NAME?</v>
      </c>
    </row>
    <row r="824" spans="1:39" ht="12">
      <c r="A824" s="281"/>
      <c r="B824" s="281"/>
      <c r="C824" s="281"/>
      <c r="D824" s="283"/>
      <c r="E824" s="283"/>
      <c r="F824" s="284" t="e">
        <f t="shared" ca="1" si="131"/>
        <v>#NAME?</v>
      </c>
      <c r="G824" s="285" t="e">
        <f t="shared" ca="1" si="132"/>
        <v>#NAME?</v>
      </c>
      <c r="H824" s="281"/>
      <c r="I824" s="281"/>
      <c r="J824" s="281">
        <f t="shared" si="129"/>
        <v>0</v>
      </c>
      <c r="K824" s="281"/>
      <c r="L824" s="300" t="e">
        <f t="shared" si="130"/>
        <v>#DIV/0!</v>
      </c>
      <c r="M824" s="287" t="str">
        <f t="shared" si="124"/>
        <v/>
      </c>
      <c r="N824" s="288" t="e">
        <f ca="1">MATCH(F824,[4]IMC!B:B,0)</f>
        <v>#NAME?</v>
      </c>
      <c r="O824" s="288" t="e">
        <f t="shared" ca="1" si="133"/>
        <v>#NAME?</v>
      </c>
      <c r="P824" s="287" t="e">
        <f ca="1">CONCATENATE(INDEX([4]IMC!$F$1:$R$5,5,$O824) &amp; " e " &amp; INDEX([4]IMC!$F$1:$R$5,5,$O824+1))</f>
        <v>#NAME?</v>
      </c>
      <c r="Q824" s="281"/>
      <c r="R824" s="288" t="e">
        <f ca="1">MATCH(F824,[4]PC!A:A,0)</f>
        <v>#NAME?</v>
      </c>
      <c r="S824" s="288" t="e">
        <f t="shared" ca="1" si="125"/>
        <v>#NAME?</v>
      </c>
      <c r="T824" s="296" t="e">
        <f ca="1">CONCATENATE(INDEX([4]PC!$E$1:$M$2,1,$S824) &amp; " e " &amp; INDEX([4]PC!$E$1:$M$2,1,$S824+1))</f>
        <v>#NAME?</v>
      </c>
      <c r="U824" s="339"/>
      <c r="V824" s="335" t="e">
        <f t="shared" ca="1" si="126"/>
        <v>#NAME?</v>
      </c>
      <c r="W824" s="335" t="e">
        <f ca="1">CONCATENATE(INDEX([4]IMC!$F$1:$R$5,5,$V824) &amp; " e " &amp; INDEX([4]IMC!$F$1:$R$5,5,$V824+1))</f>
        <v>#NAME?</v>
      </c>
      <c r="X824" s="336">
        <f t="shared" si="127"/>
        <v>0</v>
      </c>
      <c r="Y824" s="336">
        <f t="shared" si="128"/>
        <v>0</v>
      </c>
      <c r="Z824" s="337"/>
      <c r="AA824" s="294" t="e">
        <f ca="1">VLOOKUP(F824,[4]IMC!$B$6:$R$210,5,FALSE)</f>
        <v>#NAME?</v>
      </c>
      <c r="AB824" s="294" t="e">
        <f ca="1">VLOOKUP(F824,[4]IMC!$B$6:$R$210,6,FALSE)</f>
        <v>#NAME?</v>
      </c>
      <c r="AC824" s="294" t="e">
        <f ca="1">VLOOKUP(F824,[4]IMC!$B$6:$R$210,7,FALSE)</f>
        <v>#NAME?</v>
      </c>
      <c r="AD824" s="294" t="e">
        <f ca="1">VLOOKUP(F824,[4]IMC!$B$6:$R$210,8,FALSE)</f>
        <v>#NAME?</v>
      </c>
      <c r="AE824" s="294" t="e">
        <f ca="1">VLOOKUP(F824,[4]IMC!$B$6:$R$210,9,FALSE)</f>
        <v>#NAME?</v>
      </c>
      <c r="AF824" s="294" t="e">
        <f ca="1">VLOOKUP(F824,[4]IMC!$B$6:$R$210,10,FALSE)</f>
        <v>#NAME?</v>
      </c>
      <c r="AG824" s="294" t="e">
        <f ca="1">VLOOKUP(F824,[4]IMC!$B$6:$R$210,11,FALSE)</f>
        <v>#NAME?</v>
      </c>
      <c r="AH824" s="294" t="e">
        <f ca="1">VLOOKUP(F824,[4]IMC!$B$6:$R$210,12,FALSE)</f>
        <v>#NAME?</v>
      </c>
      <c r="AI824" s="294" t="e">
        <f ca="1">VLOOKUP(F824,[4]IMC!$B$6:$R$210,13,FALSE)</f>
        <v>#NAME?</v>
      </c>
      <c r="AJ824" s="294" t="e">
        <f ca="1">VLOOKUP(F824,[4]IMC!$B$6:$R$210,14,FALSE)</f>
        <v>#NAME?</v>
      </c>
      <c r="AK824" s="294" t="e">
        <f ca="1">VLOOKUP(F824,[4]IMC!$B$6:$R$210,15,FALSE)</f>
        <v>#NAME?</v>
      </c>
      <c r="AL824" s="294" t="e">
        <f ca="1">VLOOKUP(F824,[4]IMC!$B$6:$R$210,16,FALSE)</f>
        <v>#NAME?</v>
      </c>
      <c r="AM824" s="294" t="e">
        <f ca="1">VLOOKUP(F824,[4]IMC!$B$6:$R$210,17,FALSE)</f>
        <v>#NAME?</v>
      </c>
    </row>
    <row r="825" spans="1:39" ht="12">
      <c r="A825" s="281"/>
      <c r="B825" s="281"/>
      <c r="C825" s="281"/>
      <c r="D825" s="283"/>
      <c r="E825" s="283"/>
      <c r="F825" s="284" t="e">
        <f t="shared" ca="1" si="131"/>
        <v>#NAME?</v>
      </c>
      <c r="G825" s="285" t="e">
        <f t="shared" ca="1" si="132"/>
        <v>#NAME?</v>
      </c>
      <c r="H825" s="281"/>
      <c r="I825" s="281"/>
      <c r="J825" s="281">
        <f t="shared" si="129"/>
        <v>0</v>
      </c>
      <c r="K825" s="281"/>
      <c r="L825" s="300" t="e">
        <f t="shared" si="130"/>
        <v>#DIV/0!</v>
      </c>
      <c r="M825" s="287" t="str">
        <f t="shared" si="124"/>
        <v/>
      </c>
      <c r="N825" s="288" t="e">
        <f ca="1">MATCH(F825,[4]IMC!B:B,0)</f>
        <v>#NAME?</v>
      </c>
      <c r="O825" s="288" t="e">
        <f t="shared" ca="1" si="133"/>
        <v>#NAME?</v>
      </c>
      <c r="P825" s="287" t="e">
        <f ca="1">CONCATENATE(INDEX([4]IMC!$F$1:$R$5,5,$O825) &amp; " e " &amp; INDEX([4]IMC!$F$1:$R$5,5,$O825+1))</f>
        <v>#NAME?</v>
      </c>
      <c r="Q825" s="281"/>
      <c r="R825" s="288" t="e">
        <f ca="1">MATCH(F825,[4]PC!A:A,0)</f>
        <v>#NAME?</v>
      </c>
      <c r="S825" s="288" t="e">
        <f t="shared" ca="1" si="125"/>
        <v>#NAME?</v>
      </c>
      <c r="T825" s="296" t="e">
        <f ca="1">CONCATENATE(INDEX([4]PC!$E$1:$M$2,1,$S825) &amp; " e " &amp; INDEX([4]PC!$E$1:$M$2,1,$S825+1))</f>
        <v>#NAME?</v>
      </c>
      <c r="U825" s="339"/>
      <c r="V825" s="335" t="e">
        <f t="shared" ca="1" si="126"/>
        <v>#NAME?</v>
      </c>
      <c r="W825" s="335" t="e">
        <f ca="1">CONCATENATE(INDEX([4]IMC!$F$1:$R$5,5,$V825) &amp; " e " &amp; INDEX([4]IMC!$F$1:$R$5,5,$V825+1))</f>
        <v>#NAME?</v>
      </c>
      <c r="X825" s="336">
        <f t="shared" si="127"/>
        <v>0</v>
      </c>
      <c r="Y825" s="336">
        <f t="shared" si="128"/>
        <v>0</v>
      </c>
      <c r="Z825" s="337"/>
      <c r="AA825" s="294" t="e">
        <f ca="1">VLOOKUP(F825,[4]IMC!$B$6:$R$210,5,FALSE)</f>
        <v>#NAME?</v>
      </c>
      <c r="AB825" s="294" t="e">
        <f ca="1">VLOOKUP(F825,[4]IMC!$B$6:$R$210,6,FALSE)</f>
        <v>#NAME?</v>
      </c>
      <c r="AC825" s="294" t="e">
        <f ca="1">VLOOKUP(F825,[4]IMC!$B$6:$R$210,7,FALSE)</f>
        <v>#NAME?</v>
      </c>
      <c r="AD825" s="294" t="e">
        <f ca="1">VLOOKUP(F825,[4]IMC!$B$6:$R$210,8,FALSE)</f>
        <v>#NAME?</v>
      </c>
      <c r="AE825" s="294" t="e">
        <f ca="1">VLOOKUP(F825,[4]IMC!$B$6:$R$210,9,FALSE)</f>
        <v>#NAME?</v>
      </c>
      <c r="AF825" s="294" t="e">
        <f ca="1">VLOOKUP(F825,[4]IMC!$B$6:$R$210,10,FALSE)</f>
        <v>#NAME?</v>
      </c>
      <c r="AG825" s="294" t="e">
        <f ca="1">VLOOKUP(F825,[4]IMC!$B$6:$R$210,11,FALSE)</f>
        <v>#NAME?</v>
      </c>
      <c r="AH825" s="294" t="e">
        <f ca="1">VLOOKUP(F825,[4]IMC!$B$6:$R$210,12,FALSE)</f>
        <v>#NAME?</v>
      </c>
      <c r="AI825" s="294" t="e">
        <f ca="1">VLOOKUP(F825,[4]IMC!$B$6:$R$210,13,FALSE)</f>
        <v>#NAME?</v>
      </c>
      <c r="AJ825" s="294" t="e">
        <f ca="1">VLOOKUP(F825,[4]IMC!$B$6:$R$210,14,FALSE)</f>
        <v>#NAME?</v>
      </c>
      <c r="AK825" s="294" t="e">
        <f ca="1">VLOOKUP(F825,[4]IMC!$B$6:$R$210,15,FALSE)</f>
        <v>#NAME?</v>
      </c>
      <c r="AL825" s="294" t="e">
        <f ca="1">VLOOKUP(F825,[4]IMC!$B$6:$R$210,16,FALSE)</f>
        <v>#NAME?</v>
      </c>
      <c r="AM825" s="294" t="e">
        <f ca="1">VLOOKUP(F825,[4]IMC!$B$6:$R$210,17,FALSE)</f>
        <v>#NAME?</v>
      </c>
    </row>
    <row r="826" spans="1:39" ht="12">
      <c r="A826" s="281"/>
      <c r="B826" s="281"/>
      <c r="C826" s="281"/>
      <c r="D826" s="283"/>
      <c r="E826" s="283"/>
      <c r="F826" s="284" t="e">
        <f t="shared" ca="1" si="131"/>
        <v>#NAME?</v>
      </c>
      <c r="G826" s="285" t="e">
        <f t="shared" ca="1" si="132"/>
        <v>#NAME?</v>
      </c>
      <c r="H826" s="281"/>
      <c r="I826" s="281"/>
      <c r="J826" s="281">
        <f t="shared" si="129"/>
        <v>0</v>
      </c>
      <c r="K826" s="281"/>
      <c r="L826" s="300" t="e">
        <f t="shared" si="130"/>
        <v>#DIV/0!</v>
      </c>
      <c r="M826" s="287" t="str">
        <f t="shared" si="124"/>
        <v/>
      </c>
      <c r="N826" s="288" t="e">
        <f ca="1">MATCH(F826,[4]IMC!B:B,0)</f>
        <v>#NAME?</v>
      </c>
      <c r="O826" s="288" t="e">
        <f t="shared" ca="1" si="133"/>
        <v>#NAME?</v>
      </c>
      <c r="P826" s="287" t="e">
        <f ca="1">CONCATENATE(INDEX([4]IMC!$F$1:$R$5,5,$O826) &amp; " e " &amp; INDEX([4]IMC!$F$1:$R$5,5,$O826+1))</f>
        <v>#NAME?</v>
      </c>
      <c r="Q826" s="281"/>
      <c r="R826" s="288" t="e">
        <f ca="1">MATCH(F826,[4]PC!A:A,0)</f>
        <v>#NAME?</v>
      </c>
      <c r="S826" s="288" t="e">
        <f t="shared" ca="1" si="125"/>
        <v>#NAME?</v>
      </c>
      <c r="T826" s="296" t="e">
        <f ca="1">CONCATENATE(INDEX([4]PC!$E$1:$M$2,1,$S826) &amp; " e " &amp; INDEX([4]PC!$E$1:$M$2,1,$S826+1))</f>
        <v>#NAME?</v>
      </c>
      <c r="U826" s="339"/>
      <c r="V826" s="335" t="e">
        <f t="shared" ca="1" si="126"/>
        <v>#NAME?</v>
      </c>
      <c r="W826" s="335" t="e">
        <f ca="1">CONCATENATE(INDEX([4]IMC!$F$1:$R$5,5,$V826) &amp; " e " &amp; INDEX([4]IMC!$F$1:$R$5,5,$V826+1))</f>
        <v>#NAME?</v>
      </c>
      <c r="X826" s="336">
        <f t="shared" si="127"/>
        <v>0</v>
      </c>
      <c r="Y826" s="336">
        <f t="shared" si="128"/>
        <v>0</v>
      </c>
      <c r="Z826" s="337"/>
      <c r="AA826" s="294" t="e">
        <f ca="1">VLOOKUP(F826,[4]IMC!$B$6:$R$210,5,FALSE)</f>
        <v>#NAME?</v>
      </c>
      <c r="AB826" s="294" t="e">
        <f ca="1">VLOOKUP(F826,[4]IMC!$B$6:$R$210,6,FALSE)</f>
        <v>#NAME?</v>
      </c>
      <c r="AC826" s="294" t="e">
        <f ca="1">VLOOKUP(F826,[4]IMC!$B$6:$R$210,7,FALSE)</f>
        <v>#NAME?</v>
      </c>
      <c r="AD826" s="294" t="e">
        <f ca="1">VLOOKUP(F826,[4]IMC!$B$6:$R$210,8,FALSE)</f>
        <v>#NAME?</v>
      </c>
      <c r="AE826" s="294" t="e">
        <f ca="1">VLOOKUP(F826,[4]IMC!$B$6:$R$210,9,FALSE)</f>
        <v>#NAME?</v>
      </c>
      <c r="AF826" s="294" t="e">
        <f ca="1">VLOOKUP(F826,[4]IMC!$B$6:$R$210,10,FALSE)</f>
        <v>#NAME?</v>
      </c>
      <c r="AG826" s="294" t="e">
        <f ca="1">VLOOKUP(F826,[4]IMC!$B$6:$R$210,11,FALSE)</f>
        <v>#NAME?</v>
      </c>
      <c r="AH826" s="294" t="e">
        <f ca="1">VLOOKUP(F826,[4]IMC!$B$6:$R$210,12,FALSE)</f>
        <v>#NAME?</v>
      </c>
      <c r="AI826" s="294" t="e">
        <f ca="1">VLOOKUP(F826,[4]IMC!$B$6:$R$210,13,FALSE)</f>
        <v>#NAME?</v>
      </c>
      <c r="AJ826" s="294" t="e">
        <f ca="1">VLOOKUP(F826,[4]IMC!$B$6:$R$210,14,FALSE)</f>
        <v>#NAME?</v>
      </c>
      <c r="AK826" s="294" t="e">
        <f ca="1">VLOOKUP(F826,[4]IMC!$B$6:$R$210,15,FALSE)</f>
        <v>#NAME?</v>
      </c>
      <c r="AL826" s="294" t="e">
        <f ca="1">VLOOKUP(F826,[4]IMC!$B$6:$R$210,16,FALSE)</f>
        <v>#NAME?</v>
      </c>
      <c r="AM826" s="294" t="e">
        <f ca="1">VLOOKUP(F826,[4]IMC!$B$6:$R$210,17,FALSE)</f>
        <v>#NAME?</v>
      </c>
    </row>
    <row r="827" spans="1:39" ht="12">
      <c r="A827" s="281"/>
      <c r="B827" s="281"/>
      <c r="C827" s="281"/>
      <c r="D827" s="283"/>
      <c r="E827" s="283"/>
      <c r="F827" s="284" t="e">
        <f t="shared" ca="1" si="131"/>
        <v>#NAME?</v>
      </c>
      <c r="G827" s="285" t="e">
        <f t="shared" ca="1" si="132"/>
        <v>#NAME?</v>
      </c>
      <c r="H827" s="281"/>
      <c r="I827" s="281"/>
      <c r="J827" s="281">
        <f t="shared" si="129"/>
        <v>0</v>
      </c>
      <c r="K827" s="281"/>
      <c r="L827" s="300" t="e">
        <f t="shared" si="130"/>
        <v>#DIV/0!</v>
      </c>
      <c r="M827" s="287" t="str">
        <f t="shared" si="124"/>
        <v/>
      </c>
      <c r="N827" s="288" t="e">
        <f ca="1">MATCH(F827,[4]IMC!B:B,0)</f>
        <v>#NAME?</v>
      </c>
      <c r="O827" s="288" t="e">
        <f t="shared" ca="1" si="133"/>
        <v>#NAME?</v>
      </c>
      <c r="P827" s="287" t="e">
        <f ca="1">CONCATENATE(INDEX([4]IMC!$F$1:$R$5,5,$O827) &amp; " e " &amp; INDEX([4]IMC!$F$1:$R$5,5,$O827+1))</f>
        <v>#NAME?</v>
      </c>
      <c r="Q827" s="281"/>
      <c r="R827" s="288" t="e">
        <f ca="1">MATCH(F827,[4]PC!A:A,0)</f>
        <v>#NAME?</v>
      </c>
      <c r="S827" s="288" t="e">
        <f t="shared" ca="1" si="125"/>
        <v>#NAME?</v>
      </c>
      <c r="T827" s="296" t="e">
        <f ca="1">CONCATENATE(INDEX([4]PC!$E$1:$M$2,1,$S827) &amp; " e " &amp; INDEX([4]PC!$E$1:$M$2,1,$S827+1))</f>
        <v>#NAME?</v>
      </c>
      <c r="U827" s="339"/>
      <c r="V827" s="335" t="e">
        <f t="shared" ca="1" si="126"/>
        <v>#NAME?</v>
      </c>
      <c r="W827" s="335" t="e">
        <f ca="1">CONCATENATE(INDEX([4]IMC!$F$1:$R$5,5,$V827) &amp; " e " &amp; INDEX([4]IMC!$F$1:$R$5,5,$V827+1))</f>
        <v>#NAME?</v>
      </c>
      <c r="X827" s="336">
        <f t="shared" si="127"/>
        <v>0</v>
      </c>
      <c r="Y827" s="336">
        <f t="shared" si="128"/>
        <v>0</v>
      </c>
      <c r="Z827" s="337"/>
      <c r="AA827" s="294" t="e">
        <f ca="1">VLOOKUP(F827,[4]IMC!$B$6:$R$210,5,FALSE)</f>
        <v>#NAME?</v>
      </c>
      <c r="AB827" s="294" t="e">
        <f ca="1">VLOOKUP(F827,[4]IMC!$B$6:$R$210,6,FALSE)</f>
        <v>#NAME?</v>
      </c>
      <c r="AC827" s="294" t="e">
        <f ca="1">VLOOKUP(F827,[4]IMC!$B$6:$R$210,7,FALSE)</f>
        <v>#NAME?</v>
      </c>
      <c r="AD827" s="294" t="e">
        <f ca="1">VLOOKUP(F827,[4]IMC!$B$6:$R$210,8,FALSE)</f>
        <v>#NAME?</v>
      </c>
      <c r="AE827" s="294" t="e">
        <f ca="1">VLOOKUP(F827,[4]IMC!$B$6:$R$210,9,FALSE)</f>
        <v>#NAME?</v>
      </c>
      <c r="AF827" s="294" t="e">
        <f ca="1">VLOOKUP(F827,[4]IMC!$B$6:$R$210,10,FALSE)</f>
        <v>#NAME?</v>
      </c>
      <c r="AG827" s="294" t="e">
        <f ca="1">VLOOKUP(F827,[4]IMC!$B$6:$R$210,11,FALSE)</f>
        <v>#NAME?</v>
      </c>
      <c r="AH827" s="294" t="e">
        <f ca="1">VLOOKUP(F827,[4]IMC!$B$6:$R$210,12,FALSE)</f>
        <v>#NAME?</v>
      </c>
      <c r="AI827" s="294" t="e">
        <f ca="1">VLOOKUP(F827,[4]IMC!$B$6:$R$210,13,FALSE)</f>
        <v>#NAME?</v>
      </c>
      <c r="AJ827" s="294" t="e">
        <f ca="1">VLOOKUP(F827,[4]IMC!$B$6:$R$210,14,FALSE)</f>
        <v>#NAME?</v>
      </c>
      <c r="AK827" s="294" t="e">
        <f ca="1">VLOOKUP(F827,[4]IMC!$B$6:$R$210,15,FALSE)</f>
        <v>#NAME?</v>
      </c>
      <c r="AL827" s="294" t="e">
        <f ca="1">VLOOKUP(F827,[4]IMC!$B$6:$R$210,16,FALSE)</f>
        <v>#NAME?</v>
      </c>
      <c r="AM827" s="294" t="e">
        <f ca="1">VLOOKUP(F827,[4]IMC!$B$6:$R$210,17,FALSE)</f>
        <v>#NAME?</v>
      </c>
    </row>
    <row r="828" spans="1:39" ht="12">
      <c r="A828" s="281"/>
      <c r="B828" s="281"/>
      <c r="C828" s="281"/>
      <c r="D828" s="283"/>
      <c r="E828" s="283"/>
      <c r="F828" s="284" t="e">
        <f t="shared" ca="1" si="131"/>
        <v>#NAME?</v>
      </c>
      <c r="G828" s="285" t="e">
        <f t="shared" ca="1" si="132"/>
        <v>#NAME?</v>
      </c>
      <c r="H828" s="281"/>
      <c r="I828" s="281"/>
      <c r="J828" s="281">
        <f t="shared" si="129"/>
        <v>0</v>
      </c>
      <c r="K828" s="281"/>
      <c r="L828" s="300" t="e">
        <f t="shared" si="130"/>
        <v>#DIV/0!</v>
      </c>
      <c r="M828" s="287" t="str">
        <f t="shared" si="124"/>
        <v/>
      </c>
      <c r="N828" s="288" t="e">
        <f ca="1">MATCH(F828,[4]IMC!B:B,0)</f>
        <v>#NAME?</v>
      </c>
      <c r="O828" s="288" t="e">
        <f t="shared" ca="1" si="133"/>
        <v>#NAME?</v>
      </c>
      <c r="P828" s="287" t="e">
        <f ca="1">CONCATENATE(INDEX([4]IMC!$F$1:$R$5,5,$O828) &amp; " e " &amp; INDEX([4]IMC!$F$1:$R$5,5,$O828+1))</f>
        <v>#NAME?</v>
      </c>
      <c r="Q828" s="281"/>
      <c r="R828" s="288" t="e">
        <f ca="1">MATCH(F828,[4]PC!A:A,0)</f>
        <v>#NAME?</v>
      </c>
      <c r="S828" s="288" t="e">
        <f t="shared" ca="1" si="125"/>
        <v>#NAME?</v>
      </c>
      <c r="T828" s="296" t="e">
        <f ca="1">CONCATENATE(INDEX([4]PC!$E$1:$M$2,1,$S828) &amp; " e " &amp; INDEX([4]PC!$E$1:$M$2,1,$S828+1))</f>
        <v>#NAME?</v>
      </c>
      <c r="U828" s="339"/>
      <c r="V828" s="335" t="e">
        <f t="shared" ca="1" si="126"/>
        <v>#NAME?</v>
      </c>
      <c r="W828" s="335" t="e">
        <f ca="1">CONCATENATE(INDEX([4]IMC!$F$1:$R$5,5,$V828) &amp; " e " &amp; INDEX([4]IMC!$F$1:$R$5,5,$V828+1))</f>
        <v>#NAME?</v>
      </c>
      <c r="X828" s="336">
        <f t="shared" si="127"/>
        <v>0</v>
      </c>
      <c r="Y828" s="336">
        <f t="shared" si="128"/>
        <v>0</v>
      </c>
      <c r="Z828" s="337"/>
      <c r="AA828" s="294" t="e">
        <f ca="1">VLOOKUP(F828,[4]IMC!$B$6:$R$210,5,FALSE)</f>
        <v>#NAME?</v>
      </c>
      <c r="AB828" s="294" t="e">
        <f ca="1">VLOOKUP(F828,[4]IMC!$B$6:$R$210,6,FALSE)</f>
        <v>#NAME?</v>
      </c>
      <c r="AC828" s="294" t="e">
        <f ca="1">VLOOKUP(F828,[4]IMC!$B$6:$R$210,7,FALSE)</f>
        <v>#NAME?</v>
      </c>
      <c r="AD828" s="294" t="e">
        <f ca="1">VLOOKUP(F828,[4]IMC!$B$6:$R$210,8,FALSE)</f>
        <v>#NAME?</v>
      </c>
      <c r="AE828" s="294" t="e">
        <f ca="1">VLOOKUP(F828,[4]IMC!$B$6:$R$210,9,FALSE)</f>
        <v>#NAME?</v>
      </c>
      <c r="AF828" s="294" t="e">
        <f ca="1">VLOOKUP(F828,[4]IMC!$B$6:$R$210,10,FALSE)</f>
        <v>#NAME?</v>
      </c>
      <c r="AG828" s="294" t="e">
        <f ca="1">VLOOKUP(F828,[4]IMC!$B$6:$R$210,11,FALSE)</f>
        <v>#NAME?</v>
      </c>
      <c r="AH828" s="294" t="e">
        <f ca="1">VLOOKUP(F828,[4]IMC!$B$6:$R$210,12,FALSE)</f>
        <v>#NAME?</v>
      </c>
      <c r="AI828" s="294" t="e">
        <f ca="1">VLOOKUP(F828,[4]IMC!$B$6:$R$210,13,FALSE)</f>
        <v>#NAME?</v>
      </c>
      <c r="AJ828" s="294" t="e">
        <f ca="1">VLOOKUP(F828,[4]IMC!$B$6:$R$210,14,FALSE)</f>
        <v>#NAME?</v>
      </c>
      <c r="AK828" s="294" t="e">
        <f ca="1">VLOOKUP(F828,[4]IMC!$B$6:$R$210,15,FALSE)</f>
        <v>#NAME?</v>
      </c>
      <c r="AL828" s="294" t="e">
        <f ca="1">VLOOKUP(F828,[4]IMC!$B$6:$R$210,16,FALSE)</f>
        <v>#NAME?</v>
      </c>
      <c r="AM828" s="294" t="e">
        <f ca="1">VLOOKUP(F828,[4]IMC!$B$6:$R$210,17,FALSE)</f>
        <v>#NAME?</v>
      </c>
    </row>
    <row r="829" spans="1:39" ht="12">
      <c r="A829" s="281"/>
      <c r="B829" s="281"/>
      <c r="C829" s="281"/>
      <c r="D829" s="283"/>
      <c r="E829" s="283"/>
      <c r="F829" s="284" t="e">
        <f t="shared" ca="1" si="131"/>
        <v>#NAME?</v>
      </c>
      <c r="G829" s="285" t="e">
        <f t="shared" ca="1" si="132"/>
        <v>#NAME?</v>
      </c>
      <c r="H829" s="281"/>
      <c r="I829" s="281"/>
      <c r="J829" s="281">
        <f t="shared" si="129"/>
        <v>0</v>
      </c>
      <c r="K829" s="281"/>
      <c r="L829" s="300" t="e">
        <f t="shared" si="130"/>
        <v>#DIV/0!</v>
      </c>
      <c r="M829" s="287" t="str">
        <f t="shared" si="124"/>
        <v/>
      </c>
      <c r="N829" s="288" t="e">
        <f ca="1">MATCH(F829,[4]IMC!B:B,0)</f>
        <v>#NAME?</v>
      </c>
      <c r="O829" s="288" t="e">
        <f t="shared" ca="1" si="133"/>
        <v>#NAME?</v>
      </c>
      <c r="P829" s="287" t="e">
        <f ca="1">CONCATENATE(INDEX([4]IMC!$F$1:$R$5,5,$O829) &amp; " e " &amp; INDEX([4]IMC!$F$1:$R$5,5,$O829+1))</f>
        <v>#NAME?</v>
      </c>
      <c r="Q829" s="281"/>
      <c r="R829" s="288" t="e">
        <f ca="1">MATCH(F829,[4]PC!A:A,0)</f>
        <v>#NAME?</v>
      </c>
      <c r="S829" s="288" t="e">
        <f t="shared" ca="1" si="125"/>
        <v>#NAME?</v>
      </c>
      <c r="T829" s="296" t="e">
        <f ca="1">CONCATENATE(INDEX([4]PC!$E$1:$M$2,1,$S829) &amp; " e " &amp; INDEX([4]PC!$E$1:$M$2,1,$S829+1))</f>
        <v>#NAME?</v>
      </c>
      <c r="U829" s="339"/>
      <c r="V829" s="335" t="e">
        <f t="shared" ca="1" si="126"/>
        <v>#NAME?</v>
      </c>
      <c r="W829" s="335" t="e">
        <f ca="1">CONCATENATE(INDEX([4]IMC!$F$1:$R$5,5,$V829) &amp; " e " &amp; INDEX([4]IMC!$F$1:$R$5,5,$V829+1))</f>
        <v>#NAME?</v>
      </c>
      <c r="X829" s="336">
        <f t="shared" si="127"/>
        <v>0</v>
      </c>
      <c r="Y829" s="336">
        <f t="shared" si="128"/>
        <v>0</v>
      </c>
      <c r="Z829" s="337"/>
      <c r="AA829" s="294" t="e">
        <f ca="1">VLOOKUP(F829,[4]IMC!$B$6:$R$210,5,FALSE)</f>
        <v>#NAME?</v>
      </c>
      <c r="AB829" s="294" t="e">
        <f ca="1">VLOOKUP(F829,[4]IMC!$B$6:$R$210,6,FALSE)</f>
        <v>#NAME?</v>
      </c>
      <c r="AC829" s="294" t="e">
        <f ca="1">VLOOKUP(F829,[4]IMC!$B$6:$R$210,7,FALSE)</f>
        <v>#NAME?</v>
      </c>
      <c r="AD829" s="294" t="e">
        <f ca="1">VLOOKUP(F829,[4]IMC!$B$6:$R$210,8,FALSE)</f>
        <v>#NAME?</v>
      </c>
      <c r="AE829" s="294" t="e">
        <f ca="1">VLOOKUP(F829,[4]IMC!$B$6:$R$210,9,FALSE)</f>
        <v>#NAME?</v>
      </c>
      <c r="AF829" s="294" t="e">
        <f ca="1">VLOOKUP(F829,[4]IMC!$B$6:$R$210,10,FALSE)</f>
        <v>#NAME?</v>
      </c>
      <c r="AG829" s="294" t="e">
        <f ca="1">VLOOKUP(F829,[4]IMC!$B$6:$R$210,11,FALSE)</f>
        <v>#NAME?</v>
      </c>
      <c r="AH829" s="294" t="e">
        <f ca="1">VLOOKUP(F829,[4]IMC!$B$6:$R$210,12,FALSE)</f>
        <v>#NAME?</v>
      </c>
      <c r="AI829" s="294" t="e">
        <f ca="1">VLOOKUP(F829,[4]IMC!$B$6:$R$210,13,FALSE)</f>
        <v>#NAME?</v>
      </c>
      <c r="AJ829" s="294" t="e">
        <f ca="1">VLOOKUP(F829,[4]IMC!$B$6:$R$210,14,FALSE)</f>
        <v>#NAME?</v>
      </c>
      <c r="AK829" s="294" t="e">
        <f ca="1">VLOOKUP(F829,[4]IMC!$B$6:$R$210,15,FALSE)</f>
        <v>#NAME?</v>
      </c>
      <c r="AL829" s="294" t="e">
        <f ca="1">VLOOKUP(F829,[4]IMC!$B$6:$R$210,16,FALSE)</f>
        <v>#NAME?</v>
      </c>
      <c r="AM829" s="294" t="e">
        <f ca="1">VLOOKUP(F829,[4]IMC!$B$6:$R$210,17,FALSE)</f>
        <v>#NAME?</v>
      </c>
    </row>
    <row r="830" spans="1:39" ht="12">
      <c r="A830" s="281"/>
      <c r="B830" s="281"/>
      <c r="C830" s="281"/>
      <c r="D830" s="283"/>
      <c r="E830" s="283"/>
      <c r="F830" s="284" t="e">
        <f t="shared" ca="1" si="131"/>
        <v>#NAME?</v>
      </c>
      <c r="G830" s="285" t="e">
        <f t="shared" ca="1" si="132"/>
        <v>#NAME?</v>
      </c>
      <c r="H830" s="281"/>
      <c r="I830" s="281"/>
      <c r="J830" s="281">
        <f t="shared" si="129"/>
        <v>0</v>
      </c>
      <c r="K830" s="281"/>
      <c r="L830" s="300" t="e">
        <f t="shared" si="130"/>
        <v>#DIV/0!</v>
      </c>
      <c r="M830" s="287" t="str">
        <f t="shared" si="124"/>
        <v/>
      </c>
      <c r="N830" s="288" t="e">
        <f ca="1">MATCH(F830,[4]IMC!B:B,0)</f>
        <v>#NAME?</v>
      </c>
      <c r="O830" s="288" t="e">
        <f t="shared" ca="1" si="133"/>
        <v>#NAME?</v>
      </c>
      <c r="P830" s="287" t="e">
        <f ca="1">CONCATENATE(INDEX([4]IMC!$F$1:$R$5,5,$O830) &amp; " e " &amp; INDEX([4]IMC!$F$1:$R$5,5,$O830+1))</f>
        <v>#NAME?</v>
      </c>
      <c r="Q830" s="281"/>
      <c r="R830" s="288" t="e">
        <f ca="1">MATCH(F830,[4]PC!A:A,0)</f>
        <v>#NAME?</v>
      </c>
      <c r="S830" s="288" t="e">
        <f t="shared" ca="1" si="125"/>
        <v>#NAME?</v>
      </c>
      <c r="T830" s="296" t="e">
        <f ca="1">CONCATENATE(INDEX([4]PC!$E$1:$M$2,1,$S830) &amp; " e " &amp; INDEX([4]PC!$E$1:$M$2,1,$S830+1))</f>
        <v>#NAME?</v>
      </c>
      <c r="U830" s="339"/>
      <c r="V830" s="335" t="e">
        <f t="shared" ca="1" si="126"/>
        <v>#NAME?</v>
      </c>
      <c r="W830" s="335" t="e">
        <f ca="1">CONCATENATE(INDEX([4]IMC!$F$1:$R$5,5,$V830) &amp; " e " &amp; INDEX([4]IMC!$F$1:$R$5,5,$V830+1))</f>
        <v>#NAME?</v>
      </c>
      <c r="X830" s="336">
        <f t="shared" si="127"/>
        <v>0</v>
      </c>
      <c r="Y830" s="336">
        <f t="shared" si="128"/>
        <v>0</v>
      </c>
      <c r="Z830" s="337"/>
      <c r="AA830" s="294" t="e">
        <f ca="1">VLOOKUP(F830,[4]IMC!$B$6:$R$210,5,FALSE)</f>
        <v>#NAME?</v>
      </c>
      <c r="AB830" s="294" t="e">
        <f ca="1">VLOOKUP(F830,[4]IMC!$B$6:$R$210,6,FALSE)</f>
        <v>#NAME?</v>
      </c>
      <c r="AC830" s="294" t="e">
        <f ca="1">VLOOKUP(F830,[4]IMC!$B$6:$R$210,7,FALSE)</f>
        <v>#NAME?</v>
      </c>
      <c r="AD830" s="294" t="e">
        <f ca="1">VLOOKUP(F830,[4]IMC!$B$6:$R$210,8,FALSE)</f>
        <v>#NAME?</v>
      </c>
      <c r="AE830" s="294" t="e">
        <f ca="1">VLOOKUP(F830,[4]IMC!$B$6:$R$210,9,FALSE)</f>
        <v>#NAME?</v>
      </c>
      <c r="AF830" s="294" t="e">
        <f ca="1">VLOOKUP(F830,[4]IMC!$B$6:$R$210,10,FALSE)</f>
        <v>#NAME?</v>
      </c>
      <c r="AG830" s="294" t="e">
        <f ca="1">VLOOKUP(F830,[4]IMC!$B$6:$R$210,11,FALSE)</f>
        <v>#NAME?</v>
      </c>
      <c r="AH830" s="294" t="e">
        <f ca="1">VLOOKUP(F830,[4]IMC!$B$6:$R$210,12,FALSE)</f>
        <v>#NAME?</v>
      </c>
      <c r="AI830" s="294" t="e">
        <f ca="1">VLOOKUP(F830,[4]IMC!$B$6:$R$210,13,FALSE)</f>
        <v>#NAME?</v>
      </c>
      <c r="AJ830" s="294" t="e">
        <f ca="1">VLOOKUP(F830,[4]IMC!$B$6:$R$210,14,FALSE)</f>
        <v>#NAME?</v>
      </c>
      <c r="AK830" s="294" t="e">
        <f ca="1">VLOOKUP(F830,[4]IMC!$B$6:$R$210,15,FALSE)</f>
        <v>#NAME?</v>
      </c>
      <c r="AL830" s="294" t="e">
        <f ca="1">VLOOKUP(F830,[4]IMC!$B$6:$R$210,16,FALSE)</f>
        <v>#NAME?</v>
      </c>
      <c r="AM830" s="294" t="e">
        <f ca="1">VLOOKUP(F830,[4]IMC!$B$6:$R$210,17,FALSE)</f>
        <v>#NAME?</v>
      </c>
    </row>
    <row r="831" spans="1:39" ht="12">
      <c r="A831" s="281"/>
      <c r="B831" s="281"/>
      <c r="C831" s="281"/>
      <c r="D831" s="283"/>
      <c r="E831" s="283"/>
      <c r="F831" s="284" t="e">
        <f t="shared" ca="1" si="131"/>
        <v>#NAME?</v>
      </c>
      <c r="G831" s="285" t="e">
        <f t="shared" ca="1" si="132"/>
        <v>#NAME?</v>
      </c>
      <c r="H831" s="281"/>
      <c r="I831" s="281"/>
      <c r="J831" s="281">
        <f t="shared" si="129"/>
        <v>0</v>
      </c>
      <c r="K831" s="281"/>
      <c r="L831" s="300" t="e">
        <f t="shared" si="130"/>
        <v>#DIV/0!</v>
      </c>
      <c r="M831" s="287" t="str">
        <f t="shared" si="124"/>
        <v/>
      </c>
      <c r="N831" s="288" t="e">
        <f ca="1">MATCH(F831,[4]IMC!B:B,0)</f>
        <v>#NAME?</v>
      </c>
      <c r="O831" s="288" t="e">
        <f t="shared" ca="1" si="133"/>
        <v>#NAME?</v>
      </c>
      <c r="P831" s="287" t="e">
        <f ca="1">CONCATENATE(INDEX([4]IMC!$F$1:$R$5,5,$O831) &amp; " e " &amp; INDEX([4]IMC!$F$1:$R$5,5,$O831+1))</f>
        <v>#NAME?</v>
      </c>
      <c r="Q831" s="281"/>
      <c r="R831" s="288" t="e">
        <f ca="1">MATCH(F831,[4]PC!A:A,0)</f>
        <v>#NAME?</v>
      </c>
      <c r="S831" s="288" t="e">
        <f t="shared" ca="1" si="125"/>
        <v>#NAME?</v>
      </c>
      <c r="T831" s="296" t="e">
        <f ca="1">CONCATENATE(INDEX([4]PC!$E$1:$M$2,1,$S831) &amp; " e " &amp; INDEX([4]PC!$E$1:$M$2,1,$S831+1))</f>
        <v>#NAME?</v>
      </c>
      <c r="U831" s="339"/>
      <c r="V831" s="335" t="e">
        <f t="shared" ca="1" si="126"/>
        <v>#NAME?</v>
      </c>
      <c r="W831" s="335" t="e">
        <f ca="1">CONCATENATE(INDEX([4]IMC!$F$1:$R$5,5,$V831) &amp; " e " &amp; INDEX([4]IMC!$F$1:$R$5,5,$V831+1))</f>
        <v>#NAME?</v>
      </c>
      <c r="X831" s="336">
        <f t="shared" si="127"/>
        <v>0</v>
      </c>
      <c r="Y831" s="336">
        <f t="shared" si="128"/>
        <v>0</v>
      </c>
      <c r="Z831" s="337"/>
      <c r="AA831" s="294" t="e">
        <f ca="1">VLOOKUP(F831,[4]IMC!$B$6:$R$210,5,FALSE)</f>
        <v>#NAME?</v>
      </c>
      <c r="AB831" s="294" t="e">
        <f ca="1">VLOOKUP(F831,[4]IMC!$B$6:$R$210,6,FALSE)</f>
        <v>#NAME?</v>
      </c>
      <c r="AC831" s="294" t="e">
        <f ca="1">VLOOKUP(F831,[4]IMC!$B$6:$R$210,7,FALSE)</f>
        <v>#NAME?</v>
      </c>
      <c r="AD831" s="294" t="e">
        <f ca="1">VLOOKUP(F831,[4]IMC!$B$6:$R$210,8,FALSE)</f>
        <v>#NAME?</v>
      </c>
      <c r="AE831" s="294" t="e">
        <f ca="1">VLOOKUP(F831,[4]IMC!$B$6:$R$210,9,FALSE)</f>
        <v>#NAME?</v>
      </c>
      <c r="AF831" s="294" t="e">
        <f ca="1">VLOOKUP(F831,[4]IMC!$B$6:$R$210,10,FALSE)</f>
        <v>#NAME?</v>
      </c>
      <c r="AG831" s="294" t="e">
        <f ca="1">VLOOKUP(F831,[4]IMC!$B$6:$R$210,11,FALSE)</f>
        <v>#NAME?</v>
      </c>
      <c r="AH831" s="294" t="e">
        <f ca="1">VLOOKUP(F831,[4]IMC!$B$6:$R$210,12,FALSE)</f>
        <v>#NAME?</v>
      </c>
      <c r="AI831" s="294" t="e">
        <f ca="1">VLOOKUP(F831,[4]IMC!$B$6:$R$210,13,FALSE)</f>
        <v>#NAME?</v>
      </c>
      <c r="AJ831" s="294" t="e">
        <f ca="1">VLOOKUP(F831,[4]IMC!$B$6:$R$210,14,FALSE)</f>
        <v>#NAME?</v>
      </c>
      <c r="AK831" s="294" t="e">
        <f ca="1">VLOOKUP(F831,[4]IMC!$B$6:$R$210,15,FALSE)</f>
        <v>#NAME?</v>
      </c>
      <c r="AL831" s="294" t="e">
        <f ca="1">VLOOKUP(F831,[4]IMC!$B$6:$R$210,16,FALSE)</f>
        <v>#NAME?</v>
      </c>
      <c r="AM831" s="294" t="e">
        <f ca="1">VLOOKUP(F831,[4]IMC!$B$6:$R$210,17,FALSE)</f>
        <v>#NAME?</v>
      </c>
    </row>
    <row r="832" spans="1:39" ht="12">
      <c r="A832" s="281"/>
      <c r="B832" s="281"/>
      <c r="C832" s="281"/>
      <c r="D832" s="283"/>
      <c r="E832" s="283"/>
      <c r="F832" s="284" t="e">
        <f t="shared" ca="1" si="131"/>
        <v>#NAME?</v>
      </c>
      <c r="G832" s="285" t="e">
        <f t="shared" ca="1" si="132"/>
        <v>#NAME?</v>
      </c>
      <c r="H832" s="281"/>
      <c r="I832" s="281"/>
      <c r="J832" s="281">
        <f t="shared" si="129"/>
        <v>0</v>
      </c>
      <c r="K832" s="281"/>
      <c r="L832" s="300" t="e">
        <f t="shared" si="130"/>
        <v>#DIV/0!</v>
      </c>
      <c r="M832" s="287" t="str">
        <f t="shared" si="124"/>
        <v/>
      </c>
      <c r="N832" s="288" t="e">
        <f ca="1">MATCH(F832,[4]IMC!B:B,0)</f>
        <v>#NAME?</v>
      </c>
      <c r="O832" s="288" t="e">
        <f t="shared" ca="1" si="133"/>
        <v>#NAME?</v>
      </c>
      <c r="P832" s="287" t="e">
        <f ca="1">CONCATENATE(INDEX([4]IMC!$F$1:$R$5,5,$O832) &amp; " e " &amp; INDEX([4]IMC!$F$1:$R$5,5,$O832+1))</f>
        <v>#NAME?</v>
      </c>
      <c r="Q832" s="281"/>
      <c r="R832" s="288" t="e">
        <f ca="1">MATCH(F832,[4]PC!A:A,0)</f>
        <v>#NAME?</v>
      </c>
      <c r="S832" s="288" t="e">
        <f t="shared" ca="1" si="125"/>
        <v>#NAME?</v>
      </c>
      <c r="T832" s="296" t="e">
        <f ca="1">CONCATENATE(INDEX([4]PC!$E$1:$M$2,1,$S832) &amp; " e " &amp; INDEX([4]PC!$E$1:$M$2,1,$S832+1))</f>
        <v>#NAME?</v>
      </c>
      <c r="U832" s="339"/>
      <c r="V832" s="335" t="e">
        <f t="shared" ca="1" si="126"/>
        <v>#NAME?</v>
      </c>
      <c r="W832" s="335" t="e">
        <f ca="1">CONCATENATE(INDEX([4]IMC!$F$1:$R$5,5,$V832) &amp; " e " &amp; INDEX([4]IMC!$F$1:$R$5,5,$V832+1))</f>
        <v>#NAME?</v>
      </c>
      <c r="X832" s="336">
        <f t="shared" si="127"/>
        <v>0</v>
      </c>
      <c r="Y832" s="336">
        <f t="shared" si="128"/>
        <v>0</v>
      </c>
      <c r="Z832" s="337"/>
      <c r="AA832" s="294" t="e">
        <f ca="1">VLOOKUP(F832,[4]IMC!$B$6:$R$210,5,FALSE)</f>
        <v>#NAME?</v>
      </c>
      <c r="AB832" s="294" t="e">
        <f ca="1">VLOOKUP(F832,[4]IMC!$B$6:$R$210,6,FALSE)</f>
        <v>#NAME?</v>
      </c>
      <c r="AC832" s="294" t="e">
        <f ca="1">VLOOKUP(F832,[4]IMC!$B$6:$R$210,7,FALSE)</f>
        <v>#NAME?</v>
      </c>
      <c r="AD832" s="294" t="e">
        <f ca="1">VLOOKUP(F832,[4]IMC!$B$6:$R$210,8,FALSE)</f>
        <v>#NAME?</v>
      </c>
      <c r="AE832" s="294" t="e">
        <f ca="1">VLOOKUP(F832,[4]IMC!$B$6:$R$210,9,FALSE)</f>
        <v>#NAME?</v>
      </c>
      <c r="AF832" s="294" t="e">
        <f ca="1">VLOOKUP(F832,[4]IMC!$B$6:$R$210,10,FALSE)</f>
        <v>#NAME?</v>
      </c>
      <c r="AG832" s="294" t="e">
        <f ca="1">VLOOKUP(F832,[4]IMC!$B$6:$R$210,11,FALSE)</f>
        <v>#NAME?</v>
      </c>
      <c r="AH832" s="294" t="e">
        <f ca="1">VLOOKUP(F832,[4]IMC!$B$6:$R$210,12,FALSE)</f>
        <v>#NAME?</v>
      </c>
      <c r="AI832" s="294" t="e">
        <f ca="1">VLOOKUP(F832,[4]IMC!$B$6:$R$210,13,FALSE)</f>
        <v>#NAME?</v>
      </c>
      <c r="AJ832" s="294" t="e">
        <f ca="1">VLOOKUP(F832,[4]IMC!$B$6:$R$210,14,FALSE)</f>
        <v>#NAME?</v>
      </c>
      <c r="AK832" s="294" t="e">
        <f ca="1">VLOOKUP(F832,[4]IMC!$B$6:$R$210,15,FALSE)</f>
        <v>#NAME?</v>
      </c>
      <c r="AL832" s="294" t="e">
        <f ca="1">VLOOKUP(F832,[4]IMC!$B$6:$R$210,16,FALSE)</f>
        <v>#NAME?</v>
      </c>
      <c r="AM832" s="294" t="e">
        <f ca="1">VLOOKUP(F832,[4]IMC!$B$6:$R$210,17,FALSE)</f>
        <v>#NAME?</v>
      </c>
    </row>
    <row r="833" spans="1:39" ht="12">
      <c r="A833" s="281"/>
      <c r="B833" s="281"/>
      <c r="C833" s="281"/>
      <c r="D833" s="283"/>
      <c r="E833" s="283"/>
      <c r="F833" s="284" t="e">
        <f t="shared" ca="1" si="131"/>
        <v>#NAME?</v>
      </c>
      <c r="G833" s="285" t="e">
        <f t="shared" ca="1" si="132"/>
        <v>#NAME?</v>
      </c>
      <c r="H833" s="281"/>
      <c r="I833" s="281"/>
      <c r="J833" s="281">
        <f t="shared" si="129"/>
        <v>0</v>
      </c>
      <c r="K833" s="281"/>
      <c r="L833" s="300" t="e">
        <f t="shared" si="130"/>
        <v>#DIV/0!</v>
      </c>
      <c r="M833" s="287" t="str">
        <f t="shared" si="124"/>
        <v/>
      </c>
      <c r="N833" s="288" t="e">
        <f ca="1">MATCH(F833,[4]IMC!B:B,0)</f>
        <v>#NAME?</v>
      </c>
      <c r="O833" s="288" t="e">
        <f t="shared" ca="1" si="133"/>
        <v>#NAME?</v>
      </c>
      <c r="P833" s="287" t="e">
        <f ca="1">CONCATENATE(INDEX([4]IMC!$F$1:$R$5,5,$O833) &amp; " e " &amp; INDEX([4]IMC!$F$1:$R$5,5,$O833+1))</f>
        <v>#NAME?</v>
      </c>
      <c r="Q833" s="281"/>
      <c r="R833" s="288" t="e">
        <f ca="1">MATCH(F833,[4]PC!A:A,0)</f>
        <v>#NAME?</v>
      </c>
      <c r="S833" s="288" t="e">
        <f t="shared" ca="1" si="125"/>
        <v>#NAME?</v>
      </c>
      <c r="T833" s="296" t="e">
        <f ca="1">CONCATENATE(INDEX([4]PC!$E$1:$M$2,1,$S833) &amp; " e " &amp; INDEX([4]PC!$E$1:$M$2,1,$S833+1))</f>
        <v>#NAME?</v>
      </c>
      <c r="U833" s="339"/>
      <c r="V833" s="335" t="e">
        <f t="shared" ca="1" si="126"/>
        <v>#NAME?</v>
      </c>
      <c r="W833" s="335" t="e">
        <f ca="1">CONCATENATE(INDEX([4]IMC!$F$1:$R$5,5,$V833) &amp; " e " &amp; INDEX([4]IMC!$F$1:$R$5,5,$V833+1))</f>
        <v>#NAME?</v>
      </c>
      <c r="X833" s="336">
        <f t="shared" si="127"/>
        <v>0</v>
      </c>
      <c r="Y833" s="336">
        <f t="shared" si="128"/>
        <v>0</v>
      </c>
      <c r="Z833" s="337"/>
      <c r="AA833" s="294" t="e">
        <f ca="1">VLOOKUP(F833,[4]IMC!$B$6:$R$210,5,FALSE)</f>
        <v>#NAME?</v>
      </c>
      <c r="AB833" s="294" t="e">
        <f ca="1">VLOOKUP(F833,[4]IMC!$B$6:$R$210,6,FALSE)</f>
        <v>#NAME?</v>
      </c>
      <c r="AC833" s="294" t="e">
        <f ca="1">VLOOKUP(F833,[4]IMC!$B$6:$R$210,7,FALSE)</f>
        <v>#NAME?</v>
      </c>
      <c r="AD833" s="294" t="e">
        <f ca="1">VLOOKUP(F833,[4]IMC!$B$6:$R$210,8,FALSE)</f>
        <v>#NAME?</v>
      </c>
      <c r="AE833" s="294" t="e">
        <f ca="1">VLOOKUP(F833,[4]IMC!$B$6:$R$210,9,FALSE)</f>
        <v>#NAME?</v>
      </c>
      <c r="AF833" s="294" t="e">
        <f ca="1">VLOOKUP(F833,[4]IMC!$B$6:$R$210,10,FALSE)</f>
        <v>#NAME?</v>
      </c>
      <c r="AG833" s="294" t="e">
        <f ca="1">VLOOKUP(F833,[4]IMC!$B$6:$R$210,11,FALSE)</f>
        <v>#NAME?</v>
      </c>
      <c r="AH833" s="294" t="e">
        <f ca="1">VLOOKUP(F833,[4]IMC!$B$6:$R$210,12,FALSE)</f>
        <v>#NAME?</v>
      </c>
      <c r="AI833" s="294" t="e">
        <f ca="1">VLOOKUP(F833,[4]IMC!$B$6:$R$210,13,FALSE)</f>
        <v>#NAME?</v>
      </c>
      <c r="AJ833" s="294" t="e">
        <f ca="1">VLOOKUP(F833,[4]IMC!$B$6:$R$210,14,FALSE)</f>
        <v>#NAME?</v>
      </c>
      <c r="AK833" s="294" t="e">
        <f ca="1">VLOOKUP(F833,[4]IMC!$B$6:$R$210,15,FALSE)</f>
        <v>#NAME?</v>
      </c>
      <c r="AL833" s="294" t="e">
        <f ca="1">VLOOKUP(F833,[4]IMC!$B$6:$R$210,16,FALSE)</f>
        <v>#NAME?</v>
      </c>
      <c r="AM833" s="294" t="e">
        <f ca="1">VLOOKUP(F833,[4]IMC!$B$6:$R$210,17,FALSE)</f>
        <v>#NAME?</v>
      </c>
    </row>
    <row r="834" spans="1:39" ht="12">
      <c r="A834" s="281"/>
      <c r="B834" s="281"/>
      <c r="C834" s="281"/>
      <c r="D834" s="283"/>
      <c r="E834" s="283"/>
      <c r="F834" s="284" t="e">
        <f t="shared" ca="1" si="131"/>
        <v>#NAME?</v>
      </c>
      <c r="G834" s="285" t="e">
        <f t="shared" ca="1" si="132"/>
        <v>#NAME?</v>
      </c>
      <c r="H834" s="281"/>
      <c r="I834" s="281"/>
      <c r="J834" s="281">
        <f t="shared" si="129"/>
        <v>0</v>
      </c>
      <c r="K834" s="281"/>
      <c r="L834" s="300" t="e">
        <f t="shared" si="130"/>
        <v>#DIV/0!</v>
      </c>
      <c r="M834" s="287" t="str">
        <f t="shared" ref="M834:M897" si="134">IF(H834&gt;0,IF(I834&gt;0,H834/I834^2,""),"")</f>
        <v/>
      </c>
      <c r="N834" s="288" t="e">
        <f ca="1">MATCH(F834,[4]IMC!B:B,0)</f>
        <v>#NAME?</v>
      </c>
      <c r="O834" s="288" t="e">
        <f t="shared" ca="1" si="133"/>
        <v>#NAME?</v>
      </c>
      <c r="P834" s="287" t="e">
        <f ca="1">CONCATENATE(INDEX([4]IMC!$F$1:$R$5,5,$O834) &amp; " e " &amp; INDEX([4]IMC!$F$1:$R$5,5,$O834+1))</f>
        <v>#NAME?</v>
      </c>
      <c r="Q834" s="281"/>
      <c r="R834" s="288" t="e">
        <f ca="1">MATCH(F834,[4]PC!A:A,0)</f>
        <v>#NAME?</v>
      </c>
      <c r="S834" s="288" t="e">
        <f t="shared" ref="S834:S897" ca="1" si="135">MATCH(K834,INDIRECT("PC!E" &amp; R834 &amp; ":L" &amp;R834),1)</f>
        <v>#NAME?</v>
      </c>
      <c r="T834" s="296" t="e">
        <f ca="1">CONCATENATE(INDEX([4]PC!$E$1:$M$2,1,$S834) &amp; " e " &amp; INDEX([4]PC!$E$1:$M$2,1,$S834+1))</f>
        <v>#NAME?</v>
      </c>
      <c r="U834" s="339"/>
      <c r="V834" s="335" t="e">
        <f t="shared" ref="V834:V897" ca="1" si="136">MATCH(U834,INDIRECT("IMC!F" &amp; N834 &amp; ":R" &amp;N834),1)</f>
        <v>#NAME?</v>
      </c>
      <c r="W834" s="335" t="e">
        <f ca="1">CONCATENATE(INDEX([4]IMC!$F$1:$R$5,5,$V834) &amp; " e " &amp; INDEX([4]IMC!$F$1:$R$5,5,$V834+1))</f>
        <v>#NAME?</v>
      </c>
      <c r="X834" s="336">
        <f t="shared" ref="X834:X897" si="137">U834*(I834*I834)</f>
        <v>0</v>
      </c>
      <c r="Y834" s="336">
        <f t="shared" ref="Y834:Y897" si="138">H834-X834</f>
        <v>0</v>
      </c>
      <c r="Z834" s="337"/>
      <c r="AA834" s="294" t="e">
        <f ca="1">VLOOKUP(F834,[4]IMC!$B$6:$R$210,5,FALSE)</f>
        <v>#NAME?</v>
      </c>
      <c r="AB834" s="294" t="e">
        <f ca="1">VLOOKUP(F834,[4]IMC!$B$6:$R$210,6,FALSE)</f>
        <v>#NAME?</v>
      </c>
      <c r="AC834" s="294" t="e">
        <f ca="1">VLOOKUP(F834,[4]IMC!$B$6:$R$210,7,FALSE)</f>
        <v>#NAME?</v>
      </c>
      <c r="AD834" s="294" t="e">
        <f ca="1">VLOOKUP(F834,[4]IMC!$B$6:$R$210,8,FALSE)</f>
        <v>#NAME?</v>
      </c>
      <c r="AE834" s="294" t="e">
        <f ca="1">VLOOKUP(F834,[4]IMC!$B$6:$R$210,9,FALSE)</f>
        <v>#NAME?</v>
      </c>
      <c r="AF834" s="294" t="e">
        <f ca="1">VLOOKUP(F834,[4]IMC!$B$6:$R$210,10,FALSE)</f>
        <v>#NAME?</v>
      </c>
      <c r="AG834" s="294" t="e">
        <f ca="1">VLOOKUP(F834,[4]IMC!$B$6:$R$210,11,FALSE)</f>
        <v>#NAME?</v>
      </c>
      <c r="AH834" s="294" t="e">
        <f ca="1">VLOOKUP(F834,[4]IMC!$B$6:$R$210,12,FALSE)</f>
        <v>#NAME?</v>
      </c>
      <c r="AI834" s="294" t="e">
        <f ca="1">VLOOKUP(F834,[4]IMC!$B$6:$R$210,13,FALSE)</f>
        <v>#NAME?</v>
      </c>
      <c r="AJ834" s="294" t="e">
        <f ca="1">VLOOKUP(F834,[4]IMC!$B$6:$R$210,14,FALSE)</f>
        <v>#NAME?</v>
      </c>
      <c r="AK834" s="294" t="e">
        <f ca="1">VLOOKUP(F834,[4]IMC!$B$6:$R$210,15,FALSE)</f>
        <v>#NAME?</v>
      </c>
      <c r="AL834" s="294" t="e">
        <f ca="1">VLOOKUP(F834,[4]IMC!$B$6:$R$210,16,FALSE)</f>
        <v>#NAME?</v>
      </c>
      <c r="AM834" s="294" t="e">
        <f ca="1">VLOOKUP(F834,[4]IMC!$B$6:$R$210,17,FALSE)</f>
        <v>#NAME?</v>
      </c>
    </row>
    <row r="835" spans="1:39" ht="12">
      <c r="A835" s="281"/>
      <c r="B835" s="281"/>
      <c r="C835" s="281"/>
      <c r="D835" s="283"/>
      <c r="E835" s="283"/>
      <c r="F835" s="284" t="e">
        <f t="shared" ca="1" si="131"/>
        <v>#NAME?</v>
      </c>
      <c r="G835" s="285" t="e">
        <f t="shared" ca="1" si="132"/>
        <v>#NAME?</v>
      </c>
      <c r="H835" s="281"/>
      <c r="I835" s="281"/>
      <c r="J835" s="281">
        <f t="shared" ref="J835:J898" si="139">I835*100</f>
        <v>0</v>
      </c>
      <c r="K835" s="281"/>
      <c r="L835" s="300" t="e">
        <f t="shared" ref="L835:L898" si="140">K835/J835</f>
        <v>#DIV/0!</v>
      </c>
      <c r="M835" s="287" t="str">
        <f t="shared" si="134"/>
        <v/>
      </c>
      <c r="N835" s="288" t="e">
        <f ca="1">MATCH(F835,[4]IMC!B:B,0)</f>
        <v>#NAME?</v>
      </c>
      <c r="O835" s="288" t="e">
        <f t="shared" ca="1" si="133"/>
        <v>#NAME?</v>
      </c>
      <c r="P835" s="287" t="e">
        <f ca="1">CONCATENATE(INDEX([4]IMC!$F$1:$R$5,5,$O835) &amp; " e " &amp; INDEX([4]IMC!$F$1:$R$5,5,$O835+1))</f>
        <v>#NAME?</v>
      </c>
      <c r="Q835" s="281"/>
      <c r="R835" s="288" t="e">
        <f ca="1">MATCH(F835,[4]PC!A:A,0)</f>
        <v>#NAME?</v>
      </c>
      <c r="S835" s="288" t="e">
        <f t="shared" ca="1" si="135"/>
        <v>#NAME?</v>
      </c>
      <c r="T835" s="296" t="e">
        <f ca="1">CONCATENATE(INDEX([4]PC!$E$1:$M$2,1,$S835) &amp; " e " &amp; INDEX([4]PC!$E$1:$M$2,1,$S835+1))</f>
        <v>#NAME?</v>
      </c>
      <c r="U835" s="339"/>
      <c r="V835" s="335" t="e">
        <f t="shared" ca="1" si="136"/>
        <v>#NAME?</v>
      </c>
      <c r="W835" s="335" t="e">
        <f ca="1">CONCATENATE(INDEX([4]IMC!$F$1:$R$5,5,$V835) &amp; " e " &amp; INDEX([4]IMC!$F$1:$R$5,5,$V835+1))</f>
        <v>#NAME?</v>
      </c>
      <c r="X835" s="336">
        <f t="shared" si="137"/>
        <v>0</v>
      </c>
      <c r="Y835" s="336">
        <f t="shared" si="138"/>
        <v>0</v>
      </c>
      <c r="Z835" s="337"/>
      <c r="AA835" s="294" t="e">
        <f ca="1">VLOOKUP(F835,[4]IMC!$B$6:$R$210,5,FALSE)</f>
        <v>#NAME?</v>
      </c>
      <c r="AB835" s="294" t="e">
        <f ca="1">VLOOKUP(F835,[4]IMC!$B$6:$R$210,6,FALSE)</f>
        <v>#NAME?</v>
      </c>
      <c r="AC835" s="294" t="e">
        <f ca="1">VLOOKUP(F835,[4]IMC!$B$6:$R$210,7,FALSE)</f>
        <v>#NAME?</v>
      </c>
      <c r="AD835" s="294" t="e">
        <f ca="1">VLOOKUP(F835,[4]IMC!$B$6:$R$210,8,FALSE)</f>
        <v>#NAME?</v>
      </c>
      <c r="AE835" s="294" t="e">
        <f ca="1">VLOOKUP(F835,[4]IMC!$B$6:$R$210,9,FALSE)</f>
        <v>#NAME?</v>
      </c>
      <c r="AF835" s="294" t="e">
        <f ca="1">VLOOKUP(F835,[4]IMC!$B$6:$R$210,10,FALSE)</f>
        <v>#NAME?</v>
      </c>
      <c r="AG835" s="294" t="e">
        <f ca="1">VLOOKUP(F835,[4]IMC!$B$6:$R$210,11,FALSE)</f>
        <v>#NAME?</v>
      </c>
      <c r="AH835" s="294" t="e">
        <f ca="1">VLOOKUP(F835,[4]IMC!$B$6:$R$210,12,FALSE)</f>
        <v>#NAME?</v>
      </c>
      <c r="AI835" s="294" t="e">
        <f ca="1">VLOOKUP(F835,[4]IMC!$B$6:$R$210,13,FALSE)</f>
        <v>#NAME?</v>
      </c>
      <c r="AJ835" s="294" t="e">
        <f ca="1">VLOOKUP(F835,[4]IMC!$B$6:$R$210,14,FALSE)</f>
        <v>#NAME?</v>
      </c>
      <c r="AK835" s="294" t="e">
        <f ca="1">VLOOKUP(F835,[4]IMC!$B$6:$R$210,15,FALSE)</f>
        <v>#NAME?</v>
      </c>
      <c r="AL835" s="294" t="e">
        <f ca="1">VLOOKUP(F835,[4]IMC!$B$6:$R$210,16,FALSE)</f>
        <v>#NAME?</v>
      </c>
      <c r="AM835" s="294" t="e">
        <f ca="1">VLOOKUP(F835,[4]IMC!$B$6:$R$210,17,FALSE)</f>
        <v>#NAME?</v>
      </c>
    </row>
    <row r="836" spans="1:39" ht="12">
      <c r="A836" s="281"/>
      <c r="B836" s="281"/>
      <c r="C836" s="281"/>
      <c r="D836" s="283"/>
      <c r="E836" s="283"/>
      <c r="F836" s="284" t="e">
        <f t="shared" ca="1" si="131"/>
        <v>#NAME?</v>
      </c>
      <c r="G836" s="285" t="e">
        <f t="shared" ca="1" si="132"/>
        <v>#NAME?</v>
      </c>
      <c r="H836" s="281"/>
      <c r="I836" s="281"/>
      <c r="J836" s="281">
        <f t="shared" si="139"/>
        <v>0</v>
      </c>
      <c r="K836" s="281"/>
      <c r="L836" s="300" t="e">
        <f t="shared" si="140"/>
        <v>#DIV/0!</v>
      </c>
      <c r="M836" s="287" t="str">
        <f t="shared" si="134"/>
        <v/>
      </c>
      <c r="N836" s="288" t="e">
        <f ca="1">MATCH(F836,[4]IMC!B:B,0)</f>
        <v>#NAME?</v>
      </c>
      <c r="O836" s="288" t="e">
        <f t="shared" ca="1" si="133"/>
        <v>#NAME?</v>
      </c>
      <c r="P836" s="287" t="e">
        <f ca="1">CONCATENATE(INDEX([4]IMC!$F$1:$R$5,5,$O836) &amp; " e " &amp; INDEX([4]IMC!$F$1:$R$5,5,$O836+1))</f>
        <v>#NAME?</v>
      </c>
      <c r="Q836" s="281"/>
      <c r="R836" s="288" t="e">
        <f ca="1">MATCH(F836,[4]PC!A:A,0)</f>
        <v>#NAME?</v>
      </c>
      <c r="S836" s="288" t="e">
        <f t="shared" ca="1" si="135"/>
        <v>#NAME?</v>
      </c>
      <c r="T836" s="296" t="e">
        <f ca="1">CONCATENATE(INDEX([4]PC!$E$1:$M$2,1,$S836) &amp; " e " &amp; INDEX([4]PC!$E$1:$M$2,1,$S836+1))</f>
        <v>#NAME?</v>
      </c>
      <c r="U836" s="339"/>
      <c r="V836" s="335" t="e">
        <f t="shared" ca="1" si="136"/>
        <v>#NAME?</v>
      </c>
      <c r="W836" s="335" t="e">
        <f ca="1">CONCATENATE(INDEX([4]IMC!$F$1:$R$5,5,$V836) &amp; " e " &amp; INDEX([4]IMC!$F$1:$R$5,5,$V836+1))</f>
        <v>#NAME?</v>
      </c>
      <c r="X836" s="336">
        <f t="shared" si="137"/>
        <v>0</v>
      </c>
      <c r="Y836" s="336">
        <f t="shared" si="138"/>
        <v>0</v>
      </c>
      <c r="Z836" s="337"/>
      <c r="AA836" s="294" t="e">
        <f ca="1">VLOOKUP(F836,[4]IMC!$B$6:$R$210,5,FALSE)</f>
        <v>#NAME?</v>
      </c>
      <c r="AB836" s="294" t="e">
        <f ca="1">VLOOKUP(F836,[4]IMC!$B$6:$R$210,6,FALSE)</f>
        <v>#NAME?</v>
      </c>
      <c r="AC836" s="294" t="e">
        <f ca="1">VLOOKUP(F836,[4]IMC!$B$6:$R$210,7,FALSE)</f>
        <v>#NAME?</v>
      </c>
      <c r="AD836" s="294" t="e">
        <f ca="1">VLOOKUP(F836,[4]IMC!$B$6:$R$210,8,FALSE)</f>
        <v>#NAME?</v>
      </c>
      <c r="AE836" s="294" t="e">
        <f ca="1">VLOOKUP(F836,[4]IMC!$B$6:$R$210,9,FALSE)</f>
        <v>#NAME?</v>
      </c>
      <c r="AF836" s="294" t="e">
        <f ca="1">VLOOKUP(F836,[4]IMC!$B$6:$R$210,10,FALSE)</f>
        <v>#NAME?</v>
      </c>
      <c r="AG836" s="294" t="e">
        <f ca="1">VLOOKUP(F836,[4]IMC!$B$6:$R$210,11,FALSE)</f>
        <v>#NAME?</v>
      </c>
      <c r="AH836" s="294" t="e">
        <f ca="1">VLOOKUP(F836,[4]IMC!$B$6:$R$210,12,FALSE)</f>
        <v>#NAME?</v>
      </c>
      <c r="AI836" s="294" t="e">
        <f ca="1">VLOOKUP(F836,[4]IMC!$B$6:$R$210,13,FALSE)</f>
        <v>#NAME?</v>
      </c>
      <c r="AJ836" s="294" t="e">
        <f ca="1">VLOOKUP(F836,[4]IMC!$B$6:$R$210,14,FALSE)</f>
        <v>#NAME?</v>
      </c>
      <c r="AK836" s="294" t="e">
        <f ca="1">VLOOKUP(F836,[4]IMC!$B$6:$R$210,15,FALSE)</f>
        <v>#NAME?</v>
      </c>
      <c r="AL836" s="294" t="e">
        <f ca="1">VLOOKUP(F836,[4]IMC!$B$6:$R$210,16,FALSE)</f>
        <v>#NAME?</v>
      </c>
      <c r="AM836" s="294" t="e">
        <f ca="1">VLOOKUP(F836,[4]IMC!$B$6:$R$210,17,FALSE)</f>
        <v>#NAME?</v>
      </c>
    </row>
    <row r="837" spans="1:39" ht="12">
      <c r="A837" s="281"/>
      <c r="B837" s="281"/>
      <c r="C837" s="281"/>
      <c r="D837" s="283"/>
      <c r="E837" s="283"/>
      <c r="F837" s="284" t="e">
        <f t="shared" ca="1" si="131"/>
        <v>#NAME?</v>
      </c>
      <c r="G837" s="285" t="e">
        <f t="shared" ca="1" si="132"/>
        <v>#NAME?</v>
      </c>
      <c r="H837" s="281"/>
      <c r="I837" s="281"/>
      <c r="J837" s="281">
        <f t="shared" si="139"/>
        <v>0</v>
      </c>
      <c r="K837" s="281"/>
      <c r="L837" s="300" t="e">
        <f t="shared" si="140"/>
        <v>#DIV/0!</v>
      </c>
      <c r="M837" s="287" t="str">
        <f t="shared" si="134"/>
        <v/>
      </c>
      <c r="N837" s="288" t="e">
        <f ca="1">MATCH(F837,[4]IMC!B:B,0)</f>
        <v>#NAME?</v>
      </c>
      <c r="O837" s="288" t="e">
        <f t="shared" ca="1" si="133"/>
        <v>#NAME?</v>
      </c>
      <c r="P837" s="287" t="e">
        <f ca="1">CONCATENATE(INDEX([4]IMC!$F$1:$R$5,5,$O837) &amp; " e " &amp; INDEX([4]IMC!$F$1:$R$5,5,$O837+1))</f>
        <v>#NAME?</v>
      </c>
      <c r="Q837" s="281"/>
      <c r="R837" s="288" t="e">
        <f ca="1">MATCH(F837,[4]PC!A:A,0)</f>
        <v>#NAME?</v>
      </c>
      <c r="S837" s="288" t="e">
        <f t="shared" ca="1" si="135"/>
        <v>#NAME?</v>
      </c>
      <c r="T837" s="296" t="e">
        <f ca="1">CONCATENATE(INDEX([4]PC!$E$1:$M$2,1,$S837) &amp; " e " &amp; INDEX([4]PC!$E$1:$M$2,1,$S837+1))</f>
        <v>#NAME?</v>
      </c>
      <c r="U837" s="339"/>
      <c r="V837" s="335" t="e">
        <f t="shared" ca="1" si="136"/>
        <v>#NAME?</v>
      </c>
      <c r="W837" s="335" t="e">
        <f ca="1">CONCATENATE(INDEX([4]IMC!$F$1:$R$5,5,$V837) &amp; " e " &amp; INDEX([4]IMC!$F$1:$R$5,5,$V837+1))</f>
        <v>#NAME?</v>
      </c>
      <c r="X837" s="336">
        <f t="shared" si="137"/>
        <v>0</v>
      </c>
      <c r="Y837" s="336">
        <f t="shared" si="138"/>
        <v>0</v>
      </c>
      <c r="Z837" s="337"/>
      <c r="AA837" s="294" t="e">
        <f ca="1">VLOOKUP(F837,[4]IMC!$B$6:$R$210,5,FALSE)</f>
        <v>#NAME?</v>
      </c>
      <c r="AB837" s="294" t="e">
        <f ca="1">VLOOKUP(F837,[4]IMC!$B$6:$R$210,6,FALSE)</f>
        <v>#NAME?</v>
      </c>
      <c r="AC837" s="294" t="e">
        <f ca="1">VLOOKUP(F837,[4]IMC!$B$6:$R$210,7,FALSE)</f>
        <v>#NAME?</v>
      </c>
      <c r="AD837" s="294" t="e">
        <f ca="1">VLOOKUP(F837,[4]IMC!$B$6:$R$210,8,FALSE)</f>
        <v>#NAME?</v>
      </c>
      <c r="AE837" s="294" t="e">
        <f ca="1">VLOOKUP(F837,[4]IMC!$B$6:$R$210,9,FALSE)</f>
        <v>#NAME?</v>
      </c>
      <c r="AF837" s="294" t="e">
        <f ca="1">VLOOKUP(F837,[4]IMC!$B$6:$R$210,10,FALSE)</f>
        <v>#NAME?</v>
      </c>
      <c r="AG837" s="294" t="e">
        <f ca="1">VLOOKUP(F837,[4]IMC!$B$6:$R$210,11,FALSE)</f>
        <v>#NAME?</v>
      </c>
      <c r="AH837" s="294" t="e">
        <f ca="1">VLOOKUP(F837,[4]IMC!$B$6:$R$210,12,FALSE)</f>
        <v>#NAME?</v>
      </c>
      <c r="AI837" s="294" t="e">
        <f ca="1">VLOOKUP(F837,[4]IMC!$B$6:$R$210,13,FALSE)</f>
        <v>#NAME?</v>
      </c>
      <c r="AJ837" s="294" t="e">
        <f ca="1">VLOOKUP(F837,[4]IMC!$B$6:$R$210,14,FALSE)</f>
        <v>#NAME?</v>
      </c>
      <c r="AK837" s="294" t="e">
        <f ca="1">VLOOKUP(F837,[4]IMC!$B$6:$R$210,15,FALSE)</f>
        <v>#NAME?</v>
      </c>
      <c r="AL837" s="294" t="e">
        <f ca="1">VLOOKUP(F837,[4]IMC!$B$6:$R$210,16,FALSE)</f>
        <v>#NAME?</v>
      </c>
      <c r="AM837" s="294" t="e">
        <f ca="1">VLOOKUP(F837,[4]IMC!$B$6:$R$210,17,FALSE)</f>
        <v>#NAME?</v>
      </c>
    </row>
    <row r="838" spans="1:39" ht="12">
      <c r="A838" s="281"/>
      <c r="B838" s="281"/>
      <c r="C838" s="281"/>
      <c r="D838" s="283"/>
      <c r="E838" s="283"/>
      <c r="F838" s="284" t="e">
        <f t="shared" ca="1" si="131"/>
        <v>#NAME?</v>
      </c>
      <c r="G838" s="285" t="e">
        <f t="shared" ca="1" si="132"/>
        <v>#NAME?</v>
      </c>
      <c r="H838" s="281"/>
      <c r="I838" s="281"/>
      <c r="J838" s="281">
        <f t="shared" si="139"/>
        <v>0</v>
      </c>
      <c r="K838" s="281"/>
      <c r="L838" s="300" t="e">
        <f t="shared" si="140"/>
        <v>#DIV/0!</v>
      </c>
      <c r="M838" s="287" t="str">
        <f t="shared" si="134"/>
        <v/>
      </c>
      <c r="N838" s="288" t="e">
        <f ca="1">MATCH(F838,[4]IMC!B:B,0)</f>
        <v>#NAME?</v>
      </c>
      <c r="O838" s="288" t="e">
        <f t="shared" ca="1" si="133"/>
        <v>#NAME?</v>
      </c>
      <c r="P838" s="287" t="e">
        <f ca="1">CONCATENATE(INDEX([4]IMC!$F$1:$R$5,5,$O838) &amp; " e " &amp; INDEX([4]IMC!$F$1:$R$5,5,$O838+1))</f>
        <v>#NAME?</v>
      </c>
      <c r="Q838" s="281"/>
      <c r="R838" s="288" t="e">
        <f ca="1">MATCH(F838,[4]PC!A:A,0)</f>
        <v>#NAME?</v>
      </c>
      <c r="S838" s="288" t="e">
        <f t="shared" ca="1" si="135"/>
        <v>#NAME?</v>
      </c>
      <c r="T838" s="296" t="e">
        <f ca="1">CONCATENATE(INDEX([4]PC!$E$1:$M$2,1,$S838) &amp; " e " &amp; INDEX([4]PC!$E$1:$M$2,1,$S838+1))</f>
        <v>#NAME?</v>
      </c>
      <c r="U838" s="339"/>
      <c r="V838" s="335" t="e">
        <f t="shared" ca="1" si="136"/>
        <v>#NAME?</v>
      </c>
      <c r="W838" s="335" t="e">
        <f ca="1">CONCATENATE(INDEX([4]IMC!$F$1:$R$5,5,$V838) &amp; " e " &amp; INDEX([4]IMC!$F$1:$R$5,5,$V838+1))</f>
        <v>#NAME?</v>
      </c>
      <c r="X838" s="336">
        <f t="shared" si="137"/>
        <v>0</v>
      </c>
      <c r="Y838" s="336">
        <f t="shared" si="138"/>
        <v>0</v>
      </c>
      <c r="Z838" s="337"/>
      <c r="AA838" s="294" t="e">
        <f ca="1">VLOOKUP(F838,[4]IMC!$B$6:$R$210,5,FALSE)</f>
        <v>#NAME?</v>
      </c>
      <c r="AB838" s="294" t="e">
        <f ca="1">VLOOKUP(F838,[4]IMC!$B$6:$R$210,6,FALSE)</f>
        <v>#NAME?</v>
      </c>
      <c r="AC838" s="294" t="e">
        <f ca="1">VLOOKUP(F838,[4]IMC!$B$6:$R$210,7,FALSE)</f>
        <v>#NAME?</v>
      </c>
      <c r="AD838" s="294" t="e">
        <f ca="1">VLOOKUP(F838,[4]IMC!$B$6:$R$210,8,FALSE)</f>
        <v>#NAME?</v>
      </c>
      <c r="AE838" s="294" t="e">
        <f ca="1">VLOOKUP(F838,[4]IMC!$B$6:$R$210,9,FALSE)</f>
        <v>#NAME?</v>
      </c>
      <c r="AF838" s="294" t="e">
        <f ca="1">VLOOKUP(F838,[4]IMC!$B$6:$R$210,10,FALSE)</f>
        <v>#NAME?</v>
      </c>
      <c r="AG838" s="294" t="e">
        <f ca="1">VLOOKUP(F838,[4]IMC!$B$6:$R$210,11,FALSE)</f>
        <v>#NAME?</v>
      </c>
      <c r="AH838" s="294" t="e">
        <f ca="1">VLOOKUP(F838,[4]IMC!$B$6:$R$210,12,FALSE)</f>
        <v>#NAME?</v>
      </c>
      <c r="AI838" s="294" t="e">
        <f ca="1">VLOOKUP(F838,[4]IMC!$B$6:$R$210,13,FALSE)</f>
        <v>#NAME?</v>
      </c>
      <c r="AJ838" s="294" t="e">
        <f ca="1">VLOOKUP(F838,[4]IMC!$B$6:$R$210,14,FALSE)</f>
        <v>#NAME?</v>
      </c>
      <c r="AK838" s="294" t="e">
        <f ca="1">VLOOKUP(F838,[4]IMC!$B$6:$R$210,15,FALSE)</f>
        <v>#NAME?</v>
      </c>
      <c r="AL838" s="294" t="e">
        <f ca="1">VLOOKUP(F838,[4]IMC!$B$6:$R$210,16,FALSE)</f>
        <v>#NAME?</v>
      </c>
      <c r="AM838" s="294" t="e">
        <f ca="1">VLOOKUP(F838,[4]IMC!$B$6:$R$210,17,FALSE)</f>
        <v>#NAME?</v>
      </c>
    </row>
    <row r="839" spans="1:39" ht="12">
      <c r="A839" s="281"/>
      <c r="B839" s="281"/>
      <c r="C839" s="281"/>
      <c r="D839" s="283"/>
      <c r="E839" s="283"/>
      <c r="F839" s="284" t="e">
        <f t="shared" ca="1" si="131"/>
        <v>#NAME?</v>
      </c>
      <c r="G839" s="285" t="e">
        <f t="shared" ca="1" si="132"/>
        <v>#NAME?</v>
      </c>
      <c r="H839" s="281"/>
      <c r="I839" s="281"/>
      <c r="J839" s="281">
        <f t="shared" si="139"/>
        <v>0</v>
      </c>
      <c r="K839" s="281"/>
      <c r="L839" s="300" t="e">
        <f t="shared" si="140"/>
        <v>#DIV/0!</v>
      </c>
      <c r="M839" s="287" t="str">
        <f t="shared" si="134"/>
        <v/>
      </c>
      <c r="N839" s="288" t="e">
        <f ca="1">MATCH(F839,[4]IMC!B:B,0)</f>
        <v>#NAME?</v>
      </c>
      <c r="O839" s="288" t="e">
        <f t="shared" ca="1" si="133"/>
        <v>#NAME?</v>
      </c>
      <c r="P839" s="287" t="e">
        <f ca="1">CONCATENATE(INDEX([4]IMC!$F$1:$R$5,5,$O839) &amp; " e " &amp; INDEX([4]IMC!$F$1:$R$5,5,$O839+1))</f>
        <v>#NAME?</v>
      </c>
      <c r="Q839" s="281"/>
      <c r="R839" s="288" t="e">
        <f ca="1">MATCH(F839,[4]PC!A:A,0)</f>
        <v>#NAME?</v>
      </c>
      <c r="S839" s="288" t="e">
        <f t="shared" ca="1" si="135"/>
        <v>#NAME?</v>
      </c>
      <c r="T839" s="296" t="e">
        <f ca="1">CONCATENATE(INDEX([4]PC!$E$1:$M$2,1,$S839) &amp; " e " &amp; INDEX([4]PC!$E$1:$M$2,1,$S839+1))</f>
        <v>#NAME?</v>
      </c>
      <c r="U839" s="339"/>
      <c r="V839" s="335" t="e">
        <f t="shared" ca="1" si="136"/>
        <v>#NAME?</v>
      </c>
      <c r="W839" s="335" t="e">
        <f ca="1">CONCATENATE(INDEX([4]IMC!$F$1:$R$5,5,$V839) &amp; " e " &amp; INDEX([4]IMC!$F$1:$R$5,5,$V839+1))</f>
        <v>#NAME?</v>
      </c>
      <c r="X839" s="336">
        <f t="shared" si="137"/>
        <v>0</v>
      </c>
      <c r="Y839" s="336">
        <f t="shared" si="138"/>
        <v>0</v>
      </c>
      <c r="Z839" s="337"/>
      <c r="AA839" s="294" t="e">
        <f ca="1">VLOOKUP(F839,[4]IMC!$B$6:$R$210,5,FALSE)</f>
        <v>#NAME?</v>
      </c>
      <c r="AB839" s="294" t="e">
        <f ca="1">VLOOKUP(F839,[4]IMC!$B$6:$R$210,6,FALSE)</f>
        <v>#NAME?</v>
      </c>
      <c r="AC839" s="294" t="e">
        <f ca="1">VLOOKUP(F839,[4]IMC!$B$6:$R$210,7,FALSE)</f>
        <v>#NAME?</v>
      </c>
      <c r="AD839" s="294" t="e">
        <f ca="1">VLOOKUP(F839,[4]IMC!$B$6:$R$210,8,FALSE)</f>
        <v>#NAME?</v>
      </c>
      <c r="AE839" s="294" t="e">
        <f ca="1">VLOOKUP(F839,[4]IMC!$B$6:$R$210,9,FALSE)</f>
        <v>#NAME?</v>
      </c>
      <c r="AF839" s="294" t="e">
        <f ca="1">VLOOKUP(F839,[4]IMC!$B$6:$R$210,10,FALSE)</f>
        <v>#NAME?</v>
      </c>
      <c r="AG839" s="294" t="e">
        <f ca="1">VLOOKUP(F839,[4]IMC!$B$6:$R$210,11,FALSE)</f>
        <v>#NAME?</v>
      </c>
      <c r="AH839" s="294" t="e">
        <f ca="1">VLOOKUP(F839,[4]IMC!$B$6:$R$210,12,FALSE)</f>
        <v>#NAME?</v>
      </c>
      <c r="AI839" s="294" t="e">
        <f ca="1">VLOOKUP(F839,[4]IMC!$B$6:$R$210,13,FALSE)</f>
        <v>#NAME?</v>
      </c>
      <c r="AJ839" s="294" t="e">
        <f ca="1">VLOOKUP(F839,[4]IMC!$B$6:$R$210,14,FALSE)</f>
        <v>#NAME?</v>
      </c>
      <c r="AK839" s="294" t="e">
        <f ca="1">VLOOKUP(F839,[4]IMC!$B$6:$R$210,15,FALSE)</f>
        <v>#NAME?</v>
      </c>
      <c r="AL839" s="294" t="e">
        <f ca="1">VLOOKUP(F839,[4]IMC!$B$6:$R$210,16,FALSE)</f>
        <v>#NAME?</v>
      </c>
      <c r="AM839" s="294" t="e">
        <f ca="1">VLOOKUP(F839,[4]IMC!$B$6:$R$210,17,FALSE)</f>
        <v>#NAME?</v>
      </c>
    </row>
    <row r="840" spans="1:39" ht="12">
      <c r="A840" s="281"/>
      <c r="B840" s="281"/>
      <c r="C840" s="281"/>
      <c r="D840" s="283"/>
      <c r="E840" s="283"/>
      <c r="F840" s="284" t="e">
        <f t="shared" ca="1" si="131"/>
        <v>#NAME?</v>
      </c>
      <c r="G840" s="285" t="e">
        <f t="shared" ca="1" si="132"/>
        <v>#NAME?</v>
      </c>
      <c r="H840" s="281"/>
      <c r="I840" s="281"/>
      <c r="J840" s="281">
        <f t="shared" si="139"/>
        <v>0</v>
      </c>
      <c r="K840" s="281"/>
      <c r="L840" s="300" t="e">
        <f t="shared" si="140"/>
        <v>#DIV/0!</v>
      </c>
      <c r="M840" s="287" t="str">
        <f t="shared" si="134"/>
        <v/>
      </c>
      <c r="N840" s="288" t="e">
        <f ca="1">MATCH(F840,[4]IMC!B:B,0)</f>
        <v>#NAME?</v>
      </c>
      <c r="O840" s="288" t="e">
        <f t="shared" ca="1" si="133"/>
        <v>#NAME?</v>
      </c>
      <c r="P840" s="287" t="e">
        <f ca="1">CONCATENATE(INDEX([4]IMC!$F$1:$R$5,5,$O840) &amp; " e " &amp; INDEX([4]IMC!$F$1:$R$5,5,$O840+1))</f>
        <v>#NAME?</v>
      </c>
      <c r="Q840" s="281"/>
      <c r="R840" s="288" t="e">
        <f ca="1">MATCH(F840,[4]PC!A:A,0)</f>
        <v>#NAME?</v>
      </c>
      <c r="S840" s="288" t="e">
        <f t="shared" ca="1" si="135"/>
        <v>#NAME?</v>
      </c>
      <c r="T840" s="296" t="e">
        <f ca="1">CONCATENATE(INDEX([4]PC!$E$1:$M$2,1,$S840) &amp; " e " &amp; INDEX([4]PC!$E$1:$M$2,1,$S840+1))</f>
        <v>#NAME?</v>
      </c>
      <c r="U840" s="339"/>
      <c r="V840" s="335" t="e">
        <f t="shared" ca="1" si="136"/>
        <v>#NAME?</v>
      </c>
      <c r="W840" s="335" t="e">
        <f ca="1">CONCATENATE(INDEX([4]IMC!$F$1:$R$5,5,$V840) &amp; " e " &amp; INDEX([4]IMC!$F$1:$R$5,5,$V840+1))</f>
        <v>#NAME?</v>
      </c>
      <c r="X840" s="336">
        <f t="shared" si="137"/>
        <v>0</v>
      </c>
      <c r="Y840" s="336">
        <f t="shared" si="138"/>
        <v>0</v>
      </c>
      <c r="Z840" s="337"/>
      <c r="AA840" s="294" t="e">
        <f ca="1">VLOOKUP(F840,[4]IMC!$B$6:$R$210,5,FALSE)</f>
        <v>#NAME?</v>
      </c>
      <c r="AB840" s="294" t="e">
        <f ca="1">VLOOKUP(F840,[4]IMC!$B$6:$R$210,6,FALSE)</f>
        <v>#NAME?</v>
      </c>
      <c r="AC840" s="294" t="e">
        <f ca="1">VLOOKUP(F840,[4]IMC!$B$6:$R$210,7,FALSE)</f>
        <v>#NAME?</v>
      </c>
      <c r="AD840" s="294" t="e">
        <f ca="1">VLOOKUP(F840,[4]IMC!$B$6:$R$210,8,FALSE)</f>
        <v>#NAME?</v>
      </c>
      <c r="AE840" s="294" t="e">
        <f ca="1">VLOOKUP(F840,[4]IMC!$B$6:$R$210,9,FALSE)</f>
        <v>#NAME?</v>
      </c>
      <c r="AF840" s="294" t="e">
        <f ca="1">VLOOKUP(F840,[4]IMC!$B$6:$R$210,10,FALSE)</f>
        <v>#NAME?</v>
      </c>
      <c r="AG840" s="294" t="e">
        <f ca="1">VLOOKUP(F840,[4]IMC!$B$6:$R$210,11,FALSE)</f>
        <v>#NAME?</v>
      </c>
      <c r="AH840" s="294" t="e">
        <f ca="1">VLOOKUP(F840,[4]IMC!$B$6:$R$210,12,FALSE)</f>
        <v>#NAME?</v>
      </c>
      <c r="AI840" s="294" t="e">
        <f ca="1">VLOOKUP(F840,[4]IMC!$B$6:$R$210,13,FALSE)</f>
        <v>#NAME?</v>
      </c>
      <c r="AJ840" s="294" t="e">
        <f ca="1">VLOOKUP(F840,[4]IMC!$B$6:$R$210,14,FALSE)</f>
        <v>#NAME?</v>
      </c>
      <c r="AK840" s="294" t="e">
        <f ca="1">VLOOKUP(F840,[4]IMC!$B$6:$R$210,15,FALSE)</f>
        <v>#NAME?</v>
      </c>
      <c r="AL840" s="294" t="e">
        <f ca="1">VLOOKUP(F840,[4]IMC!$B$6:$R$210,16,FALSE)</f>
        <v>#NAME?</v>
      </c>
      <c r="AM840" s="294" t="e">
        <f ca="1">VLOOKUP(F840,[4]IMC!$B$6:$R$210,17,FALSE)</f>
        <v>#NAME?</v>
      </c>
    </row>
    <row r="841" spans="1:39" ht="12">
      <c r="A841" s="281"/>
      <c r="B841" s="281"/>
      <c r="C841" s="281"/>
      <c r="D841" s="283"/>
      <c r="E841" s="283"/>
      <c r="F841" s="284" t="e">
        <f t="shared" ca="1" si="131"/>
        <v>#NAME?</v>
      </c>
      <c r="G841" s="285" t="e">
        <f t="shared" ca="1" si="132"/>
        <v>#NAME?</v>
      </c>
      <c r="H841" s="281"/>
      <c r="I841" s="281"/>
      <c r="J841" s="281">
        <f t="shared" si="139"/>
        <v>0</v>
      </c>
      <c r="K841" s="281"/>
      <c r="L841" s="300" t="e">
        <f t="shared" si="140"/>
        <v>#DIV/0!</v>
      </c>
      <c r="M841" s="287" t="str">
        <f t="shared" si="134"/>
        <v/>
      </c>
      <c r="N841" s="288" t="e">
        <f ca="1">MATCH(F841,[4]IMC!B:B,0)</f>
        <v>#NAME?</v>
      </c>
      <c r="O841" s="288" t="e">
        <f t="shared" ca="1" si="133"/>
        <v>#NAME?</v>
      </c>
      <c r="P841" s="287" t="e">
        <f ca="1">CONCATENATE(INDEX([4]IMC!$F$1:$R$5,5,$O841) &amp; " e " &amp; INDEX([4]IMC!$F$1:$R$5,5,$O841+1))</f>
        <v>#NAME?</v>
      </c>
      <c r="Q841" s="281"/>
      <c r="R841" s="288" t="e">
        <f ca="1">MATCH(F841,[4]PC!A:A,0)</f>
        <v>#NAME?</v>
      </c>
      <c r="S841" s="288" t="e">
        <f t="shared" ca="1" si="135"/>
        <v>#NAME?</v>
      </c>
      <c r="T841" s="296" t="e">
        <f ca="1">CONCATENATE(INDEX([4]PC!$E$1:$M$2,1,$S841) &amp; " e " &amp; INDEX([4]PC!$E$1:$M$2,1,$S841+1))</f>
        <v>#NAME?</v>
      </c>
      <c r="U841" s="339"/>
      <c r="V841" s="335" t="e">
        <f t="shared" ca="1" si="136"/>
        <v>#NAME?</v>
      </c>
      <c r="W841" s="335" t="e">
        <f ca="1">CONCATENATE(INDEX([4]IMC!$F$1:$R$5,5,$V841) &amp; " e " &amp; INDEX([4]IMC!$F$1:$R$5,5,$V841+1))</f>
        <v>#NAME?</v>
      </c>
      <c r="X841" s="336">
        <f t="shared" si="137"/>
        <v>0</v>
      </c>
      <c r="Y841" s="336">
        <f t="shared" si="138"/>
        <v>0</v>
      </c>
      <c r="Z841" s="337"/>
      <c r="AA841" s="294" t="e">
        <f ca="1">VLOOKUP(F841,[4]IMC!$B$6:$R$210,5,FALSE)</f>
        <v>#NAME?</v>
      </c>
      <c r="AB841" s="294" t="e">
        <f ca="1">VLOOKUP(F841,[4]IMC!$B$6:$R$210,6,FALSE)</f>
        <v>#NAME?</v>
      </c>
      <c r="AC841" s="294" t="e">
        <f ca="1">VLOOKUP(F841,[4]IMC!$B$6:$R$210,7,FALSE)</f>
        <v>#NAME?</v>
      </c>
      <c r="AD841" s="294" t="e">
        <f ca="1">VLOOKUP(F841,[4]IMC!$B$6:$R$210,8,FALSE)</f>
        <v>#NAME?</v>
      </c>
      <c r="AE841" s="294" t="e">
        <f ca="1">VLOOKUP(F841,[4]IMC!$B$6:$R$210,9,FALSE)</f>
        <v>#NAME?</v>
      </c>
      <c r="AF841" s="294" t="e">
        <f ca="1">VLOOKUP(F841,[4]IMC!$B$6:$R$210,10,FALSE)</f>
        <v>#NAME?</v>
      </c>
      <c r="AG841" s="294" t="e">
        <f ca="1">VLOOKUP(F841,[4]IMC!$B$6:$R$210,11,FALSE)</f>
        <v>#NAME?</v>
      </c>
      <c r="AH841" s="294" t="e">
        <f ca="1">VLOOKUP(F841,[4]IMC!$B$6:$R$210,12,FALSE)</f>
        <v>#NAME?</v>
      </c>
      <c r="AI841" s="294" t="e">
        <f ca="1">VLOOKUP(F841,[4]IMC!$B$6:$R$210,13,FALSE)</f>
        <v>#NAME?</v>
      </c>
      <c r="AJ841" s="294" t="e">
        <f ca="1">VLOOKUP(F841,[4]IMC!$B$6:$R$210,14,FALSE)</f>
        <v>#NAME?</v>
      </c>
      <c r="AK841" s="294" t="e">
        <f ca="1">VLOOKUP(F841,[4]IMC!$B$6:$R$210,15,FALSE)</f>
        <v>#NAME?</v>
      </c>
      <c r="AL841" s="294" t="e">
        <f ca="1">VLOOKUP(F841,[4]IMC!$B$6:$R$210,16,FALSE)</f>
        <v>#NAME?</v>
      </c>
      <c r="AM841" s="294" t="e">
        <f ca="1">VLOOKUP(F841,[4]IMC!$B$6:$R$210,17,FALSE)</f>
        <v>#NAME?</v>
      </c>
    </row>
    <row r="842" spans="1:39" ht="12">
      <c r="A842" s="281"/>
      <c r="B842" s="281"/>
      <c r="C842" s="281"/>
      <c r="D842" s="283"/>
      <c r="E842" s="283"/>
      <c r="F842" s="284" t="e">
        <f t="shared" ca="1" si="131"/>
        <v>#NAME?</v>
      </c>
      <c r="G842" s="285" t="e">
        <f t="shared" ca="1" si="132"/>
        <v>#NAME?</v>
      </c>
      <c r="H842" s="281"/>
      <c r="I842" s="281"/>
      <c r="J842" s="281">
        <f t="shared" si="139"/>
        <v>0</v>
      </c>
      <c r="K842" s="281"/>
      <c r="L842" s="300" t="e">
        <f t="shared" si="140"/>
        <v>#DIV/0!</v>
      </c>
      <c r="M842" s="287" t="str">
        <f t="shared" si="134"/>
        <v/>
      </c>
      <c r="N842" s="288" t="e">
        <f ca="1">MATCH(F842,[4]IMC!B:B,0)</f>
        <v>#NAME?</v>
      </c>
      <c r="O842" s="288" t="e">
        <f t="shared" ca="1" si="133"/>
        <v>#NAME?</v>
      </c>
      <c r="P842" s="287" t="e">
        <f ca="1">CONCATENATE(INDEX([4]IMC!$F$1:$R$5,5,$O842) &amp; " e " &amp; INDEX([4]IMC!$F$1:$R$5,5,$O842+1))</f>
        <v>#NAME?</v>
      </c>
      <c r="Q842" s="281"/>
      <c r="R842" s="288" t="e">
        <f ca="1">MATCH(F842,[4]PC!A:A,0)</f>
        <v>#NAME?</v>
      </c>
      <c r="S842" s="288" t="e">
        <f t="shared" ca="1" si="135"/>
        <v>#NAME?</v>
      </c>
      <c r="T842" s="296" t="e">
        <f ca="1">CONCATENATE(INDEX([4]PC!$E$1:$M$2,1,$S842) &amp; " e " &amp; INDEX([4]PC!$E$1:$M$2,1,$S842+1))</f>
        <v>#NAME?</v>
      </c>
      <c r="U842" s="339"/>
      <c r="V842" s="335" t="e">
        <f t="shared" ca="1" si="136"/>
        <v>#NAME?</v>
      </c>
      <c r="W842" s="335" t="e">
        <f ca="1">CONCATENATE(INDEX([4]IMC!$F$1:$R$5,5,$V842) &amp; " e " &amp; INDEX([4]IMC!$F$1:$R$5,5,$V842+1))</f>
        <v>#NAME?</v>
      </c>
      <c r="X842" s="336">
        <f t="shared" si="137"/>
        <v>0</v>
      </c>
      <c r="Y842" s="336">
        <f t="shared" si="138"/>
        <v>0</v>
      </c>
      <c r="Z842" s="337"/>
      <c r="AA842" s="294" t="e">
        <f ca="1">VLOOKUP(F842,[4]IMC!$B$6:$R$210,5,FALSE)</f>
        <v>#NAME?</v>
      </c>
      <c r="AB842" s="294" t="e">
        <f ca="1">VLOOKUP(F842,[4]IMC!$B$6:$R$210,6,FALSE)</f>
        <v>#NAME?</v>
      </c>
      <c r="AC842" s="294" t="e">
        <f ca="1">VLOOKUP(F842,[4]IMC!$B$6:$R$210,7,FALSE)</f>
        <v>#NAME?</v>
      </c>
      <c r="AD842" s="294" t="e">
        <f ca="1">VLOOKUP(F842,[4]IMC!$B$6:$R$210,8,FALSE)</f>
        <v>#NAME?</v>
      </c>
      <c r="AE842" s="294" t="e">
        <f ca="1">VLOOKUP(F842,[4]IMC!$B$6:$R$210,9,FALSE)</f>
        <v>#NAME?</v>
      </c>
      <c r="AF842" s="294" t="e">
        <f ca="1">VLOOKUP(F842,[4]IMC!$B$6:$R$210,10,FALSE)</f>
        <v>#NAME?</v>
      </c>
      <c r="AG842" s="294" t="e">
        <f ca="1">VLOOKUP(F842,[4]IMC!$B$6:$R$210,11,FALSE)</f>
        <v>#NAME?</v>
      </c>
      <c r="AH842" s="294" t="e">
        <f ca="1">VLOOKUP(F842,[4]IMC!$B$6:$R$210,12,FALSE)</f>
        <v>#NAME?</v>
      </c>
      <c r="AI842" s="294" t="e">
        <f ca="1">VLOOKUP(F842,[4]IMC!$B$6:$R$210,13,FALSE)</f>
        <v>#NAME?</v>
      </c>
      <c r="AJ842" s="294" t="e">
        <f ca="1">VLOOKUP(F842,[4]IMC!$B$6:$R$210,14,FALSE)</f>
        <v>#NAME?</v>
      </c>
      <c r="AK842" s="294" t="e">
        <f ca="1">VLOOKUP(F842,[4]IMC!$B$6:$R$210,15,FALSE)</f>
        <v>#NAME?</v>
      </c>
      <c r="AL842" s="294" t="e">
        <f ca="1">VLOOKUP(F842,[4]IMC!$B$6:$R$210,16,FALSE)</f>
        <v>#NAME?</v>
      </c>
      <c r="AM842" s="294" t="e">
        <f ca="1">VLOOKUP(F842,[4]IMC!$B$6:$R$210,17,FALSE)</f>
        <v>#NAME?</v>
      </c>
    </row>
    <row r="843" spans="1:39" ht="12">
      <c r="A843" s="281"/>
      <c r="B843" s="281"/>
      <c r="C843" s="281"/>
      <c r="D843" s="283"/>
      <c r="E843" s="283"/>
      <c r="F843" s="284" t="e">
        <f t="shared" ca="1" si="131"/>
        <v>#NAME?</v>
      </c>
      <c r="G843" s="285" t="e">
        <f t="shared" ca="1" si="132"/>
        <v>#NAME?</v>
      </c>
      <c r="H843" s="281"/>
      <c r="I843" s="281"/>
      <c r="J843" s="281">
        <f t="shared" si="139"/>
        <v>0</v>
      </c>
      <c r="K843" s="281"/>
      <c r="L843" s="300" t="e">
        <f t="shared" si="140"/>
        <v>#DIV/0!</v>
      </c>
      <c r="M843" s="287" t="str">
        <f t="shared" si="134"/>
        <v/>
      </c>
      <c r="N843" s="288" t="e">
        <f ca="1">MATCH(F843,[4]IMC!B:B,0)</f>
        <v>#NAME?</v>
      </c>
      <c r="O843" s="288" t="e">
        <f t="shared" ca="1" si="133"/>
        <v>#NAME?</v>
      </c>
      <c r="P843" s="287" t="e">
        <f ca="1">CONCATENATE(INDEX([4]IMC!$F$1:$R$5,5,$O843) &amp; " e " &amp; INDEX([4]IMC!$F$1:$R$5,5,$O843+1))</f>
        <v>#NAME?</v>
      </c>
      <c r="Q843" s="281"/>
      <c r="R843" s="288" t="e">
        <f ca="1">MATCH(F843,[4]PC!A:A,0)</f>
        <v>#NAME?</v>
      </c>
      <c r="S843" s="288" t="e">
        <f t="shared" ca="1" si="135"/>
        <v>#NAME?</v>
      </c>
      <c r="T843" s="296" t="e">
        <f ca="1">CONCATENATE(INDEX([4]PC!$E$1:$M$2,1,$S843) &amp; " e " &amp; INDEX([4]PC!$E$1:$M$2,1,$S843+1))</f>
        <v>#NAME?</v>
      </c>
      <c r="U843" s="339"/>
      <c r="V843" s="335" t="e">
        <f t="shared" ca="1" si="136"/>
        <v>#NAME?</v>
      </c>
      <c r="W843" s="335" t="e">
        <f ca="1">CONCATENATE(INDEX([4]IMC!$F$1:$R$5,5,$V843) &amp; " e " &amp; INDEX([4]IMC!$F$1:$R$5,5,$V843+1))</f>
        <v>#NAME?</v>
      </c>
      <c r="X843" s="336">
        <f t="shared" si="137"/>
        <v>0</v>
      </c>
      <c r="Y843" s="336">
        <f t="shared" si="138"/>
        <v>0</v>
      </c>
      <c r="Z843" s="337"/>
      <c r="AA843" s="294" t="e">
        <f ca="1">VLOOKUP(F843,[4]IMC!$B$6:$R$210,5,FALSE)</f>
        <v>#NAME?</v>
      </c>
      <c r="AB843" s="294" t="e">
        <f ca="1">VLOOKUP(F843,[4]IMC!$B$6:$R$210,6,FALSE)</f>
        <v>#NAME?</v>
      </c>
      <c r="AC843" s="294" t="e">
        <f ca="1">VLOOKUP(F843,[4]IMC!$B$6:$R$210,7,FALSE)</f>
        <v>#NAME?</v>
      </c>
      <c r="AD843" s="294" t="e">
        <f ca="1">VLOOKUP(F843,[4]IMC!$B$6:$R$210,8,FALSE)</f>
        <v>#NAME?</v>
      </c>
      <c r="AE843" s="294" t="e">
        <f ca="1">VLOOKUP(F843,[4]IMC!$B$6:$R$210,9,FALSE)</f>
        <v>#NAME?</v>
      </c>
      <c r="AF843" s="294" t="e">
        <f ca="1">VLOOKUP(F843,[4]IMC!$B$6:$R$210,10,FALSE)</f>
        <v>#NAME?</v>
      </c>
      <c r="AG843" s="294" t="e">
        <f ca="1">VLOOKUP(F843,[4]IMC!$B$6:$R$210,11,FALSE)</f>
        <v>#NAME?</v>
      </c>
      <c r="AH843" s="294" t="e">
        <f ca="1">VLOOKUP(F843,[4]IMC!$B$6:$R$210,12,FALSE)</f>
        <v>#NAME?</v>
      </c>
      <c r="AI843" s="294" t="e">
        <f ca="1">VLOOKUP(F843,[4]IMC!$B$6:$R$210,13,FALSE)</f>
        <v>#NAME?</v>
      </c>
      <c r="AJ843" s="294" t="e">
        <f ca="1">VLOOKUP(F843,[4]IMC!$B$6:$R$210,14,FALSE)</f>
        <v>#NAME?</v>
      </c>
      <c r="AK843" s="294" t="e">
        <f ca="1">VLOOKUP(F843,[4]IMC!$B$6:$R$210,15,FALSE)</f>
        <v>#NAME?</v>
      </c>
      <c r="AL843" s="294" t="e">
        <f ca="1">VLOOKUP(F843,[4]IMC!$B$6:$R$210,16,FALSE)</f>
        <v>#NAME?</v>
      </c>
      <c r="AM843" s="294" t="e">
        <f ca="1">VLOOKUP(F843,[4]IMC!$B$6:$R$210,17,FALSE)</f>
        <v>#NAME?</v>
      </c>
    </row>
    <row r="844" spans="1:39" ht="12">
      <c r="A844" s="281"/>
      <c r="B844" s="281"/>
      <c r="C844" s="281"/>
      <c r="D844" s="283"/>
      <c r="E844" s="283"/>
      <c r="F844" s="284" t="e">
        <f t="shared" ca="1" si="131"/>
        <v>#NAME?</v>
      </c>
      <c r="G844" s="285" t="e">
        <f t="shared" ca="1" si="132"/>
        <v>#NAME?</v>
      </c>
      <c r="H844" s="281"/>
      <c r="I844" s="281"/>
      <c r="J844" s="281">
        <f t="shared" si="139"/>
        <v>0</v>
      </c>
      <c r="K844" s="281"/>
      <c r="L844" s="300" t="e">
        <f t="shared" si="140"/>
        <v>#DIV/0!</v>
      </c>
      <c r="M844" s="287" t="str">
        <f t="shared" si="134"/>
        <v/>
      </c>
      <c r="N844" s="288" t="e">
        <f ca="1">MATCH(F844,[4]IMC!B:B,0)</f>
        <v>#NAME?</v>
      </c>
      <c r="O844" s="288" t="e">
        <f t="shared" ca="1" si="133"/>
        <v>#NAME?</v>
      </c>
      <c r="P844" s="287" t="e">
        <f ca="1">CONCATENATE(INDEX([4]IMC!$F$1:$R$5,5,$O844) &amp; " e " &amp; INDEX([4]IMC!$F$1:$R$5,5,$O844+1))</f>
        <v>#NAME?</v>
      </c>
      <c r="Q844" s="281"/>
      <c r="R844" s="288" t="e">
        <f ca="1">MATCH(F844,[4]PC!A:A,0)</f>
        <v>#NAME?</v>
      </c>
      <c r="S844" s="288" t="e">
        <f t="shared" ca="1" si="135"/>
        <v>#NAME?</v>
      </c>
      <c r="T844" s="296" t="e">
        <f ca="1">CONCATENATE(INDEX([4]PC!$E$1:$M$2,1,$S844) &amp; " e " &amp; INDEX([4]PC!$E$1:$M$2,1,$S844+1))</f>
        <v>#NAME?</v>
      </c>
      <c r="U844" s="339"/>
      <c r="V844" s="335" t="e">
        <f t="shared" ca="1" si="136"/>
        <v>#NAME?</v>
      </c>
      <c r="W844" s="335" t="e">
        <f ca="1">CONCATENATE(INDEX([4]IMC!$F$1:$R$5,5,$V844) &amp; " e " &amp; INDEX([4]IMC!$F$1:$R$5,5,$V844+1))</f>
        <v>#NAME?</v>
      </c>
      <c r="X844" s="336">
        <f t="shared" si="137"/>
        <v>0</v>
      </c>
      <c r="Y844" s="336">
        <f t="shared" si="138"/>
        <v>0</v>
      </c>
      <c r="Z844" s="337"/>
      <c r="AA844" s="294" t="e">
        <f ca="1">VLOOKUP(F844,[4]IMC!$B$6:$R$210,5,FALSE)</f>
        <v>#NAME?</v>
      </c>
      <c r="AB844" s="294" t="e">
        <f ca="1">VLOOKUP(F844,[4]IMC!$B$6:$R$210,6,FALSE)</f>
        <v>#NAME?</v>
      </c>
      <c r="AC844" s="294" t="e">
        <f ca="1">VLOOKUP(F844,[4]IMC!$B$6:$R$210,7,FALSE)</f>
        <v>#NAME?</v>
      </c>
      <c r="AD844" s="294" t="e">
        <f ca="1">VLOOKUP(F844,[4]IMC!$B$6:$R$210,8,FALSE)</f>
        <v>#NAME?</v>
      </c>
      <c r="AE844" s="294" t="e">
        <f ca="1">VLOOKUP(F844,[4]IMC!$B$6:$R$210,9,FALSE)</f>
        <v>#NAME?</v>
      </c>
      <c r="AF844" s="294" t="e">
        <f ca="1">VLOOKUP(F844,[4]IMC!$B$6:$R$210,10,FALSE)</f>
        <v>#NAME?</v>
      </c>
      <c r="AG844" s="294" t="e">
        <f ca="1">VLOOKUP(F844,[4]IMC!$B$6:$R$210,11,FALSE)</f>
        <v>#NAME?</v>
      </c>
      <c r="AH844" s="294" t="e">
        <f ca="1">VLOOKUP(F844,[4]IMC!$B$6:$R$210,12,FALSE)</f>
        <v>#NAME?</v>
      </c>
      <c r="AI844" s="294" t="e">
        <f ca="1">VLOOKUP(F844,[4]IMC!$B$6:$R$210,13,FALSE)</f>
        <v>#NAME?</v>
      </c>
      <c r="AJ844" s="294" t="e">
        <f ca="1">VLOOKUP(F844,[4]IMC!$B$6:$R$210,14,FALSE)</f>
        <v>#NAME?</v>
      </c>
      <c r="AK844" s="294" t="e">
        <f ca="1">VLOOKUP(F844,[4]IMC!$B$6:$R$210,15,FALSE)</f>
        <v>#NAME?</v>
      </c>
      <c r="AL844" s="294" t="e">
        <f ca="1">VLOOKUP(F844,[4]IMC!$B$6:$R$210,16,FALSE)</f>
        <v>#NAME?</v>
      </c>
      <c r="AM844" s="294" t="e">
        <f ca="1">VLOOKUP(F844,[4]IMC!$B$6:$R$210,17,FALSE)</f>
        <v>#NAME?</v>
      </c>
    </row>
    <row r="845" spans="1:39" ht="12">
      <c r="A845" s="281"/>
      <c r="B845" s="281"/>
      <c r="C845" s="281"/>
      <c r="D845" s="283"/>
      <c r="E845" s="283"/>
      <c r="F845" s="284" t="e">
        <f t="shared" ca="1" si="131"/>
        <v>#NAME?</v>
      </c>
      <c r="G845" s="285" t="e">
        <f t="shared" ca="1" si="132"/>
        <v>#NAME?</v>
      </c>
      <c r="H845" s="281"/>
      <c r="I845" s="281"/>
      <c r="J845" s="281">
        <f t="shared" si="139"/>
        <v>0</v>
      </c>
      <c r="K845" s="281"/>
      <c r="L845" s="300" t="e">
        <f t="shared" si="140"/>
        <v>#DIV/0!</v>
      </c>
      <c r="M845" s="287" t="str">
        <f t="shared" si="134"/>
        <v/>
      </c>
      <c r="N845" s="288" t="e">
        <f ca="1">MATCH(F845,[4]IMC!B:B,0)</f>
        <v>#NAME?</v>
      </c>
      <c r="O845" s="288" t="e">
        <f t="shared" ca="1" si="133"/>
        <v>#NAME?</v>
      </c>
      <c r="P845" s="287" t="e">
        <f ca="1">CONCATENATE(INDEX([4]IMC!$F$1:$R$5,5,$O845) &amp; " e " &amp; INDEX([4]IMC!$F$1:$R$5,5,$O845+1))</f>
        <v>#NAME?</v>
      </c>
      <c r="Q845" s="281"/>
      <c r="R845" s="288" t="e">
        <f ca="1">MATCH(F845,[4]PC!A:A,0)</f>
        <v>#NAME?</v>
      </c>
      <c r="S845" s="288" t="e">
        <f t="shared" ca="1" si="135"/>
        <v>#NAME?</v>
      </c>
      <c r="T845" s="296" t="e">
        <f ca="1">CONCATENATE(INDEX([4]PC!$E$1:$M$2,1,$S845) &amp; " e " &amp; INDEX([4]PC!$E$1:$M$2,1,$S845+1))</f>
        <v>#NAME?</v>
      </c>
      <c r="U845" s="339"/>
      <c r="V845" s="335" t="e">
        <f t="shared" ca="1" si="136"/>
        <v>#NAME?</v>
      </c>
      <c r="W845" s="335" t="e">
        <f ca="1">CONCATENATE(INDEX([4]IMC!$F$1:$R$5,5,$V845) &amp; " e " &amp; INDEX([4]IMC!$F$1:$R$5,5,$V845+1))</f>
        <v>#NAME?</v>
      </c>
      <c r="X845" s="336">
        <f t="shared" si="137"/>
        <v>0</v>
      </c>
      <c r="Y845" s="336">
        <f t="shared" si="138"/>
        <v>0</v>
      </c>
      <c r="Z845" s="337"/>
      <c r="AA845" s="294" t="e">
        <f ca="1">VLOOKUP(F845,[4]IMC!$B$6:$R$210,5,FALSE)</f>
        <v>#NAME?</v>
      </c>
      <c r="AB845" s="294" t="e">
        <f ca="1">VLOOKUP(F845,[4]IMC!$B$6:$R$210,6,FALSE)</f>
        <v>#NAME?</v>
      </c>
      <c r="AC845" s="294" t="e">
        <f ca="1">VLOOKUP(F845,[4]IMC!$B$6:$R$210,7,FALSE)</f>
        <v>#NAME?</v>
      </c>
      <c r="AD845" s="294" t="e">
        <f ca="1">VLOOKUP(F845,[4]IMC!$B$6:$R$210,8,FALSE)</f>
        <v>#NAME?</v>
      </c>
      <c r="AE845" s="294" t="e">
        <f ca="1">VLOOKUP(F845,[4]IMC!$B$6:$R$210,9,FALSE)</f>
        <v>#NAME?</v>
      </c>
      <c r="AF845" s="294" t="e">
        <f ca="1">VLOOKUP(F845,[4]IMC!$B$6:$R$210,10,FALSE)</f>
        <v>#NAME?</v>
      </c>
      <c r="AG845" s="294" t="e">
        <f ca="1">VLOOKUP(F845,[4]IMC!$B$6:$R$210,11,FALSE)</f>
        <v>#NAME?</v>
      </c>
      <c r="AH845" s="294" t="e">
        <f ca="1">VLOOKUP(F845,[4]IMC!$B$6:$R$210,12,FALSE)</f>
        <v>#NAME?</v>
      </c>
      <c r="AI845" s="294" t="e">
        <f ca="1">VLOOKUP(F845,[4]IMC!$B$6:$R$210,13,FALSE)</f>
        <v>#NAME?</v>
      </c>
      <c r="AJ845" s="294" t="e">
        <f ca="1">VLOOKUP(F845,[4]IMC!$B$6:$R$210,14,FALSE)</f>
        <v>#NAME?</v>
      </c>
      <c r="AK845" s="294" t="e">
        <f ca="1">VLOOKUP(F845,[4]IMC!$B$6:$R$210,15,FALSE)</f>
        <v>#NAME?</v>
      </c>
      <c r="AL845" s="294" t="e">
        <f ca="1">VLOOKUP(F845,[4]IMC!$B$6:$R$210,16,FALSE)</f>
        <v>#NAME?</v>
      </c>
      <c r="AM845" s="294" t="e">
        <f ca="1">VLOOKUP(F845,[4]IMC!$B$6:$R$210,17,FALSE)</f>
        <v>#NAME?</v>
      </c>
    </row>
    <row r="846" spans="1:39" ht="12">
      <c r="A846" s="281"/>
      <c r="B846" s="281"/>
      <c r="C846" s="281"/>
      <c r="D846" s="283"/>
      <c r="E846" s="283"/>
      <c r="F846" s="284" t="e">
        <f t="shared" ca="1" si="131"/>
        <v>#NAME?</v>
      </c>
      <c r="G846" s="285" t="e">
        <f t="shared" ca="1" si="132"/>
        <v>#NAME?</v>
      </c>
      <c r="H846" s="281"/>
      <c r="I846" s="281"/>
      <c r="J846" s="281">
        <f t="shared" si="139"/>
        <v>0</v>
      </c>
      <c r="K846" s="281"/>
      <c r="L846" s="300" t="e">
        <f t="shared" si="140"/>
        <v>#DIV/0!</v>
      </c>
      <c r="M846" s="287" t="str">
        <f t="shared" si="134"/>
        <v/>
      </c>
      <c r="N846" s="288" t="e">
        <f ca="1">MATCH(F846,[4]IMC!B:B,0)</f>
        <v>#NAME?</v>
      </c>
      <c r="O846" s="288" t="e">
        <f t="shared" ca="1" si="133"/>
        <v>#NAME?</v>
      </c>
      <c r="P846" s="287" t="e">
        <f ca="1">CONCATENATE(INDEX([4]IMC!$F$1:$R$5,5,$O846) &amp; " e " &amp; INDEX([4]IMC!$F$1:$R$5,5,$O846+1))</f>
        <v>#NAME?</v>
      </c>
      <c r="Q846" s="281"/>
      <c r="R846" s="288" t="e">
        <f ca="1">MATCH(F846,[4]PC!A:A,0)</f>
        <v>#NAME?</v>
      </c>
      <c r="S846" s="288" t="e">
        <f t="shared" ca="1" si="135"/>
        <v>#NAME?</v>
      </c>
      <c r="T846" s="296" t="e">
        <f ca="1">CONCATENATE(INDEX([4]PC!$E$1:$M$2,1,$S846) &amp; " e " &amp; INDEX([4]PC!$E$1:$M$2,1,$S846+1))</f>
        <v>#NAME?</v>
      </c>
      <c r="U846" s="339"/>
      <c r="V846" s="335" t="e">
        <f t="shared" ca="1" si="136"/>
        <v>#NAME?</v>
      </c>
      <c r="W846" s="335" t="e">
        <f ca="1">CONCATENATE(INDEX([4]IMC!$F$1:$R$5,5,$V846) &amp; " e " &amp; INDEX([4]IMC!$F$1:$R$5,5,$V846+1))</f>
        <v>#NAME?</v>
      </c>
      <c r="X846" s="336">
        <f t="shared" si="137"/>
        <v>0</v>
      </c>
      <c r="Y846" s="336">
        <f t="shared" si="138"/>
        <v>0</v>
      </c>
      <c r="Z846" s="337"/>
      <c r="AA846" s="294" t="e">
        <f ca="1">VLOOKUP(F846,[4]IMC!$B$6:$R$210,5,FALSE)</f>
        <v>#NAME?</v>
      </c>
      <c r="AB846" s="294" t="e">
        <f ca="1">VLOOKUP(F846,[4]IMC!$B$6:$R$210,6,FALSE)</f>
        <v>#NAME?</v>
      </c>
      <c r="AC846" s="294" t="e">
        <f ca="1">VLOOKUP(F846,[4]IMC!$B$6:$R$210,7,FALSE)</f>
        <v>#NAME?</v>
      </c>
      <c r="AD846" s="294" t="e">
        <f ca="1">VLOOKUP(F846,[4]IMC!$B$6:$R$210,8,FALSE)</f>
        <v>#NAME?</v>
      </c>
      <c r="AE846" s="294" t="e">
        <f ca="1">VLOOKUP(F846,[4]IMC!$B$6:$R$210,9,FALSE)</f>
        <v>#NAME?</v>
      </c>
      <c r="AF846" s="294" t="e">
        <f ca="1">VLOOKUP(F846,[4]IMC!$B$6:$R$210,10,FALSE)</f>
        <v>#NAME?</v>
      </c>
      <c r="AG846" s="294" t="e">
        <f ca="1">VLOOKUP(F846,[4]IMC!$B$6:$R$210,11,FALSE)</f>
        <v>#NAME?</v>
      </c>
      <c r="AH846" s="294" t="e">
        <f ca="1">VLOOKUP(F846,[4]IMC!$B$6:$R$210,12,FALSE)</f>
        <v>#NAME?</v>
      </c>
      <c r="AI846" s="294" t="e">
        <f ca="1">VLOOKUP(F846,[4]IMC!$B$6:$R$210,13,FALSE)</f>
        <v>#NAME?</v>
      </c>
      <c r="AJ846" s="294" t="e">
        <f ca="1">VLOOKUP(F846,[4]IMC!$B$6:$R$210,14,FALSE)</f>
        <v>#NAME?</v>
      </c>
      <c r="AK846" s="294" t="e">
        <f ca="1">VLOOKUP(F846,[4]IMC!$B$6:$R$210,15,FALSE)</f>
        <v>#NAME?</v>
      </c>
      <c r="AL846" s="294" t="e">
        <f ca="1">VLOOKUP(F846,[4]IMC!$B$6:$R$210,16,FALSE)</f>
        <v>#NAME?</v>
      </c>
      <c r="AM846" s="294" t="e">
        <f ca="1">VLOOKUP(F846,[4]IMC!$B$6:$R$210,17,FALSE)</f>
        <v>#NAME?</v>
      </c>
    </row>
    <row r="847" spans="1:39" ht="12">
      <c r="A847" s="281"/>
      <c r="B847" s="281"/>
      <c r="C847" s="281"/>
      <c r="D847" s="283"/>
      <c r="E847" s="283"/>
      <c r="F847" s="284" t="e">
        <f t="shared" ca="1" si="131"/>
        <v>#NAME?</v>
      </c>
      <c r="G847" s="285" t="e">
        <f t="shared" ca="1" si="132"/>
        <v>#NAME?</v>
      </c>
      <c r="H847" s="281"/>
      <c r="I847" s="281"/>
      <c r="J847" s="281">
        <f t="shared" si="139"/>
        <v>0</v>
      </c>
      <c r="K847" s="281"/>
      <c r="L847" s="300" t="e">
        <f t="shared" si="140"/>
        <v>#DIV/0!</v>
      </c>
      <c r="M847" s="287" t="str">
        <f t="shared" si="134"/>
        <v/>
      </c>
      <c r="N847" s="288" t="e">
        <f ca="1">MATCH(F847,[4]IMC!B:B,0)</f>
        <v>#NAME?</v>
      </c>
      <c r="O847" s="288" t="e">
        <f t="shared" ca="1" si="133"/>
        <v>#NAME?</v>
      </c>
      <c r="P847" s="287" t="e">
        <f ca="1">CONCATENATE(INDEX([4]IMC!$F$1:$R$5,5,$O847) &amp; " e " &amp; INDEX([4]IMC!$F$1:$R$5,5,$O847+1))</f>
        <v>#NAME?</v>
      </c>
      <c r="Q847" s="281"/>
      <c r="R847" s="288" t="e">
        <f ca="1">MATCH(F847,[4]PC!A:A,0)</f>
        <v>#NAME?</v>
      </c>
      <c r="S847" s="288" t="e">
        <f t="shared" ca="1" si="135"/>
        <v>#NAME?</v>
      </c>
      <c r="T847" s="296" t="e">
        <f ca="1">CONCATENATE(INDEX([4]PC!$E$1:$M$2,1,$S847) &amp; " e " &amp; INDEX([4]PC!$E$1:$M$2,1,$S847+1))</f>
        <v>#NAME?</v>
      </c>
      <c r="U847" s="339"/>
      <c r="V847" s="335" t="e">
        <f t="shared" ca="1" si="136"/>
        <v>#NAME?</v>
      </c>
      <c r="W847" s="335" t="e">
        <f ca="1">CONCATENATE(INDEX([4]IMC!$F$1:$R$5,5,$V847) &amp; " e " &amp; INDEX([4]IMC!$F$1:$R$5,5,$V847+1))</f>
        <v>#NAME?</v>
      </c>
      <c r="X847" s="336">
        <f t="shared" si="137"/>
        <v>0</v>
      </c>
      <c r="Y847" s="336">
        <f t="shared" si="138"/>
        <v>0</v>
      </c>
      <c r="Z847" s="337"/>
      <c r="AA847" s="294" t="e">
        <f ca="1">VLOOKUP(F847,[4]IMC!$B$6:$R$210,5,FALSE)</f>
        <v>#NAME?</v>
      </c>
      <c r="AB847" s="294" t="e">
        <f ca="1">VLOOKUP(F847,[4]IMC!$B$6:$R$210,6,FALSE)</f>
        <v>#NAME?</v>
      </c>
      <c r="AC847" s="294" t="e">
        <f ca="1">VLOOKUP(F847,[4]IMC!$B$6:$R$210,7,FALSE)</f>
        <v>#NAME?</v>
      </c>
      <c r="AD847" s="294" t="e">
        <f ca="1">VLOOKUP(F847,[4]IMC!$B$6:$R$210,8,FALSE)</f>
        <v>#NAME?</v>
      </c>
      <c r="AE847" s="294" t="e">
        <f ca="1">VLOOKUP(F847,[4]IMC!$B$6:$R$210,9,FALSE)</f>
        <v>#NAME?</v>
      </c>
      <c r="AF847" s="294" t="e">
        <f ca="1">VLOOKUP(F847,[4]IMC!$B$6:$R$210,10,FALSE)</f>
        <v>#NAME?</v>
      </c>
      <c r="AG847" s="294" t="e">
        <f ca="1">VLOOKUP(F847,[4]IMC!$B$6:$R$210,11,FALSE)</f>
        <v>#NAME?</v>
      </c>
      <c r="AH847" s="294" t="e">
        <f ca="1">VLOOKUP(F847,[4]IMC!$B$6:$R$210,12,FALSE)</f>
        <v>#NAME?</v>
      </c>
      <c r="AI847" s="294" t="e">
        <f ca="1">VLOOKUP(F847,[4]IMC!$B$6:$R$210,13,FALSE)</f>
        <v>#NAME?</v>
      </c>
      <c r="AJ847" s="294" t="e">
        <f ca="1">VLOOKUP(F847,[4]IMC!$B$6:$R$210,14,FALSE)</f>
        <v>#NAME?</v>
      </c>
      <c r="AK847" s="294" t="e">
        <f ca="1">VLOOKUP(F847,[4]IMC!$B$6:$R$210,15,FALSE)</f>
        <v>#NAME?</v>
      </c>
      <c r="AL847" s="294" t="e">
        <f ca="1">VLOOKUP(F847,[4]IMC!$B$6:$R$210,16,FALSE)</f>
        <v>#NAME?</v>
      </c>
      <c r="AM847" s="294" t="e">
        <f ca="1">VLOOKUP(F847,[4]IMC!$B$6:$R$210,17,FALSE)</f>
        <v>#NAME?</v>
      </c>
    </row>
    <row r="848" spans="1:39" ht="12">
      <c r="A848" s="281"/>
      <c r="B848" s="281"/>
      <c r="C848" s="281"/>
      <c r="D848" s="283"/>
      <c r="E848" s="283"/>
      <c r="F848" s="284" t="e">
        <f t="shared" ca="1" si="131"/>
        <v>#NAME?</v>
      </c>
      <c r="G848" s="285" t="e">
        <f t="shared" ca="1" si="132"/>
        <v>#NAME?</v>
      </c>
      <c r="H848" s="281"/>
      <c r="I848" s="281"/>
      <c r="J848" s="281">
        <f t="shared" si="139"/>
        <v>0</v>
      </c>
      <c r="K848" s="281"/>
      <c r="L848" s="300" t="e">
        <f t="shared" si="140"/>
        <v>#DIV/0!</v>
      </c>
      <c r="M848" s="287" t="str">
        <f t="shared" si="134"/>
        <v/>
      </c>
      <c r="N848" s="288" t="e">
        <f ca="1">MATCH(F848,[4]IMC!B:B,0)</f>
        <v>#NAME?</v>
      </c>
      <c r="O848" s="288" t="e">
        <f t="shared" ca="1" si="133"/>
        <v>#NAME?</v>
      </c>
      <c r="P848" s="287" t="e">
        <f ca="1">CONCATENATE(INDEX([4]IMC!$F$1:$R$5,5,$O848) &amp; " e " &amp; INDEX([4]IMC!$F$1:$R$5,5,$O848+1))</f>
        <v>#NAME?</v>
      </c>
      <c r="Q848" s="281"/>
      <c r="R848" s="288" t="e">
        <f ca="1">MATCH(F848,[4]PC!A:A,0)</f>
        <v>#NAME?</v>
      </c>
      <c r="S848" s="288" t="e">
        <f t="shared" ca="1" si="135"/>
        <v>#NAME?</v>
      </c>
      <c r="T848" s="296" t="e">
        <f ca="1">CONCATENATE(INDEX([4]PC!$E$1:$M$2,1,$S848) &amp; " e " &amp; INDEX([4]PC!$E$1:$M$2,1,$S848+1))</f>
        <v>#NAME?</v>
      </c>
      <c r="U848" s="339"/>
      <c r="V848" s="335" t="e">
        <f t="shared" ca="1" si="136"/>
        <v>#NAME?</v>
      </c>
      <c r="W848" s="335" t="e">
        <f ca="1">CONCATENATE(INDEX([4]IMC!$F$1:$R$5,5,$V848) &amp; " e " &amp; INDEX([4]IMC!$F$1:$R$5,5,$V848+1))</f>
        <v>#NAME?</v>
      </c>
      <c r="X848" s="336">
        <f t="shared" si="137"/>
        <v>0</v>
      </c>
      <c r="Y848" s="336">
        <f t="shared" si="138"/>
        <v>0</v>
      </c>
      <c r="Z848" s="337"/>
      <c r="AA848" s="294" t="e">
        <f ca="1">VLOOKUP(F848,[4]IMC!$B$6:$R$210,5,FALSE)</f>
        <v>#NAME?</v>
      </c>
      <c r="AB848" s="294" t="e">
        <f ca="1">VLOOKUP(F848,[4]IMC!$B$6:$R$210,6,FALSE)</f>
        <v>#NAME?</v>
      </c>
      <c r="AC848" s="294" t="e">
        <f ca="1">VLOOKUP(F848,[4]IMC!$B$6:$R$210,7,FALSE)</f>
        <v>#NAME?</v>
      </c>
      <c r="AD848" s="294" t="e">
        <f ca="1">VLOOKUP(F848,[4]IMC!$B$6:$R$210,8,FALSE)</f>
        <v>#NAME?</v>
      </c>
      <c r="AE848" s="294" t="e">
        <f ca="1">VLOOKUP(F848,[4]IMC!$B$6:$R$210,9,FALSE)</f>
        <v>#NAME?</v>
      </c>
      <c r="AF848" s="294" t="e">
        <f ca="1">VLOOKUP(F848,[4]IMC!$B$6:$R$210,10,FALSE)</f>
        <v>#NAME?</v>
      </c>
      <c r="AG848" s="294" t="e">
        <f ca="1">VLOOKUP(F848,[4]IMC!$B$6:$R$210,11,FALSE)</f>
        <v>#NAME?</v>
      </c>
      <c r="AH848" s="294" t="e">
        <f ca="1">VLOOKUP(F848,[4]IMC!$B$6:$R$210,12,FALSE)</f>
        <v>#NAME?</v>
      </c>
      <c r="AI848" s="294" t="e">
        <f ca="1">VLOOKUP(F848,[4]IMC!$B$6:$R$210,13,FALSE)</f>
        <v>#NAME?</v>
      </c>
      <c r="AJ848" s="294" t="e">
        <f ca="1">VLOOKUP(F848,[4]IMC!$B$6:$R$210,14,FALSE)</f>
        <v>#NAME?</v>
      </c>
      <c r="AK848" s="294" t="e">
        <f ca="1">VLOOKUP(F848,[4]IMC!$B$6:$R$210,15,FALSE)</f>
        <v>#NAME?</v>
      </c>
      <c r="AL848" s="294" t="e">
        <f ca="1">VLOOKUP(F848,[4]IMC!$B$6:$R$210,16,FALSE)</f>
        <v>#NAME?</v>
      </c>
      <c r="AM848" s="294" t="e">
        <f ca="1">VLOOKUP(F848,[4]IMC!$B$6:$R$210,17,FALSE)</f>
        <v>#NAME?</v>
      </c>
    </row>
    <row r="849" spans="1:39" ht="12">
      <c r="A849" s="281"/>
      <c r="B849" s="281"/>
      <c r="C849" s="281"/>
      <c r="D849" s="283"/>
      <c r="E849" s="283"/>
      <c r="F849" s="284" t="e">
        <f t="shared" ca="1" si="131"/>
        <v>#NAME?</v>
      </c>
      <c r="G849" s="285" t="e">
        <f t="shared" ca="1" si="132"/>
        <v>#NAME?</v>
      </c>
      <c r="H849" s="281"/>
      <c r="I849" s="281"/>
      <c r="J849" s="281">
        <f t="shared" si="139"/>
        <v>0</v>
      </c>
      <c r="K849" s="281"/>
      <c r="L849" s="300" t="e">
        <f t="shared" si="140"/>
        <v>#DIV/0!</v>
      </c>
      <c r="M849" s="287" t="str">
        <f t="shared" si="134"/>
        <v/>
      </c>
      <c r="N849" s="288" t="e">
        <f ca="1">MATCH(F849,[4]IMC!B:B,0)</f>
        <v>#NAME?</v>
      </c>
      <c r="O849" s="288" t="e">
        <f t="shared" ca="1" si="133"/>
        <v>#NAME?</v>
      </c>
      <c r="P849" s="287" t="e">
        <f ca="1">CONCATENATE(INDEX([4]IMC!$F$1:$R$5,5,$O849) &amp; " e " &amp; INDEX([4]IMC!$F$1:$R$5,5,$O849+1))</f>
        <v>#NAME?</v>
      </c>
      <c r="Q849" s="281"/>
      <c r="R849" s="288" t="e">
        <f ca="1">MATCH(F849,[4]PC!A:A,0)</f>
        <v>#NAME?</v>
      </c>
      <c r="S849" s="288" t="e">
        <f t="shared" ca="1" si="135"/>
        <v>#NAME?</v>
      </c>
      <c r="T849" s="296" t="e">
        <f ca="1">CONCATENATE(INDEX([4]PC!$E$1:$M$2,1,$S849) &amp; " e " &amp; INDEX([4]PC!$E$1:$M$2,1,$S849+1))</f>
        <v>#NAME?</v>
      </c>
      <c r="U849" s="339"/>
      <c r="V849" s="335" t="e">
        <f t="shared" ca="1" si="136"/>
        <v>#NAME?</v>
      </c>
      <c r="W849" s="335" t="e">
        <f ca="1">CONCATENATE(INDEX([4]IMC!$F$1:$R$5,5,$V849) &amp; " e " &amp; INDEX([4]IMC!$F$1:$R$5,5,$V849+1))</f>
        <v>#NAME?</v>
      </c>
      <c r="X849" s="336">
        <f t="shared" si="137"/>
        <v>0</v>
      </c>
      <c r="Y849" s="336">
        <f t="shared" si="138"/>
        <v>0</v>
      </c>
      <c r="Z849" s="337"/>
      <c r="AA849" s="294" t="e">
        <f ca="1">VLOOKUP(F849,[4]IMC!$B$6:$R$210,5,FALSE)</f>
        <v>#NAME?</v>
      </c>
      <c r="AB849" s="294" t="e">
        <f ca="1">VLOOKUP(F849,[4]IMC!$B$6:$R$210,6,FALSE)</f>
        <v>#NAME?</v>
      </c>
      <c r="AC849" s="294" t="e">
        <f ca="1">VLOOKUP(F849,[4]IMC!$B$6:$R$210,7,FALSE)</f>
        <v>#NAME?</v>
      </c>
      <c r="AD849" s="294" t="e">
        <f ca="1">VLOOKUP(F849,[4]IMC!$B$6:$R$210,8,FALSE)</f>
        <v>#NAME?</v>
      </c>
      <c r="AE849" s="294" t="e">
        <f ca="1">VLOOKUP(F849,[4]IMC!$B$6:$R$210,9,FALSE)</f>
        <v>#NAME?</v>
      </c>
      <c r="AF849" s="294" t="e">
        <f ca="1">VLOOKUP(F849,[4]IMC!$B$6:$R$210,10,FALSE)</f>
        <v>#NAME?</v>
      </c>
      <c r="AG849" s="294" t="e">
        <f ca="1">VLOOKUP(F849,[4]IMC!$B$6:$R$210,11,FALSE)</f>
        <v>#NAME?</v>
      </c>
      <c r="AH849" s="294" t="e">
        <f ca="1">VLOOKUP(F849,[4]IMC!$B$6:$R$210,12,FALSE)</f>
        <v>#NAME?</v>
      </c>
      <c r="AI849" s="294" t="e">
        <f ca="1">VLOOKUP(F849,[4]IMC!$B$6:$R$210,13,FALSE)</f>
        <v>#NAME?</v>
      </c>
      <c r="AJ849" s="294" t="e">
        <f ca="1">VLOOKUP(F849,[4]IMC!$B$6:$R$210,14,FALSE)</f>
        <v>#NAME?</v>
      </c>
      <c r="AK849" s="294" t="e">
        <f ca="1">VLOOKUP(F849,[4]IMC!$B$6:$R$210,15,FALSE)</f>
        <v>#NAME?</v>
      </c>
      <c r="AL849" s="294" t="e">
        <f ca="1">VLOOKUP(F849,[4]IMC!$B$6:$R$210,16,FALSE)</f>
        <v>#NAME?</v>
      </c>
      <c r="AM849" s="294" t="e">
        <f ca="1">VLOOKUP(F849,[4]IMC!$B$6:$R$210,17,FALSE)</f>
        <v>#NAME?</v>
      </c>
    </row>
    <row r="850" spans="1:39" ht="12">
      <c r="A850" s="281"/>
      <c r="B850" s="281"/>
      <c r="C850" s="281"/>
      <c r="D850" s="283"/>
      <c r="E850" s="283"/>
      <c r="F850" s="284" t="e">
        <f t="shared" ca="1" si="131"/>
        <v>#NAME?</v>
      </c>
      <c r="G850" s="285" t="e">
        <f t="shared" ca="1" si="132"/>
        <v>#NAME?</v>
      </c>
      <c r="H850" s="281"/>
      <c r="I850" s="281"/>
      <c r="J850" s="281">
        <f t="shared" si="139"/>
        <v>0</v>
      </c>
      <c r="K850" s="281"/>
      <c r="L850" s="300" t="e">
        <f t="shared" si="140"/>
        <v>#DIV/0!</v>
      </c>
      <c r="M850" s="287" t="str">
        <f t="shared" si="134"/>
        <v/>
      </c>
      <c r="N850" s="288" t="e">
        <f ca="1">MATCH(F850,[4]IMC!B:B,0)</f>
        <v>#NAME?</v>
      </c>
      <c r="O850" s="288" t="e">
        <f t="shared" ca="1" si="133"/>
        <v>#NAME?</v>
      </c>
      <c r="P850" s="287" t="e">
        <f ca="1">CONCATENATE(INDEX([4]IMC!$F$1:$R$5,5,$O850) &amp; " e " &amp; INDEX([4]IMC!$F$1:$R$5,5,$O850+1))</f>
        <v>#NAME?</v>
      </c>
      <c r="Q850" s="281"/>
      <c r="R850" s="288" t="e">
        <f ca="1">MATCH(F850,[4]PC!A:A,0)</f>
        <v>#NAME?</v>
      </c>
      <c r="S850" s="288" t="e">
        <f t="shared" ca="1" si="135"/>
        <v>#NAME?</v>
      </c>
      <c r="T850" s="296" t="e">
        <f ca="1">CONCATENATE(INDEX([4]PC!$E$1:$M$2,1,$S850) &amp; " e " &amp; INDEX([4]PC!$E$1:$M$2,1,$S850+1))</f>
        <v>#NAME?</v>
      </c>
      <c r="U850" s="339"/>
      <c r="V850" s="335" t="e">
        <f t="shared" ca="1" si="136"/>
        <v>#NAME?</v>
      </c>
      <c r="W850" s="335" t="e">
        <f ca="1">CONCATENATE(INDEX([4]IMC!$F$1:$R$5,5,$V850) &amp; " e " &amp; INDEX([4]IMC!$F$1:$R$5,5,$V850+1))</f>
        <v>#NAME?</v>
      </c>
      <c r="X850" s="336">
        <f t="shared" si="137"/>
        <v>0</v>
      </c>
      <c r="Y850" s="336">
        <f t="shared" si="138"/>
        <v>0</v>
      </c>
      <c r="Z850" s="337"/>
      <c r="AA850" s="294" t="e">
        <f ca="1">VLOOKUP(F850,[4]IMC!$B$6:$R$210,5,FALSE)</f>
        <v>#NAME?</v>
      </c>
      <c r="AB850" s="294" t="e">
        <f ca="1">VLOOKUP(F850,[4]IMC!$B$6:$R$210,6,FALSE)</f>
        <v>#NAME?</v>
      </c>
      <c r="AC850" s="294" t="e">
        <f ca="1">VLOOKUP(F850,[4]IMC!$B$6:$R$210,7,FALSE)</f>
        <v>#NAME?</v>
      </c>
      <c r="AD850" s="294" t="e">
        <f ca="1">VLOOKUP(F850,[4]IMC!$B$6:$R$210,8,FALSE)</f>
        <v>#NAME?</v>
      </c>
      <c r="AE850" s="294" t="e">
        <f ca="1">VLOOKUP(F850,[4]IMC!$B$6:$R$210,9,FALSE)</f>
        <v>#NAME?</v>
      </c>
      <c r="AF850" s="294" t="e">
        <f ca="1">VLOOKUP(F850,[4]IMC!$B$6:$R$210,10,FALSE)</f>
        <v>#NAME?</v>
      </c>
      <c r="AG850" s="294" t="e">
        <f ca="1">VLOOKUP(F850,[4]IMC!$B$6:$R$210,11,FALSE)</f>
        <v>#NAME?</v>
      </c>
      <c r="AH850" s="294" t="e">
        <f ca="1">VLOOKUP(F850,[4]IMC!$B$6:$R$210,12,FALSE)</f>
        <v>#NAME?</v>
      </c>
      <c r="AI850" s="294" t="e">
        <f ca="1">VLOOKUP(F850,[4]IMC!$B$6:$R$210,13,FALSE)</f>
        <v>#NAME?</v>
      </c>
      <c r="AJ850" s="294" t="e">
        <f ca="1">VLOOKUP(F850,[4]IMC!$B$6:$R$210,14,FALSE)</f>
        <v>#NAME?</v>
      </c>
      <c r="AK850" s="294" t="e">
        <f ca="1">VLOOKUP(F850,[4]IMC!$B$6:$R$210,15,FALSE)</f>
        <v>#NAME?</v>
      </c>
      <c r="AL850" s="294" t="e">
        <f ca="1">VLOOKUP(F850,[4]IMC!$B$6:$R$210,16,FALSE)</f>
        <v>#NAME?</v>
      </c>
      <c r="AM850" s="294" t="e">
        <f ca="1">VLOOKUP(F850,[4]IMC!$B$6:$R$210,17,FALSE)</f>
        <v>#NAME?</v>
      </c>
    </row>
    <row r="851" spans="1:39" ht="12">
      <c r="A851" s="281"/>
      <c r="B851" s="281"/>
      <c r="C851" s="281"/>
      <c r="D851" s="283"/>
      <c r="E851" s="283"/>
      <c r="F851" s="284" t="e">
        <f t="shared" ca="1" si="131"/>
        <v>#NAME?</v>
      </c>
      <c r="G851" s="285" t="e">
        <f t="shared" ca="1" si="132"/>
        <v>#NAME?</v>
      </c>
      <c r="H851" s="281"/>
      <c r="I851" s="281"/>
      <c r="J851" s="281">
        <f t="shared" si="139"/>
        <v>0</v>
      </c>
      <c r="K851" s="281"/>
      <c r="L851" s="300" t="e">
        <f t="shared" si="140"/>
        <v>#DIV/0!</v>
      </c>
      <c r="M851" s="287" t="str">
        <f t="shared" si="134"/>
        <v/>
      </c>
      <c r="N851" s="288" t="e">
        <f ca="1">MATCH(F851,[4]IMC!B:B,0)</f>
        <v>#NAME?</v>
      </c>
      <c r="O851" s="288" t="e">
        <f t="shared" ca="1" si="133"/>
        <v>#NAME?</v>
      </c>
      <c r="P851" s="287" t="e">
        <f ca="1">CONCATENATE(INDEX([4]IMC!$F$1:$R$5,5,$O851) &amp; " e " &amp; INDEX([4]IMC!$F$1:$R$5,5,$O851+1))</f>
        <v>#NAME?</v>
      </c>
      <c r="Q851" s="281"/>
      <c r="R851" s="288" t="e">
        <f ca="1">MATCH(F851,[4]PC!A:A,0)</f>
        <v>#NAME?</v>
      </c>
      <c r="S851" s="288" t="e">
        <f t="shared" ca="1" si="135"/>
        <v>#NAME?</v>
      </c>
      <c r="T851" s="296" t="e">
        <f ca="1">CONCATENATE(INDEX([4]PC!$E$1:$M$2,1,$S851) &amp; " e " &amp; INDEX([4]PC!$E$1:$M$2,1,$S851+1))</f>
        <v>#NAME?</v>
      </c>
      <c r="U851" s="339"/>
      <c r="V851" s="335" t="e">
        <f t="shared" ca="1" si="136"/>
        <v>#NAME?</v>
      </c>
      <c r="W851" s="335" t="e">
        <f ca="1">CONCATENATE(INDEX([4]IMC!$F$1:$R$5,5,$V851) &amp; " e " &amp; INDEX([4]IMC!$F$1:$R$5,5,$V851+1))</f>
        <v>#NAME?</v>
      </c>
      <c r="X851" s="336">
        <f t="shared" si="137"/>
        <v>0</v>
      </c>
      <c r="Y851" s="336">
        <f t="shared" si="138"/>
        <v>0</v>
      </c>
      <c r="Z851" s="337"/>
      <c r="AA851" s="294" t="e">
        <f ca="1">VLOOKUP(F851,[4]IMC!$B$6:$R$210,5,FALSE)</f>
        <v>#NAME?</v>
      </c>
      <c r="AB851" s="294" t="e">
        <f ca="1">VLOOKUP(F851,[4]IMC!$B$6:$R$210,6,FALSE)</f>
        <v>#NAME?</v>
      </c>
      <c r="AC851" s="294" t="e">
        <f ca="1">VLOOKUP(F851,[4]IMC!$B$6:$R$210,7,FALSE)</f>
        <v>#NAME?</v>
      </c>
      <c r="AD851" s="294" t="e">
        <f ca="1">VLOOKUP(F851,[4]IMC!$B$6:$R$210,8,FALSE)</f>
        <v>#NAME?</v>
      </c>
      <c r="AE851" s="294" t="e">
        <f ca="1">VLOOKUP(F851,[4]IMC!$B$6:$R$210,9,FALSE)</f>
        <v>#NAME?</v>
      </c>
      <c r="AF851" s="294" t="e">
        <f ca="1">VLOOKUP(F851,[4]IMC!$B$6:$R$210,10,FALSE)</f>
        <v>#NAME?</v>
      </c>
      <c r="AG851" s="294" t="e">
        <f ca="1">VLOOKUP(F851,[4]IMC!$B$6:$R$210,11,FALSE)</f>
        <v>#NAME?</v>
      </c>
      <c r="AH851" s="294" t="e">
        <f ca="1">VLOOKUP(F851,[4]IMC!$B$6:$R$210,12,FALSE)</f>
        <v>#NAME?</v>
      </c>
      <c r="AI851" s="294" t="e">
        <f ca="1">VLOOKUP(F851,[4]IMC!$B$6:$R$210,13,FALSE)</f>
        <v>#NAME?</v>
      </c>
      <c r="AJ851" s="294" t="e">
        <f ca="1">VLOOKUP(F851,[4]IMC!$B$6:$R$210,14,FALSE)</f>
        <v>#NAME?</v>
      </c>
      <c r="AK851" s="294" t="e">
        <f ca="1">VLOOKUP(F851,[4]IMC!$B$6:$R$210,15,FALSE)</f>
        <v>#NAME?</v>
      </c>
      <c r="AL851" s="294" t="e">
        <f ca="1">VLOOKUP(F851,[4]IMC!$B$6:$R$210,16,FALSE)</f>
        <v>#NAME?</v>
      </c>
      <c r="AM851" s="294" t="e">
        <f ca="1">VLOOKUP(F851,[4]IMC!$B$6:$R$210,17,FALSE)</f>
        <v>#NAME?</v>
      </c>
    </row>
    <row r="852" spans="1:39" ht="12">
      <c r="A852" s="281"/>
      <c r="B852" s="281"/>
      <c r="C852" s="281"/>
      <c r="D852" s="283"/>
      <c r="E852" s="283"/>
      <c r="F852" s="284" t="e">
        <f t="shared" ca="1" si="131"/>
        <v>#NAME?</v>
      </c>
      <c r="G852" s="285" t="e">
        <f t="shared" ca="1" si="132"/>
        <v>#NAME?</v>
      </c>
      <c r="H852" s="281"/>
      <c r="I852" s="281"/>
      <c r="J852" s="281">
        <f t="shared" si="139"/>
        <v>0</v>
      </c>
      <c r="K852" s="281"/>
      <c r="L852" s="300" t="e">
        <f t="shared" si="140"/>
        <v>#DIV/0!</v>
      </c>
      <c r="M852" s="287" t="str">
        <f t="shared" si="134"/>
        <v/>
      </c>
      <c r="N852" s="288" t="e">
        <f ca="1">MATCH(F852,[4]IMC!B:B,0)</f>
        <v>#NAME?</v>
      </c>
      <c r="O852" s="288" t="e">
        <f t="shared" ca="1" si="133"/>
        <v>#NAME?</v>
      </c>
      <c r="P852" s="287" t="e">
        <f ca="1">CONCATENATE(INDEX([4]IMC!$F$1:$R$5,5,$O852) &amp; " e " &amp; INDEX([4]IMC!$F$1:$R$5,5,$O852+1))</f>
        <v>#NAME?</v>
      </c>
      <c r="Q852" s="281"/>
      <c r="R852" s="288" t="e">
        <f ca="1">MATCH(F852,[4]PC!A:A,0)</f>
        <v>#NAME?</v>
      </c>
      <c r="S852" s="288" t="e">
        <f t="shared" ca="1" si="135"/>
        <v>#NAME?</v>
      </c>
      <c r="T852" s="296" t="e">
        <f ca="1">CONCATENATE(INDEX([4]PC!$E$1:$M$2,1,$S852) &amp; " e " &amp; INDEX([4]PC!$E$1:$M$2,1,$S852+1))</f>
        <v>#NAME?</v>
      </c>
      <c r="U852" s="339"/>
      <c r="V852" s="335" t="e">
        <f t="shared" ca="1" si="136"/>
        <v>#NAME?</v>
      </c>
      <c r="W852" s="335" t="e">
        <f ca="1">CONCATENATE(INDEX([4]IMC!$F$1:$R$5,5,$V852) &amp; " e " &amp; INDEX([4]IMC!$F$1:$R$5,5,$V852+1))</f>
        <v>#NAME?</v>
      </c>
      <c r="X852" s="336">
        <f t="shared" si="137"/>
        <v>0</v>
      </c>
      <c r="Y852" s="336">
        <f t="shared" si="138"/>
        <v>0</v>
      </c>
      <c r="Z852" s="337"/>
      <c r="AA852" s="294" t="e">
        <f ca="1">VLOOKUP(F852,[4]IMC!$B$6:$R$210,5,FALSE)</f>
        <v>#NAME?</v>
      </c>
      <c r="AB852" s="294" t="e">
        <f ca="1">VLOOKUP(F852,[4]IMC!$B$6:$R$210,6,FALSE)</f>
        <v>#NAME?</v>
      </c>
      <c r="AC852" s="294" t="e">
        <f ca="1">VLOOKUP(F852,[4]IMC!$B$6:$R$210,7,FALSE)</f>
        <v>#NAME?</v>
      </c>
      <c r="AD852" s="294" t="e">
        <f ca="1">VLOOKUP(F852,[4]IMC!$B$6:$R$210,8,FALSE)</f>
        <v>#NAME?</v>
      </c>
      <c r="AE852" s="294" t="e">
        <f ca="1">VLOOKUP(F852,[4]IMC!$B$6:$R$210,9,FALSE)</f>
        <v>#NAME?</v>
      </c>
      <c r="AF852" s="294" t="e">
        <f ca="1">VLOOKUP(F852,[4]IMC!$B$6:$R$210,10,FALSE)</f>
        <v>#NAME?</v>
      </c>
      <c r="AG852" s="294" t="e">
        <f ca="1">VLOOKUP(F852,[4]IMC!$B$6:$R$210,11,FALSE)</f>
        <v>#NAME?</v>
      </c>
      <c r="AH852" s="294" t="e">
        <f ca="1">VLOOKUP(F852,[4]IMC!$B$6:$R$210,12,FALSE)</f>
        <v>#NAME?</v>
      </c>
      <c r="AI852" s="294" t="e">
        <f ca="1">VLOOKUP(F852,[4]IMC!$B$6:$R$210,13,FALSE)</f>
        <v>#NAME?</v>
      </c>
      <c r="AJ852" s="294" t="e">
        <f ca="1">VLOOKUP(F852,[4]IMC!$B$6:$R$210,14,FALSE)</f>
        <v>#NAME?</v>
      </c>
      <c r="AK852" s="294" t="e">
        <f ca="1">VLOOKUP(F852,[4]IMC!$B$6:$R$210,15,FALSE)</f>
        <v>#NAME?</v>
      </c>
      <c r="AL852" s="294" t="e">
        <f ca="1">VLOOKUP(F852,[4]IMC!$B$6:$R$210,16,FALSE)</f>
        <v>#NAME?</v>
      </c>
      <c r="AM852" s="294" t="e">
        <f ca="1">VLOOKUP(F852,[4]IMC!$B$6:$R$210,17,FALSE)</f>
        <v>#NAME?</v>
      </c>
    </row>
    <row r="853" spans="1:39" ht="12">
      <c r="A853" s="281"/>
      <c r="B853" s="281"/>
      <c r="C853" s="281"/>
      <c r="D853" s="283"/>
      <c r="E853" s="283"/>
      <c r="F853" s="284" t="e">
        <f t="shared" ca="1" si="131"/>
        <v>#NAME?</v>
      </c>
      <c r="G853" s="285" t="e">
        <f t="shared" ca="1" si="132"/>
        <v>#NAME?</v>
      </c>
      <c r="H853" s="281"/>
      <c r="I853" s="281"/>
      <c r="J853" s="281">
        <f t="shared" si="139"/>
        <v>0</v>
      </c>
      <c r="K853" s="281"/>
      <c r="L853" s="300" t="e">
        <f t="shared" si="140"/>
        <v>#DIV/0!</v>
      </c>
      <c r="M853" s="287" t="str">
        <f t="shared" si="134"/>
        <v/>
      </c>
      <c r="N853" s="288" t="e">
        <f ca="1">MATCH(F853,[4]IMC!B:B,0)</f>
        <v>#NAME?</v>
      </c>
      <c r="O853" s="288" t="e">
        <f t="shared" ca="1" si="133"/>
        <v>#NAME?</v>
      </c>
      <c r="P853" s="287" t="e">
        <f ca="1">CONCATENATE(INDEX([4]IMC!$F$1:$R$5,5,$O853) &amp; " e " &amp; INDEX([4]IMC!$F$1:$R$5,5,$O853+1))</f>
        <v>#NAME?</v>
      </c>
      <c r="Q853" s="281"/>
      <c r="R853" s="288" t="e">
        <f ca="1">MATCH(F853,[4]PC!A:A,0)</f>
        <v>#NAME?</v>
      </c>
      <c r="S853" s="288" t="e">
        <f t="shared" ca="1" si="135"/>
        <v>#NAME?</v>
      </c>
      <c r="T853" s="296" t="e">
        <f ca="1">CONCATENATE(INDEX([4]PC!$E$1:$M$2,1,$S853) &amp; " e " &amp; INDEX([4]PC!$E$1:$M$2,1,$S853+1))</f>
        <v>#NAME?</v>
      </c>
      <c r="U853" s="339"/>
      <c r="V853" s="335" t="e">
        <f t="shared" ca="1" si="136"/>
        <v>#NAME?</v>
      </c>
      <c r="W853" s="335" t="e">
        <f ca="1">CONCATENATE(INDEX([4]IMC!$F$1:$R$5,5,$V853) &amp; " e " &amp; INDEX([4]IMC!$F$1:$R$5,5,$V853+1))</f>
        <v>#NAME?</v>
      </c>
      <c r="X853" s="336">
        <f t="shared" si="137"/>
        <v>0</v>
      </c>
      <c r="Y853" s="336">
        <f t="shared" si="138"/>
        <v>0</v>
      </c>
      <c r="Z853" s="337"/>
      <c r="AA853" s="294" t="e">
        <f ca="1">VLOOKUP(F853,[4]IMC!$B$6:$R$210,5,FALSE)</f>
        <v>#NAME?</v>
      </c>
      <c r="AB853" s="294" t="e">
        <f ca="1">VLOOKUP(F853,[4]IMC!$B$6:$R$210,6,FALSE)</f>
        <v>#NAME?</v>
      </c>
      <c r="AC853" s="294" t="e">
        <f ca="1">VLOOKUP(F853,[4]IMC!$B$6:$R$210,7,FALSE)</f>
        <v>#NAME?</v>
      </c>
      <c r="AD853" s="294" t="e">
        <f ca="1">VLOOKUP(F853,[4]IMC!$B$6:$R$210,8,FALSE)</f>
        <v>#NAME?</v>
      </c>
      <c r="AE853" s="294" t="e">
        <f ca="1">VLOOKUP(F853,[4]IMC!$B$6:$R$210,9,FALSE)</f>
        <v>#NAME?</v>
      </c>
      <c r="AF853" s="294" t="e">
        <f ca="1">VLOOKUP(F853,[4]IMC!$B$6:$R$210,10,FALSE)</f>
        <v>#NAME?</v>
      </c>
      <c r="AG853" s="294" t="e">
        <f ca="1">VLOOKUP(F853,[4]IMC!$B$6:$R$210,11,FALSE)</f>
        <v>#NAME?</v>
      </c>
      <c r="AH853" s="294" t="e">
        <f ca="1">VLOOKUP(F853,[4]IMC!$B$6:$R$210,12,FALSE)</f>
        <v>#NAME?</v>
      </c>
      <c r="AI853" s="294" t="e">
        <f ca="1">VLOOKUP(F853,[4]IMC!$B$6:$R$210,13,FALSE)</f>
        <v>#NAME?</v>
      </c>
      <c r="AJ853" s="294" t="e">
        <f ca="1">VLOOKUP(F853,[4]IMC!$B$6:$R$210,14,FALSE)</f>
        <v>#NAME?</v>
      </c>
      <c r="AK853" s="294" t="e">
        <f ca="1">VLOOKUP(F853,[4]IMC!$B$6:$R$210,15,FALSE)</f>
        <v>#NAME?</v>
      </c>
      <c r="AL853" s="294" t="e">
        <f ca="1">VLOOKUP(F853,[4]IMC!$B$6:$R$210,16,FALSE)</f>
        <v>#NAME?</v>
      </c>
      <c r="AM853" s="294" t="e">
        <f ca="1">VLOOKUP(F853,[4]IMC!$B$6:$R$210,17,FALSE)</f>
        <v>#NAME?</v>
      </c>
    </row>
    <row r="854" spans="1:39" ht="12">
      <c r="A854" s="281"/>
      <c r="B854" s="281"/>
      <c r="C854" s="281"/>
      <c r="D854" s="283"/>
      <c r="E854" s="283"/>
      <c r="F854" s="284" t="e">
        <f t="shared" ca="1" si="131"/>
        <v>#NAME?</v>
      </c>
      <c r="G854" s="285" t="e">
        <f t="shared" ca="1" si="132"/>
        <v>#NAME?</v>
      </c>
      <c r="H854" s="281"/>
      <c r="I854" s="281"/>
      <c r="J854" s="281">
        <f t="shared" si="139"/>
        <v>0</v>
      </c>
      <c r="K854" s="281"/>
      <c r="L854" s="300" t="e">
        <f t="shared" si="140"/>
        <v>#DIV/0!</v>
      </c>
      <c r="M854" s="287" t="str">
        <f t="shared" si="134"/>
        <v/>
      </c>
      <c r="N854" s="288" t="e">
        <f ca="1">MATCH(F854,[4]IMC!B:B,0)</f>
        <v>#NAME?</v>
      </c>
      <c r="O854" s="288" t="e">
        <f t="shared" ca="1" si="133"/>
        <v>#NAME?</v>
      </c>
      <c r="P854" s="287" t="e">
        <f ca="1">CONCATENATE(INDEX([4]IMC!$F$1:$R$5,5,$O854) &amp; " e " &amp; INDEX([4]IMC!$F$1:$R$5,5,$O854+1))</f>
        <v>#NAME?</v>
      </c>
      <c r="Q854" s="281"/>
      <c r="R854" s="288" t="e">
        <f ca="1">MATCH(F854,[4]PC!A:A,0)</f>
        <v>#NAME?</v>
      </c>
      <c r="S854" s="288" t="e">
        <f t="shared" ca="1" si="135"/>
        <v>#NAME?</v>
      </c>
      <c r="T854" s="296" t="e">
        <f ca="1">CONCATENATE(INDEX([4]PC!$E$1:$M$2,1,$S854) &amp; " e " &amp; INDEX([4]PC!$E$1:$M$2,1,$S854+1))</f>
        <v>#NAME?</v>
      </c>
      <c r="U854" s="339"/>
      <c r="V854" s="335" t="e">
        <f t="shared" ca="1" si="136"/>
        <v>#NAME?</v>
      </c>
      <c r="W854" s="335" t="e">
        <f ca="1">CONCATENATE(INDEX([4]IMC!$F$1:$R$5,5,$V854) &amp; " e " &amp; INDEX([4]IMC!$F$1:$R$5,5,$V854+1))</f>
        <v>#NAME?</v>
      </c>
      <c r="X854" s="336">
        <f t="shared" si="137"/>
        <v>0</v>
      </c>
      <c r="Y854" s="336">
        <f t="shared" si="138"/>
        <v>0</v>
      </c>
      <c r="Z854" s="337"/>
      <c r="AA854" s="294" t="e">
        <f ca="1">VLOOKUP(F854,[4]IMC!$B$6:$R$210,5,FALSE)</f>
        <v>#NAME?</v>
      </c>
      <c r="AB854" s="294" t="e">
        <f ca="1">VLOOKUP(F854,[4]IMC!$B$6:$R$210,6,FALSE)</f>
        <v>#NAME?</v>
      </c>
      <c r="AC854" s="294" t="e">
        <f ca="1">VLOOKUP(F854,[4]IMC!$B$6:$R$210,7,FALSE)</f>
        <v>#NAME?</v>
      </c>
      <c r="AD854" s="294" t="e">
        <f ca="1">VLOOKUP(F854,[4]IMC!$B$6:$R$210,8,FALSE)</f>
        <v>#NAME?</v>
      </c>
      <c r="AE854" s="294" t="e">
        <f ca="1">VLOOKUP(F854,[4]IMC!$B$6:$R$210,9,FALSE)</f>
        <v>#NAME?</v>
      </c>
      <c r="AF854" s="294" t="e">
        <f ca="1">VLOOKUP(F854,[4]IMC!$B$6:$R$210,10,FALSE)</f>
        <v>#NAME?</v>
      </c>
      <c r="AG854" s="294" t="e">
        <f ca="1">VLOOKUP(F854,[4]IMC!$B$6:$R$210,11,FALSE)</f>
        <v>#NAME?</v>
      </c>
      <c r="AH854" s="294" t="e">
        <f ca="1">VLOOKUP(F854,[4]IMC!$B$6:$R$210,12,FALSE)</f>
        <v>#NAME?</v>
      </c>
      <c r="AI854" s="294" t="e">
        <f ca="1">VLOOKUP(F854,[4]IMC!$B$6:$R$210,13,FALSE)</f>
        <v>#NAME?</v>
      </c>
      <c r="AJ854" s="294" t="e">
        <f ca="1">VLOOKUP(F854,[4]IMC!$B$6:$R$210,14,FALSE)</f>
        <v>#NAME?</v>
      </c>
      <c r="AK854" s="294" t="e">
        <f ca="1">VLOOKUP(F854,[4]IMC!$B$6:$R$210,15,FALSE)</f>
        <v>#NAME?</v>
      </c>
      <c r="AL854" s="294" t="e">
        <f ca="1">VLOOKUP(F854,[4]IMC!$B$6:$R$210,16,FALSE)</f>
        <v>#NAME?</v>
      </c>
      <c r="AM854" s="294" t="e">
        <f ca="1">VLOOKUP(F854,[4]IMC!$B$6:$R$210,17,FALSE)</f>
        <v>#NAME?</v>
      </c>
    </row>
    <row r="855" spans="1:39" ht="12">
      <c r="A855" s="281"/>
      <c r="B855" s="281"/>
      <c r="C855" s="281"/>
      <c r="D855" s="283"/>
      <c r="E855" s="283"/>
      <c r="F855" s="284" t="e">
        <f t="shared" ca="1" si="131"/>
        <v>#NAME?</v>
      </c>
      <c r="G855" s="285" t="e">
        <f t="shared" ca="1" si="132"/>
        <v>#NAME?</v>
      </c>
      <c r="H855" s="281"/>
      <c r="I855" s="281"/>
      <c r="J855" s="281">
        <f t="shared" si="139"/>
        <v>0</v>
      </c>
      <c r="K855" s="281"/>
      <c r="L855" s="300" t="e">
        <f t="shared" si="140"/>
        <v>#DIV/0!</v>
      </c>
      <c r="M855" s="287" t="str">
        <f t="shared" si="134"/>
        <v/>
      </c>
      <c r="N855" s="288" t="e">
        <f ca="1">MATCH(F855,[4]IMC!B:B,0)</f>
        <v>#NAME?</v>
      </c>
      <c r="O855" s="288" t="e">
        <f t="shared" ca="1" si="133"/>
        <v>#NAME?</v>
      </c>
      <c r="P855" s="287" t="e">
        <f ca="1">CONCATENATE(INDEX([4]IMC!$F$1:$R$5,5,$O855) &amp; " e " &amp; INDEX([4]IMC!$F$1:$R$5,5,$O855+1))</f>
        <v>#NAME?</v>
      </c>
      <c r="Q855" s="281"/>
      <c r="R855" s="288" t="e">
        <f ca="1">MATCH(F855,[4]PC!A:A,0)</f>
        <v>#NAME?</v>
      </c>
      <c r="S855" s="288" t="e">
        <f t="shared" ca="1" si="135"/>
        <v>#NAME?</v>
      </c>
      <c r="T855" s="296" t="e">
        <f ca="1">CONCATENATE(INDEX([4]PC!$E$1:$M$2,1,$S855) &amp; " e " &amp; INDEX([4]PC!$E$1:$M$2,1,$S855+1))</f>
        <v>#NAME?</v>
      </c>
      <c r="U855" s="339"/>
      <c r="V855" s="335" t="e">
        <f t="shared" ca="1" si="136"/>
        <v>#NAME?</v>
      </c>
      <c r="W855" s="335" t="e">
        <f ca="1">CONCATENATE(INDEX([4]IMC!$F$1:$R$5,5,$V855) &amp; " e " &amp; INDEX([4]IMC!$F$1:$R$5,5,$V855+1))</f>
        <v>#NAME?</v>
      </c>
      <c r="X855" s="336">
        <f t="shared" si="137"/>
        <v>0</v>
      </c>
      <c r="Y855" s="336">
        <f t="shared" si="138"/>
        <v>0</v>
      </c>
      <c r="Z855" s="337"/>
      <c r="AA855" s="294" t="e">
        <f ca="1">VLOOKUP(F855,[4]IMC!$B$6:$R$210,5,FALSE)</f>
        <v>#NAME?</v>
      </c>
      <c r="AB855" s="294" t="e">
        <f ca="1">VLOOKUP(F855,[4]IMC!$B$6:$R$210,6,FALSE)</f>
        <v>#NAME?</v>
      </c>
      <c r="AC855" s="294" t="e">
        <f ca="1">VLOOKUP(F855,[4]IMC!$B$6:$R$210,7,FALSE)</f>
        <v>#NAME?</v>
      </c>
      <c r="AD855" s="294" t="e">
        <f ca="1">VLOOKUP(F855,[4]IMC!$B$6:$R$210,8,FALSE)</f>
        <v>#NAME?</v>
      </c>
      <c r="AE855" s="294" t="e">
        <f ca="1">VLOOKUP(F855,[4]IMC!$B$6:$R$210,9,FALSE)</f>
        <v>#NAME?</v>
      </c>
      <c r="AF855" s="294" t="e">
        <f ca="1">VLOOKUP(F855,[4]IMC!$B$6:$R$210,10,FALSE)</f>
        <v>#NAME?</v>
      </c>
      <c r="AG855" s="294" t="e">
        <f ca="1">VLOOKUP(F855,[4]IMC!$B$6:$R$210,11,FALSE)</f>
        <v>#NAME?</v>
      </c>
      <c r="AH855" s="294" t="e">
        <f ca="1">VLOOKUP(F855,[4]IMC!$B$6:$R$210,12,FALSE)</f>
        <v>#NAME?</v>
      </c>
      <c r="AI855" s="294" t="e">
        <f ca="1">VLOOKUP(F855,[4]IMC!$B$6:$R$210,13,FALSE)</f>
        <v>#NAME?</v>
      </c>
      <c r="AJ855" s="294" t="e">
        <f ca="1">VLOOKUP(F855,[4]IMC!$B$6:$R$210,14,FALSE)</f>
        <v>#NAME?</v>
      </c>
      <c r="AK855" s="294" t="e">
        <f ca="1">VLOOKUP(F855,[4]IMC!$B$6:$R$210,15,FALSE)</f>
        <v>#NAME?</v>
      </c>
      <c r="AL855" s="294" t="e">
        <f ca="1">VLOOKUP(F855,[4]IMC!$B$6:$R$210,16,FALSE)</f>
        <v>#NAME?</v>
      </c>
      <c r="AM855" s="294" t="e">
        <f ca="1">VLOOKUP(F855,[4]IMC!$B$6:$R$210,17,FALSE)</f>
        <v>#NAME?</v>
      </c>
    </row>
    <row r="856" spans="1:39" ht="12">
      <c r="A856" s="281"/>
      <c r="B856" s="281"/>
      <c r="C856" s="281"/>
      <c r="D856" s="283"/>
      <c r="E856" s="283"/>
      <c r="F856" s="284" t="e">
        <f t="shared" ref="F856:F911" ca="1" si="141">meses(E856,D856)</f>
        <v>#NAME?</v>
      </c>
      <c r="G856" s="285" t="e">
        <f t="shared" ref="G856:G911" ca="1" si="142">AnosMeses(E856,D856)</f>
        <v>#NAME?</v>
      </c>
      <c r="H856" s="281"/>
      <c r="I856" s="281"/>
      <c r="J856" s="281">
        <f t="shared" si="139"/>
        <v>0</v>
      </c>
      <c r="K856" s="281"/>
      <c r="L856" s="300" t="e">
        <f t="shared" si="140"/>
        <v>#DIV/0!</v>
      </c>
      <c r="M856" s="287" t="str">
        <f t="shared" si="134"/>
        <v/>
      </c>
      <c r="N856" s="288" t="e">
        <f ca="1">MATCH(F856,[4]IMC!B:B,0)</f>
        <v>#NAME?</v>
      </c>
      <c r="O856" s="288" t="e">
        <f t="shared" ca="1" si="133"/>
        <v>#NAME?</v>
      </c>
      <c r="P856" s="287" t="e">
        <f ca="1">CONCATENATE(INDEX([4]IMC!$F$1:$R$5,5,$O856) &amp; " e " &amp; INDEX([4]IMC!$F$1:$R$5,5,$O856+1))</f>
        <v>#NAME?</v>
      </c>
      <c r="Q856" s="281"/>
      <c r="R856" s="288" t="e">
        <f ca="1">MATCH(F856,[4]PC!A:A,0)</f>
        <v>#NAME?</v>
      </c>
      <c r="S856" s="288" t="e">
        <f t="shared" ca="1" si="135"/>
        <v>#NAME?</v>
      </c>
      <c r="T856" s="296" t="e">
        <f ca="1">CONCATENATE(INDEX([4]PC!$E$1:$M$2,1,$S856) &amp; " e " &amp; INDEX([4]PC!$E$1:$M$2,1,$S856+1))</f>
        <v>#NAME?</v>
      </c>
      <c r="U856" s="339"/>
      <c r="V856" s="335" t="e">
        <f t="shared" ca="1" si="136"/>
        <v>#NAME?</v>
      </c>
      <c r="W856" s="335" t="e">
        <f ca="1">CONCATENATE(INDEX([4]IMC!$F$1:$R$5,5,$V856) &amp; " e " &amp; INDEX([4]IMC!$F$1:$R$5,5,$V856+1))</f>
        <v>#NAME?</v>
      </c>
      <c r="X856" s="336">
        <f t="shared" si="137"/>
        <v>0</v>
      </c>
      <c r="Y856" s="336">
        <f t="shared" si="138"/>
        <v>0</v>
      </c>
      <c r="Z856" s="337"/>
      <c r="AA856" s="294" t="e">
        <f ca="1">VLOOKUP(F856,[4]IMC!$B$6:$R$210,5,FALSE)</f>
        <v>#NAME?</v>
      </c>
      <c r="AB856" s="294" t="e">
        <f ca="1">VLOOKUP(F856,[4]IMC!$B$6:$R$210,6,FALSE)</f>
        <v>#NAME?</v>
      </c>
      <c r="AC856" s="294" t="e">
        <f ca="1">VLOOKUP(F856,[4]IMC!$B$6:$R$210,7,FALSE)</f>
        <v>#NAME?</v>
      </c>
      <c r="AD856" s="294" t="e">
        <f ca="1">VLOOKUP(F856,[4]IMC!$B$6:$R$210,8,FALSE)</f>
        <v>#NAME?</v>
      </c>
      <c r="AE856" s="294" t="e">
        <f ca="1">VLOOKUP(F856,[4]IMC!$B$6:$R$210,9,FALSE)</f>
        <v>#NAME?</v>
      </c>
      <c r="AF856" s="294" t="e">
        <f ca="1">VLOOKUP(F856,[4]IMC!$B$6:$R$210,10,FALSE)</f>
        <v>#NAME?</v>
      </c>
      <c r="AG856" s="294" t="e">
        <f ca="1">VLOOKUP(F856,[4]IMC!$B$6:$R$210,11,FALSE)</f>
        <v>#NAME?</v>
      </c>
      <c r="AH856" s="294" t="e">
        <f ca="1">VLOOKUP(F856,[4]IMC!$B$6:$R$210,12,FALSE)</f>
        <v>#NAME?</v>
      </c>
      <c r="AI856" s="294" t="e">
        <f ca="1">VLOOKUP(F856,[4]IMC!$B$6:$R$210,13,FALSE)</f>
        <v>#NAME?</v>
      </c>
      <c r="AJ856" s="294" t="e">
        <f ca="1">VLOOKUP(F856,[4]IMC!$B$6:$R$210,14,FALSE)</f>
        <v>#NAME?</v>
      </c>
      <c r="AK856" s="294" t="e">
        <f ca="1">VLOOKUP(F856,[4]IMC!$B$6:$R$210,15,FALSE)</f>
        <v>#NAME?</v>
      </c>
      <c r="AL856" s="294" t="e">
        <f ca="1">VLOOKUP(F856,[4]IMC!$B$6:$R$210,16,FALSE)</f>
        <v>#NAME?</v>
      </c>
      <c r="AM856" s="294" t="e">
        <f ca="1">VLOOKUP(F856,[4]IMC!$B$6:$R$210,17,FALSE)</f>
        <v>#NAME?</v>
      </c>
    </row>
    <row r="857" spans="1:39" ht="12">
      <c r="A857" s="281"/>
      <c r="B857" s="281"/>
      <c r="C857" s="281"/>
      <c r="D857" s="283"/>
      <c r="E857" s="283"/>
      <c r="F857" s="284" t="e">
        <f t="shared" ca="1" si="141"/>
        <v>#NAME?</v>
      </c>
      <c r="G857" s="285" t="e">
        <f t="shared" ca="1" si="142"/>
        <v>#NAME?</v>
      </c>
      <c r="H857" s="281"/>
      <c r="I857" s="281"/>
      <c r="J857" s="281">
        <f t="shared" si="139"/>
        <v>0</v>
      </c>
      <c r="K857" s="281"/>
      <c r="L857" s="300" t="e">
        <f t="shared" si="140"/>
        <v>#DIV/0!</v>
      </c>
      <c r="M857" s="287" t="str">
        <f t="shared" si="134"/>
        <v/>
      </c>
      <c r="N857" s="288" t="e">
        <f ca="1">MATCH(F857,[4]IMC!B:B,0)</f>
        <v>#NAME?</v>
      </c>
      <c r="O857" s="288" t="e">
        <f t="shared" ca="1" si="133"/>
        <v>#NAME?</v>
      </c>
      <c r="P857" s="287" t="e">
        <f ca="1">CONCATENATE(INDEX([4]IMC!$F$1:$R$5,5,$O857) &amp; " e " &amp; INDEX([4]IMC!$F$1:$R$5,5,$O857+1))</f>
        <v>#NAME?</v>
      </c>
      <c r="Q857" s="281"/>
      <c r="R857" s="288" t="e">
        <f ca="1">MATCH(F857,[4]PC!A:A,0)</f>
        <v>#NAME?</v>
      </c>
      <c r="S857" s="288" t="e">
        <f t="shared" ca="1" si="135"/>
        <v>#NAME?</v>
      </c>
      <c r="T857" s="296" t="e">
        <f ca="1">CONCATENATE(INDEX([4]PC!$E$1:$M$2,1,$S857) &amp; " e " &amp; INDEX([4]PC!$E$1:$M$2,1,$S857+1))</f>
        <v>#NAME?</v>
      </c>
      <c r="U857" s="339"/>
      <c r="V857" s="335" t="e">
        <f t="shared" ca="1" si="136"/>
        <v>#NAME?</v>
      </c>
      <c r="W857" s="335" t="e">
        <f ca="1">CONCATENATE(INDEX([4]IMC!$F$1:$R$5,5,$V857) &amp; " e " &amp; INDEX([4]IMC!$F$1:$R$5,5,$V857+1))</f>
        <v>#NAME?</v>
      </c>
      <c r="X857" s="336">
        <f t="shared" si="137"/>
        <v>0</v>
      </c>
      <c r="Y857" s="336">
        <f t="shared" si="138"/>
        <v>0</v>
      </c>
      <c r="Z857" s="337"/>
      <c r="AA857" s="294" t="e">
        <f ca="1">VLOOKUP(F857,[4]IMC!$B$6:$R$210,5,FALSE)</f>
        <v>#NAME?</v>
      </c>
      <c r="AB857" s="294" t="e">
        <f ca="1">VLOOKUP(F857,[4]IMC!$B$6:$R$210,6,FALSE)</f>
        <v>#NAME?</v>
      </c>
      <c r="AC857" s="294" t="e">
        <f ca="1">VLOOKUP(F857,[4]IMC!$B$6:$R$210,7,FALSE)</f>
        <v>#NAME?</v>
      </c>
      <c r="AD857" s="294" t="e">
        <f ca="1">VLOOKUP(F857,[4]IMC!$B$6:$R$210,8,FALSE)</f>
        <v>#NAME?</v>
      </c>
      <c r="AE857" s="294" t="e">
        <f ca="1">VLOOKUP(F857,[4]IMC!$B$6:$R$210,9,FALSE)</f>
        <v>#NAME?</v>
      </c>
      <c r="AF857" s="294" t="e">
        <f ca="1">VLOOKUP(F857,[4]IMC!$B$6:$R$210,10,FALSE)</f>
        <v>#NAME?</v>
      </c>
      <c r="AG857" s="294" t="e">
        <f ca="1">VLOOKUP(F857,[4]IMC!$B$6:$R$210,11,FALSE)</f>
        <v>#NAME?</v>
      </c>
      <c r="AH857" s="294" t="e">
        <f ca="1">VLOOKUP(F857,[4]IMC!$B$6:$R$210,12,FALSE)</f>
        <v>#NAME?</v>
      </c>
      <c r="AI857" s="294" t="e">
        <f ca="1">VLOOKUP(F857,[4]IMC!$B$6:$R$210,13,FALSE)</f>
        <v>#NAME?</v>
      </c>
      <c r="AJ857" s="294" t="e">
        <f ca="1">VLOOKUP(F857,[4]IMC!$B$6:$R$210,14,FALSE)</f>
        <v>#NAME?</v>
      </c>
      <c r="AK857" s="294" t="e">
        <f ca="1">VLOOKUP(F857,[4]IMC!$B$6:$R$210,15,FALSE)</f>
        <v>#NAME?</v>
      </c>
      <c r="AL857" s="294" t="e">
        <f ca="1">VLOOKUP(F857,[4]IMC!$B$6:$R$210,16,FALSE)</f>
        <v>#NAME?</v>
      </c>
      <c r="AM857" s="294" t="e">
        <f ca="1">VLOOKUP(F857,[4]IMC!$B$6:$R$210,17,FALSE)</f>
        <v>#NAME?</v>
      </c>
    </row>
    <row r="858" spans="1:39" ht="12">
      <c r="A858" s="281"/>
      <c r="B858" s="281"/>
      <c r="C858" s="281"/>
      <c r="D858" s="283"/>
      <c r="E858" s="283"/>
      <c r="F858" s="284" t="e">
        <f t="shared" ca="1" si="141"/>
        <v>#NAME?</v>
      </c>
      <c r="G858" s="285" t="e">
        <f t="shared" ca="1" si="142"/>
        <v>#NAME?</v>
      </c>
      <c r="H858" s="281"/>
      <c r="I858" s="281"/>
      <c r="J858" s="281">
        <f t="shared" si="139"/>
        <v>0</v>
      </c>
      <c r="K858" s="281"/>
      <c r="L858" s="300" t="e">
        <f t="shared" si="140"/>
        <v>#DIV/0!</v>
      </c>
      <c r="M858" s="287" t="str">
        <f t="shared" si="134"/>
        <v/>
      </c>
      <c r="N858" s="288" t="e">
        <f ca="1">MATCH(F858,[4]IMC!B:B,0)</f>
        <v>#NAME?</v>
      </c>
      <c r="O858" s="288" t="e">
        <f t="shared" ca="1" si="133"/>
        <v>#NAME?</v>
      </c>
      <c r="P858" s="287" t="e">
        <f ca="1">CONCATENATE(INDEX([4]IMC!$F$1:$R$5,5,$O858) &amp; " e " &amp; INDEX([4]IMC!$F$1:$R$5,5,$O858+1))</f>
        <v>#NAME?</v>
      </c>
      <c r="Q858" s="281"/>
      <c r="R858" s="288" t="e">
        <f ca="1">MATCH(F858,[4]PC!A:A,0)</f>
        <v>#NAME?</v>
      </c>
      <c r="S858" s="288" t="e">
        <f t="shared" ca="1" si="135"/>
        <v>#NAME?</v>
      </c>
      <c r="T858" s="296" t="e">
        <f ca="1">CONCATENATE(INDEX([4]PC!$E$1:$M$2,1,$S858) &amp; " e " &amp; INDEX([4]PC!$E$1:$M$2,1,$S858+1))</f>
        <v>#NAME?</v>
      </c>
      <c r="U858" s="339"/>
      <c r="V858" s="335" t="e">
        <f t="shared" ca="1" si="136"/>
        <v>#NAME?</v>
      </c>
      <c r="W858" s="335" t="e">
        <f ca="1">CONCATENATE(INDEX([4]IMC!$F$1:$R$5,5,$V858) &amp; " e " &amp; INDEX([4]IMC!$F$1:$R$5,5,$V858+1))</f>
        <v>#NAME?</v>
      </c>
      <c r="X858" s="336">
        <f t="shared" si="137"/>
        <v>0</v>
      </c>
      <c r="Y858" s="336">
        <f t="shared" si="138"/>
        <v>0</v>
      </c>
      <c r="Z858" s="337"/>
      <c r="AA858" s="294" t="e">
        <f ca="1">VLOOKUP(F858,[4]IMC!$B$6:$R$210,5,FALSE)</f>
        <v>#NAME?</v>
      </c>
      <c r="AB858" s="294" t="e">
        <f ca="1">VLOOKUP(F858,[4]IMC!$B$6:$R$210,6,FALSE)</f>
        <v>#NAME?</v>
      </c>
      <c r="AC858" s="294" t="e">
        <f ca="1">VLOOKUP(F858,[4]IMC!$B$6:$R$210,7,FALSE)</f>
        <v>#NAME?</v>
      </c>
      <c r="AD858" s="294" t="e">
        <f ca="1">VLOOKUP(F858,[4]IMC!$B$6:$R$210,8,FALSE)</f>
        <v>#NAME?</v>
      </c>
      <c r="AE858" s="294" t="e">
        <f ca="1">VLOOKUP(F858,[4]IMC!$B$6:$R$210,9,FALSE)</f>
        <v>#NAME?</v>
      </c>
      <c r="AF858" s="294" t="e">
        <f ca="1">VLOOKUP(F858,[4]IMC!$B$6:$R$210,10,FALSE)</f>
        <v>#NAME?</v>
      </c>
      <c r="AG858" s="294" t="e">
        <f ca="1">VLOOKUP(F858,[4]IMC!$B$6:$R$210,11,FALSE)</f>
        <v>#NAME?</v>
      </c>
      <c r="AH858" s="294" t="e">
        <f ca="1">VLOOKUP(F858,[4]IMC!$B$6:$R$210,12,FALSE)</f>
        <v>#NAME?</v>
      </c>
      <c r="AI858" s="294" t="e">
        <f ca="1">VLOOKUP(F858,[4]IMC!$B$6:$R$210,13,FALSE)</f>
        <v>#NAME?</v>
      </c>
      <c r="AJ858" s="294" t="e">
        <f ca="1">VLOOKUP(F858,[4]IMC!$B$6:$R$210,14,FALSE)</f>
        <v>#NAME?</v>
      </c>
      <c r="AK858" s="294" t="e">
        <f ca="1">VLOOKUP(F858,[4]IMC!$B$6:$R$210,15,FALSE)</f>
        <v>#NAME?</v>
      </c>
      <c r="AL858" s="294" t="e">
        <f ca="1">VLOOKUP(F858,[4]IMC!$B$6:$R$210,16,FALSE)</f>
        <v>#NAME?</v>
      </c>
      <c r="AM858" s="294" t="e">
        <f ca="1">VLOOKUP(F858,[4]IMC!$B$6:$R$210,17,FALSE)</f>
        <v>#NAME?</v>
      </c>
    </row>
    <row r="859" spans="1:39" ht="12">
      <c r="A859" s="281"/>
      <c r="B859" s="281"/>
      <c r="C859" s="281"/>
      <c r="D859" s="283"/>
      <c r="E859" s="283"/>
      <c r="F859" s="284" t="e">
        <f t="shared" ca="1" si="141"/>
        <v>#NAME?</v>
      </c>
      <c r="G859" s="285" t="e">
        <f t="shared" ca="1" si="142"/>
        <v>#NAME?</v>
      </c>
      <c r="H859" s="281"/>
      <c r="I859" s="281"/>
      <c r="J859" s="281">
        <f t="shared" si="139"/>
        <v>0</v>
      </c>
      <c r="K859" s="281"/>
      <c r="L859" s="300" t="e">
        <f t="shared" si="140"/>
        <v>#DIV/0!</v>
      </c>
      <c r="M859" s="287" t="str">
        <f t="shared" si="134"/>
        <v/>
      </c>
      <c r="N859" s="288" t="e">
        <f ca="1">MATCH(F859,[4]IMC!B:B,0)</f>
        <v>#NAME?</v>
      </c>
      <c r="O859" s="288" t="e">
        <f t="shared" ca="1" si="133"/>
        <v>#NAME?</v>
      </c>
      <c r="P859" s="287" t="e">
        <f ca="1">CONCATENATE(INDEX([4]IMC!$F$1:$R$5,5,$O859) &amp; " e " &amp; INDEX([4]IMC!$F$1:$R$5,5,$O859+1))</f>
        <v>#NAME?</v>
      </c>
      <c r="Q859" s="281"/>
      <c r="R859" s="288" t="e">
        <f ca="1">MATCH(F859,[4]PC!A:A,0)</f>
        <v>#NAME?</v>
      </c>
      <c r="S859" s="288" t="e">
        <f t="shared" ca="1" si="135"/>
        <v>#NAME?</v>
      </c>
      <c r="T859" s="296" t="e">
        <f ca="1">CONCATENATE(INDEX([4]PC!$E$1:$M$2,1,$S859) &amp; " e " &amp; INDEX([4]PC!$E$1:$M$2,1,$S859+1))</f>
        <v>#NAME?</v>
      </c>
      <c r="U859" s="339"/>
      <c r="V859" s="335" t="e">
        <f t="shared" ca="1" si="136"/>
        <v>#NAME?</v>
      </c>
      <c r="W859" s="335" t="e">
        <f ca="1">CONCATENATE(INDEX([4]IMC!$F$1:$R$5,5,$V859) &amp; " e " &amp; INDEX([4]IMC!$F$1:$R$5,5,$V859+1))</f>
        <v>#NAME?</v>
      </c>
      <c r="X859" s="336">
        <f t="shared" si="137"/>
        <v>0</v>
      </c>
      <c r="Y859" s="336">
        <f t="shared" si="138"/>
        <v>0</v>
      </c>
      <c r="Z859" s="337"/>
      <c r="AA859" s="294" t="e">
        <f ca="1">VLOOKUP(F859,[4]IMC!$B$6:$R$210,5,FALSE)</f>
        <v>#NAME?</v>
      </c>
      <c r="AB859" s="294" t="e">
        <f ca="1">VLOOKUP(F859,[4]IMC!$B$6:$R$210,6,FALSE)</f>
        <v>#NAME?</v>
      </c>
      <c r="AC859" s="294" t="e">
        <f ca="1">VLOOKUP(F859,[4]IMC!$B$6:$R$210,7,FALSE)</f>
        <v>#NAME?</v>
      </c>
      <c r="AD859" s="294" t="e">
        <f ca="1">VLOOKUP(F859,[4]IMC!$B$6:$R$210,8,FALSE)</f>
        <v>#NAME?</v>
      </c>
      <c r="AE859" s="294" t="e">
        <f ca="1">VLOOKUP(F859,[4]IMC!$B$6:$R$210,9,FALSE)</f>
        <v>#NAME?</v>
      </c>
      <c r="AF859" s="294" t="e">
        <f ca="1">VLOOKUP(F859,[4]IMC!$B$6:$R$210,10,FALSE)</f>
        <v>#NAME?</v>
      </c>
      <c r="AG859" s="294" t="e">
        <f ca="1">VLOOKUP(F859,[4]IMC!$B$6:$R$210,11,FALSE)</f>
        <v>#NAME?</v>
      </c>
      <c r="AH859" s="294" t="e">
        <f ca="1">VLOOKUP(F859,[4]IMC!$B$6:$R$210,12,FALSE)</f>
        <v>#NAME?</v>
      </c>
      <c r="AI859" s="294" t="e">
        <f ca="1">VLOOKUP(F859,[4]IMC!$B$6:$R$210,13,FALSE)</f>
        <v>#NAME?</v>
      </c>
      <c r="AJ859" s="294" t="e">
        <f ca="1">VLOOKUP(F859,[4]IMC!$B$6:$R$210,14,FALSE)</f>
        <v>#NAME?</v>
      </c>
      <c r="AK859" s="294" t="e">
        <f ca="1">VLOOKUP(F859,[4]IMC!$B$6:$R$210,15,FALSE)</f>
        <v>#NAME?</v>
      </c>
      <c r="AL859" s="294" t="e">
        <f ca="1">VLOOKUP(F859,[4]IMC!$B$6:$R$210,16,FALSE)</f>
        <v>#NAME?</v>
      </c>
      <c r="AM859" s="294" t="e">
        <f ca="1">VLOOKUP(F859,[4]IMC!$B$6:$R$210,17,FALSE)</f>
        <v>#NAME?</v>
      </c>
    </row>
    <row r="860" spans="1:39" ht="12">
      <c r="A860" s="281"/>
      <c r="B860" s="281"/>
      <c r="C860" s="281"/>
      <c r="D860" s="283"/>
      <c r="E860" s="283"/>
      <c r="F860" s="284" t="e">
        <f t="shared" ca="1" si="141"/>
        <v>#NAME?</v>
      </c>
      <c r="G860" s="285" t="e">
        <f t="shared" ca="1" si="142"/>
        <v>#NAME?</v>
      </c>
      <c r="H860" s="281"/>
      <c r="I860" s="281"/>
      <c r="J860" s="281">
        <f t="shared" si="139"/>
        <v>0</v>
      </c>
      <c r="K860" s="281"/>
      <c r="L860" s="300" t="e">
        <f t="shared" si="140"/>
        <v>#DIV/0!</v>
      </c>
      <c r="M860" s="287" t="str">
        <f t="shared" si="134"/>
        <v/>
      </c>
      <c r="N860" s="288" t="e">
        <f ca="1">MATCH(F860,[4]IMC!B:B,0)</f>
        <v>#NAME?</v>
      </c>
      <c r="O860" s="288" t="e">
        <f t="shared" ca="1" si="133"/>
        <v>#NAME?</v>
      </c>
      <c r="P860" s="287" t="e">
        <f ca="1">CONCATENATE(INDEX([4]IMC!$F$1:$R$5,5,$O860) &amp; " e " &amp; INDEX([4]IMC!$F$1:$R$5,5,$O860+1))</f>
        <v>#NAME?</v>
      </c>
      <c r="Q860" s="281"/>
      <c r="R860" s="288" t="e">
        <f ca="1">MATCH(F860,[4]PC!A:A,0)</f>
        <v>#NAME?</v>
      </c>
      <c r="S860" s="288" t="e">
        <f t="shared" ca="1" si="135"/>
        <v>#NAME?</v>
      </c>
      <c r="T860" s="296" t="e">
        <f ca="1">CONCATENATE(INDEX([4]PC!$E$1:$M$2,1,$S860) &amp; " e " &amp; INDEX([4]PC!$E$1:$M$2,1,$S860+1))</f>
        <v>#NAME?</v>
      </c>
      <c r="U860" s="339"/>
      <c r="V860" s="335" t="e">
        <f t="shared" ca="1" si="136"/>
        <v>#NAME?</v>
      </c>
      <c r="W860" s="335" t="e">
        <f ca="1">CONCATENATE(INDEX([4]IMC!$F$1:$R$5,5,$V860) &amp; " e " &amp; INDEX([4]IMC!$F$1:$R$5,5,$V860+1))</f>
        <v>#NAME?</v>
      </c>
      <c r="X860" s="336">
        <f t="shared" si="137"/>
        <v>0</v>
      </c>
      <c r="Y860" s="336">
        <f t="shared" si="138"/>
        <v>0</v>
      </c>
      <c r="Z860" s="337"/>
      <c r="AA860" s="294" t="e">
        <f ca="1">VLOOKUP(F860,[4]IMC!$B$6:$R$210,5,FALSE)</f>
        <v>#NAME?</v>
      </c>
      <c r="AB860" s="294" t="e">
        <f ca="1">VLOOKUP(F860,[4]IMC!$B$6:$R$210,6,FALSE)</f>
        <v>#NAME?</v>
      </c>
      <c r="AC860" s="294" t="e">
        <f ca="1">VLOOKUP(F860,[4]IMC!$B$6:$R$210,7,FALSE)</f>
        <v>#NAME?</v>
      </c>
      <c r="AD860" s="294" t="e">
        <f ca="1">VLOOKUP(F860,[4]IMC!$B$6:$R$210,8,FALSE)</f>
        <v>#NAME?</v>
      </c>
      <c r="AE860" s="294" t="e">
        <f ca="1">VLOOKUP(F860,[4]IMC!$B$6:$R$210,9,FALSE)</f>
        <v>#NAME?</v>
      </c>
      <c r="AF860" s="294" t="e">
        <f ca="1">VLOOKUP(F860,[4]IMC!$B$6:$R$210,10,FALSE)</f>
        <v>#NAME?</v>
      </c>
      <c r="AG860" s="294" t="e">
        <f ca="1">VLOOKUP(F860,[4]IMC!$B$6:$R$210,11,FALSE)</f>
        <v>#NAME?</v>
      </c>
      <c r="AH860" s="294" t="e">
        <f ca="1">VLOOKUP(F860,[4]IMC!$B$6:$R$210,12,FALSE)</f>
        <v>#NAME?</v>
      </c>
      <c r="AI860" s="294" t="e">
        <f ca="1">VLOOKUP(F860,[4]IMC!$B$6:$R$210,13,FALSE)</f>
        <v>#NAME?</v>
      </c>
      <c r="AJ860" s="294" t="e">
        <f ca="1">VLOOKUP(F860,[4]IMC!$B$6:$R$210,14,FALSE)</f>
        <v>#NAME?</v>
      </c>
      <c r="AK860" s="294" t="e">
        <f ca="1">VLOOKUP(F860,[4]IMC!$B$6:$R$210,15,FALSE)</f>
        <v>#NAME?</v>
      </c>
      <c r="AL860" s="294" t="e">
        <f ca="1">VLOOKUP(F860,[4]IMC!$B$6:$R$210,16,FALSE)</f>
        <v>#NAME?</v>
      </c>
      <c r="AM860" s="294" t="e">
        <f ca="1">VLOOKUP(F860,[4]IMC!$B$6:$R$210,17,FALSE)</f>
        <v>#NAME?</v>
      </c>
    </row>
    <row r="861" spans="1:39" ht="12">
      <c r="A861" s="281"/>
      <c r="B861" s="281"/>
      <c r="C861" s="281"/>
      <c r="D861" s="283"/>
      <c r="E861" s="283"/>
      <c r="F861" s="284" t="e">
        <f t="shared" ca="1" si="141"/>
        <v>#NAME?</v>
      </c>
      <c r="G861" s="285" t="e">
        <f t="shared" ca="1" si="142"/>
        <v>#NAME?</v>
      </c>
      <c r="H861" s="281"/>
      <c r="I861" s="281"/>
      <c r="J861" s="281">
        <f t="shared" si="139"/>
        <v>0</v>
      </c>
      <c r="K861" s="281"/>
      <c r="L861" s="300" t="e">
        <f t="shared" si="140"/>
        <v>#DIV/0!</v>
      </c>
      <c r="M861" s="287" t="str">
        <f t="shared" si="134"/>
        <v/>
      </c>
      <c r="N861" s="288" t="e">
        <f ca="1">MATCH(F861,[4]IMC!B:B,0)</f>
        <v>#NAME?</v>
      </c>
      <c r="O861" s="288" t="e">
        <f t="shared" ca="1" si="133"/>
        <v>#NAME?</v>
      </c>
      <c r="P861" s="287" t="e">
        <f ca="1">CONCATENATE(INDEX([4]IMC!$F$1:$R$5,5,$O861) &amp; " e " &amp; INDEX([4]IMC!$F$1:$R$5,5,$O861+1))</f>
        <v>#NAME?</v>
      </c>
      <c r="Q861" s="281"/>
      <c r="R861" s="288" t="e">
        <f ca="1">MATCH(F861,[4]PC!A:A,0)</f>
        <v>#NAME?</v>
      </c>
      <c r="S861" s="288" t="e">
        <f t="shared" ca="1" si="135"/>
        <v>#NAME?</v>
      </c>
      <c r="T861" s="296" t="e">
        <f ca="1">CONCATENATE(INDEX([4]PC!$E$1:$M$2,1,$S861) &amp; " e " &amp; INDEX([4]PC!$E$1:$M$2,1,$S861+1))</f>
        <v>#NAME?</v>
      </c>
      <c r="U861" s="339"/>
      <c r="V861" s="335" t="e">
        <f t="shared" ca="1" si="136"/>
        <v>#NAME?</v>
      </c>
      <c r="W861" s="335" t="e">
        <f ca="1">CONCATENATE(INDEX([4]IMC!$F$1:$R$5,5,$V861) &amp; " e " &amp; INDEX([4]IMC!$F$1:$R$5,5,$V861+1))</f>
        <v>#NAME?</v>
      </c>
      <c r="X861" s="336">
        <f t="shared" si="137"/>
        <v>0</v>
      </c>
      <c r="Y861" s="336">
        <f t="shared" si="138"/>
        <v>0</v>
      </c>
      <c r="Z861" s="337"/>
      <c r="AA861" s="294" t="e">
        <f ca="1">VLOOKUP(F861,[4]IMC!$B$6:$R$210,5,FALSE)</f>
        <v>#NAME?</v>
      </c>
      <c r="AB861" s="294" t="e">
        <f ca="1">VLOOKUP(F861,[4]IMC!$B$6:$R$210,6,FALSE)</f>
        <v>#NAME?</v>
      </c>
      <c r="AC861" s="294" t="e">
        <f ca="1">VLOOKUP(F861,[4]IMC!$B$6:$R$210,7,FALSE)</f>
        <v>#NAME?</v>
      </c>
      <c r="AD861" s="294" t="e">
        <f ca="1">VLOOKUP(F861,[4]IMC!$B$6:$R$210,8,FALSE)</f>
        <v>#NAME?</v>
      </c>
      <c r="AE861" s="294" t="e">
        <f ca="1">VLOOKUP(F861,[4]IMC!$B$6:$R$210,9,FALSE)</f>
        <v>#NAME?</v>
      </c>
      <c r="AF861" s="294" t="e">
        <f ca="1">VLOOKUP(F861,[4]IMC!$B$6:$R$210,10,FALSE)</f>
        <v>#NAME?</v>
      </c>
      <c r="AG861" s="294" t="e">
        <f ca="1">VLOOKUP(F861,[4]IMC!$B$6:$R$210,11,FALSE)</f>
        <v>#NAME?</v>
      </c>
      <c r="AH861" s="294" t="e">
        <f ca="1">VLOOKUP(F861,[4]IMC!$B$6:$R$210,12,FALSE)</f>
        <v>#NAME?</v>
      </c>
      <c r="AI861" s="294" t="e">
        <f ca="1">VLOOKUP(F861,[4]IMC!$B$6:$R$210,13,FALSE)</f>
        <v>#NAME?</v>
      </c>
      <c r="AJ861" s="294" t="e">
        <f ca="1">VLOOKUP(F861,[4]IMC!$B$6:$R$210,14,FALSE)</f>
        <v>#NAME?</v>
      </c>
      <c r="AK861" s="294" t="e">
        <f ca="1">VLOOKUP(F861,[4]IMC!$B$6:$R$210,15,FALSE)</f>
        <v>#NAME?</v>
      </c>
      <c r="AL861" s="294" t="e">
        <f ca="1">VLOOKUP(F861,[4]IMC!$B$6:$R$210,16,FALSE)</f>
        <v>#NAME?</v>
      </c>
      <c r="AM861" s="294" t="e">
        <f ca="1">VLOOKUP(F861,[4]IMC!$B$6:$R$210,17,FALSE)</f>
        <v>#NAME?</v>
      </c>
    </row>
    <row r="862" spans="1:39" ht="12">
      <c r="A862" s="281"/>
      <c r="B862" s="281"/>
      <c r="C862" s="281"/>
      <c r="D862" s="283"/>
      <c r="E862" s="283"/>
      <c r="F862" s="284" t="e">
        <f t="shared" ca="1" si="141"/>
        <v>#NAME?</v>
      </c>
      <c r="G862" s="285" t="e">
        <f t="shared" ca="1" si="142"/>
        <v>#NAME?</v>
      </c>
      <c r="H862" s="281"/>
      <c r="I862" s="281"/>
      <c r="J862" s="281">
        <f t="shared" si="139"/>
        <v>0</v>
      </c>
      <c r="K862" s="281"/>
      <c r="L862" s="300" t="e">
        <f t="shared" si="140"/>
        <v>#DIV/0!</v>
      </c>
      <c r="M862" s="287" t="str">
        <f t="shared" si="134"/>
        <v/>
      </c>
      <c r="N862" s="288" t="e">
        <f ca="1">MATCH(F862,[4]IMC!B:B,0)</f>
        <v>#NAME?</v>
      </c>
      <c r="O862" s="288" t="e">
        <f t="shared" ca="1" si="133"/>
        <v>#NAME?</v>
      </c>
      <c r="P862" s="287" t="e">
        <f ca="1">CONCATENATE(INDEX([4]IMC!$F$1:$R$5,5,$O862) &amp; " e " &amp; INDEX([4]IMC!$F$1:$R$5,5,$O862+1))</f>
        <v>#NAME?</v>
      </c>
      <c r="Q862" s="281"/>
      <c r="R862" s="288" t="e">
        <f ca="1">MATCH(F862,[4]PC!A:A,0)</f>
        <v>#NAME?</v>
      </c>
      <c r="S862" s="288" t="e">
        <f t="shared" ca="1" si="135"/>
        <v>#NAME?</v>
      </c>
      <c r="T862" s="296" t="e">
        <f ca="1">CONCATENATE(INDEX([4]PC!$E$1:$M$2,1,$S862) &amp; " e " &amp; INDEX([4]PC!$E$1:$M$2,1,$S862+1))</f>
        <v>#NAME?</v>
      </c>
      <c r="U862" s="339"/>
      <c r="V862" s="335" t="e">
        <f t="shared" ca="1" si="136"/>
        <v>#NAME?</v>
      </c>
      <c r="W862" s="335" t="e">
        <f ca="1">CONCATENATE(INDEX([4]IMC!$F$1:$R$5,5,$V862) &amp; " e " &amp; INDEX([4]IMC!$F$1:$R$5,5,$V862+1))</f>
        <v>#NAME?</v>
      </c>
      <c r="X862" s="336">
        <f t="shared" si="137"/>
        <v>0</v>
      </c>
      <c r="Y862" s="336">
        <f t="shared" si="138"/>
        <v>0</v>
      </c>
      <c r="Z862" s="337"/>
      <c r="AA862" s="294" t="e">
        <f ca="1">VLOOKUP(F862,[4]IMC!$B$6:$R$210,5,FALSE)</f>
        <v>#NAME?</v>
      </c>
      <c r="AB862" s="294" t="e">
        <f ca="1">VLOOKUP(F862,[4]IMC!$B$6:$R$210,6,FALSE)</f>
        <v>#NAME?</v>
      </c>
      <c r="AC862" s="294" t="e">
        <f ca="1">VLOOKUP(F862,[4]IMC!$B$6:$R$210,7,FALSE)</f>
        <v>#NAME?</v>
      </c>
      <c r="AD862" s="294" t="e">
        <f ca="1">VLOOKUP(F862,[4]IMC!$B$6:$R$210,8,FALSE)</f>
        <v>#NAME?</v>
      </c>
      <c r="AE862" s="294" t="e">
        <f ca="1">VLOOKUP(F862,[4]IMC!$B$6:$R$210,9,FALSE)</f>
        <v>#NAME?</v>
      </c>
      <c r="AF862" s="294" t="e">
        <f ca="1">VLOOKUP(F862,[4]IMC!$B$6:$R$210,10,FALSE)</f>
        <v>#NAME?</v>
      </c>
      <c r="AG862" s="294" t="e">
        <f ca="1">VLOOKUP(F862,[4]IMC!$B$6:$R$210,11,FALSE)</f>
        <v>#NAME?</v>
      </c>
      <c r="AH862" s="294" t="e">
        <f ca="1">VLOOKUP(F862,[4]IMC!$B$6:$R$210,12,FALSE)</f>
        <v>#NAME?</v>
      </c>
      <c r="AI862" s="294" t="e">
        <f ca="1">VLOOKUP(F862,[4]IMC!$B$6:$R$210,13,FALSE)</f>
        <v>#NAME?</v>
      </c>
      <c r="AJ862" s="294" t="e">
        <f ca="1">VLOOKUP(F862,[4]IMC!$B$6:$R$210,14,FALSE)</f>
        <v>#NAME?</v>
      </c>
      <c r="AK862" s="294" t="e">
        <f ca="1">VLOOKUP(F862,[4]IMC!$B$6:$R$210,15,FALSE)</f>
        <v>#NAME?</v>
      </c>
      <c r="AL862" s="294" t="e">
        <f ca="1">VLOOKUP(F862,[4]IMC!$B$6:$R$210,16,FALSE)</f>
        <v>#NAME?</v>
      </c>
      <c r="AM862" s="294" t="e">
        <f ca="1">VLOOKUP(F862,[4]IMC!$B$6:$R$210,17,FALSE)</f>
        <v>#NAME?</v>
      </c>
    </row>
    <row r="863" spans="1:39" ht="12">
      <c r="A863" s="281"/>
      <c r="B863" s="281"/>
      <c r="C863" s="281"/>
      <c r="D863" s="283"/>
      <c r="E863" s="283"/>
      <c r="F863" s="284" t="e">
        <f t="shared" ca="1" si="141"/>
        <v>#NAME?</v>
      </c>
      <c r="G863" s="285" t="e">
        <f t="shared" ca="1" si="142"/>
        <v>#NAME?</v>
      </c>
      <c r="H863" s="281"/>
      <c r="I863" s="281"/>
      <c r="J863" s="281">
        <f t="shared" si="139"/>
        <v>0</v>
      </c>
      <c r="K863" s="281"/>
      <c r="L863" s="300" t="e">
        <f t="shared" si="140"/>
        <v>#DIV/0!</v>
      </c>
      <c r="M863" s="287" t="str">
        <f t="shared" si="134"/>
        <v/>
      </c>
      <c r="N863" s="288" t="e">
        <f ca="1">MATCH(F863,[4]IMC!B:B,0)</f>
        <v>#NAME?</v>
      </c>
      <c r="O863" s="288" t="e">
        <f t="shared" ca="1" si="133"/>
        <v>#NAME?</v>
      </c>
      <c r="P863" s="287" t="e">
        <f ca="1">CONCATENATE(INDEX([4]IMC!$F$1:$R$5,5,$O863) &amp; " e " &amp; INDEX([4]IMC!$F$1:$R$5,5,$O863+1))</f>
        <v>#NAME?</v>
      </c>
      <c r="Q863" s="281"/>
      <c r="R863" s="288" t="e">
        <f ca="1">MATCH(F863,[4]PC!A:A,0)</f>
        <v>#NAME?</v>
      </c>
      <c r="S863" s="288" t="e">
        <f t="shared" ca="1" si="135"/>
        <v>#NAME?</v>
      </c>
      <c r="T863" s="296" t="e">
        <f ca="1">CONCATENATE(INDEX([4]PC!$E$1:$M$2,1,$S863) &amp; " e " &amp; INDEX([4]PC!$E$1:$M$2,1,$S863+1))</f>
        <v>#NAME?</v>
      </c>
      <c r="U863" s="339"/>
      <c r="V863" s="335" t="e">
        <f t="shared" ca="1" si="136"/>
        <v>#NAME?</v>
      </c>
      <c r="W863" s="335" t="e">
        <f ca="1">CONCATENATE(INDEX([4]IMC!$F$1:$R$5,5,$V863) &amp; " e " &amp; INDEX([4]IMC!$F$1:$R$5,5,$V863+1))</f>
        <v>#NAME?</v>
      </c>
      <c r="X863" s="336">
        <f t="shared" si="137"/>
        <v>0</v>
      </c>
      <c r="Y863" s="336">
        <f t="shared" si="138"/>
        <v>0</v>
      </c>
      <c r="Z863" s="337"/>
      <c r="AA863" s="294" t="e">
        <f ca="1">VLOOKUP(F863,[4]IMC!$B$6:$R$210,5,FALSE)</f>
        <v>#NAME?</v>
      </c>
      <c r="AB863" s="294" t="e">
        <f ca="1">VLOOKUP(F863,[4]IMC!$B$6:$R$210,6,FALSE)</f>
        <v>#NAME?</v>
      </c>
      <c r="AC863" s="294" t="e">
        <f ca="1">VLOOKUP(F863,[4]IMC!$B$6:$R$210,7,FALSE)</f>
        <v>#NAME?</v>
      </c>
      <c r="AD863" s="294" t="e">
        <f ca="1">VLOOKUP(F863,[4]IMC!$B$6:$R$210,8,FALSE)</f>
        <v>#NAME?</v>
      </c>
      <c r="AE863" s="294" t="e">
        <f ca="1">VLOOKUP(F863,[4]IMC!$B$6:$R$210,9,FALSE)</f>
        <v>#NAME?</v>
      </c>
      <c r="AF863" s="294" t="e">
        <f ca="1">VLOOKUP(F863,[4]IMC!$B$6:$R$210,10,FALSE)</f>
        <v>#NAME?</v>
      </c>
      <c r="AG863" s="294" t="e">
        <f ca="1">VLOOKUP(F863,[4]IMC!$B$6:$R$210,11,FALSE)</f>
        <v>#NAME?</v>
      </c>
      <c r="AH863" s="294" t="e">
        <f ca="1">VLOOKUP(F863,[4]IMC!$B$6:$R$210,12,FALSE)</f>
        <v>#NAME?</v>
      </c>
      <c r="AI863" s="294" t="e">
        <f ca="1">VLOOKUP(F863,[4]IMC!$B$6:$R$210,13,FALSE)</f>
        <v>#NAME?</v>
      </c>
      <c r="AJ863" s="294" t="e">
        <f ca="1">VLOOKUP(F863,[4]IMC!$B$6:$R$210,14,FALSE)</f>
        <v>#NAME?</v>
      </c>
      <c r="AK863" s="294" t="e">
        <f ca="1">VLOOKUP(F863,[4]IMC!$B$6:$R$210,15,FALSE)</f>
        <v>#NAME?</v>
      </c>
      <c r="AL863" s="294" t="e">
        <f ca="1">VLOOKUP(F863,[4]IMC!$B$6:$R$210,16,FALSE)</f>
        <v>#NAME?</v>
      </c>
      <c r="AM863" s="294" t="e">
        <f ca="1">VLOOKUP(F863,[4]IMC!$B$6:$R$210,17,FALSE)</f>
        <v>#NAME?</v>
      </c>
    </row>
    <row r="864" spans="1:39" ht="12">
      <c r="A864" s="281"/>
      <c r="B864" s="281"/>
      <c r="C864" s="281"/>
      <c r="D864" s="283"/>
      <c r="E864" s="283"/>
      <c r="F864" s="284" t="e">
        <f t="shared" ca="1" si="141"/>
        <v>#NAME?</v>
      </c>
      <c r="G864" s="285" t="e">
        <f t="shared" ca="1" si="142"/>
        <v>#NAME?</v>
      </c>
      <c r="H864" s="281"/>
      <c r="I864" s="281"/>
      <c r="J864" s="281">
        <f t="shared" si="139"/>
        <v>0</v>
      </c>
      <c r="K864" s="281"/>
      <c r="L864" s="300" t="e">
        <f t="shared" si="140"/>
        <v>#DIV/0!</v>
      </c>
      <c r="M864" s="287" t="str">
        <f t="shared" si="134"/>
        <v/>
      </c>
      <c r="N864" s="288" t="e">
        <f ca="1">MATCH(F864,[4]IMC!B:B,0)</f>
        <v>#NAME?</v>
      </c>
      <c r="O864" s="288" t="e">
        <f t="shared" ca="1" si="133"/>
        <v>#NAME?</v>
      </c>
      <c r="P864" s="287" t="e">
        <f ca="1">CONCATENATE(INDEX([4]IMC!$F$1:$R$5,5,$O864) &amp; " e " &amp; INDEX([4]IMC!$F$1:$R$5,5,$O864+1))</f>
        <v>#NAME?</v>
      </c>
      <c r="Q864" s="281"/>
      <c r="R864" s="288" t="e">
        <f ca="1">MATCH(F864,[4]PC!A:A,0)</f>
        <v>#NAME?</v>
      </c>
      <c r="S864" s="288" t="e">
        <f t="shared" ca="1" si="135"/>
        <v>#NAME?</v>
      </c>
      <c r="T864" s="296" t="e">
        <f ca="1">CONCATENATE(INDEX([4]PC!$E$1:$M$2,1,$S864) &amp; " e " &amp; INDEX([4]PC!$E$1:$M$2,1,$S864+1))</f>
        <v>#NAME?</v>
      </c>
      <c r="U864" s="339"/>
      <c r="V864" s="335" t="e">
        <f t="shared" ca="1" si="136"/>
        <v>#NAME?</v>
      </c>
      <c r="W864" s="335" t="e">
        <f ca="1">CONCATENATE(INDEX([4]IMC!$F$1:$R$5,5,$V864) &amp; " e " &amp; INDEX([4]IMC!$F$1:$R$5,5,$V864+1))</f>
        <v>#NAME?</v>
      </c>
      <c r="X864" s="336">
        <f t="shared" si="137"/>
        <v>0</v>
      </c>
      <c r="Y864" s="336">
        <f t="shared" si="138"/>
        <v>0</v>
      </c>
      <c r="Z864" s="337"/>
      <c r="AA864" s="294" t="e">
        <f ca="1">VLOOKUP(F864,[4]IMC!$B$6:$R$210,5,FALSE)</f>
        <v>#NAME?</v>
      </c>
      <c r="AB864" s="294" t="e">
        <f ca="1">VLOOKUP(F864,[4]IMC!$B$6:$R$210,6,FALSE)</f>
        <v>#NAME?</v>
      </c>
      <c r="AC864" s="294" t="e">
        <f ca="1">VLOOKUP(F864,[4]IMC!$B$6:$R$210,7,FALSE)</f>
        <v>#NAME?</v>
      </c>
      <c r="AD864" s="294" t="e">
        <f ca="1">VLOOKUP(F864,[4]IMC!$B$6:$R$210,8,FALSE)</f>
        <v>#NAME?</v>
      </c>
      <c r="AE864" s="294" t="e">
        <f ca="1">VLOOKUP(F864,[4]IMC!$B$6:$R$210,9,FALSE)</f>
        <v>#NAME?</v>
      </c>
      <c r="AF864" s="294" t="e">
        <f ca="1">VLOOKUP(F864,[4]IMC!$B$6:$R$210,10,FALSE)</f>
        <v>#NAME?</v>
      </c>
      <c r="AG864" s="294" t="e">
        <f ca="1">VLOOKUP(F864,[4]IMC!$B$6:$R$210,11,FALSE)</f>
        <v>#NAME?</v>
      </c>
      <c r="AH864" s="294" t="e">
        <f ca="1">VLOOKUP(F864,[4]IMC!$B$6:$R$210,12,FALSE)</f>
        <v>#NAME?</v>
      </c>
      <c r="AI864" s="294" t="e">
        <f ca="1">VLOOKUP(F864,[4]IMC!$B$6:$R$210,13,FALSE)</f>
        <v>#NAME?</v>
      </c>
      <c r="AJ864" s="294" t="e">
        <f ca="1">VLOOKUP(F864,[4]IMC!$B$6:$R$210,14,FALSE)</f>
        <v>#NAME?</v>
      </c>
      <c r="AK864" s="294" t="e">
        <f ca="1">VLOOKUP(F864,[4]IMC!$B$6:$R$210,15,FALSE)</f>
        <v>#NAME?</v>
      </c>
      <c r="AL864" s="294" t="e">
        <f ca="1">VLOOKUP(F864,[4]IMC!$B$6:$R$210,16,FALSE)</f>
        <v>#NAME?</v>
      </c>
      <c r="AM864" s="294" t="e">
        <f ca="1">VLOOKUP(F864,[4]IMC!$B$6:$R$210,17,FALSE)</f>
        <v>#NAME?</v>
      </c>
    </row>
    <row r="865" spans="1:39" ht="12">
      <c r="A865" s="281"/>
      <c r="B865" s="281"/>
      <c r="C865" s="281"/>
      <c r="D865" s="283"/>
      <c r="E865" s="283"/>
      <c r="F865" s="284" t="e">
        <f t="shared" ca="1" si="141"/>
        <v>#NAME?</v>
      </c>
      <c r="G865" s="285" t="e">
        <f t="shared" ca="1" si="142"/>
        <v>#NAME?</v>
      </c>
      <c r="H865" s="281"/>
      <c r="I865" s="281"/>
      <c r="J865" s="281">
        <f t="shared" si="139"/>
        <v>0</v>
      </c>
      <c r="K865" s="281"/>
      <c r="L865" s="300" t="e">
        <f t="shared" si="140"/>
        <v>#DIV/0!</v>
      </c>
      <c r="M865" s="287" t="str">
        <f t="shared" si="134"/>
        <v/>
      </c>
      <c r="N865" s="288" t="e">
        <f ca="1">MATCH(F865,[4]IMC!B:B,0)</f>
        <v>#NAME?</v>
      </c>
      <c r="O865" s="288" t="e">
        <f t="shared" ca="1" si="133"/>
        <v>#NAME?</v>
      </c>
      <c r="P865" s="287" t="e">
        <f ca="1">CONCATENATE(INDEX([4]IMC!$F$1:$R$5,5,$O865) &amp; " e " &amp; INDEX([4]IMC!$F$1:$R$5,5,$O865+1))</f>
        <v>#NAME?</v>
      </c>
      <c r="Q865" s="281"/>
      <c r="R865" s="288" t="e">
        <f ca="1">MATCH(F865,[4]PC!A:A,0)</f>
        <v>#NAME?</v>
      </c>
      <c r="S865" s="288" t="e">
        <f t="shared" ca="1" si="135"/>
        <v>#NAME?</v>
      </c>
      <c r="T865" s="296" t="e">
        <f ca="1">CONCATENATE(INDEX([4]PC!$E$1:$M$2,1,$S865) &amp; " e " &amp; INDEX([4]PC!$E$1:$M$2,1,$S865+1))</f>
        <v>#NAME?</v>
      </c>
      <c r="U865" s="339"/>
      <c r="V865" s="335" t="e">
        <f t="shared" ca="1" si="136"/>
        <v>#NAME?</v>
      </c>
      <c r="W865" s="335" t="e">
        <f ca="1">CONCATENATE(INDEX([4]IMC!$F$1:$R$5,5,$V865) &amp; " e " &amp; INDEX([4]IMC!$F$1:$R$5,5,$V865+1))</f>
        <v>#NAME?</v>
      </c>
      <c r="X865" s="336">
        <f t="shared" si="137"/>
        <v>0</v>
      </c>
      <c r="Y865" s="336">
        <f t="shared" si="138"/>
        <v>0</v>
      </c>
      <c r="Z865" s="337"/>
      <c r="AA865" s="294" t="e">
        <f ca="1">VLOOKUP(F865,[4]IMC!$B$6:$R$210,5,FALSE)</f>
        <v>#NAME?</v>
      </c>
      <c r="AB865" s="294" t="e">
        <f ca="1">VLOOKUP(F865,[4]IMC!$B$6:$R$210,6,FALSE)</f>
        <v>#NAME?</v>
      </c>
      <c r="AC865" s="294" t="e">
        <f ca="1">VLOOKUP(F865,[4]IMC!$B$6:$R$210,7,FALSE)</f>
        <v>#NAME?</v>
      </c>
      <c r="AD865" s="294" t="e">
        <f ca="1">VLOOKUP(F865,[4]IMC!$B$6:$R$210,8,FALSE)</f>
        <v>#NAME?</v>
      </c>
      <c r="AE865" s="294" t="e">
        <f ca="1">VLOOKUP(F865,[4]IMC!$B$6:$R$210,9,FALSE)</f>
        <v>#NAME?</v>
      </c>
      <c r="AF865" s="294" t="e">
        <f ca="1">VLOOKUP(F865,[4]IMC!$B$6:$R$210,10,FALSE)</f>
        <v>#NAME?</v>
      </c>
      <c r="AG865" s="294" t="e">
        <f ca="1">VLOOKUP(F865,[4]IMC!$B$6:$R$210,11,FALSE)</f>
        <v>#NAME?</v>
      </c>
      <c r="AH865" s="294" t="e">
        <f ca="1">VLOOKUP(F865,[4]IMC!$B$6:$R$210,12,FALSE)</f>
        <v>#NAME?</v>
      </c>
      <c r="AI865" s="294" t="e">
        <f ca="1">VLOOKUP(F865,[4]IMC!$B$6:$R$210,13,FALSE)</f>
        <v>#NAME?</v>
      </c>
      <c r="AJ865" s="294" t="e">
        <f ca="1">VLOOKUP(F865,[4]IMC!$B$6:$R$210,14,FALSE)</f>
        <v>#NAME?</v>
      </c>
      <c r="AK865" s="294" t="e">
        <f ca="1">VLOOKUP(F865,[4]IMC!$B$6:$R$210,15,FALSE)</f>
        <v>#NAME?</v>
      </c>
      <c r="AL865" s="294" t="e">
        <f ca="1">VLOOKUP(F865,[4]IMC!$B$6:$R$210,16,FALSE)</f>
        <v>#NAME?</v>
      </c>
      <c r="AM865" s="294" t="e">
        <f ca="1">VLOOKUP(F865,[4]IMC!$B$6:$R$210,17,FALSE)</f>
        <v>#NAME?</v>
      </c>
    </row>
    <row r="866" spans="1:39" ht="12">
      <c r="A866" s="281"/>
      <c r="B866" s="281"/>
      <c r="C866" s="281"/>
      <c r="D866" s="283"/>
      <c r="E866" s="283"/>
      <c r="F866" s="284" t="e">
        <f t="shared" ca="1" si="141"/>
        <v>#NAME?</v>
      </c>
      <c r="G866" s="285" t="e">
        <f t="shared" ca="1" si="142"/>
        <v>#NAME?</v>
      </c>
      <c r="H866" s="281"/>
      <c r="I866" s="281"/>
      <c r="J866" s="281">
        <f t="shared" si="139"/>
        <v>0</v>
      </c>
      <c r="K866" s="281"/>
      <c r="L866" s="300" t="e">
        <f t="shared" si="140"/>
        <v>#DIV/0!</v>
      </c>
      <c r="M866" s="287" t="str">
        <f t="shared" si="134"/>
        <v/>
      </c>
      <c r="N866" s="288" t="e">
        <f ca="1">MATCH(F866,[4]IMC!B:B,0)</f>
        <v>#NAME?</v>
      </c>
      <c r="O866" s="288" t="e">
        <f t="shared" ca="1" si="133"/>
        <v>#NAME?</v>
      </c>
      <c r="P866" s="287" t="e">
        <f ca="1">CONCATENATE(INDEX([4]IMC!$F$1:$R$5,5,$O866) &amp; " e " &amp; INDEX([4]IMC!$F$1:$R$5,5,$O866+1))</f>
        <v>#NAME?</v>
      </c>
      <c r="Q866" s="281"/>
      <c r="R866" s="288" t="e">
        <f ca="1">MATCH(F866,[4]PC!A:A,0)</f>
        <v>#NAME?</v>
      </c>
      <c r="S866" s="288" t="e">
        <f t="shared" ca="1" si="135"/>
        <v>#NAME?</v>
      </c>
      <c r="T866" s="296" t="e">
        <f ca="1">CONCATENATE(INDEX([4]PC!$E$1:$M$2,1,$S866) &amp; " e " &amp; INDEX([4]PC!$E$1:$M$2,1,$S866+1))</f>
        <v>#NAME?</v>
      </c>
      <c r="U866" s="339"/>
      <c r="V866" s="335" t="e">
        <f t="shared" ca="1" si="136"/>
        <v>#NAME?</v>
      </c>
      <c r="W866" s="335" t="e">
        <f ca="1">CONCATENATE(INDEX([4]IMC!$F$1:$R$5,5,$V866) &amp; " e " &amp; INDEX([4]IMC!$F$1:$R$5,5,$V866+1))</f>
        <v>#NAME?</v>
      </c>
      <c r="X866" s="336">
        <f t="shared" si="137"/>
        <v>0</v>
      </c>
      <c r="Y866" s="336">
        <f t="shared" si="138"/>
        <v>0</v>
      </c>
      <c r="Z866" s="337"/>
      <c r="AA866" s="294" t="e">
        <f ca="1">VLOOKUP(F866,[4]IMC!$B$6:$R$210,5,FALSE)</f>
        <v>#NAME?</v>
      </c>
      <c r="AB866" s="294" t="e">
        <f ca="1">VLOOKUP(F866,[4]IMC!$B$6:$R$210,6,FALSE)</f>
        <v>#NAME?</v>
      </c>
      <c r="AC866" s="294" t="e">
        <f ca="1">VLOOKUP(F866,[4]IMC!$B$6:$R$210,7,FALSE)</f>
        <v>#NAME?</v>
      </c>
      <c r="AD866" s="294" t="e">
        <f ca="1">VLOOKUP(F866,[4]IMC!$B$6:$R$210,8,FALSE)</f>
        <v>#NAME?</v>
      </c>
      <c r="AE866" s="294" t="e">
        <f ca="1">VLOOKUP(F866,[4]IMC!$B$6:$R$210,9,FALSE)</f>
        <v>#NAME?</v>
      </c>
      <c r="AF866" s="294" t="e">
        <f ca="1">VLOOKUP(F866,[4]IMC!$B$6:$R$210,10,FALSE)</f>
        <v>#NAME?</v>
      </c>
      <c r="AG866" s="294" t="e">
        <f ca="1">VLOOKUP(F866,[4]IMC!$B$6:$R$210,11,FALSE)</f>
        <v>#NAME?</v>
      </c>
      <c r="AH866" s="294" t="e">
        <f ca="1">VLOOKUP(F866,[4]IMC!$B$6:$R$210,12,FALSE)</f>
        <v>#NAME?</v>
      </c>
      <c r="AI866" s="294" t="e">
        <f ca="1">VLOOKUP(F866,[4]IMC!$B$6:$R$210,13,FALSE)</f>
        <v>#NAME?</v>
      </c>
      <c r="AJ866" s="294" t="e">
        <f ca="1">VLOOKUP(F866,[4]IMC!$B$6:$R$210,14,FALSE)</f>
        <v>#NAME?</v>
      </c>
      <c r="AK866" s="294" t="e">
        <f ca="1">VLOOKUP(F866,[4]IMC!$B$6:$R$210,15,FALSE)</f>
        <v>#NAME?</v>
      </c>
      <c r="AL866" s="294" t="e">
        <f ca="1">VLOOKUP(F866,[4]IMC!$B$6:$R$210,16,FALSE)</f>
        <v>#NAME?</v>
      </c>
      <c r="AM866" s="294" t="e">
        <f ca="1">VLOOKUP(F866,[4]IMC!$B$6:$R$210,17,FALSE)</f>
        <v>#NAME?</v>
      </c>
    </row>
    <row r="867" spans="1:39" ht="12">
      <c r="A867" s="281"/>
      <c r="B867" s="281"/>
      <c r="C867" s="281"/>
      <c r="D867" s="283"/>
      <c r="E867" s="283"/>
      <c r="F867" s="284" t="e">
        <f t="shared" ca="1" si="141"/>
        <v>#NAME?</v>
      </c>
      <c r="G867" s="285" t="e">
        <f t="shared" ca="1" si="142"/>
        <v>#NAME?</v>
      </c>
      <c r="H867" s="281"/>
      <c r="I867" s="281"/>
      <c r="J867" s="281">
        <f t="shared" si="139"/>
        <v>0</v>
      </c>
      <c r="K867" s="281"/>
      <c r="L867" s="300" t="e">
        <f t="shared" si="140"/>
        <v>#DIV/0!</v>
      </c>
      <c r="M867" s="287" t="str">
        <f t="shared" si="134"/>
        <v/>
      </c>
      <c r="N867" s="288" t="e">
        <f ca="1">MATCH(F867,[4]IMC!B:B,0)</f>
        <v>#NAME?</v>
      </c>
      <c r="O867" s="288" t="e">
        <f t="shared" ca="1" si="133"/>
        <v>#NAME?</v>
      </c>
      <c r="P867" s="287" t="e">
        <f ca="1">CONCATENATE(INDEX([4]IMC!$F$1:$R$5,5,$O867) &amp; " e " &amp; INDEX([4]IMC!$F$1:$R$5,5,$O867+1))</f>
        <v>#NAME?</v>
      </c>
      <c r="Q867" s="281"/>
      <c r="R867" s="288" t="e">
        <f ca="1">MATCH(F867,[4]PC!A:A,0)</f>
        <v>#NAME?</v>
      </c>
      <c r="S867" s="288" t="e">
        <f t="shared" ca="1" si="135"/>
        <v>#NAME?</v>
      </c>
      <c r="T867" s="296" t="e">
        <f ca="1">CONCATENATE(INDEX([4]PC!$E$1:$M$2,1,$S867) &amp; " e " &amp; INDEX([4]PC!$E$1:$M$2,1,$S867+1))</f>
        <v>#NAME?</v>
      </c>
      <c r="U867" s="339"/>
      <c r="V867" s="335" t="e">
        <f t="shared" ca="1" si="136"/>
        <v>#NAME?</v>
      </c>
      <c r="W867" s="335" t="e">
        <f ca="1">CONCATENATE(INDEX([4]IMC!$F$1:$R$5,5,$V867) &amp; " e " &amp; INDEX([4]IMC!$F$1:$R$5,5,$V867+1))</f>
        <v>#NAME?</v>
      </c>
      <c r="X867" s="336">
        <f t="shared" si="137"/>
        <v>0</v>
      </c>
      <c r="Y867" s="336">
        <f t="shared" si="138"/>
        <v>0</v>
      </c>
      <c r="Z867" s="337"/>
      <c r="AA867" s="294" t="e">
        <f ca="1">VLOOKUP(F867,[4]IMC!$B$6:$R$210,5,FALSE)</f>
        <v>#NAME?</v>
      </c>
      <c r="AB867" s="294" t="e">
        <f ca="1">VLOOKUP(F867,[4]IMC!$B$6:$R$210,6,FALSE)</f>
        <v>#NAME?</v>
      </c>
      <c r="AC867" s="294" t="e">
        <f ca="1">VLOOKUP(F867,[4]IMC!$B$6:$R$210,7,FALSE)</f>
        <v>#NAME?</v>
      </c>
      <c r="AD867" s="294" t="e">
        <f ca="1">VLOOKUP(F867,[4]IMC!$B$6:$R$210,8,FALSE)</f>
        <v>#NAME?</v>
      </c>
      <c r="AE867" s="294" t="e">
        <f ca="1">VLOOKUP(F867,[4]IMC!$B$6:$R$210,9,FALSE)</f>
        <v>#NAME?</v>
      </c>
      <c r="AF867" s="294" t="e">
        <f ca="1">VLOOKUP(F867,[4]IMC!$B$6:$R$210,10,FALSE)</f>
        <v>#NAME?</v>
      </c>
      <c r="AG867" s="294" t="e">
        <f ca="1">VLOOKUP(F867,[4]IMC!$B$6:$R$210,11,FALSE)</f>
        <v>#NAME?</v>
      </c>
      <c r="AH867" s="294" t="e">
        <f ca="1">VLOOKUP(F867,[4]IMC!$B$6:$R$210,12,FALSE)</f>
        <v>#NAME?</v>
      </c>
      <c r="AI867" s="294" t="e">
        <f ca="1">VLOOKUP(F867,[4]IMC!$B$6:$R$210,13,FALSE)</f>
        <v>#NAME?</v>
      </c>
      <c r="AJ867" s="294" t="e">
        <f ca="1">VLOOKUP(F867,[4]IMC!$B$6:$R$210,14,FALSE)</f>
        <v>#NAME?</v>
      </c>
      <c r="AK867" s="294" t="e">
        <f ca="1">VLOOKUP(F867,[4]IMC!$B$6:$R$210,15,FALSE)</f>
        <v>#NAME?</v>
      </c>
      <c r="AL867" s="294" t="e">
        <f ca="1">VLOOKUP(F867,[4]IMC!$B$6:$R$210,16,FALSE)</f>
        <v>#NAME?</v>
      </c>
      <c r="AM867" s="294" t="e">
        <f ca="1">VLOOKUP(F867,[4]IMC!$B$6:$R$210,17,FALSE)</f>
        <v>#NAME?</v>
      </c>
    </row>
    <row r="868" spans="1:39" ht="12">
      <c r="A868" s="281"/>
      <c r="B868" s="281"/>
      <c r="C868" s="281"/>
      <c r="D868" s="283"/>
      <c r="E868" s="283"/>
      <c r="F868" s="284" t="e">
        <f t="shared" ca="1" si="141"/>
        <v>#NAME?</v>
      </c>
      <c r="G868" s="285" t="e">
        <f t="shared" ca="1" si="142"/>
        <v>#NAME?</v>
      </c>
      <c r="H868" s="281"/>
      <c r="I868" s="281"/>
      <c r="J868" s="281">
        <f t="shared" si="139"/>
        <v>0</v>
      </c>
      <c r="K868" s="281"/>
      <c r="L868" s="300" t="e">
        <f t="shared" si="140"/>
        <v>#DIV/0!</v>
      </c>
      <c r="M868" s="287" t="str">
        <f t="shared" si="134"/>
        <v/>
      </c>
      <c r="N868" s="288" t="e">
        <f ca="1">MATCH(F868,[4]IMC!B:B,0)</f>
        <v>#NAME?</v>
      </c>
      <c r="O868" s="288" t="e">
        <f t="shared" ca="1" si="133"/>
        <v>#NAME?</v>
      </c>
      <c r="P868" s="287" t="e">
        <f ca="1">CONCATENATE(INDEX([4]IMC!$F$1:$R$5,5,$O868) &amp; " e " &amp; INDEX([4]IMC!$F$1:$R$5,5,$O868+1))</f>
        <v>#NAME?</v>
      </c>
      <c r="Q868" s="281"/>
      <c r="R868" s="288" t="e">
        <f ca="1">MATCH(F868,[4]PC!A:A,0)</f>
        <v>#NAME?</v>
      </c>
      <c r="S868" s="288" t="e">
        <f t="shared" ca="1" si="135"/>
        <v>#NAME?</v>
      </c>
      <c r="T868" s="296" t="e">
        <f ca="1">CONCATENATE(INDEX([4]PC!$E$1:$M$2,1,$S868) &amp; " e " &amp; INDEX([4]PC!$E$1:$M$2,1,$S868+1))</f>
        <v>#NAME?</v>
      </c>
      <c r="U868" s="339"/>
      <c r="V868" s="335" t="e">
        <f t="shared" ca="1" si="136"/>
        <v>#NAME?</v>
      </c>
      <c r="W868" s="335" t="e">
        <f ca="1">CONCATENATE(INDEX([4]IMC!$F$1:$R$5,5,$V868) &amp; " e " &amp; INDEX([4]IMC!$F$1:$R$5,5,$V868+1))</f>
        <v>#NAME?</v>
      </c>
      <c r="X868" s="336">
        <f t="shared" si="137"/>
        <v>0</v>
      </c>
      <c r="Y868" s="336">
        <f t="shared" si="138"/>
        <v>0</v>
      </c>
      <c r="Z868" s="337"/>
      <c r="AA868" s="294" t="e">
        <f ca="1">VLOOKUP(F868,[4]IMC!$B$6:$R$210,5,FALSE)</f>
        <v>#NAME?</v>
      </c>
      <c r="AB868" s="294" t="e">
        <f ca="1">VLOOKUP(F868,[4]IMC!$B$6:$R$210,6,FALSE)</f>
        <v>#NAME?</v>
      </c>
      <c r="AC868" s="294" t="e">
        <f ca="1">VLOOKUP(F868,[4]IMC!$B$6:$R$210,7,FALSE)</f>
        <v>#NAME?</v>
      </c>
      <c r="AD868" s="294" t="e">
        <f ca="1">VLOOKUP(F868,[4]IMC!$B$6:$R$210,8,FALSE)</f>
        <v>#NAME?</v>
      </c>
      <c r="AE868" s="294" t="e">
        <f ca="1">VLOOKUP(F868,[4]IMC!$B$6:$R$210,9,FALSE)</f>
        <v>#NAME?</v>
      </c>
      <c r="AF868" s="294" t="e">
        <f ca="1">VLOOKUP(F868,[4]IMC!$B$6:$R$210,10,FALSE)</f>
        <v>#NAME?</v>
      </c>
      <c r="AG868" s="294" t="e">
        <f ca="1">VLOOKUP(F868,[4]IMC!$B$6:$R$210,11,FALSE)</f>
        <v>#NAME?</v>
      </c>
      <c r="AH868" s="294" t="e">
        <f ca="1">VLOOKUP(F868,[4]IMC!$B$6:$R$210,12,FALSE)</f>
        <v>#NAME?</v>
      </c>
      <c r="AI868" s="294" t="e">
        <f ca="1">VLOOKUP(F868,[4]IMC!$B$6:$R$210,13,FALSE)</f>
        <v>#NAME?</v>
      </c>
      <c r="AJ868" s="294" t="e">
        <f ca="1">VLOOKUP(F868,[4]IMC!$B$6:$R$210,14,FALSE)</f>
        <v>#NAME?</v>
      </c>
      <c r="AK868" s="294" t="e">
        <f ca="1">VLOOKUP(F868,[4]IMC!$B$6:$R$210,15,FALSE)</f>
        <v>#NAME?</v>
      </c>
      <c r="AL868" s="294" t="e">
        <f ca="1">VLOOKUP(F868,[4]IMC!$B$6:$R$210,16,FALSE)</f>
        <v>#NAME?</v>
      </c>
      <c r="AM868" s="294" t="e">
        <f ca="1">VLOOKUP(F868,[4]IMC!$B$6:$R$210,17,FALSE)</f>
        <v>#NAME?</v>
      </c>
    </row>
    <row r="869" spans="1:39" ht="12">
      <c r="A869" s="281"/>
      <c r="B869" s="281"/>
      <c r="C869" s="281"/>
      <c r="D869" s="283"/>
      <c r="E869" s="283"/>
      <c r="F869" s="284" t="e">
        <f t="shared" ca="1" si="141"/>
        <v>#NAME?</v>
      </c>
      <c r="G869" s="285" t="e">
        <f t="shared" ca="1" si="142"/>
        <v>#NAME?</v>
      </c>
      <c r="H869" s="281"/>
      <c r="I869" s="281"/>
      <c r="J869" s="281">
        <f t="shared" si="139"/>
        <v>0</v>
      </c>
      <c r="K869" s="281"/>
      <c r="L869" s="300" t="e">
        <f t="shared" si="140"/>
        <v>#DIV/0!</v>
      </c>
      <c r="M869" s="287" t="str">
        <f t="shared" si="134"/>
        <v/>
      </c>
      <c r="N869" s="288" t="e">
        <f ca="1">MATCH(F869,[4]IMC!B:B,0)</f>
        <v>#NAME?</v>
      </c>
      <c r="O869" s="288" t="e">
        <f t="shared" ca="1" si="133"/>
        <v>#NAME?</v>
      </c>
      <c r="P869" s="287" t="e">
        <f ca="1">CONCATENATE(INDEX([4]IMC!$F$1:$R$5,5,$O869) &amp; " e " &amp; INDEX([4]IMC!$F$1:$R$5,5,$O869+1))</f>
        <v>#NAME?</v>
      </c>
      <c r="Q869" s="281"/>
      <c r="R869" s="288" t="e">
        <f ca="1">MATCH(F869,[4]PC!A:A,0)</f>
        <v>#NAME?</v>
      </c>
      <c r="S869" s="288" t="e">
        <f t="shared" ca="1" si="135"/>
        <v>#NAME?</v>
      </c>
      <c r="T869" s="296" t="e">
        <f ca="1">CONCATENATE(INDEX([4]PC!$E$1:$M$2,1,$S869) &amp; " e " &amp; INDEX([4]PC!$E$1:$M$2,1,$S869+1))</f>
        <v>#NAME?</v>
      </c>
      <c r="U869" s="339"/>
      <c r="V869" s="335" t="e">
        <f t="shared" ca="1" si="136"/>
        <v>#NAME?</v>
      </c>
      <c r="W869" s="335" t="e">
        <f ca="1">CONCATENATE(INDEX([4]IMC!$F$1:$R$5,5,$V869) &amp; " e " &amp; INDEX([4]IMC!$F$1:$R$5,5,$V869+1))</f>
        <v>#NAME?</v>
      </c>
      <c r="X869" s="336">
        <f t="shared" si="137"/>
        <v>0</v>
      </c>
      <c r="Y869" s="336">
        <f t="shared" si="138"/>
        <v>0</v>
      </c>
      <c r="Z869" s="337"/>
      <c r="AA869" s="294" t="e">
        <f ca="1">VLOOKUP(F869,[4]IMC!$B$6:$R$210,5,FALSE)</f>
        <v>#NAME?</v>
      </c>
      <c r="AB869" s="294" t="e">
        <f ca="1">VLOOKUP(F869,[4]IMC!$B$6:$R$210,6,FALSE)</f>
        <v>#NAME?</v>
      </c>
      <c r="AC869" s="294" t="e">
        <f ca="1">VLOOKUP(F869,[4]IMC!$B$6:$R$210,7,FALSE)</f>
        <v>#NAME?</v>
      </c>
      <c r="AD869" s="294" t="e">
        <f ca="1">VLOOKUP(F869,[4]IMC!$B$6:$R$210,8,FALSE)</f>
        <v>#NAME?</v>
      </c>
      <c r="AE869" s="294" t="e">
        <f ca="1">VLOOKUP(F869,[4]IMC!$B$6:$R$210,9,FALSE)</f>
        <v>#NAME?</v>
      </c>
      <c r="AF869" s="294" t="e">
        <f ca="1">VLOOKUP(F869,[4]IMC!$B$6:$R$210,10,FALSE)</f>
        <v>#NAME?</v>
      </c>
      <c r="AG869" s="294" t="e">
        <f ca="1">VLOOKUP(F869,[4]IMC!$B$6:$R$210,11,FALSE)</f>
        <v>#NAME?</v>
      </c>
      <c r="AH869" s="294" t="e">
        <f ca="1">VLOOKUP(F869,[4]IMC!$B$6:$R$210,12,FALSE)</f>
        <v>#NAME?</v>
      </c>
      <c r="AI869" s="294" t="e">
        <f ca="1">VLOOKUP(F869,[4]IMC!$B$6:$R$210,13,FALSE)</f>
        <v>#NAME?</v>
      </c>
      <c r="AJ869" s="294" t="e">
        <f ca="1">VLOOKUP(F869,[4]IMC!$B$6:$R$210,14,FALSE)</f>
        <v>#NAME?</v>
      </c>
      <c r="AK869" s="294" t="e">
        <f ca="1">VLOOKUP(F869,[4]IMC!$B$6:$R$210,15,FALSE)</f>
        <v>#NAME?</v>
      </c>
      <c r="AL869" s="294" t="e">
        <f ca="1">VLOOKUP(F869,[4]IMC!$B$6:$R$210,16,FALSE)</f>
        <v>#NAME?</v>
      </c>
      <c r="AM869" s="294" t="e">
        <f ca="1">VLOOKUP(F869,[4]IMC!$B$6:$R$210,17,FALSE)</f>
        <v>#NAME?</v>
      </c>
    </row>
    <row r="870" spans="1:39" ht="12">
      <c r="A870" s="281"/>
      <c r="B870" s="281"/>
      <c r="C870" s="281"/>
      <c r="D870" s="283"/>
      <c r="E870" s="283"/>
      <c r="F870" s="284" t="e">
        <f t="shared" ca="1" si="141"/>
        <v>#NAME?</v>
      </c>
      <c r="G870" s="285" t="e">
        <f t="shared" ca="1" si="142"/>
        <v>#NAME?</v>
      </c>
      <c r="H870" s="281"/>
      <c r="I870" s="281"/>
      <c r="J870" s="281">
        <f t="shared" si="139"/>
        <v>0</v>
      </c>
      <c r="K870" s="281"/>
      <c r="L870" s="300" t="e">
        <f t="shared" si="140"/>
        <v>#DIV/0!</v>
      </c>
      <c r="M870" s="287" t="str">
        <f t="shared" si="134"/>
        <v/>
      </c>
      <c r="N870" s="288" t="e">
        <f ca="1">MATCH(F870,[4]IMC!B:B,0)</f>
        <v>#NAME?</v>
      </c>
      <c r="O870" s="288" t="e">
        <f t="shared" ref="O870:O911" ca="1" si="143">MATCH(M870,INDIRECT("IMC!F" &amp; N870 &amp; ":R" &amp;N870),1)</f>
        <v>#NAME?</v>
      </c>
      <c r="P870" s="287" t="e">
        <f ca="1">CONCATENATE(INDEX([4]IMC!$F$1:$R$5,5,$O870) &amp; " e " &amp; INDEX([4]IMC!$F$1:$R$5,5,$O870+1))</f>
        <v>#NAME?</v>
      </c>
      <c r="Q870" s="281"/>
      <c r="R870" s="288" t="e">
        <f ca="1">MATCH(F870,[4]PC!A:A,0)</f>
        <v>#NAME?</v>
      </c>
      <c r="S870" s="288" t="e">
        <f t="shared" ca="1" si="135"/>
        <v>#NAME?</v>
      </c>
      <c r="T870" s="296" t="e">
        <f ca="1">CONCATENATE(INDEX([4]PC!$E$1:$M$2,1,$S870) &amp; " e " &amp; INDEX([4]PC!$E$1:$M$2,1,$S870+1))</f>
        <v>#NAME?</v>
      </c>
      <c r="U870" s="339"/>
      <c r="V870" s="335" t="e">
        <f t="shared" ca="1" si="136"/>
        <v>#NAME?</v>
      </c>
      <c r="W870" s="335" t="e">
        <f ca="1">CONCATENATE(INDEX([4]IMC!$F$1:$R$5,5,$V870) &amp; " e " &amp; INDEX([4]IMC!$F$1:$R$5,5,$V870+1))</f>
        <v>#NAME?</v>
      </c>
      <c r="X870" s="336">
        <f t="shared" si="137"/>
        <v>0</v>
      </c>
      <c r="Y870" s="336">
        <f t="shared" si="138"/>
        <v>0</v>
      </c>
      <c r="Z870" s="337"/>
      <c r="AA870" s="294" t="e">
        <f ca="1">VLOOKUP(F870,[4]IMC!$B$6:$R$210,5,FALSE)</f>
        <v>#NAME?</v>
      </c>
      <c r="AB870" s="294" t="e">
        <f ca="1">VLOOKUP(F870,[4]IMC!$B$6:$R$210,6,FALSE)</f>
        <v>#NAME?</v>
      </c>
      <c r="AC870" s="294" t="e">
        <f ca="1">VLOOKUP(F870,[4]IMC!$B$6:$R$210,7,FALSE)</f>
        <v>#NAME?</v>
      </c>
      <c r="AD870" s="294" t="e">
        <f ca="1">VLOOKUP(F870,[4]IMC!$B$6:$R$210,8,FALSE)</f>
        <v>#NAME?</v>
      </c>
      <c r="AE870" s="294" t="e">
        <f ca="1">VLOOKUP(F870,[4]IMC!$B$6:$R$210,9,FALSE)</f>
        <v>#NAME?</v>
      </c>
      <c r="AF870" s="294" t="e">
        <f ca="1">VLOOKUP(F870,[4]IMC!$B$6:$R$210,10,FALSE)</f>
        <v>#NAME?</v>
      </c>
      <c r="AG870" s="294" t="e">
        <f ca="1">VLOOKUP(F870,[4]IMC!$B$6:$R$210,11,FALSE)</f>
        <v>#NAME?</v>
      </c>
      <c r="AH870" s="294" t="e">
        <f ca="1">VLOOKUP(F870,[4]IMC!$B$6:$R$210,12,FALSE)</f>
        <v>#NAME?</v>
      </c>
      <c r="AI870" s="294" t="e">
        <f ca="1">VLOOKUP(F870,[4]IMC!$B$6:$R$210,13,FALSE)</f>
        <v>#NAME?</v>
      </c>
      <c r="AJ870" s="294" t="e">
        <f ca="1">VLOOKUP(F870,[4]IMC!$B$6:$R$210,14,FALSE)</f>
        <v>#NAME?</v>
      </c>
      <c r="AK870" s="294" t="e">
        <f ca="1">VLOOKUP(F870,[4]IMC!$B$6:$R$210,15,FALSE)</f>
        <v>#NAME?</v>
      </c>
      <c r="AL870" s="294" t="e">
        <f ca="1">VLOOKUP(F870,[4]IMC!$B$6:$R$210,16,FALSE)</f>
        <v>#NAME?</v>
      </c>
      <c r="AM870" s="294" t="e">
        <f ca="1">VLOOKUP(F870,[4]IMC!$B$6:$R$210,17,FALSE)</f>
        <v>#NAME?</v>
      </c>
    </row>
    <row r="871" spans="1:39" ht="12">
      <c r="A871" s="281"/>
      <c r="B871" s="281"/>
      <c r="C871" s="281"/>
      <c r="D871" s="283"/>
      <c r="E871" s="283"/>
      <c r="F871" s="284" t="e">
        <f t="shared" ca="1" si="141"/>
        <v>#NAME?</v>
      </c>
      <c r="G871" s="285" t="e">
        <f t="shared" ca="1" si="142"/>
        <v>#NAME?</v>
      </c>
      <c r="H871" s="281"/>
      <c r="I871" s="281"/>
      <c r="J871" s="281">
        <f t="shared" si="139"/>
        <v>0</v>
      </c>
      <c r="K871" s="281"/>
      <c r="L871" s="300" t="e">
        <f t="shared" si="140"/>
        <v>#DIV/0!</v>
      </c>
      <c r="M871" s="287" t="str">
        <f t="shared" si="134"/>
        <v/>
      </c>
      <c r="N871" s="288" t="e">
        <f ca="1">MATCH(F871,[4]IMC!B:B,0)</f>
        <v>#NAME?</v>
      </c>
      <c r="O871" s="288" t="e">
        <f t="shared" ca="1" si="143"/>
        <v>#NAME?</v>
      </c>
      <c r="P871" s="287" t="e">
        <f ca="1">CONCATENATE(INDEX([4]IMC!$F$1:$R$5,5,$O871) &amp; " e " &amp; INDEX([4]IMC!$F$1:$R$5,5,$O871+1))</f>
        <v>#NAME?</v>
      </c>
      <c r="Q871" s="281"/>
      <c r="R871" s="288" t="e">
        <f ca="1">MATCH(F871,[4]PC!A:A,0)</f>
        <v>#NAME?</v>
      </c>
      <c r="S871" s="288" t="e">
        <f t="shared" ca="1" si="135"/>
        <v>#NAME?</v>
      </c>
      <c r="T871" s="296" t="e">
        <f ca="1">CONCATENATE(INDEX([4]PC!$E$1:$M$2,1,$S871) &amp; " e " &amp; INDEX([4]PC!$E$1:$M$2,1,$S871+1))</f>
        <v>#NAME?</v>
      </c>
      <c r="U871" s="339"/>
      <c r="V871" s="335" t="e">
        <f t="shared" ca="1" si="136"/>
        <v>#NAME?</v>
      </c>
      <c r="W871" s="335" t="e">
        <f ca="1">CONCATENATE(INDEX([4]IMC!$F$1:$R$5,5,$V871) &amp; " e " &amp; INDEX([4]IMC!$F$1:$R$5,5,$V871+1))</f>
        <v>#NAME?</v>
      </c>
      <c r="X871" s="336">
        <f t="shared" si="137"/>
        <v>0</v>
      </c>
      <c r="Y871" s="336">
        <f t="shared" si="138"/>
        <v>0</v>
      </c>
      <c r="Z871" s="337"/>
      <c r="AA871" s="294" t="e">
        <f ca="1">VLOOKUP(F871,[4]IMC!$B$6:$R$210,5,FALSE)</f>
        <v>#NAME?</v>
      </c>
      <c r="AB871" s="294" t="e">
        <f ca="1">VLOOKUP(F871,[4]IMC!$B$6:$R$210,6,FALSE)</f>
        <v>#NAME?</v>
      </c>
      <c r="AC871" s="294" t="e">
        <f ca="1">VLOOKUP(F871,[4]IMC!$B$6:$R$210,7,FALSE)</f>
        <v>#NAME?</v>
      </c>
      <c r="AD871" s="294" t="e">
        <f ca="1">VLOOKUP(F871,[4]IMC!$B$6:$R$210,8,FALSE)</f>
        <v>#NAME?</v>
      </c>
      <c r="AE871" s="294" t="e">
        <f ca="1">VLOOKUP(F871,[4]IMC!$B$6:$R$210,9,FALSE)</f>
        <v>#NAME?</v>
      </c>
      <c r="AF871" s="294" t="e">
        <f ca="1">VLOOKUP(F871,[4]IMC!$B$6:$R$210,10,FALSE)</f>
        <v>#NAME?</v>
      </c>
      <c r="AG871" s="294" t="e">
        <f ca="1">VLOOKUP(F871,[4]IMC!$B$6:$R$210,11,FALSE)</f>
        <v>#NAME?</v>
      </c>
      <c r="AH871" s="294" t="e">
        <f ca="1">VLOOKUP(F871,[4]IMC!$B$6:$R$210,12,FALSE)</f>
        <v>#NAME?</v>
      </c>
      <c r="AI871" s="294" t="e">
        <f ca="1">VLOOKUP(F871,[4]IMC!$B$6:$R$210,13,FALSE)</f>
        <v>#NAME?</v>
      </c>
      <c r="AJ871" s="294" t="e">
        <f ca="1">VLOOKUP(F871,[4]IMC!$B$6:$R$210,14,FALSE)</f>
        <v>#NAME?</v>
      </c>
      <c r="AK871" s="294" t="e">
        <f ca="1">VLOOKUP(F871,[4]IMC!$B$6:$R$210,15,FALSE)</f>
        <v>#NAME?</v>
      </c>
      <c r="AL871" s="294" t="e">
        <f ca="1">VLOOKUP(F871,[4]IMC!$B$6:$R$210,16,FALSE)</f>
        <v>#NAME?</v>
      </c>
      <c r="AM871" s="294" t="e">
        <f ca="1">VLOOKUP(F871,[4]IMC!$B$6:$R$210,17,FALSE)</f>
        <v>#NAME?</v>
      </c>
    </row>
    <row r="872" spans="1:39" ht="12">
      <c r="A872" s="281"/>
      <c r="B872" s="281"/>
      <c r="C872" s="281"/>
      <c r="D872" s="283"/>
      <c r="E872" s="283"/>
      <c r="F872" s="284" t="e">
        <f t="shared" ca="1" si="141"/>
        <v>#NAME?</v>
      </c>
      <c r="G872" s="285" t="e">
        <f t="shared" ca="1" si="142"/>
        <v>#NAME?</v>
      </c>
      <c r="H872" s="281"/>
      <c r="I872" s="281"/>
      <c r="J872" s="281">
        <f t="shared" si="139"/>
        <v>0</v>
      </c>
      <c r="K872" s="281"/>
      <c r="L872" s="300" t="e">
        <f t="shared" si="140"/>
        <v>#DIV/0!</v>
      </c>
      <c r="M872" s="287" t="str">
        <f t="shared" si="134"/>
        <v/>
      </c>
      <c r="N872" s="288" t="e">
        <f ca="1">MATCH(F872,[4]IMC!B:B,0)</f>
        <v>#NAME?</v>
      </c>
      <c r="O872" s="288" t="e">
        <f t="shared" ca="1" si="143"/>
        <v>#NAME?</v>
      </c>
      <c r="P872" s="287" t="e">
        <f ca="1">CONCATENATE(INDEX([4]IMC!$F$1:$R$5,5,$O872) &amp; " e " &amp; INDEX([4]IMC!$F$1:$R$5,5,$O872+1))</f>
        <v>#NAME?</v>
      </c>
      <c r="Q872" s="281"/>
      <c r="R872" s="288" t="e">
        <f ca="1">MATCH(F872,[4]PC!A:A,0)</f>
        <v>#NAME?</v>
      </c>
      <c r="S872" s="288" t="e">
        <f t="shared" ca="1" si="135"/>
        <v>#NAME?</v>
      </c>
      <c r="T872" s="296" t="e">
        <f ca="1">CONCATENATE(INDEX([4]PC!$E$1:$M$2,1,$S872) &amp; " e " &amp; INDEX([4]PC!$E$1:$M$2,1,$S872+1))</f>
        <v>#NAME?</v>
      </c>
      <c r="U872" s="339"/>
      <c r="V872" s="335" t="e">
        <f t="shared" ca="1" si="136"/>
        <v>#NAME?</v>
      </c>
      <c r="W872" s="335" t="e">
        <f ca="1">CONCATENATE(INDEX([4]IMC!$F$1:$R$5,5,$V872) &amp; " e " &amp; INDEX([4]IMC!$F$1:$R$5,5,$V872+1))</f>
        <v>#NAME?</v>
      </c>
      <c r="X872" s="336">
        <f t="shared" si="137"/>
        <v>0</v>
      </c>
      <c r="Y872" s="336">
        <f t="shared" si="138"/>
        <v>0</v>
      </c>
      <c r="Z872" s="337"/>
      <c r="AA872" s="294" t="e">
        <f ca="1">VLOOKUP(F872,[4]IMC!$B$6:$R$210,5,FALSE)</f>
        <v>#NAME?</v>
      </c>
      <c r="AB872" s="294" t="e">
        <f ca="1">VLOOKUP(F872,[4]IMC!$B$6:$R$210,6,FALSE)</f>
        <v>#NAME?</v>
      </c>
      <c r="AC872" s="294" t="e">
        <f ca="1">VLOOKUP(F872,[4]IMC!$B$6:$R$210,7,FALSE)</f>
        <v>#NAME?</v>
      </c>
      <c r="AD872" s="294" t="e">
        <f ca="1">VLOOKUP(F872,[4]IMC!$B$6:$R$210,8,FALSE)</f>
        <v>#NAME?</v>
      </c>
      <c r="AE872" s="294" t="e">
        <f ca="1">VLOOKUP(F872,[4]IMC!$B$6:$R$210,9,FALSE)</f>
        <v>#NAME?</v>
      </c>
      <c r="AF872" s="294" t="e">
        <f ca="1">VLOOKUP(F872,[4]IMC!$B$6:$R$210,10,FALSE)</f>
        <v>#NAME?</v>
      </c>
      <c r="AG872" s="294" t="e">
        <f ca="1">VLOOKUP(F872,[4]IMC!$B$6:$R$210,11,FALSE)</f>
        <v>#NAME?</v>
      </c>
      <c r="AH872" s="294" t="e">
        <f ca="1">VLOOKUP(F872,[4]IMC!$B$6:$R$210,12,FALSE)</f>
        <v>#NAME?</v>
      </c>
      <c r="AI872" s="294" t="e">
        <f ca="1">VLOOKUP(F872,[4]IMC!$B$6:$R$210,13,FALSE)</f>
        <v>#NAME?</v>
      </c>
      <c r="AJ872" s="294" t="e">
        <f ca="1">VLOOKUP(F872,[4]IMC!$B$6:$R$210,14,FALSE)</f>
        <v>#NAME?</v>
      </c>
      <c r="AK872" s="294" t="e">
        <f ca="1">VLOOKUP(F872,[4]IMC!$B$6:$R$210,15,FALSE)</f>
        <v>#NAME?</v>
      </c>
      <c r="AL872" s="294" t="e">
        <f ca="1">VLOOKUP(F872,[4]IMC!$B$6:$R$210,16,FALSE)</f>
        <v>#NAME?</v>
      </c>
      <c r="AM872" s="294" t="e">
        <f ca="1">VLOOKUP(F872,[4]IMC!$B$6:$R$210,17,FALSE)</f>
        <v>#NAME?</v>
      </c>
    </row>
    <row r="873" spans="1:39" ht="12">
      <c r="A873" s="281"/>
      <c r="B873" s="281"/>
      <c r="C873" s="281"/>
      <c r="D873" s="283"/>
      <c r="E873" s="283"/>
      <c r="F873" s="284" t="e">
        <f t="shared" ca="1" si="141"/>
        <v>#NAME?</v>
      </c>
      <c r="G873" s="285" t="e">
        <f t="shared" ca="1" si="142"/>
        <v>#NAME?</v>
      </c>
      <c r="H873" s="281"/>
      <c r="I873" s="281"/>
      <c r="J873" s="281">
        <f t="shared" si="139"/>
        <v>0</v>
      </c>
      <c r="K873" s="281"/>
      <c r="L873" s="300" t="e">
        <f t="shared" si="140"/>
        <v>#DIV/0!</v>
      </c>
      <c r="M873" s="287" t="str">
        <f t="shared" si="134"/>
        <v/>
      </c>
      <c r="N873" s="288" t="e">
        <f ca="1">MATCH(F873,[4]IMC!B:B,0)</f>
        <v>#NAME?</v>
      </c>
      <c r="O873" s="288" t="e">
        <f t="shared" ca="1" si="143"/>
        <v>#NAME?</v>
      </c>
      <c r="P873" s="287" t="e">
        <f ca="1">CONCATENATE(INDEX([4]IMC!$F$1:$R$5,5,$O873) &amp; " e " &amp; INDEX([4]IMC!$F$1:$R$5,5,$O873+1))</f>
        <v>#NAME?</v>
      </c>
      <c r="Q873" s="281"/>
      <c r="R873" s="288" t="e">
        <f ca="1">MATCH(F873,[4]PC!A:A,0)</f>
        <v>#NAME?</v>
      </c>
      <c r="S873" s="288" t="e">
        <f t="shared" ca="1" si="135"/>
        <v>#NAME?</v>
      </c>
      <c r="T873" s="296" t="e">
        <f ca="1">CONCATENATE(INDEX([4]PC!$E$1:$M$2,1,$S873) &amp; " e " &amp; INDEX([4]PC!$E$1:$M$2,1,$S873+1))</f>
        <v>#NAME?</v>
      </c>
      <c r="U873" s="339"/>
      <c r="V873" s="335" t="e">
        <f t="shared" ca="1" si="136"/>
        <v>#NAME?</v>
      </c>
      <c r="W873" s="335" t="e">
        <f ca="1">CONCATENATE(INDEX([4]IMC!$F$1:$R$5,5,$V873) &amp; " e " &amp; INDEX([4]IMC!$F$1:$R$5,5,$V873+1))</f>
        <v>#NAME?</v>
      </c>
      <c r="X873" s="336">
        <f t="shared" si="137"/>
        <v>0</v>
      </c>
      <c r="Y873" s="336">
        <f t="shared" si="138"/>
        <v>0</v>
      </c>
      <c r="Z873" s="337"/>
      <c r="AA873" s="294" t="e">
        <f ca="1">VLOOKUP(F873,[4]IMC!$B$6:$R$210,5,FALSE)</f>
        <v>#NAME?</v>
      </c>
      <c r="AB873" s="294" t="e">
        <f ca="1">VLOOKUP(F873,[4]IMC!$B$6:$R$210,6,FALSE)</f>
        <v>#NAME?</v>
      </c>
      <c r="AC873" s="294" t="e">
        <f ca="1">VLOOKUP(F873,[4]IMC!$B$6:$R$210,7,FALSE)</f>
        <v>#NAME?</v>
      </c>
      <c r="AD873" s="294" t="e">
        <f ca="1">VLOOKUP(F873,[4]IMC!$B$6:$R$210,8,FALSE)</f>
        <v>#NAME?</v>
      </c>
      <c r="AE873" s="294" t="e">
        <f ca="1">VLOOKUP(F873,[4]IMC!$B$6:$R$210,9,FALSE)</f>
        <v>#NAME?</v>
      </c>
      <c r="AF873" s="294" t="e">
        <f ca="1">VLOOKUP(F873,[4]IMC!$B$6:$R$210,10,FALSE)</f>
        <v>#NAME?</v>
      </c>
      <c r="AG873" s="294" t="e">
        <f ca="1">VLOOKUP(F873,[4]IMC!$B$6:$R$210,11,FALSE)</f>
        <v>#NAME?</v>
      </c>
      <c r="AH873" s="294" t="e">
        <f ca="1">VLOOKUP(F873,[4]IMC!$B$6:$R$210,12,FALSE)</f>
        <v>#NAME?</v>
      </c>
      <c r="AI873" s="294" t="e">
        <f ca="1">VLOOKUP(F873,[4]IMC!$B$6:$R$210,13,FALSE)</f>
        <v>#NAME?</v>
      </c>
      <c r="AJ873" s="294" t="e">
        <f ca="1">VLOOKUP(F873,[4]IMC!$B$6:$R$210,14,FALSE)</f>
        <v>#NAME?</v>
      </c>
      <c r="AK873" s="294" t="e">
        <f ca="1">VLOOKUP(F873,[4]IMC!$B$6:$R$210,15,FALSE)</f>
        <v>#NAME?</v>
      </c>
      <c r="AL873" s="294" t="e">
        <f ca="1">VLOOKUP(F873,[4]IMC!$B$6:$R$210,16,FALSE)</f>
        <v>#NAME?</v>
      </c>
      <c r="AM873" s="294" t="e">
        <f ca="1">VLOOKUP(F873,[4]IMC!$B$6:$R$210,17,FALSE)</f>
        <v>#NAME?</v>
      </c>
    </row>
    <row r="874" spans="1:39" ht="12">
      <c r="A874" s="281"/>
      <c r="B874" s="281"/>
      <c r="C874" s="281"/>
      <c r="D874" s="283"/>
      <c r="E874" s="283"/>
      <c r="F874" s="284" t="e">
        <f t="shared" ca="1" si="141"/>
        <v>#NAME?</v>
      </c>
      <c r="G874" s="285" t="e">
        <f t="shared" ca="1" si="142"/>
        <v>#NAME?</v>
      </c>
      <c r="H874" s="281"/>
      <c r="I874" s="281"/>
      <c r="J874" s="281">
        <f t="shared" si="139"/>
        <v>0</v>
      </c>
      <c r="K874" s="281"/>
      <c r="L874" s="300" t="e">
        <f t="shared" si="140"/>
        <v>#DIV/0!</v>
      </c>
      <c r="M874" s="287" t="str">
        <f t="shared" si="134"/>
        <v/>
      </c>
      <c r="N874" s="288" t="e">
        <f ca="1">MATCH(F874,[4]IMC!B:B,0)</f>
        <v>#NAME?</v>
      </c>
      <c r="O874" s="288" t="e">
        <f t="shared" ca="1" si="143"/>
        <v>#NAME?</v>
      </c>
      <c r="P874" s="287" t="e">
        <f ca="1">CONCATENATE(INDEX([4]IMC!$F$1:$R$5,5,$O874) &amp; " e " &amp; INDEX([4]IMC!$F$1:$R$5,5,$O874+1))</f>
        <v>#NAME?</v>
      </c>
      <c r="Q874" s="281"/>
      <c r="R874" s="288" t="e">
        <f ca="1">MATCH(F874,[4]PC!A:A,0)</f>
        <v>#NAME?</v>
      </c>
      <c r="S874" s="288" t="e">
        <f t="shared" ca="1" si="135"/>
        <v>#NAME?</v>
      </c>
      <c r="T874" s="296" t="e">
        <f ca="1">CONCATENATE(INDEX([4]PC!$E$1:$M$2,1,$S874) &amp; " e " &amp; INDEX([4]PC!$E$1:$M$2,1,$S874+1))</f>
        <v>#NAME?</v>
      </c>
      <c r="U874" s="339"/>
      <c r="V874" s="335" t="e">
        <f t="shared" ca="1" si="136"/>
        <v>#NAME?</v>
      </c>
      <c r="W874" s="335" t="e">
        <f ca="1">CONCATENATE(INDEX([4]IMC!$F$1:$R$5,5,$V874) &amp; " e " &amp; INDEX([4]IMC!$F$1:$R$5,5,$V874+1))</f>
        <v>#NAME?</v>
      </c>
      <c r="X874" s="336">
        <f t="shared" si="137"/>
        <v>0</v>
      </c>
      <c r="Y874" s="336">
        <f t="shared" si="138"/>
        <v>0</v>
      </c>
      <c r="Z874" s="337"/>
      <c r="AA874" s="294" t="e">
        <f ca="1">VLOOKUP(F874,[4]IMC!$B$6:$R$210,5,FALSE)</f>
        <v>#NAME?</v>
      </c>
      <c r="AB874" s="294" t="e">
        <f ca="1">VLOOKUP(F874,[4]IMC!$B$6:$R$210,6,FALSE)</f>
        <v>#NAME?</v>
      </c>
      <c r="AC874" s="294" t="e">
        <f ca="1">VLOOKUP(F874,[4]IMC!$B$6:$R$210,7,FALSE)</f>
        <v>#NAME?</v>
      </c>
      <c r="AD874" s="294" t="e">
        <f ca="1">VLOOKUP(F874,[4]IMC!$B$6:$R$210,8,FALSE)</f>
        <v>#NAME?</v>
      </c>
      <c r="AE874" s="294" t="e">
        <f ca="1">VLOOKUP(F874,[4]IMC!$B$6:$R$210,9,FALSE)</f>
        <v>#NAME?</v>
      </c>
      <c r="AF874" s="294" t="e">
        <f ca="1">VLOOKUP(F874,[4]IMC!$B$6:$R$210,10,FALSE)</f>
        <v>#NAME?</v>
      </c>
      <c r="AG874" s="294" t="e">
        <f ca="1">VLOOKUP(F874,[4]IMC!$B$6:$R$210,11,FALSE)</f>
        <v>#NAME?</v>
      </c>
      <c r="AH874" s="294" t="e">
        <f ca="1">VLOOKUP(F874,[4]IMC!$B$6:$R$210,12,FALSE)</f>
        <v>#NAME?</v>
      </c>
      <c r="AI874" s="294" t="e">
        <f ca="1">VLOOKUP(F874,[4]IMC!$B$6:$R$210,13,FALSE)</f>
        <v>#NAME?</v>
      </c>
      <c r="AJ874" s="294" t="e">
        <f ca="1">VLOOKUP(F874,[4]IMC!$B$6:$R$210,14,FALSE)</f>
        <v>#NAME?</v>
      </c>
      <c r="AK874" s="294" t="e">
        <f ca="1">VLOOKUP(F874,[4]IMC!$B$6:$R$210,15,FALSE)</f>
        <v>#NAME?</v>
      </c>
      <c r="AL874" s="294" t="e">
        <f ca="1">VLOOKUP(F874,[4]IMC!$B$6:$R$210,16,FALSE)</f>
        <v>#NAME?</v>
      </c>
      <c r="AM874" s="294" t="e">
        <f ca="1">VLOOKUP(F874,[4]IMC!$B$6:$R$210,17,FALSE)</f>
        <v>#NAME?</v>
      </c>
    </row>
    <row r="875" spans="1:39" ht="12">
      <c r="A875" s="281"/>
      <c r="B875" s="281"/>
      <c r="C875" s="281"/>
      <c r="D875" s="283"/>
      <c r="E875" s="283"/>
      <c r="F875" s="284" t="e">
        <f t="shared" ca="1" si="141"/>
        <v>#NAME?</v>
      </c>
      <c r="G875" s="285" t="e">
        <f t="shared" ca="1" si="142"/>
        <v>#NAME?</v>
      </c>
      <c r="H875" s="281"/>
      <c r="I875" s="281"/>
      <c r="J875" s="281">
        <f t="shared" si="139"/>
        <v>0</v>
      </c>
      <c r="K875" s="281"/>
      <c r="L875" s="300" t="e">
        <f t="shared" si="140"/>
        <v>#DIV/0!</v>
      </c>
      <c r="M875" s="287" t="str">
        <f t="shared" si="134"/>
        <v/>
      </c>
      <c r="N875" s="288" t="e">
        <f ca="1">MATCH(F875,[4]IMC!B:B,0)</f>
        <v>#NAME?</v>
      </c>
      <c r="O875" s="288" t="e">
        <f t="shared" ca="1" si="143"/>
        <v>#NAME?</v>
      </c>
      <c r="P875" s="287" t="e">
        <f ca="1">CONCATENATE(INDEX([4]IMC!$F$1:$R$5,5,$O875) &amp; " e " &amp; INDEX([4]IMC!$F$1:$R$5,5,$O875+1))</f>
        <v>#NAME?</v>
      </c>
      <c r="Q875" s="281"/>
      <c r="R875" s="288" t="e">
        <f ca="1">MATCH(F875,[4]PC!A:A,0)</f>
        <v>#NAME?</v>
      </c>
      <c r="S875" s="288" t="e">
        <f t="shared" ca="1" si="135"/>
        <v>#NAME?</v>
      </c>
      <c r="T875" s="296" t="e">
        <f ca="1">CONCATENATE(INDEX([4]PC!$E$1:$M$2,1,$S875) &amp; " e " &amp; INDEX([4]PC!$E$1:$M$2,1,$S875+1))</f>
        <v>#NAME?</v>
      </c>
      <c r="U875" s="339"/>
      <c r="V875" s="335" t="e">
        <f t="shared" ca="1" si="136"/>
        <v>#NAME?</v>
      </c>
      <c r="W875" s="335" t="e">
        <f ca="1">CONCATENATE(INDEX([4]IMC!$F$1:$R$5,5,$V875) &amp; " e " &amp; INDEX([4]IMC!$F$1:$R$5,5,$V875+1))</f>
        <v>#NAME?</v>
      </c>
      <c r="X875" s="336">
        <f t="shared" si="137"/>
        <v>0</v>
      </c>
      <c r="Y875" s="336">
        <f t="shared" si="138"/>
        <v>0</v>
      </c>
      <c r="Z875" s="337"/>
      <c r="AA875" s="294" t="e">
        <f ca="1">VLOOKUP(F875,[4]IMC!$B$6:$R$210,5,FALSE)</f>
        <v>#NAME?</v>
      </c>
      <c r="AB875" s="294" t="e">
        <f ca="1">VLOOKUP(F875,[4]IMC!$B$6:$R$210,6,FALSE)</f>
        <v>#NAME?</v>
      </c>
      <c r="AC875" s="294" t="e">
        <f ca="1">VLOOKUP(F875,[4]IMC!$B$6:$R$210,7,FALSE)</f>
        <v>#NAME?</v>
      </c>
      <c r="AD875" s="294" t="e">
        <f ca="1">VLOOKUP(F875,[4]IMC!$B$6:$R$210,8,FALSE)</f>
        <v>#NAME?</v>
      </c>
      <c r="AE875" s="294" t="e">
        <f ca="1">VLOOKUP(F875,[4]IMC!$B$6:$R$210,9,FALSE)</f>
        <v>#NAME?</v>
      </c>
      <c r="AF875" s="294" t="e">
        <f ca="1">VLOOKUP(F875,[4]IMC!$B$6:$R$210,10,FALSE)</f>
        <v>#NAME?</v>
      </c>
      <c r="AG875" s="294" t="e">
        <f ca="1">VLOOKUP(F875,[4]IMC!$B$6:$R$210,11,FALSE)</f>
        <v>#NAME?</v>
      </c>
      <c r="AH875" s="294" t="e">
        <f ca="1">VLOOKUP(F875,[4]IMC!$B$6:$R$210,12,FALSE)</f>
        <v>#NAME?</v>
      </c>
      <c r="AI875" s="294" t="e">
        <f ca="1">VLOOKUP(F875,[4]IMC!$B$6:$R$210,13,FALSE)</f>
        <v>#NAME?</v>
      </c>
      <c r="AJ875" s="294" t="e">
        <f ca="1">VLOOKUP(F875,[4]IMC!$B$6:$R$210,14,FALSE)</f>
        <v>#NAME?</v>
      </c>
      <c r="AK875" s="294" t="e">
        <f ca="1">VLOOKUP(F875,[4]IMC!$B$6:$R$210,15,FALSE)</f>
        <v>#NAME?</v>
      </c>
      <c r="AL875" s="294" t="e">
        <f ca="1">VLOOKUP(F875,[4]IMC!$B$6:$R$210,16,FALSE)</f>
        <v>#NAME?</v>
      </c>
      <c r="AM875" s="294" t="e">
        <f ca="1">VLOOKUP(F875,[4]IMC!$B$6:$R$210,17,FALSE)</f>
        <v>#NAME?</v>
      </c>
    </row>
    <row r="876" spans="1:39" ht="12">
      <c r="A876" s="281"/>
      <c r="B876" s="281"/>
      <c r="C876" s="281"/>
      <c r="D876" s="283"/>
      <c r="E876" s="283"/>
      <c r="F876" s="284" t="e">
        <f t="shared" ca="1" si="141"/>
        <v>#NAME?</v>
      </c>
      <c r="G876" s="285" t="e">
        <f t="shared" ca="1" si="142"/>
        <v>#NAME?</v>
      </c>
      <c r="H876" s="281"/>
      <c r="I876" s="281"/>
      <c r="J876" s="281">
        <f t="shared" si="139"/>
        <v>0</v>
      </c>
      <c r="K876" s="281"/>
      <c r="L876" s="300" t="e">
        <f t="shared" si="140"/>
        <v>#DIV/0!</v>
      </c>
      <c r="M876" s="287" t="str">
        <f t="shared" si="134"/>
        <v/>
      </c>
      <c r="N876" s="288" t="e">
        <f ca="1">MATCH(F876,[4]IMC!B:B,0)</f>
        <v>#NAME?</v>
      </c>
      <c r="O876" s="288" t="e">
        <f t="shared" ca="1" si="143"/>
        <v>#NAME?</v>
      </c>
      <c r="P876" s="287" t="e">
        <f ca="1">CONCATENATE(INDEX([4]IMC!$F$1:$R$5,5,$O876) &amp; " e " &amp; INDEX([4]IMC!$F$1:$R$5,5,$O876+1))</f>
        <v>#NAME?</v>
      </c>
      <c r="Q876" s="281"/>
      <c r="R876" s="288" t="e">
        <f ca="1">MATCH(F876,[4]PC!A:A,0)</f>
        <v>#NAME?</v>
      </c>
      <c r="S876" s="288" t="e">
        <f t="shared" ca="1" si="135"/>
        <v>#NAME?</v>
      </c>
      <c r="T876" s="296" t="e">
        <f ca="1">CONCATENATE(INDEX([4]PC!$E$1:$M$2,1,$S876) &amp; " e " &amp; INDEX([4]PC!$E$1:$M$2,1,$S876+1))</f>
        <v>#NAME?</v>
      </c>
      <c r="U876" s="339"/>
      <c r="V876" s="335" t="e">
        <f t="shared" ca="1" si="136"/>
        <v>#NAME?</v>
      </c>
      <c r="W876" s="335" t="e">
        <f ca="1">CONCATENATE(INDEX([4]IMC!$F$1:$R$5,5,$V876) &amp; " e " &amp; INDEX([4]IMC!$F$1:$R$5,5,$V876+1))</f>
        <v>#NAME?</v>
      </c>
      <c r="X876" s="336">
        <f t="shared" si="137"/>
        <v>0</v>
      </c>
      <c r="Y876" s="336">
        <f t="shared" si="138"/>
        <v>0</v>
      </c>
      <c r="Z876" s="337"/>
      <c r="AA876" s="294" t="e">
        <f ca="1">VLOOKUP(F876,[4]IMC!$B$6:$R$210,5,FALSE)</f>
        <v>#NAME?</v>
      </c>
      <c r="AB876" s="294" t="e">
        <f ca="1">VLOOKUP(F876,[4]IMC!$B$6:$R$210,6,FALSE)</f>
        <v>#NAME?</v>
      </c>
      <c r="AC876" s="294" t="e">
        <f ca="1">VLOOKUP(F876,[4]IMC!$B$6:$R$210,7,FALSE)</f>
        <v>#NAME?</v>
      </c>
      <c r="AD876" s="294" t="e">
        <f ca="1">VLOOKUP(F876,[4]IMC!$B$6:$R$210,8,FALSE)</f>
        <v>#NAME?</v>
      </c>
      <c r="AE876" s="294" t="e">
        <f ca="1">VLOOKUP(F876,[4]IMC!$B$6:$R$210,9,FALSE)</f>
        <v>#NAME?</v>
      </c>
      <c r="AF876" s="294" t="e">
        <f ca="1">VLOOKUP(F876,[4]IMC!$B$6:$R$210,10,FALSE)</f>
        <v>#NAME?</v>
      </c>
      <c r="AG876" s="294" t="e">
        <f ca="1">VLOOKUP(F876,[4]IMC!$B$6:$R$210,11,FALSE)</f>
        <v>#NAME?</v>
      </c>
      <c r="AH876" s="294" t="e">
        <f ca="1">VLOOKUP(F876,[4]IMC!$B$6:$R$210,12,FALSE)</f>
        <v>#NAME?</v>
      </c>
      <c r="AI876" s="294" t="e">
        <f ca="1">VLOOKUP(F876,[4]IMC!$B$6:$R$210,13,FALSE)</f>
        <v>#NAME?</v>
      </c>
      <c r="AJ876" s="294" t="e">
        <f ca="1">VLOOKUP(F876,[4]IMC!$B$6:$R$210,14,FALSE)</f>
        <v>#NAME?</v>
      </c>
      <c r="AK876" s="294" t="e">
        <f ca="1">VLOOKUP(F876,[4]IMC!$B$6:$R$210,15,FALSE)</f>
        <v>#NAME?</v>
      </c>
      <c r="AL876" s="294" t="e">
        <f ca="1">VLOOKUP(F876,[4]IMC!$B$6:$R$210,16,FALSE)</f>
        <v>#NAME?</v>
      </c>
      <c r="AM876" s="294" t="e">
        <f ca="1">VLOOKUP(F876,[4]IMC!$B$6:$R$210,17,FALSE)</f>
        <v>#NAME?</v>
      </c>
    </row>
    <row r="877" spans="1:39" ht="12">
      <c r="A877" s="281"/>
      <c r="B877" s="281"/>
      <c r="C877" s="281"/>
      <c r="D877" s="283"/>
      <c r="E877" s="283"/>
      <c r="F877" s="284" t="e">
        <f t="shared" ca="1" si="141"/>
        <v>#NAME?</v>
      </c>
      <c r="G877" s="285" t="e">
        <f t="shared" ca="1" si="142"/>
        <v>#NAME?</v>
      </c>
      <c r="H877" s="281"/>
      <c r="I877" s="281"/>
      <c r="J877" s="281">
        <f t="shared" si="139"/>
        <v>0</v>
      </c>
      <c r="K877" s="281"/>
      <c r="L877" s="300" t="e">
        <f t="shared" si="140"/>
        <v>#DIV/0!</v>
      </c>
      <c r="M877" s="287" t="str">
        <f t="shared" si="134"/>
        <v/>
      </c>
      <c r="N877" s="288" t="e">
        <f ca="1">MATCH(F877,[4]IMC!B:B,0)</f>
        <v>#NAME?</v>
      </c>
      <c r="O877" s="288" t="e">
        <f t="shared" ca="1" si="143"/>
        <v>#NAME?</v>
      </c>
      <c r="P877" s="287" t="e">
        <f ca="1">CONCATENATE(INDEX([4]IMC!$F$1:$R$5,5,$O877) &amp; " e " &amp; INDEX([4]IMC!$F$1:$R$5,5,$O877+1))</f>
        <v>#NAME?</v>
      </c>
      <c r="Q877" s="281"/>
      <c r="R877" s="288" t="e">
        <f ca="1">MATCH(F877,[4]PC!A:A,0)</f>
        <v>#NAME?</v>
      </c>
      <c r="S877" s="288" t="e">
        <f t="shared" ca="1" si="135"/>
        <v>#NAME?</v>
      </c>
      <c r="T877" s="296" t="e">
        <f ca="1">CONCATENATE(INDEX([4]PC!$E$1:$M$2,1,$S877) &amp; " e " &amp; INDEX([4]PC!$E$1:$M$2,1,$S877+1))</f>
        <v>#NAME?</v>
      </c>
      <c r="U877" s="339"/>
      <c r="V877" s="335" t="e">
        <f t="shared" ca="1" si="136"/>
        <v>#NAME?</v>
      </c>
      <c r="W877" s="335" t="e">
        <f ca="1">CONCATENATE(INDEX([4]IMC!$F$1:$R$5,5,$V877) &amp; " e " &amp; INDEX([4]IMC!$F$1:$R$5,5,$V877+1))</f>
        <v>#NAME?</v>
      </c>
      <c r="X877" s="336">
        <f t="shared" si="137"/>
        <v>0</v>
      </c>
      <c r="Y877" s="336">
        <f t="shared" si="138"/>
        <v>0</v>
      </c>
      <c r="Z877" s="337"/>
      <c r="AA877" s="294" t="e">
        <f ca="1">VLOOKUP(F877,[4]IMC!$B$6:$R$210,5,FALSE)</f>
        <v>#NAME?</v>
      </c>
      <c r="AB877" s="294" t="e">
        <f ca="1">VLOOKUP(F877,[4]IMC!$B$6:$R$210,6,FALSE)</f>
        <v>#NAME?</v>
      </c>
      <c r="AC877" s="294" t="e">
        <f ca="1">VLOOKUP(F877,[4]IMC!$B$6:$R$210,7,FALSE)</f>
        <v>#NAME?</v>
      </c>
      <c r="AD877" s="294" t="e">
        <f ca="1">VLOOKUP(F877,[4]IMC!$B$6:$R$210,8,FALSE)</f>
        <v>#NAME?</v>
      </c>
      <c r="AE877" s="294" t="e">
        <f ca="1">VLOOKUP(F877,[4]IMC!$B$6:$R$210,9,FALSE)</f>
        <v>#NAME?</v>
      </c>
      <c r="AF877" s="294" t="e">
        <f ca="1">VLOOKUP(F877,[4]IMC!$B$6:$R$210,10,FALSE)</f>
        <v>#NAME?</v>
      </c>
      <c r="AG877" s="294" t="e">
        <f ca="1">VLOOKUP(F877,[4]IMC!$B$6:$R$210,11,FALSE)</f>
        <v>#NAME?</v>
      </c>
      <c r="AH877" s="294" t="e">
        <f ca="1">VLOOKUP(F877,[4]IMC!$B$6:$R$210,12,FALSE)</f>
        <v>#NAME?</v>
      </c>
      <c r="AI877" s="294" t="e">
        <f ca="1">VLOOKUP(F877,[4]IMC!$B$6:$R$210,13,FALSE)</f>
        <v>#NAME?</v>
      </c>
      <c r="AJ877" s="294" t="e">
        <f ca="1">VLOOKUP(F877,[4]IMC!$B$6:$R$210,14,FALSE)</f>
        <v>#NAME?</v>
      </c>
      <c r="AK877" s="294" t="e">
        <f ca="1">VLOOKUP(F877,[4]IMC!$B$6:$R$210,15,FALSE)</f>
        <v>#NAME?</v>
      </c>
      <c r="AL877" s="294" t="e">
        <f ca="1">VLOOKUP(F877,[4]IMC!$B$6:$R$210,16,FALSE)</f>
        <v>#NAME?</v>
      </c>
      <c r="AM877" s="294" t="e">
        <f ca="1">VLOOKUP(F877,[4]IMC!$B$6:$R$210,17,FALSE)</f>
        <v>#NAME?</v>
      </c>
    </row>
    <row r="878" spans="1:39" ht="12">
      <c r="A878" s="281"/>
      <c r="B878" s="281"/>
      <c r="C878" s="281"/>
      <c r="D878" s="283"/>
      <c r="E878" s="283"/>
      <c r="F878" s="284" t="e">
        <f t="shared" ca="1" si="141"/>
        <v>#NAME?</v>
      </c>
      <c r="G878" s="285" t="e">
        <f t="shared" ca="1" si="142"/>
        <v>#NAME?</v>
      </c>
      <c r="H878" s="281"/>
      <c r="I878" s="281"/>
      <c r="J878" s="281">
        <f t="shared" si="139"/>
        <v>0</v>
      </c>
      <c r="K878" s="281"/>
      <c r="L878" s="300" t="e">
        <f t="shared" si="140"/>
        <v>#DIV/0!</v>
      </c>
      <c r="M878" s="287" t="str">
        <f t="shared" si="134"/>
        <v/>
      </c>
      <c r="N878" s="288" t="e">
        <f ca="1">MATCH(F878,[4]IMC!B:B,0)</f>
        <v>#NAME?</v>
      </c>
      <c r="O878" s="288" t="e">
        <f t="shared" ca="1" si="143"/>
        <v>#NAME?</v>
      </c>
      <c r="P878" s="287" t="e">
        <f ca="1">CONCATENATE(INDEX([4]IMC!$F$1:$R$5,5,$O878) &amp; " e " &amp; INDEX([4]IMC!$F$1:$R$5,5,$O878+1))</f>
        <v>#NAME?</v>
      </c>
      <c r="Q878" s="281"/>
      <c r="R878" s="288" t="e">
        <f ca="1">MATCH(F878,[4]PC!A:A,0)</f>
        <v>#NAME?</v>
      </c>
      <c r="S878" s="288" t="e">
        <f t="shared" ca="1" si="135"/>
        <v>#NAME?</v>
      </c>
      <c r="T878" s="296" t="e">
        <f ca="1">CONCATENATE(INDEX([4]PC!$E$1:$M$2,1,$S878) &amp; " e " &amp; INDEX([4]PC!$E$1:$M$2,1,$S878+1))</f>
        <v>#NAME?</v>
      </c>
      <c r="U878" s="339"/>
      <c r="V878" s="335" t="e">
        <f t="shared" ca="1" si="136"/>
        <v>#NAME?</v>
      </c>
      <c r="W878" s="335" t="e">
        <f ca="1">CONCATENATE(INDEX([4]IMC!$F$1:$R$5,5,$V878) &amp; " e " &amp; INDEX([4]IMC!$F$1:$R$5,5,$V878+1))</f>
        <v>#NAME?</v>
      </c>
      <c r="X878" s="336">
        <f t="shared" si="137"/>
        <v>0</v>
      </c>
      <c r="Y878" s="336">
        <f t="shared" si="138"/>
        <v>0</v>
      </c>
      <c r="Z878" s="337"/>
      <c r="AA878" s="294" t="e">
        <f ca="1">VLOOKUP(F878,[4]IMC!$B$6:$R$210,5,FALSE)</f>
        <v>#NAME?</v>
      </c>
      <c r="AB878" s="294" t="e">
        <f ca="1">VLOOKUP(F878,[4]IMC!$B$6:$R$210,6,FALSE)</f>
        <v>#NAME?</v>
      </c>
      <c r="AC878" s="294" t="e">
        <f ca="1">VLOOKUP(F878,[4]IMC!$B$6:$R$210,7,FALSE)</f>
        <v>#NAME?</v>
      </c>
      <c r="AD878" s="294" t="e">
        <f ca="1">VLOOKUP(F878,[4]IMC!$B$6:$R$210,8,FALSE)</f>
        <v>#NAME?</v>
      </c>
      <c r="AE878" s="294" t="e">
        <f ca="1">VLOOKUP(F878,[4]IMC!$B$6:$R$210,9,FALSE)</f>
        <v>#NAME?</v>
      </c>
      <c r="AF878" s="294" t="e">
        <f ca="1">VLOOKUP(F878,[4]IMC!$B$6:$R$210,10,FALSE)</f>
        <v>#NAME?</v>
      </c>
      <c r="AG878" s="294" t="e">
        <f ca="1">VLOOKUP(F878,[4]IMC!$B$6:$R$210,11,FALSE)</f>
        <v>#NAME?</v>
      </c>
      <c r="AH878" s="294" t="e">
        <f ca="1">VLOOKUP(F878,[4]IMC!$B$6:$R$210,12,FALSE)</f>
        <v>#NAME?</v>
      </c>
      <c r="AI878" s="294" t="e">
        <f ca="1">VLOOKUP(F878,[4]IMC!$B$6:$R$210,13,FALSE)</f>
        <v>#NAME?</v>
      </c>
      <c r="AJ878" s="294" t="e">
        <f ca="1">VLOOKUP(F878,[4]IMC!$B$6:$R$210,14,FALSE)</f>
        <v>#NAME?</v>
      </c>
      <c r="AK878" s="294" t="e">
        <f ca="1">VLOOKUP(F878,[4]IMC!$B$6:$R$210,15,FALSE)</f>
        <v>#NAME?</v>
      </c>
      <c r="AL878" s="294" t="e">
        <f ca="1">VLOOKUP(F878,[4]IMC!$B$6:$R$210,16,FALSE)</f>
        <v>#NAME?</v>
      </c>
      <c r="AM878" s="294" t="e">
        <f ca="1">VLOOKUP(F878,[4]IMC!$B$6:$R$210,17,FALSE)</f>
        <v>#NAME?</v>
      </c>
    </row>
    <row r="879" spans="1:39" ht="12">
      <c r="A879" s="281"/>
      <c r="B879" s="281"/>
      <c r="C879" s="281"/>
      <c r="D879" s="283"/>
      <c r="E879" s="283"/>
      <c r="F879" s="284" t="e">
        <f t="shared" ca="1" si="141"/>
        <v>#NAME?</v>
      </c>
      <c r="G879" s="285" t="e">
        <f t="shared" ca="1" si="142"/>
        <v>#NAME?</v>
      </c>
      <c r="H879" s="281"/>
      <c r="I879" s="281"/>
      <c r="J879" s="281">
        <f t="shared" si="139"/>
        <v>0</v>
      </c>
      <c r="K879" s="281"/>
      <c r="L879" s="300" t="e">
        <f t="shared" si="140"/>
        <v>#DIV/0!</v>
      </c>
      <c r="M879" s="287" t="str">
        <f t="shared" si="134"/>
        <v/>
      </c>
      <c r="N879" s="288" t="e">
        <f ca="1">MATCH(F879,[4]IMC!B:B,0)</f>
        <v>#NAME?</v>
      </c>
      <c r="O879" s="288" t="e">
        <f t="shared" ca="1" si="143"/>
        <v>#NAME?</v>
      </c>
      <c r="P879" s="287" t="e">
        <f ca="1">CONCATENATE(INDEX([4]IMC!$F$1:$R$5,5,$O879) &amp; " e " &amp; INDEX([4]IMC!$F$1:$R$5,5,$O879+1))</f>
        <v>#NAME?</v>
      </c>
      <c r="Q879" s="281"/>
      <c r="R879" s="288" t="e">
        <f ca="1">MATCH(F879,[4]PC!A:A,0)</f>
        <v>#NAME?</v>
      </c>
      <c r="S879" s="288" t="e">
        <f t="shared" ca="1" si="135"/>
        <v>#NAME?</v>
      </c>
      <c r="T879" s="296" t="e">
        <f ca="1">CONCATENATE(INDEX([4]PC!$E$1:$M$2,1,$S879) &amp; " e " &amp; INDEX([4]PC!$E$1:$M$2,1,$S879+1))</f>
        <v>#NAME?</v>
      </c>
      <c r="U879" s="339"/>
      <c r="V879" s="335" t="e">
        <f t="shared" ca="1" si="136"/>
        <v>#NAME?</v>
      </c>
      <c r="W879" s="335" t="e">
        <f ca="1">CONCATENATE(INDEX([4]IMC!$F$1:$R$5,5,$V879) &amp; " e " &amp; INDEX([4]IMC!$F$1:$R$5,5,$V879+1))</f>
        <v>#NAME?</v>
      </c>
      <c r="X879" s="336">
        <f t="shared" si="137"/>
        <v>0</v>
      </c>
      <c r="Y879" s="336">
        <f t="shared" si="138"/>
        <v>0</v>
      </c>
      <c r="Z879" s="337"/>
      <c r="AA879" s="294" t="e">
        <f ca="1">VLOOKUP(F879,[4]IMC!$B$6:$R$210,5,FALSE)</f>
        <v>#NAME?</v>
      </c>
      <c r="AB879" s="294" t="e">
        <f ca="1">VLOOKUP(F879,[4]IMC!$B$6:$R$210,6,FALSE)</f>
        <v>#NAME?</v>
      </c>
      <c r="AC879" s="294" t="e">
        <f ca="1">VLOOKUP(F879,[4]IMC!$B$6:$R$210,7,FALSE)</f>
        <v>#NAME?</v>
      </c>
      <c r="AD879" s="294" t="e">
        <f ca="1">VLOOKUP(F879,[4]IMC!$B$6:$R$210,8,FALSE)</f>
        <v>#NAME?</v>
      </c>
      <c r="AE879" s="294" t="e">
        <f ca="1">VLOOKUP(F879,[4]IMC!$B$6:$R$210,9,FALSE)</f>
        <v>#NAME?</v>
      </c>
      <c r="AF879" s="294" t="e">
        <f ca="1">VLOOKUP(F879,[4]IMC!$B$6:$R$210,10,FALSE)</f>
        <v>#NAME?</v>
      </c>
      <c r="AG879" s="294" t="e">
        <f ca="1">VLOOKUP(F879,[4]IMC!$B$6:$R$210,11,FALSE)</f>
        <v>#NAME?</v>
      </c>
      <c r="AH879" s="294" t="e">
        <f ca="1">VLOOKUP(F879,[4]IMC!$B$6:$R$210,12,FALSE)</f>
        <v>#NAME?</v>
      </c>
      <c r="AI879" s="294" t="e">
        <f ca="1">VLOOKUP(F879,[4]IMC!$B$6:$R$210,13,FALSE)</f>
        <v>#NAME?</v>
      </c>
      <c r="AJ879" s="294" t="e">
        <f ca="1">VLOOKUP(F879,[4]IMC!$B$6:$R$210,14,FALSE)</f>
        <v>#NAME?</v>
      </c>
      <c r="AK879" s="294" t="e">
        <f ca="1">VLOOKUP(F879,[4]IMC!$B$6:$R$210,15,FALSE)</f>
        <v>#NAME?</v>
      </c>
      <c r="AL879" s="294" t="e">
        <f ca="1">VLOOKUP(F879,[4]IMC!$B$6:$R$210,16,FALSE)</f>
        <v>#NAME?</v>
      </c>
      <c r="AM879" s="294" t="e">
        <f ca="1">VLOOKUP(F879,[4]IMC!$B$6:$R$210,17,FALSE)</f>
        <v>#NAME?</v>
      </c>
    </row>
    <row r="880" spans="1:39" ht="12">
      <c r="A880" s="281"/>
      <c r="B880" s="281"/>
      <c r="C880" s="281"/>
      <c r="D880" s="283"/>
      <c r="E880" s="283"/>
      <c r="F880" s="284" t="e">
        <f t="shared" ca="1" si="141"/>
        <v>#NAME?</v>
      </c>
      <c r="G880" s="285" t="e">
        <f t="shared" ca="1" si="142"/>
        <v>#NAME?</v>
      </c>
      <c r="H880" s="281"/>
      <c r="I880" s="281"/>
      <c r="J880" s="281">
        <f t="shared" si="139"/>
        <v>0</v>
      </c>
      <c r="K880" s="281"/>
      <c r="L880" s="300" t="e">
        <f t="shared" si="140"/>
        <v>#DIV/0!</v>
      </c>
      <c r="M880" s="287" t="str">
        <f t="shared" si="134"/>
        <v/>
      </c>
      <c r="N880" s="288" t="e">
        <f ca="1">MATCH(F880,[4]IMC!B:B,0)</f>
        <v>#NAME?</v>
      </c>
      <c r="O880" s="288" t="e">
        <f t="shared" ca="1" si="143"/>
        <v>#NAME?</v>
      </c>
      <c r="P880" s="287" t="e">
        <f ca="1">CONCATENATE(INDEX([4]IMC!$F$1:$R$5,5,$O880) &amp; " e " &amp; INDEX([4]IMC!$F$1:$R$5,5,$O880+1))</f>
        <v>#NAME?</v>
      </c>
      <c r="Q880" s="281"/>
      <c r="R880" s="288" t="e">
        <f ca="1">MATCH(F880,[4]PC!A:A,0)</f>
        <v>#NAME?</v>
      </c>
      <c r="S880" s="288" t="e">
        <f t="shared" ca="1" si="135"/>
        <v>#NAME?</v>
      </c>
      <c r="T880" s="296" t="e">
        <f ca="1">CONCATENATE(INDEX([4]PC!$E$1:$M$2,1,$S880) &amp; " e " &amp; INDEX([4]PC!$E$1:$M$2,1,$S880+1))</f>
        <v>#NAME?</v>
      </c>
      <c r="U880" s="339"/>
      <c r="V880" s="335" t="e">
        <f t="shared" ca="1" si="136"/>
        <v>#NAME?</v>
      </c>
      <c r="W880" s="335" t="e">
        <f ca="1">CONCATENATE(INDEX([4]IMC!$F$1:$R$5,5,$V880) &amp; " e " &amp; INDEX([4]IMC!$F$1:$R$5,5,$V880+1))</f>
        <v>#NAME?</v>
      </c>
      <c r="X880" s="336">
        <f t="shared" si="137"/>
        <v>0</v>
      </c>
      <c r="Y880" s="336">
        <f t="shared" si="138"/>
        <v>0</v>
      </c>
      <c r="Z880" s="337"/>
      <c r="AA880" s="294" t="e">
        <f ca="1">VLOOKUP(F880,[4]IMC!$B$6:$R$210,5,FALSE)</f>
        <v>#NAME?</v>
      </c>
      <c r="AB880" s="294" t="e">
        <f ca="1">VLOOKUP(F880,[4]IMC!$B$6:$R$210,6,FALSE)</f>
        <v>#NAME?</v>
      </c>
      <c r="AC880" s="294" t="e">
        <f ca="1">VLOOKUP(F880,[4]IMC!$B$6:$R$210,7,FALSE)</f>
        <v>#NAME?</v>
      </c>
      <c r="AD880" s="294" t="e">
        <f ca="1">VLOOKUP(F880,[4]IMC!$B$6:$R$210,8,FALSE)</f>
        <v>#NAME?</v>
      </c>
      <c r="AE880" s="294" t="e">
        <f ca="1">VLOOKUP(F880,[4]IMC!$B$6:$R$210,9,FALSE)</f>
        <v>#NAME?</v>
      </c>
      <c r="AF880" s="294" t="e">
        <f ca="1">VLOOKUP(F880,[4]IMC!$B$6:$R$210,10,FALSE)</f>
        <v>#NAME?</v>
      </c>
      <c r="AG880" s="294" t="e">
        <f ca="1">VLOOKUP(F880,[4]IMC!$B$6:$R$210,11,FALSE)</f>
        <v>#NAME?</v>
      </c>
      <c r="AH880" s="294" t="e">
        <f ca="1">VLOOKUP(F880,[4]IMC!$B$6:$R$210,12,FALSE)</f>
        <v>#NAME?</v>
      </c>
      <c r="AI880" s="294" t="e">
        <f ca="1">VLOOKUP(F880,[4]IMC!$B$6:$R$210,13,FALSE)</f>
        <v>#NAME?</v>
      </c>
      <c r="AJ880" s="294" t="e">
        <f ca="1">VLOOKUP(F880,[4]IMC!$B$6:$R$210,14,FALSE)</f>
        <v>#NAME?</v>
      </c>
      <c r="AK880" s="294" t="e">
        <f ca="1">VLOOKUP(F880,[4]IMC!$B$6:$R$210,15,FALSE)</f>
        <v>#NAME?</v>
      </c>
      <c r="AL880" s="294" t="e">
        <f ca="1">VLOOKUP(F880,[4]IMC!$B$6:$R$210,16,FALSE)</f>
        <v>#NAME?</v>
      </c>
      <c r="AM880" s="294" t="e">
        <f ca="1">VLOOKUP(F880,[4]IMC!$B$6:$R$210,17,FALSE)</f>
        <v>#NAME?</v>
      </c>
    </row>
    <row r="881" spans="1:39" ht="12">
      <c r="A881" s="281"/>
      <c r="B881" s="281"/>
      <c r="C881" s="281"/>
      <c r="D881" s="283"/>
      <c r="E881" s="283"/>
      <c r="F881" s="284" t="e">
        <f t="shared" ca="1" si="141"/>
        <v>#NAME?</v>
      </c>
      <c r="G881" s="285" t="e">
        <f t="shared" ca="1" si="142"/>
        <v>#NAME?</v>
      </c>
      <c r="H881" s="281"/>
      <c r="I881" s="281"/>
      <c r="J881" s="281">
        <f t="shared" si="139"/>
        <v>0</v>
      </c>
      <c r="K881" s="281"/>
      <c r="L881" s="300" t="e">
        <f t="shared" si="140"/>
        <v>#DIV/0!</v>
      </c>
      <c r="M881" s="287" t="str">
        <f t="shared" si="134"/>
        <v/>
      </c>
      <c r="N881" s="288" t="e">
        <f ca="1">MATCH(F881,[4]IMC!B:B,0)</f>
        <v>#NAME?</v>
      </c>
      <c r="O881" s="288" t="e">
        <f t="shared" ca="1" si="143"/>
        <v>#NAME?</v>
      </c>
      <c r="P881" s="287" t="e">
        <f ca="1">CONCATENATE(INDEX([4]IMC!$F$1:$R$5,5,$O881) &amp; " e " &amp; INDEX([4]IMC!$F$1:$R$5,5,$O881+1))</f>
        <v>#NAME?</v>
      </c>
      <c r="Q881" s="281"/>
      <c r="R881" s="288" t="e">
        <f ca="1">MATCH(F881,[4]PC!A:A,0)</f>
        <v>#NAME?</v>
      </c>
      <c r="S881" s="288" t="e">
        <f t="shared" ca="1" si="135"/>
        <v>#NAME?</v>
      </c>
      <c r="T881" s="296" t="e">
        <f ca="1">CONCATENATE(INDEX([4]PC!$E$1:$M$2,1,$S881) &amp; " e " &amp; INDEX([4]PC!$E$1:$M$2,1,$S881+1))</f>
        <v>#NAME?</v>
      </c>
      <c r="U881" s="339"/>
      <c r="V881" s="335" t="e">
        <f t="shared" ca="1" si="136"/>
        <v>#NAME?</v>
      </c>
      <c r="W881" s="335" t="e">
        <f ca="1">CONCATENATE(INDEX([4]IMC!$F$1:$R$5,5,$V881) &amp; " e " &amp; INDEX([4]IMC!$F$1:$R$5,5,$V881+1))</f>
        <v>#NAME?</v>
      </c>
      <c r="X881" s="336">
        <f t="shared" si="137"/>
        <v>0</v>
      </c>
      <c r="Y881" s="336">
        <f t="shared" si="138"/>
        <v>0</v>
      </c>
      <c r="Z881" s="337"/>
      <c r="AA881" s="294" t="e">
        <f ca="1">VLOOKUP(F881,[4]IMC!$B$6:$R$210,5,FALSE)</f>
        <v>#NAME?</v>
      </c>
      <c r="AB881" s="294" t="e">
        <f ca="1">VLOOKUP(F881,[4]IMC!$B$6:$R$210,6,FALSE)</f>
        <v>#NAME?</v>
      </c>
      <c r="AC881" s="294" t="e">
        <f ca="1">VLOOKUP(F881,[4]IMC!$B$6:$R$210,7,FALSE)</f>
        <v>#NAME?</v>
      </c>
      <c r="AD881" s="294" t="e">
        <f ca="1">VLOOKUP(F881,[4]IMC!$B$6:$R$210,8,FALSE)</f>
        <v>#NAME?</v>
      </c>
      <c r="AE881" s="294" t="e">
        <f ca="1">VLOOKUP(F881,[4]IMC!$B$6:$R$210,9,FALSE)</f>
        <v>#NAME?</v>
      </c>
      <c r="AF881" s="294" t="e">
        <f ca="1">VLOOKUP(F881,[4]IMC!$B$6:$R$210,10,FALSE)</f>
        <v>#NAME?</v>
      </c>
      <c r="AG881" s="294" t="e">
        <f ca="1">VLOOKUP(F881,[4]IMC!$B$6:$R$210,11,FALSE)</f>
        <v>#NAME?</v>
      </c>
      <c r="AH881" s="294" t="e">
        <f ca="1">VLOOKUP(F881,[4]IMC!$B$6:$R$210,12,FALSE)</f>
        <v>#NAME?</v>
      </c>
      <c r="AI881" s="294" t="e">
        <f ca="1">VLOOKUP(F881,[4]IMC!$B$6:$R$210,13,FALSE)</f>
        <v>#NAME?</v>
      </c>
      <c r="AJ881" s="294" t="e">
        <f ca="1">VLOOKUP(F881,[4]IMC!$B$6:$R$210,14,FALSE)</f>
        <v>#NAME?</v>
      </c>
      <c r="AK881" s="294" t="e">
        <f ca="1">VLOOKUP(F881,[4]IMC!$B$6:$R$210,15,FALSE)</f>
        <v>#NAME?</v>
      </c>
      <c r="AL881" s="294" t="e">
        <f ca="1">VLOOKUP(F881,[4]IMC!$B$6:$R$210,16,FALSE)</f>
        <v>#NAME?</v>
      </c>
      <c r="AM881" s="294" t="e">
        <f ca="1">VLOOKUP(F881,[4]IMC!$B$6:$R$210,17,FALSE)</f>
        <v>#NAME?</v>
      </c>
    </row>
    <row r="882" spans="1:39" ht="12">
      <c r="A882" s="281"/>
      <c r="B882" s="281"/>
      <c r="C882" s="281"/>
      <c r="D882" s="283"/>
      <c r="E882" s="283"/>
      <c r="F882" s="284" t="e">
        <f t="shared" ca="1" si="141"/>
        <v>#NAME?</v>
      </c>
      <c r="G882" s="285" t="e">
        <f t="shared" ca="1" si="142"/>
        <v>#NAME?</v>
      </c>
      <c r="H882" s="281"/>
      <c r="I882" s="281"/>
      <c r="J882" s="281">
        <f t="shared" si="139"/>
        <v>0</v>
      </c>
      <c r="K882" s="281"/>
      <c r="L882" s="300" t="e">
        <f t="shared" si="140"/>
        <v>#DIV/0!</v>
      </c>
      <c r="M882" s="287" t="str">
        <f t="shared" si="134"/>
        <v/>
      </c>
      <c r="N882" s="288" t="e">
        <f ca="1">MATCH(F882,[4]IMC!B:B,0)</f>
        <v>#NAME?</v>
      </c>
      <c r="O882" s="288" t="e">
        <f t="shared" ca="1" si="143"/>
        <v>#NAME?</v>
      </c>
      <c r="P882" s="287" t="e">
        <f ca="1">CONCATENATE(INDEX([4]IMC!$F$1:$R$5,5,$O882) &amp; " e " &amp; INDEX([4]IMC!$F$1:$R$5,5,$O882+1))</f>
        <v>#NAME?</v>
      </c>
      <c r="Q882" s="281"/>
      <c r="R882" s="288" t="e">
        <f ca="1">MATCH(F882,[4]PC!A:A,0)</f>
        <v>#NAME?</v>
      </c>
      <c r="S882" s="288" t="e">
        <f t="shared" ca="1" si="135"/>
        <v>#NAME?</v>
      </c>
      <c r="T882" s="296" t="e">
        <f ca="1">CONCATENATE(INDEX([4]PC!$E$1:$M$2,1,$S882) &amp; " e " &amp; INDEX([4]PC!$E$1:$M$2,1,$S882+1))</f>
        <v>#NAME?</v>
      </c>
      <c r="U882" s="339"/>
      <c r="V882" s="335" t="e">
        <f t="shared" ca="1" si="136"/>
        <v>#NAME?</v>
      </c>
      <c r="W882" s="335" t="e">
        <f ca="1">CONCATENATE(INDEX([4]IMC!$F$1:$R$5,5,$V882) &amp; " e " &amp; INDEX([4]IMC!$F$1:$R$5,5,$V882+1))</f>
        <v>#NAME?</v>
      </c>
      <c r="X882" s="336">
        <f t="shared" si="137"/>
        <v>0</v>
      </c>
      <c r="Y882" s="336">
        <f t="shared" si="138"/>
        <v>0</v>
      </c>
      <c r="Z882" s="337"/>
      <c r="AA882" s="294" t="e">
        <f ca="1">VLOOKUP(F882,[4]IMC!$B$6:$R$210,5,FALSE)</f>
        <v>#NAME?</v>
      </c>
      <c r="AB882" s="294" t="e">
        <f ca="1">VLOOKUP(F882,[4]IMC!$B$6:$R$210,6,FALSE)</f>
        <v>#NAME?</v>
      </c>
      <c r="AC882" s="294" t="e">
        <f ca="1">VLOOKUP(F882,[4]IMC!$B$6:$R$210,7,FALSE)</f>
        <v>#NAME?</v>
      </c>
      <c r="AD882" s="294" t="e">
        <f ca="1">VLOOKUP(F882,[4]IMC!$B$6:$R$210,8,FALSE)</f>
        <v>#NAME?</v>
      </c>
      <c r="AE882" s="294" t="e">
        <f ca="1">VLOOKUP(F882,[4]IMC!$B$6:$R$210,9,FALSE)</f>
        <v>#NAME?</v>
      </c>
      <c r="AF882" s="294" t="e">
        <f ca="1">VLOOKUP(F882,[4]IMC!$B$6:$R$210,10,FALSE)</f>
        <v>#NAME?</v>
      </c>
      <c r="AG882" s="294" t="e">
        <f ca="1">VLOOKUP(F882,[4]IMC!$B$6:$R$210,11,FALSE)</f>
        <v>#NAME?</v>
      </c>
      <c r="AH882" s="294" t="e">
        <f ca="1">VLOOKUP(F882,[4]IMC!$B$6:$R$210,12,FALSE)</f>
        <v>#NAME?</v>
      </c>
      <c r="AI882" s="294" t="e">
        <f ca="1">VLOOKUP(F882,[4]IMC!$B$6:$R$210,13,FALSE)</f>
        <v>#NAME?</v>
      </c>
      <c r="AJ882" s="294" t="e">
        <f ca="1">VLOOKUP(F882,[4]IMC!$B$6:$R$210,14,FALSE)</f>
        <v>#NAME?</v>
      </c>
      <c r="AK882" s="294" t="e">
        <f ca="1">VLOOKUP(F882,[4]IMC!$B$6:$R$210,15,FALSE)</f>
        <v>#NAME?</v>
      </c>
      <c r="AL882" s="294" t="e">
        <f ca="1">VLOOKUP(F882,[4]IMC!$B$6:$R$210,16,FALSE)</f>
        <v>#NAME?</v>
      </c>
      <c r="AM882" s="294" t="e">
        <f ca="1">VLOOKUP(F882,[4]IMC!$B$6:$R$210,17,FALSE)</f>
        <v>#NAME?</v>
      </c>
    </row>
    <row r="883" spans="1:39" ht="12">
      <c r="A883" s="281"/>
      <c r="B883" s="281"/>
      <c r="C883" s="281"/>
      <c r="D883" s="283"/>
      <c r="E883" s="283"/>
      <c r="F883" s="284" t="e">
        <f t="shared" ca="1" si="141"/>
        <v>#NAME?</v>
      </c>
      <c r="G883" s="285" t="e">
        <f t="shared" ca="1" si="142"/>
        <v>#NAME?</v>
      </c>
      <c r="H883" s="281"/>
      <c r="I883" s="281"/>
      <c r="J883" s="281">
        <f t="shared" si="139"/>
        <v>0</v>
      </c>
      <c r="K883" s="281"/>
      <c r="L883" s="300" t="e">
        <f t="shared" si="140"/>
        <v>#DIV/0!</v>
      </c>
      <c r="M883" s="287" t="str">
        <f t="shared" si="134"/>
        <v/>
      </c>
      <c r="N883" s="288" t="e">
        <f ca="1">MATCH(F883,[4]IMC!B:B,0)</f>
        <v>#NAME?</v>
      </c>
      <c r="O883" s="288" t="e">
        <f t="shared" ca="1" si="143"/>
        <v>#NAME?</v>
      </c>
      <c r="P883" s="287" t="e">
        <f ca="1">CONCATENATE(INDEX([4]IMC!$F$1:$R$5,5,$O883) &amp; " e " &amp; INDEX([4]IMC!$F$1:$R$5,5,$O883+1))</f>
        <v>#NAME?</v>
      </c>
      <c r="Q883" s="281"/>
      <c r="R883" s="288" t="e">
        <f ca="1">MATCH(F883,[4]PC!A:A,0)</f>
        <v>#NAME?</v>
      </c>
      <c r="S883" s="288" t="e">
        <f t="shared" ca="1" si="135"/>
        <v>#NAME?</v>
      </c>
      <c r="T883" s="296" t="e">
        <f ca="1">CONCATENATE(INDEX([4]PC!$E$1:$M$2,1,$S883) &amp; " e " &amp; INDEX([4]PC!$E$1:$M$2,1,$S883+1))</f>
        <v>#NAME?</v>
      </c>
      <c r="U883" s="339"/>
      <c r="V883" s="335" t="e">
        <f t="shared" ca="1" si="136"/>
        <v>#NAME?</v>
      </c>
      <c r="W883" s="335" t="e">
        <f ca="1">CONCATENATE(INDEX([4]IMC!$F$1:$R$5,5,$V883) &amp; " e " &amp; INDEX([4]IMC!$F$1:$R$5,5,$V883+1))</f>
        <v>#NAME?</v>
      </c>
      <c r="X883" s="336">
        <f t="shared" si="137"/>
        <v>0</v>
      </c>
      <c r="Y883" s="336">
        <f t="shared" si="138"/>
        <v>0</v>
      </c>
      <c r="Z883" s="337"/>
      <c r="AA883" s="294" t="e">
        <f ca="1">VLOOKUP(F883,[4]IMC!$B$6:$R$210,5,FALSE)</f>
        <v>#NAME?</v>
      </c>
      <c r="AB883" s="294" t="e">
        <f ca="1">VLOOKUP(F883,[4]IMC!$B$6:$R$210,6,FALSE)</f>
        <v>#NAME?</v>
      </c>
      <c r="AC883" s="294" t="e">
        <f ca="1">VLOOKUP(F883,[4]IMC!$B$6:$R$210,7,FALSE)</f>
        <v>#NAME?</v>
      </c>
      <c r="AD883" s="294" t="e">
        <f ca="1">VLOOKUP(F883,[4]IMC!$B$6:$R$210,8,FALSE)</f>
        <v>#NAME?</v>
      </c>
      <c r="AE883" s="294" t="e">
        <f ca="1">VLOOKUP(F883,[4]IMC!$B$6:$R$210,9,FALSE)</f>
        <v>#NAME?</v>
      </c>
      <c r="AF883" s="294" t="e">
        <f ca="1">VLOOKUP(F883,[4]IMC!$B$6:$R$210,10,FALSE)</f>
        <v>#NAME?</v>
      </c>
      <c r="AG883" s="294" t="e">
        <f ca="1">VLOOKUP(F883,[4]IMC!$B$6:$R$210,11,FALSE)</f>
        <v>#NAME?</v>
      </c>
      <c r="AH883" s="294" t="e">
        <f ca="1">VLOOKUP(F883,[4]IMC!$B$6:$R$210,12,FALSE)</f>
        <v>#NAME?</v>
      </c>
      <c r="AI883" s="294" t="e">
        <f ca="1">VLOOKUP(F883,[4]IMC!$B$6:$R$210,13,FALSE)</f>
        <v>#NAME?</v>
      </c>
      <c r="AJ883" s="294" t="e">
        <f ca="1">VLOOKUP(F883,[4]IMC!$B$6:$R$210,14,FALSE)</f>
        <v>#NAME?</v>
      </c>
      <c r="AK883" s="294" t="e">
        <f ca="1">VLOOKUP(F883,[4]IMC!$B$6:$R$210,15,FALSE)</f>
        <v>#NAME?</v>
      </c>
      <c r="AL883" s="294" t="e">
        <f ca="1">VLOOKUP(F883,[4]IMC!$B$6:$R$210,16,FALSE)</f>
        <v>#NAME?</v>
      </c>
      <c r="AM883" s="294" t="e">
        <f ca="1">VLOOKUP(F883,[4]IMC!$B$6:$R$210,17,FALSE)</f>
        <v>#NAME?</v>
      </c>
    </row>
    <row r="884" spans="1:39" ht="12">
      <c r="A884" s="281"/>
      <c r="B884" s="281"/>
      <c r="C884" s="281"/>
      <c r="D884" s="283"/>
      <c r="E884" s="283"/>
      <c r="F884" s="284" t="e">
        <f t="shared" ca="1" si="141"/>
        <v>#NAME?</v>
      </c>
      <c r="G884" s="285" t="e">
        <f t="shared" ca="1" si="142"/>
        <v>#NAME?</v>
      </c>
      <c r="H884" s="281"/>
      <c r="I884" s="281"/>
      <c r="J884" s="281">
        <f t="shared" si="139"/>
        <v>0</v>
      </c>
      <c r="K884" s="281"/>
      <c r="L884" s="300" t="e">
        <f t="shared" si="140"/>
        <v>#DIV/0!</v>
      </c>
      <c r="M884" s="287" t="str">
        <f t="shared" si="134"/>
        <v/>
      </c>
      <c r="N884" s="288" t="e">
        <f ca="1">MATCH(F884,[4]IMC!B:B,0)</f>
        <v>#NAME?</v>
      </c>
      <c r="O884" s="288" t="e">
        <f t="shared" ca="1" si="143"/>
        <v>#NAME?</v>
      </c>
      <c r="P884" s="287" t="e">
        <f ca="1">CONCATENATE(INDEX([4]IMC!$F$1:$R$5,5,$O884) &amp; " e " &amp; INDEX([4]IMC!$F$1:$R$5,5,$O884+1))</f>
        <v>#NAME?</v>
      </c>
      <c r="Q884" s="281"/>
      <c r="R884" s="288" t="e">
        <f ca="1">MATCH(F884,[4]PC!A:A,0)</f>
        <v>#NAME?</v>
      </c>
      <c r="S884" s="288" t="e">
        <f t="shared" ca="1" si="135"/>
        <v>#NAME?</v>
      </c>
      <c r="T884" s="296" t="e">
        <f ca="1">CONCATENATE(INDEX([4]PC!$E$1:$M$2,1,$S884) &amp; " e " &amp; INDEX([4]PC!$E$1:$M$2,1,$S884+1))</f>
        <v>#NAME?</v>
      </c>
      <c r="U884" s="339"/>
      <c r="V884" s="335" t="e">
        <f t="shared" ca="1" si="136"/>
        <v>#NAME?</v>
      </c>
      <c r="W884" s="335" t="e">
        <f ca="1">CONCATENATE(INDEX([4]IMC!$F$1:$R$5,5,$V884) &amp; " e " &amp; INDEX([4]IMC!$F$1:$R$5,5,$V884+1))</f>
        <v>#NAME?</v>
      </c>
      <c r="X884" s="336">
        <f t="shared" si="137"/>
        <v>0</v>
      </c>
      <c r="Y884" s="336">
        <f t="shared" si="138"/>
        <v>0</v>
      </c>
      <c r="Z884" s="337"/>
      <c r="AA884" s="294" t="e">
        <f ca="1">VLOOKUP(F884,[4]IMC!$B$6:$R$210,5,FALSE)</f>
        <v>#NAME?</v>
      </c>
      <c r="AB884" s="294" t="e">
        <f ca="1">VLOOKUP(F884,[4]IMC!$B$6:$R$210,6,FALSE)</f>
        <v>#NAME?</v>
      </c>
      <c r="AC884" s="294" t="e">
        <f ca="1">VLOOKUP(F884,[4]IMC!$B$6:$R$210,7,FALSE)</f>
        <v>#NAME?</v>
      </c>
      <c r="AD884" s="294" t="e">
        <f ca="1">VLOOKUP(F884,[4]IMC!$B$6:$R$210,8,FALSE)</f>
        <v>#NAME?</v>
      </c>
      <c r="AE884" s="294" t="e">
        <f ca="1">VLOOKUP(F884,[4]IMC!$B$6:$R$210,9,FALSE)</f>
        <v>#NAME?</v>
      </c>
      <c r="AF884" s="294" t="e">
        <f ca="1">VLOOKUP(F884,[4]IMC!$B$6:$R$210,10,FALSE)</f>
        <v>#NAME?</v>
      </c>
      <c r="AG884" s="294" t="e">
        <f ca="1">VLOOKUP(F884,[4]IMC!$B$6:$R$210,11,FALSE)</f>
        <v>#NAME?</v>
      </c>
      <c r="AH884" s="294" t="e">
        <f ca="1">VLOOKUP(F884,[4]IMC!$B$6:$R$210,12,FALSE)</f>
        <v>#NAME?</v>
      </c>
      <c r="AI884" s="294" t="e">
        <f ca="1">VLOOKUP(F884,[4]IMC!$B$6:$R$210,13,FALSE)</f>
        <v>#NAME?</v>
      </c>
      <c r="AJ884" s="294" t="e">
        <f ca="1">VLOOKUP(F884,[4]IMC!$B$6:$R$210,14,FALSE)</f>
        <v>#NAME?</v>
      </c>
      <c r="AK884" s="294" t="e">
        <f ca="1">VLOOKUP(F884,[4]IMC!$B$6:$R$210,15,FALSE)</f>
        <v>#NAME?</v>
      </c>
      <c r="AL884" s="294" t="e">
        <f ca="1">VLOOKUP(F884,[4]IMC!$B$6:$R$210,16,FALSE)</f>
        <v>#NAME?</v>
      </c>
      <c r="AM884" s="294" t="e">
        <f ca="1">VLOOKUP(F884,[4]IMC!$B$6:$R$210,17,FALSE)</f>
        <v>#NAME?</v>
      </c>
    </row>
    <row r="885" spans="1:39" ht="12">
      <c r="A885" s="281"/>
      <c r="B885" s="281"/>
      <c r="C885" s="281"/>
      <c r="D885" s="283"/>
      <c r="E885" s="283"/>
      <c r="F885" s="284" t="e">
        <f t="shared" ca="1" si="141"/>
        <v>#NAME?</v>
      </c>
      <c r="G885" s="285" t="e">
        <f t="shared" ca="1" si="142"/>
        <v>#NAME?</v>
      </c>
      <c r="H885" s="281"/>
      <c r="I885" s="281"/>
      <c r="J885" s="281">
        <f t="shared" si="139"/>
        <v>0</v>
      </c>
      <c r="K885" s="281"/>
      <c r="L885" s="300" t="e">
        <f t="shared" si="140"/>
        <v>#DIV/0!</v>
      </c>
      <c r="M885" s="287" t="str">
        <f t="shared" si="134"/>
        <v/>
      </c>
      <c r="N885" s="288" t="e">
        <f ca="1">MATCH(F885,[4]IMC!B:B,0)</f>
        <v>#NAME?</v>
      </c>
      <c r="O885" s="288" t="e">
        <f t="shared" ca="1" si="143"/>
        <v>#NAME?</v>
      </c>
      <c r="P885" s="287" t="e">
        <f ca="1">CONCATENATE(INDEX([4]IMC!$F$1:$R$5,5,$O885) &amp; " e " &amp; INDEX([4]IMC!$F$1:$R$5,5,$O885+1))</f>
        <v>#NAME?</v>
      </c>
      <c r="Q885" s="281"/>
      <c r="R885" s="288" t="e">
        <f ca="1">MATCH(F885,[4]PC!A:A,0)</f>
        <v>#NAME?</v>
      </c>
      <c r="S885" s="288" t="e">
        <f t="shared" ca="1" si="135"/>
        <v>#NAME?</v>
      </c>
      <c r="T885" s="296" t="e">
        <f ca="1">CONCATENATE(INDEX([4]PC!$E$1:$M$2,1,$S885) &amp; " e " &amp; INDEX([4]PC!$E$1:$M$2,1,$S885+1))</f>
        <v>#NAME?</v>
      </c>
      <c r="U885" s="339"/>
      <c r="V885" s="335" t="e">
        <f t="shared" ca="1" si="136"/>
        <v>#NAME?</v>
      </c>
      <c r="W885" s="335" t="e">
        <f ca="1">CONCATENATE(INDEX([4]IMC!$F$1:$R$5,5,$V885) &amp; " e " &amp; INDEX([4]IMC!$F$1:$R$5,5,$V885+1))</f>
        <v>#NAME?</v>
      </c>
      <c r="X885" s="336">
        <f t="shared" si="137"/>
        <v>0</v>
      </c>
      <c r="Y885" s="336">
        <f t="shared" si="138"/>
        <v>0</v>
      </c>
      <c r="Z885" s="337"/>
      <c r="AA885" s="294" t="e">
        <f ca="1">VLOOKUP(F885,[4]IMC!$B$6:$R$210,5,FALSE)</f>
        <v>#NAME?</v>
      </c>
      <c r="AB885" s="294" t="e">
        <f ca="1">VLOOKUP(F885,[4]IMC!$B$6:$R$210,6,FALSE)</f>
        <v>#NAME?</v>
      </c>
      <c r="AC885" s="294" t="e">
        <f ca="1">VLOOKUP(F885,[4]IMC!$B$6:$R$210,7,FALSE)</f>
        <v>#NAME?</v>
      </c>
      <c r="AD885" s="294" t="e">
        <f ca="1">VLOOKUP(F885,[4]IMC!$B$6:$R$210,8,FALSE)</f>
        <v>#NAME?</v>
      </c>
      <c r="AE885" s="294" t="e">
        <f ca="1">VLOOKUP(F885,[4]IMC!$B$6:$R$210,9,FALSE)</f>
        <v>#NAME?</v>
      </c>
      <c r="AF885" s="294" t="e">
        <f ca="1">VLOOKUP(F885,[4]IMC!$B$6:$R$210,10,FALSE)</f>
        <v>#NAME?</v>
      </c>
      <c r="AG885" s="294" t="e">
        <f ca="1">VLOOKUP(F885,[4]IMC!$B$6:$R$210,11,FALSE)</f>
        <v>#NAME?</v>
      </c>
      <c r="AH885" s="294" t="e">
        <f ca="1">VLOOKUP(F885,[4]IMC!$B$6:$R$210,12,FALSE)</f>
        <v>#NAME?</v>
      </c>
      <c r="AI885" s="294" t="e">
        <f ca="1">VLOOKUP(F885,[4]IMC!$B$6:$R$210,13,FALSE)</f>
        <v>#NAME?</v>
      </c>
      <c r="AJ885" s="294" t="e">
        <f ca="1">VLOOKUP(F885,[4]IMC!$B$6:$R$210,14,FALSE)</f>
        <v>#NAME?</v>
      </c>
      <c r="AK885" s="294" t="e">
        <f ca="1">VLOOKUP(F885,[4]IMC!$B$6:$R$210,15,FALSE)</f>
        <v>#NAME?</v>
      </c>
      <c r="AL885" s="294" t="e">
        <f ca="1">VLOOKUP(F885,[4]IMC!$B$6:$R$210,16,FALSE)</f>
        <v>#NAME?</v>
      </c>
      <c r="AM885" s="294" t="e">
        <f ca="1">VLOOKUP(F885,[4]IMC!$B$6:$R$210,17,FALSE)</f>
        <v>#NAME?</v>
      </c>
    </row>
    <row r="886" spans="1:39" ht="12">
      <c r="A886" s="281"/>
      <c r="B886" s="281"/>
      <c r="C886" s="281"/>
      <c r="D886" s="283"/>
      <c r="E886" s="283"/>
      <c r="F886" s="284" t="e">
        <f t="shared" ca="1" si="141"/>
        <v>#NAME?</v>
      </c>
      <c r="G886" s="285" t="e">
        <f t="shared" ca="1" si="142"/>
        <v>#NAME?</v>
      </c>
      <c r="H886" s="281"/>
      <c r="I886" s="281"/>
      <c r="J886" s="281">
        <f t="shared" si="139"/>
        <v>0</v>
      </c>
      <c r="K886" s="281"/>
      <c r="L886" s="300" t="e">
        <f t="shared" si="140"/>
        <v>#DIV/0!</v>
      </c>
      <c r="M886" s="287" t="str">
        <f t="shared" si="134"/>
        <v/>
      </c>
      <c r="N886" s="288" t="e">
        <f ca="1">MATCH(F886,[4]IMC!B:B,0)</f>
        <v>#NAME?</v>
      </c>
      <c r="O886" s="288" t="e">
        <f t="shared" ca="1" si="143"/>
        <v>#NAME?</v>
      </c>
      <c r="P886" s="287" t="e">
        <f ca="1">CONCATENATE(INDEX([4]IMC!$F$1:$R$5,5,$O886) &amp; " e " &amp; INDEX([4]IMC!$F$1:$R$5,5,$O886+1))</f>
        <v>#NAME?</v>
      </c>
      <c r="Q886" s="281"/>
      <c r="R886" s="288" t="e">
        <f ca="1">MATCH(F886,[4]PC!A:A,0)</f>
        <v>#NAME?</v>
      </c>
      <c r="S886" s="288" t="e">
        <f t="shared" ca="1" si="135"/>
        <v>#NAME?</v>
      </c>
      <c r="T886" s="296" t="e">
        <f ca="1">CONCATENATE(INDEX([4]PC!$E$1:$M$2,1,$S886) &amp; " e " &amp; INDEX([4]PC!$E$1:$M$2,1,$S886+1))</f>
        <v>#NAME?</v>
      </c>
      <c r="U886" s="339"/>
      <c r="V886" s="335" t="e">
        <f t="shared" ca="1" si="136"/>
        <v>#NAME?</v>
      </c>
      <c r="W886" s="335" t="e">
        <f ca="1">CONCATENATE(INDEX([4]IMC!$F$1:$R$5,5,$V886) &amp; " e " &amp; INDEX([4]IMC!$F$1:$R$5,5,$V886+1))</f>
        <v>#NAME?</v>
      </c>
      <c r="X886" s="336">
        <f t="shared" si="137"/>
        <v>0</v>
      </c>
      <c r="Y886" s="336">
        <f t="shared" si="138"/>
        <v>0</v>
      </c>
      <c r="Z886" s="337"/>
      <c r="AA886" s="294" t="e">
        <f ca="1">VLOOKUP(F886,[4]IMC!$B$6:$R$210,5,FALSE)</f>
        <v>#NAME?</v>
      </c>
      <c r="AB886" s="294" t="e">
        <f ca="1">VLOOKUP(F886,[4]IMC!$B$6:$R$210,6,FALSE)</f>
        <v>#NAME?</v>
      </c>
      <c r="AC886" s="294" t="e">
        <f ca="1">VLOOKUP(F886,[4]IMC!$B$6:$R$210,7,FALSE)</f>
        <v>#NAME?</v>
      </c>
      <c r="AD886" s="294" t="e">
        <f ca="1">VLOOKUP(F886,[4]IMC!$B$6:$R$210,8,FALSE)</f>
        <v>#NAME?</v>
      </c>
      <c r="AE886" s="294" t="e">
        <f ca="1">VLOOKUP(F886,[4]IMC!$B$6:$R$210,9,FALSE)</f>
        <v>#NAME?</v>
      </c>
      <c r="AF886" s="294" t="e">
        <f ca="1">VLOOKUP(F886,[4]IMC!$B$6:$R$210,10,FALSE)</f>
        <v>#NAME?</v>
      </c>
      <c r="AG886" s="294" t="e">
        <f ca="1">VLOOKUP(F886,[4]IMC!$B$6:$R$210,11,FALSE)</f>
        <v>#NAME?</v>
      </c>
      <c r="AH886" s="294" t="e">
        <f ca="1">VLOOKUP(F886,[4]IMC!$B$6:$R$210,12,FALSE)</f>
        <v>#NAME?</v>
      </c>
      <c r="AI886" s="294" t="e">
        <f ca="1">VLOOKUP(F886,[4]IMC!$B$6:$R$210,13,FALSE)</f>
        <v>#NAME?</v>
      </c>
      <c r="AJ886" s="294" t="e">
        <f ca="1">VLOOKUP(F886,[4]IMC!$B$6:$R$210,14,FALSE)</f>
        <v>#NAME?</v>
      </c>
      <c r="AK886" s="294" t="e">
        <f ca="1">VLOOKUP(F886,[4]IMC!$B$6:$R$210,15,FALSE)</f>
        <v>#NAME?</v>
      </c>
      <c r="AL886" s="294" t="e">
        <f ca="1">VLOOKUP(F886,[4]IMC!$B$6:$R$210,16,FALSE)</f>
        <v>#NAME?</v>
      </c>
      <c r="AM886" s="294" t="e">
        <f ca="1">VLOOKUP(F886,[4]IMC!$B$6:$R$210,17,FALSE)</f>
        <v>#NAME?</v>
      </c>
    </row>
    <row r="887" spans="1:39" ht="12">
      <c r="A887" s="281"/>
      <c r="B887" s="281"/>
      <c r="C887" s="281"/>
      <c r="D887" s="283"/>
      <c r="E887" s="283"/>
      <c r="F887" s="284" t="e">
        <f t="shared" ca="1" si="141"/>
        <v>#NAME?</v>
      </c>
      <c r="G887" s="285" t="e">
        <f t="shared" ca="1" si="142"/>
        <v>#NAME?</v>
      </c>
      <c r="H887" s="281"/>
      <c r="I887" s="281"/>
      <c r="J887" s="281">
        <f t="shared" si="139"/>
        <v>0</v>
      </c>
      <c r="K887" s="281"/>
      <c r="L887" s="300" t="e">
        <f t="shared" si="140"/>
        <v>#DIV/0!</v>
      </c>
      <c r="M887" s="287" t="str">
        <f t="shared" si="134"/>
        <v/>
      </c>
      <c r="N887" s="288" t="e">
        <f ca="1">MATCH(F887,[4]IMC!B:B,0)</f>
        <v>#NAME?</v>
      </c>
      <c r="O887" s="288" t="e">
        <f t="shared" ca="1" si="143"/>
        <v>#NAME?</v>
      </c>
      <c r="P887" s="287" t="e">
        <f ca="1">CONCATENATE(INDEX([4]IMC!$F$1:$R$5,5,$O887) &amp; " e " &amp; INDEX([4]IMC!$F$1:$R$5,5,$O887+1))</f>
        <v>#NAME?</v>
      </c>
      <c r="Q887" s="281"/>
      <c r="R887" s="288" t="e">
        <f ca="1">MATCH(F887,[4]PC!A:A,0)</f>
        <v>#NAME?</v>
      </c>
      <c r="S887" s="288" t="e">
        <f t="shared" ca="1" si="135"/>
        <v>#NAME?</v>
      </c>
      <c r="T887" s="296" t="e">
        <f ca="1">CONCATENATE(INDEX([4]PC!$E$1:$M$2,1,$S887) &amp; " e " &amp; INDEX([4]PC!$E$1:$M$2,1,$S887+1))</f>
        <v>#NAME?</v>
      </c>
      <c r="U887" s="339"/>
      <c r="V887" s="335" t="e">
        <f t="shared" ca="1" si="136"/>
        <v>#NAME?</v>
      </c>
      <c r="W887" s="335" t="e">
        <f ca="1">CONCATENATE(INDEX([4]IMC!$F$1:$R$5,5,$V887) &amp; " e " &amp; INDEX([4]IMC!$F$1:$R$5,5,$V887+1))</f>
        <v>#NAME?</v>
      </c>
      <c r="X887" s="336">
        <f t="shared" si="137"/>
        <v>0</v>
      </c>
      <c r="Y887" s="336">
        <f t="shared" si="138"/>
        <v>0</v>
      </c>
      <c r="Z887" s="337"/>
      <c r="AA887" s="294" t="e">
        <f ca="1">VLOOKUP(F887,[4]IMC!$B$6:$R$210,5,FALSE)</f>
        <v>#NAME?</v>
      </c>
      <c r="AB887" s="294" t="e">
        <f ca="1">VLOOKUP(F887,[4]IMC!$B$6:$R$210,6,FALSE)</f>
        <v>#NAME?</v>
      </c>
      <c r="AC887" s="294" t="e">
        <f ca="1">VLOOKUP(F887,[4]IMC!$B$6:$R$210,7,FALSE)</f>
        <v>#NAME?</v>
      </c>
      <c r="AD887" s="294" t="e">
        <f ca="1">VLOOKUP(F887,[4]IMC!$B$6:$R$210,8,FALSE)</f>
        <v>#NAME?</v>
      </c>
      <c r="AE887" s="294" t="e">
        <f ca="1">VLOOKUP(F887,[4]IMC!$B$6:$R$210,9,FALSE)</f>
        <v>#NAME?</v>
      </c>
      <c r="AF887" s="294" t="e">
        <f ca="1">VLOOKUP(F887,[4]IMC!$B$6:$R$210,10,FALSE)</f>
        <v>#NAME?</v>
      </c>
      <c r="AG887" s="294" t="e">
        <f ca="1">VLOOKUP(F887,[4]IMC!$B$6:$R$210,11,FALSE)</f>
        <v>#NAME?</v>
      </c>
      <c r="AH887" s="294" t="e">
        <f ca="1">VLOOKUP(F887,[4]IMC!$B$6:$R$210,12,FALSE)</f>
        <v>#NAME?</v>
      </c>
      <c r="AI887" s="294" t="e">
        <f ca="1">VLOOKUP(F887,[4]IMC!$B$6:$R$210,13,FALSE)</f>
        <v>#NAME?</v>
      </c>
      <c r="AJ887" s="294" t="e">
        <f ca="1">VLOOKUP(F887,[4]IMC!$B$6:$R$210,14,FALSE)</f>
        <v>#NAME?</v>
      </c>
      <c r="AK887" s="294" t="e">
        <f ca="1">VLOOKUP(F887,[4]IMC!$B$6:$R$210,15,FALSE)</f>
        <v>#NAME?</v>
      </c>
      <c r="AL887" s="294" t="e">
        <f ca="1">VLOOKUP(F887,[4]IMC!$B$6:$R$210,16,FALSE)</f>
        <v>#NAME?</v>
      </c>
      <c r="AM887" s="294" t="e">
        <f ca="1">VLOOKUP(F887,[4]IMC!$B$6:$R$210,17,FALSE)</f>
        <v>#NAME?</v>
      </c>
    </row>
    <row r="888" spans="1:39" ht="12">
      <c r="A888" s="281"/>
      <c r="B888" s="281"/>
      <c r="C888" s="281"/>
      <c r="D888" s="283"/>
      <c r="E888" s="283"/>
      <c r="F888" s="284" t="e">
        <f t="shared" ca="1" si="141"/>
        <v>#NAME?</v>
      </c>
      <c r="G888" s="285" t="e">
        <f t="shared" ca="1" si="142"/>
        <v>#NAME?</v>
      </c>
      <c r="H888" s="281"/>
      <c r="I888" s="281"/>
      <c r="J888" s="281">
        <f t="shared" si="139"/>
        <v>0</v>
      </c>
      <c r="K888" s="281"/>
      <c r="L888" s="300" t="e">
        <f t="shared" si="140"/>
        <v>#DIV/0!</v>
      </c>
      <c r="M888" s="287" t="str">
        <f t="shared" si="134"/>
        <v/>
      </c>
      <c r="N888" s="288" t="e">
        <f ca="1">MATCH(F888,[4]IMC!B:B,0)</f>
        <v>#NAME?</v>
      </c>
      <c r="O888" s="288" t="e">
        <f t="shared" ca="1" si="143"/>
        <v>#NAME?</v>
      </c>
      <c r="P888" s="287" t="e">
        <f ca="1">CONCATENATE(INDEX([4]IMC!$F$1:$R$5,5,$O888) &amp; " e " &amp; INDEX([4]IMC!$F$1:$R$5,5,$O888+1))</f>
        <v>#NAME?</v>
      </c>
      <c r="Q888" s="281"/>
      <c r="R888" s="288" t="e">
        <f ca="1">MATCH(F888,[4]PC!A:A,0)</f>
        <v>#NAME?</v>
      </c>
      <c r="S888" s="288" t="e">
        <f t="shared" ca="1" si="135"/>
        <v>#NAME?</v>
      </c>
      <c r="T888" s="296" t="e">
        <f ca="1">CONCATENATE(INDEX([4]PC!$E$1:$M$2,1,$S888) &amp; " e " &amp; INDEX([4]PC!$E$1:$M$2,1,$S888+1))</f>
        <v>#NAME?</v>
      </c>
      <c r="U888" s="339"/>
      <c r="V888" s="335" t="e">
        <f t="shared" ca="1" si="136"/>
        <v>#NAME?</v>
      </c>
      <c r="W888" s="335" t="e">
        <f ca="1">CONCATENATE(INDEX([4]IMC!$F$1:$R$5,5,$V888) &amp; " e " &amp; INDEX([4]IMC!$F$1:$R$5,5,$V888+1))</f>
        <v>#NAME?</v>
      </c>
      <c r="X888" s="336">
        <f t="shared" si="137"/>
        <v>0</v>
      </c>
      <c r="Y888" s="336">
        <f t="shared" si="138"/>
        <v>0</v>
      </c>
      <c r="Z888" s="337"/>
      <c r="AA888" s="294" t="e">
        <f ca="1">VLOOKUP(F888,[4]IMC!$B$6:$R$210,5,FALSE)</f>
        <v>#NAME?</v>
      </c>
      <c r="AB888" s="294" t="e">
        <f ca="1">VLOOKUP(F888,[4]IMC!$B$6:$R$210,6,FALSE)</f>
        <v>#NAME?</v>
      </c>
      <c r="AC888" s="294" t="e">
        <f ca="1">VLOOKUP(F888,[4]IMC!$B$6:$R$210,7,FALSE)</f>
        <v>#NAME?</v>
      </c>
      <c r="AD888" s="294" t="e">
        <f ca="1">VLOOKUP(F888,[4]IMC!$B$6:$R$210,8,FALSE)</f>
        <v>#NAME?</v>
      </c>
      <c r="AE888" s="294" t="e">
        <f ca="1">VLOOKUP(F888,[4]IMC!$B$6:$R$210,9,FALSE)</f>
        <v>#NAME?</v>
      </c>
      <c r="AF888" s="294" t="e">
        <f ca="1">VLOOKUP(F888,[4]IMC!$B$6:$R$210,10,FALSE)</f>
        <v>#NAME?</v>
      </c>
      <c r="AG888" s="294" t="e">
        <f ca="1">VLOOKUP(F888,[4]IMC!$B$6:$R$210,11,FALSE)</f>
        <v>#NAME?</v>
      </c>
      <c r="AH888" s="294" t="e">
        <f ca="1">VLOOKUP(F888,[4]IMC!$B$6:$R$210,12,FALSE)</f>
        <v>#NAME?</v>
      </c>
      <c r="AI888" s="294" t="e">
        <f ca="1">VLOOKUP(F888,[4]IMC!$B$6:$R$210,13,FALSE)</f>
        <v>#NAME?</v>
      </c>
      <c r="AJ888" s="294" t="e">
        <f ca="1">VLOOKUP(F888,[4]IMC!$B$6:$R$210,14,FALSE)</f>
        <v>#NAME?</v>
      </c>
      <c r="AK888" s="294" t="e">
        <f ca="1">VLOOKUP(F888,[4]IMC!$B$6:$R$210,15,FALSE)</f>
        <v>#NAME?</v>
      </c>
      <c r="AL888" s="294" t="e">
        <f ca="1">VLOOKUP(F888,[4]IMC!$B$6:$R$210,16,FALSE)</f>
        <v>#NAME?</v>
      </c>
      <c r="AM888" s="294" t="e">
        <f ca="1">VLOOKUP(F888,[4]IMC!$B$6:$R$210,17,FALSE)</f>
        <v>#NAME?</v>
      </c>
    </row>
    <row r="889" spans="1:39" ht="12">
      <c r="A889" s="281"/>
      <c r="B889" s="281"/>
      <c r="C889" s="281"/>
      <c r="D889" s="283"/>
      <c r="E889" s="283"/>
      <c r="F889" s="284" t="e">
        <f t="shared" ca="1" si="141"/>
        <v>#NAME?</v>
      </c>
      <c r="G889" s="285" t="e">
        <f t="shared" ca="1" si="142"/>
        <v>#NAME?</v>
      </c>
      <c r="H889" s="281"/>
      <c r="I889" s="281"/>
      <c r="J889" s="281">
        <f t="shared" si="139"/>
        <v>0</v>
      </c>
      <c r="K889" s="281"/>
      <c r="L889" s="300" t="e">
        <f t="shared" si="140"/>
        <v>#DIV/0!</v>
      </c>
      <c r="M889" s="287" t="str">
        <f t="shared" si="134"/>
        <v/>
      </c>
      <c r="N889" s="288" t="e">
        <f ca="1">MATCH(F889,[4]IMC!B:B,0)</f>
        <v>#NAME?</v>
      </c>
      <c r="O889" s="288" t="e">
        <f t="shared" ca="1" si="143"/>
        <v>#NAME?</v>
      </c>
      <c r="P889" s="287" t="e">
        <f ca="1">CONCATENATE(INDEX([4]IMC!$F$1:$R$5,5,$O889) &amp; " e " &amp; INDEX([4]IMC!$F$1:$R$5,5,$O889+1))</f>
        <v>#NAME?</v>
      </c>
      <c r="Q889" s="281"/>
      <c r="R889" s="288" t="e">
        <f ca="1">MATCH(F889,[4]PC!A:A,0)</f>
        <v>#NAME?</v>
      </c>
      <c r="S889" s="288" t="e">
        <f t="shared" ca="1" si="135"/>
        <v>#NAME?</v>
      </c>
      <c r="T889" s="296" t="e">
        <f ca="1">CONCATENATE(INDEX([4]PC!$E$1:$M$2,1,$S889) &amp; " e " &amp; INDEX([4]PC!$E$1:$M$2,1,$S889+1))</f>
        <v>#NAME?</v>
      </c>
      <c r="U889" s="339"/>
      <c r="V889" s="335" t="e">
        <f t="shared" ca="1" si="136"/>
        <v>#NAME?</v>
      </c>
      <c r="W889" s="335" t="e">
        <f ca="1">CONCATENATE(INDEX([4]IMC!$F$1:$R$5,5,$V889) &amp; " e " &amp; INDEX([4]IMC!$F$1:$R$5,5,$V889+1))</f>
        <v>#NAME?</v>
      </c>
      <c r="X889" s="336">
        <f t="shared" si="137"/>
        <v>0</v>
      </c>
      <c r="Y889" s="336">
        <f t="shared" si="138"/>
        <v>0</v>
      </c>
      <c r="Z889" s="337"/>
      <c r="AA889" s="294" t="e">
        <f ca="1">VLOOKUP(F889,[4]IMC!$B$6:$R$210,5,FALSE)</f>
        <v>#NAME?</v>
      </c>
      <c r="AB889" s="294" t="e">
        <f ca="1">VLOOKUP(F889,[4]IMC!$B$6:$R$210,6,FALSE)</f>
        <v>#NAME?</v>
      </c>
      <c r="AC889" s="294" t="e">
        <f ca="1">VLOOKUP(F889,[4]IMC!$B$6:$R$210,7,FALSE)</f>
        <v>#NAME?</v>
      </c>
      <c r="AD889" s="294" t="e">
        <f ca="1">VLOOKUP(F889,[4]IMC!$B$6:$R$210,8,FALSE)</f>
        <v>#NAME?</v>
      </c>
      <c r="AE889" s="294" t="e">
        <f ca="1">VLOOKUP(F889,[4]IMC!$B$6:$R$210,9,FALSE)</f>
        <v>#NAME?</v>
      </c>
      <c r="AF889" s="294" t="e">
        <f ca="1">VLOOKUP(F889,[4]IMC!$B$6:$R$210,10,FALSE)</f>
        <v>#NAME?</v>
      </c>
      <c r="AG889" s="294" t="e">
        <f ca="1">VLOOKUP(F889,[4]IMC!$B$6:$R$210,11,FALSE)</f>
        <v>#NAME?</v>
      </c>
      <c r="AH889" s="294" t="e">
        <f ca="1">VLOOKUP(F889,[4]IMC!$B$6:$R$210,12,FALSE)</f>
        <v>#NAME?</v>
      </c>
      <c r="AI889" s="294" t="e">
        <f ca="1">VLOOKUP(F889,[4]IMC!$B$6:$R$210,13,FALSE)</f>
        <v>#NAME?</v>
      </c>
      <c r="AJ889" s="294" t="e">
        <f ca="1">VLOOKUP(F889,[4]IMC!$B$6:$R$210,14,FALSE)</f>
        <v>#NAME?</v>
      </c>
      <c r="AK889" s="294" t="e">
        <f ca="1">VLOOKUP(F889,[4]IMC!$B$6:$R$210,15,FALSE)</f>
        <v>#NAME?</v>
      </c>
      <c r="AL889" s="294" t="e">
        <f ca="1">VLOOKUP(F889,[4]IMC!$B$6:$R$210,16,FALSE)</f>
        <v>#NAME?</v>
      </c>
      <c r="AM889" s="294" t="e">
        <f ca="1">VLOOKUP(F889,[4]IMC!$B$6:$R$210,17,FALSE)</f>
        <v>#NAME?</v>
      </c>
    </row>
    <row r="890" spans="1:39" ht="12">
      <c r="A890" s="281"/>
      <c r="B890" s="281"/>
      <c r="C890" s="281"/>
      <c r="D890" s="283"/>
      <c r="E890" s="283"/>
      <c r="F890" s="284" t="e">
        <f t="shared" ca="1" si="141"/>
        <v>#NAME?</v>
      </c>
      <c r="G890" s="285" t="e">
        <f t="shared" ca="1" si="142"/>
        <v>#NAME?</v>
      </c>
      <c r="H890" s="281"/>
      <c r="I890" s="281"/>
      <c r="J890" s="281">
        <f t="shared" si="139"/>
        <v>0</v>
      </c>
      <c r="K890" s="281"/>
      <c r="L890" s="300" t="e">
        <f t="shared" si="140"/>
        <v>#DIV/0!</v>
      </c>
      <c r="M890" s="287" t="str">
        <f t="shared" si="134"/>
        <v/>
      </c>
      <c r="N890" s="288" t="e">
        <f ca="1">MATCH(F890,[4]IMC!B:B,0)</f>
        <v>#NAME?</v>
      </c>
      <c r="O890" s="288" t="e">
        <f t="shared" ca="1" si="143"/>
        <v>#NAME?</v>
      </c>
      <c r="P890" s="287" t="e">
        <f ca="1">CONCATENATE(INDEX([4]IMC!$F$1:$R$5,5,$O890) &amp; " e " &amp; INDEX([4]IMC!$F$1:$R$5,5,$O890+1))</f>
        <v>#NAME?</v>
      </c>
      <c r="Q890" s="281"/>
      <c r="R890" s="288" t="e">
        <f ca="1">MATCH(F890,[4]PC!A:A,0)</f>
        <v>#NAME?</v>
      </c>
      <c r="S890" s="288" t="e">
        <f t="shared" ca="1" si="135"/>
        <v>#NAME?</v>
      </c>
      <c r="T890" s="296" t="e">
        <f ca="1">CONCATENATE(INDEX([4]PC!$E$1:$M$2,1,$S890) &amp; " e " &amp; INDEX([4]PC!$E$1:$M$2,1,$S890+1))</f>
        <v>#NAME?</v>
      </c>
      <c r="U890" s="339"/>
      <c r="V890" s="335" t="e">
        <f t="shared" ca="1" si="136"/>
        <v>#NAME?</v>
      </c>
      <c r="W890" s="335" t="e">
        <f ca="1">CONCATENATE(INDEX([4]IMC!$F$1:$R$5,5,$V890) &amp; " e " &amp; INDEX([4]IMC!$F$1:$R$5,5,$V890+1))</f>
        <v>#NAME?</v>
      </c>
      <c r="X890" s="336">
        <f t="shared" si="137"/>
        <v>0</v>
      </c>
      <c r="Y890" s="336">
        <f t="shared" si="138"/>
        <v>0</v>
      </c>
      <c r="Z890" s="337"/>
      <c r="AA890" s="294" t="e">
        <f ca="1">VLOOKUP(F890,[4]IMC!$B$6:$R$210,5,FALSE)</f>
        <v>#NAME?</v>
      </c>
      <c r="AB890" s="294" t="e">
        <f ca="1">VLOOKUP(F890,[4]IMC!$B$6:$R$210,6,FALSE)</f>
        <v>#NAME?</v>
      </c>
      <c r="AC890" s="294" t="e">
        <f ca="1">VLOOKUP(F890,[4]IMC!$B$6:$R$210,7,FALSE)</f>
        <v>#NAME?</v>
      </c>
      <c r="AD890" s="294" t="e">
        <f ca="1">VLOOKUP(F890,[4]IMC!$B$6:$R$210,8,FALSE)</f>
        <v>#NAME?</v>
      </c>
      <c r="AE890" s="294" t="e">
        <f ca="1">VLOOKUP(F890,[4]IMC!$B$6:$R$210,9,FALSE)</f>
        <v>#NAME?</v>
      </c>
      <c r="AF890" s="294" t="e">
        <f ca="1">VLOOKUP(F890,[4]IMC!$B$6:$R$210,10,FALSE)</f>
        <v>#NAME?</v>
      </c>
      <c r="AG890" s="294" t="e">
        <f ca="1">VLOOKUP(F890,[4]IMC!$B$6:$R$210,11,FALSE)</f>
        <v>#NAME?</v>
      </c>
      <c r="AH890" s="294" t="e">
        <f ca="1">VLOOKUP(F890,[4]IMC!$B$6:$R$210,12,FALSE)</f>
        <v>#NAME?</v>
      </c>
      <c r="AI890" s="294" t="e">
        <f ca="1">VLOOKUP(F890,[4]IMC!$B$6:$R$210,13,FALSE)</f>
        <v>#NAME?</v>
      </c>
      <c r="AJ890" s="294" t="e">
        <f ca="1">VLOOKUP(F890,[4]IMC!$B$6:$R$210,14,FALSE)</f>
        <v>#NAME?</v>
      </c>
      <c r="AK890" s="294" t="e">
        <f ca="1">VLOOKUP(F890,[4]IMC!$B$6:$R$210,15,FALSE)</f>
        <v>#NAME?</v>
      </c>
      <c r="AL890" s="294" t="e">
        <f ca="1">VLOOKUP(F890,[4]IMC!$B$6:$R$210,16,FALSE)</f>
        <v>#NAME?</v>
      </c>
      <c r="AM890" s="294" t="e">
        <f ca="1">VLOOKUP(F890,[4]IMC!$B$6:$R$210,17,FALSE)</f>
        <v>#NAME?</v>
      </c>
    </row>
    <row r="891" spans="1:39" ht="12">
      <c r="A891" s="281"/>
      <c r="B891" s="281"/>
      <c r="C891" s="281"/>
      <c r="D891" s="283"/>
      <c r="E891" s="283"/>
      <c r="F891" s="284" t="e">
        <f t="shared" ca="1" si="141"/>
        <v>#NAME?</v>
      </c>
      <c r="G891" s="285" t="e">
        <f t="shared" ca="1" si="142"/>
        <v>#NAME?</v>
      </c>
      <c r="H891" s="281"/>
      <c r="I891" s="281"/>
      <c r="J891" s="281">
        <f t="shared" si="139"/>
        <v>0</v>
      </c>
      <c r="K891" s="281"/>
      <c r="L891" s="300" t="e">
        <f t="shared" si="140"/>
        <v>#DIV/0!</v>
      </c>
      <c r="M891" s="287" t="str">
        <f t="shared" si="134"/>
        <v/>
      </c>
      <c r="N891" s="288" t="e">
        <f ca="1">MATCH(F891,[4]IMC!B:B,0)</f>
        <v>#NAME?</v>
      </c>
      <c r="O891" s="288" t="e">
        <f t="shared" ca="1" si="143"/>
        <v>#NAME?</v>
      </c>
      <c r="P891" s="287" t="e">
        <f ca="1">CONCATENATE(INDEX([4]IMC!$F$1:$R$5,5,$O891) &amp; " e " &amp; INDEX([4]IMC!$F$1:$R$5,5,$O891+1))</f>
        <v>#NAME?</v>
      </c>
      <c r="Q891" s="281"/>
      <c r="R891" s="288" t="e">
        <f ca="1">MATCH(F891,[4]PC!A:A,0)</f>
        <v>#NAME?</v>
      </c>
      <c r="S891" s="288" t="e">
        <f t="shared" ca="1" si="135"/>
        <v>#NAME?</v>
      </c>
      <c r="T891" s="296" t="e">
        <f ca="1">CONCATENATE(INDEX([4]PC!$E$1:$M$2,1,$S891) &amp; " e " &amp; INDEX([4]PC!$E$1:$M$2,1,$S891+1))</f>
        <v>#NAME?</v>
      </c>
      <c r="U891" s="339"/>
      <c r="V891" s="335" t="e">
        <f t="shared" ca="1" si="136"/>
        <v>#NAME?</v>
      </c>
      <c r="W891" s="335" t="e">
        <f ca="1">CONCATENATE(INDEX([4]IMC!$F$1:$R$5,5,$V891) &amp; " e " &amp; INDEX([4]IMC!$F$1:$R$5,5,$V891+1))</f>
        <v>#NAME?</v>
      </c>
      <c r="X891" s="336">
        <f t="shared" si="137"/>
        <v>0</v>
      </c>
      <c r="Y891" s="336">
        <f t="shared" si="138"/>
        <v>0</v>
      </c>
      <c r="Z891" s="337"/>
      <c r="AA891" s="294" t="e">
        <f ca="1">VLOOKUP(F891,[4]IMC!$B$6:$R$210,5,FALSE)</f>
        <v>#NAME?</v>
      </c>
      <c r="AB891" s="294" t="e">
        <f ca="1">VLOOKUP(F891,[4]IMC!$B$6:$R$210,6,FALSE)</f>
        <v>#NAME?</v>
      </c>
      <c r="AC891" s="294" t="e">
        <f ca="1">VLOOKUP(F891,[4]IMC!$B$6:$R$210,7,FALSE)</f>
        <v>#NAME?</v>
      </c>
      <c r="AD891" s="294" t="e">
        <f ca="1">VLOOKUP(F891,[4]IMC!$B$6:$R$210,8,FALSE)</f>
        <v>#NAME?</v>
      </c>
      <c r="AE891" s="294" t="e">
        <f ca="1">VLOOKUP(F891,[4]IMC!$B$6:$R$210,9,FALSE)</f>
        <v>#NAME?</v>
      </c>
      <c r="AF891" s="294" t="e">
        <f ca="1">VLOOKUP(F891,[4]IMC!$B$6:$R$210,10,FALSE)</f>
        <v>#NAME?</v>
      </c>
      <c r="AG891" s="294" t="e">
        <f ca="1">VLOOKUP(F891,[4]IMC!$B$6:$R$210,11,FALSE)</f>
        <v>#NAME?</v>
      </c>
      <c r="AH891" s="294" t="e">
        <f ca="1">VLOOKUP(F891,[4]IMC!$B$6:$R$210,12,FALSE)</f>
        <v>#NAME?</v>
      </c>
      <c r="AI891" s="294" t="e">
        <f ca="1">VLOOKUP(F891,[4]IMC!$B$6:$R$210,13,FALSE)</f>
        <v>#NAME?</v>
      </c>
      <c r="AJ891" s="294" t="e">
        <f ca="1">VLOOKUP(F891,[4]IMC!$B$6:$R$210,14,FALSE)</f>
        <v>#NAME?</v>
      </c>
      <c r="AK891" s="294" t="e">
        <f ca="1">VLOOKUP(F891,[4]IMC!$B$6:$R$210,15,FALSE)</f>
        <v>#NAME?</v>
      </c>
      <c r="AL891" s="294" t="e">
        <f ca="1">VLOOKUP(F891,[4]IMC!$B$6:$R$210,16,FALSE)</f>
        <v>#NAME?</v>
      </c>
      <c r="AM891" s="294" t="e">
        <f ca="1">VLOOKUP(F891,[4]IMC!$B$6:$R$210,17,FALSE)</f>
        <v>#NAME?</v>
      </c>
    </row>
    <row r="892" spans="1:39" ht="12">
      <c r="A892" s="281"/>
      <c r="B892" s="281"/>
      <c r="C892" s="281"/>
      <c r="D892" s="283"/>
      <c r="E892" s="283"/>
      <c r="F892" s="284" t="e">
        <f t="shared" ca="1" si="141"/>
        <v>#NAME?</v>
      </c>
      <c r="G892" s="285" t="e">
        <f t="shared" ca="1" si="142"/>
        <v>#NAME?</v>
      </c>
      <c r="H892" s="281"/>
      <c r="I892" s="281"/>
      <c r="J892" s="281">
        <f t="shared" si="139"/>
        <v>0</v>
      </c>
      <c r="K892" s="281"/>
      <c r="L892" s="300" t="e">
        <f t="shared" si="140"/>
        <v>#DIV/0!</v>
      </c>
      <c r="M892" s="287" t="str">
        <f t="shared" si="134"/>
        <v/>
      </c>
      <c r="N892" s="288" t="e">
        <f ca="1">MATCH(F892,[4]IMC!B:B,0)</f>
        <v>#NAME?</v>
      </c>
      <c r="O892" s="288" t="e">
        <f t="shared" ca="1" si="143"/>
        <v>#NAME?</v>
      </c>
      <c r="P892" s="287" t="e">
        <f ca="1">CONCATENATE(INDEX([4]IMC!$F$1:$R$5,5,$O892) &amp; " e " &amp; INDEX([4]IMC!$F$1:$R$5,5,$O892+1))</f>
        <v>#NAME?</v>
      </c>
      <c r="Q892" s="281"/>
      <c r="R892" s="288" t="e">
        <f ca="1">MATCH(F892,[4]PC!A:A,0)</f>
        <v>#NAME?</v>
      </c>
      <c r="S892" s="288" t="e">
        <f t="shared" ca="1" si="135"/>
        <v>#NAME?</v>
      </c>
      <c r="T892" s="296" t="e">
        <f ca="1">CONCATENATE(INDEX([4]PC!$E$1:$M$2,1,$S892) &amp; " e " &amp; INDEX([4]PC!$E$1:$M$2,1,$S892+1))</f>
        <v>#NAME?</v>
      </c>
      <c r="U892" s="339"/>
      <c r="V892" s="335" t="e">
        <f t="shared" ca="1" si="136"/>
        <v>#NAME?</v>
      </c>
      <c r="W892" s="335" t="e">
        <f ca="1">CONCATENATE(INDEX([4]IMC!$F$1:$R$5,5,$V892) &amp; " e " &amp; INDEX([4]IMC!$F$1:$R$5,5,$V892+1))</f>
        <v>#NAME?</v>
      </c>
      <c r="X892" s="336">
        <f t="shared" si="137"/>
        <v>0</v>
      </c>
      <c r="Y892" s="336">
        <f t="shared" si="138"/>
        <v>0</v>
      </c>
      <c r="Z892" s="337"/>
      <c r="AA892" s="294" t="e">
        <f ca="1">VLOOKUP(F892,[4]IMC!$B$6:$R$210,5,FALSE)</f>
        <v>#NAME?</v>
      </c>
      <c r="AB892" s="294" t="e">
        <f ca="1">VLOOKUP(F892,[4]IMC!$B$6:$R$210,6,FALSE)</f>
        <v>#NAME?</v>
      </c>
      <c r="AC892" s="294" t="e">
        <f ca="1">VLOOKUP(F892,[4]IMC!$B$6:$R$210,7,FALSE)</f>
        <v>#NAME?</v>
      </c>
      <c r="AD892" s="294" t="e">
        <f ca="1">VLOOKUP(F892,[4]IMC!$B$6:$R$210,8,FALSE)</f>
        <v>#NAME?</v>
      </c>
      <c r="AE892" s="294" t="e">
        <f ca="1">VLOOKUP(F892,[4]IMC!$B$6:$R$210,9,FALSE)</f>
        <v>#NAME?</v>
      </c>
      <c r="AF892" s="294" t="e">
        <f ca="1">VLOOKUP(F892,[4]IMC!$B$6:$R$210,10,FALSE)</f>
        <v>#NAME?</v>
      </c>
      <c r="AG892" s="294" t="e">
        <f ca="1">VLOOKUP(F892,[4]IMC!$B$6:$R$210,11,FALSE)</f>
        <v>#NAME?</v>
      </c>
      <c r="AH892" s="294" t="e">
        <f ca="1">VLOOKUP(F892,[4]IMC!$B$6:$R$210,12,FALSE)</f>
        <v>#NAME?</v>
      </c>
      <c r="AI892" s="294" t="e">
        <f ca="1">VLOOKUP(F892,[4]IMC!$B$6:$R$210,13,FALSE)</f>
        <v>#NAME?</v>
      </c>
      <c r="AJ892" s="294" t="e">
        <f ca="1">VLOOKUP(F892,[4]IMC!$B$6:$R$210,14,FALSE)</f>
        <v>#NAME?</v>
      </c>
      <c r="AK892" s="294" t="e">
        <f ca="1">VLOOKUP(F892,[4]IMC!$B$6:$R$210,15,FALSE)</f>
        <v>#NAME?</v>
      </c>
      <c r="AL892" s="294" t="e">
        <f ca="1">VLOOKUP(F892,[4]IMC!$B$6:$R$210,16,FALSE)</f>
        <v>#NAME?</v>
      </c>
      <c r="AM892" s="294" t="e">
        <f ca="1">VLOOKUP(F892,[4]IMC!$B$6:$R$210,17,FALSE)</f>
        <v>#NAME?</v>
      </c>
    </row>
    <row r="893" spans="1:39" ht="12">
      <c r="A893" s="281"/>
      <c r="B893" s="281"/>
      <c r="C893" s="281"/>
      <c r="D893" s="283"/>
      <c r="E893" s="283"/>
      <c r="F893" s="284" t="e">
        <f t="shared" ca="1" si="141"/>
        <v>#NAME?</v>
      </c>
      <c r="G893" s="285" t="e">
        <f t="shared" ca="1" si="142"/>
        <v>#NAME?</v>
      </c>
      <c r="H893" s="281"/>
      <c r="I893" s="281"/>
      <c r="J893" s="281">
        <f t="shared" si="139"/>
        <v>0</v>
      </c>
      <c r="K893" s="281"/>
      <c r="L893" s="300" t="e">
        <f t="shared" si="140"/>
        <v>#DIV/0!</v>
      </c>
      <c r="M893" s="287" t="str">
        <f t="shared" si="134"/>
        <v/>
      </c>
      <c r="N893" s="288" t="e">
        <f ca="1">MATCH(F893,[4]IMC!B:B,0)</f>
        <v>#NAME?</v>
      </c>
      <c r="O893" s="288" t="e">
        <f t="shared" ca="1" si="143"/>
        <v>#NAME?</v>
      </c>
      <c r="P893" s="287" t="e">
        <f ca="1">CONCATENATE(INDEX([4]IMC!$F$1:$R$5,5,$O893) &amp; " e " &amp; INDEX([4]IMC!$F$1:$R$5,5,$O893+1))</f>
        <v>#NAME?</v>
      </c>
      <c r="Q893" s="281"/>
      <c r="R893" s="288" t="e">
        <f ca="1">MATCH(F893,[4]PC!A:A,0)</f>
        <v>#NAME?</v>
      </c>
      <c r="S893" s="288" t="e">
        <f t="shared" ca="1" si="135"/>
        <v>#NAME?</v>
      </c>
      <c r="T893" s="296" t="e">
        <f ca="1">CONCATENATE(INDEX([4]PC!$E$1:$M$2,1,$S893) &amp; " e " &amp; INDEX([4]PC!$E$1:$M$2,1,$S893+1))</f>
        <v>#NAME?</v>
      </c>
      <c r="U893" s="339"/>
      <c r="V893" s="335" t="e">
        <f t="shared" ca="1" si="136"/>
        <v>#NAME?</v>
      </c>
      <c r="W893" s="335" t="e">
        <f ca="1">CONCATENATE(INDEX([4]IMC!$F$1:$R$5,5,$V893) &amp; " e " &amp; INDEX([4]IMC!$F$1:$R$5,5,$V893+1))</f>
        <v>#NAME?</v>
      </c>
      <c r="X893" s="336">
        <f t="shared" si="137"/>
        <v>0</v>
      </c>
      <c r="Y893" s="336">
        <f t="shared" si="138"/>
        <v>0</v>
      </c>
      <c r="Z893" s="337"/>
      <c r="AA893" s="294" t="e">
        <f ca="1">VLOOKUP(F893,[4]IMC!$B$6:$R$210,5,FALSE)</f>
        <v>#NAME?</v>
      </c>
      <c r="AB893" s="294" t="e">
        <f ca="1">VLOOKUP(F893,[4]IMC!$B$6:$R$210,6,FALSE)</f>
        <v>#NAME?</v>
      </c>
      <c r="AC893" s="294" t="e">
        <f ca="1">VLOOKUP(F893,[4]IMC!$B$6:$R$210,7,FALSE)</f>
        <v>#NAME?</v>
      </c>
      <c r="AD893" s="294" t="e">
        <f ca="1">VLOOKUP(F893,[4]IMC!$B$6:$R$210,8,FALSE)</f>
        <v>#NAME?</v>
      </c>
      <c r="AE893" s="294" t="e">
        <f ca="1">VLOOKUP(F893,[4]IMC!$B$6:$R$210,9,FALSE)</f>
        <v>#NAME?</v>
      </c>
      <c r="AF893" s="294" t="e">
        <f ca="1">VLOOKUP(F893,[4]IMC!$B$6:$R$210,10,FALSE)</f>
        <v>#NAME?</v>
      </c>
      <c r="AG893" s="294" t="e">
        <f ca="1">VLOOKUP(F893,[4]IMC!$B$6:$R$210,11,FALSE)</f>
        <v>#NAME?</v>
      </c>
      <c r="AH893" s="294" t="e">
        <f ca="1">VLOOKUP(F893,[4]IMC!$B$6:$R$210,12,FALSE)</f>
        <v>#NAME?</v>
      </c>
      <c r="AI893" s="294" t="e">
        <f ca="1">VLOOKUP(F893,[4]IMC!$B$6:$R$210,13,FALSE)</f>
        <v>#NAME?</v>
      </c>
      <c r="AJ893" s="294" t="e">
        <f ca="1">VLOOKUP(F893,[4]IMC!$B$6:$R$210,14,FALSE)</f>
        <v>#NAME?</v>
      </c>
      <c r="AK893" s="294" t="e">
        <f ca="1">VLOOKUP(F893,[4]IMC!$B$6:$R$210,15,FALSE)</f>
        <v>#NAME?</v>
      </c>
      <c r="AL893" s="294" t="e">
        <f ca="1">VLOOKUP(F893,[4]IMC!$B$6:$R$210,16,FALSE)</f>
        <v>#NAME?</v>
      </c>
      <c r="AM893" s="294" t="e">
        <f ca="1">VLOOKUP(F893,[4]IMC!$B$6:$R$210,17,FALSE)</f>
        <v>#NAME?</v>
      </c>
    </row>
    <row r="894" spans="1:39" ht="12">
      <c r="A894" s="281"/>
      <c r="B894" s="281"/>
      <c r="C894" s="281"/>
      <c r="D894" s="283"/>
      <c r="E894" s="283"/>
      <c r="F894" s="284" t="e">
        <f t="shared" ca="1" si="141"/>
        <v>#NAME?</v>
      </c>
      <c r="G894" s="285" t="e">
        <f t="shared" ca="1" si="142"/>
        <v>#NAME?</v>
      </c>
      <c r="H894" s="281"/>
      <c r="I894" s="281"/>
      <c r="J894" s="281">
        <f t="shared" si="139"/>
        <v>0</v>
      </c>
      <c r="K894" s="281"/>
      <c r="L894" s="300" t="e">
        <f t="shared" si="140"/>
        <v>#DIV/0!</v>
      </c>
      <c r="M894" s="287" t="str">
        <f t="shared" si="134"/>
        <v/>
      </c>
      <c r="N894" s="288" t="e">
        <f ca="1">MATCH(F894,[4]IMC!B:B,0)</f>
        <v>#NAME?</v>
      </c>
      <c r="O894" s="288" t="e">
        <f t="shared" ca="1" si="143"/>
        <v>#NAME?</v>
      </c>
      <c r="P894" s="287" t="e">
        <f ca="1">CONCATENATE(INDEX([4]IMC!$F$1:$R$5,5,$O894) &amp; " e " &amp; INDEX([4]IMC!$F$1:$R$5,5,$O894+1))</f>
        <v>#NAME?</v>
      </c>
      <c r="Q894" s="281"/>
      <c r="R894" s="288" t="e">
        <f ca="1">MATCH(F894,[4]PC!A:A,0)</f>
        <v>#NAME?</v>
      </c>
      <c r="S894" s="288" t="e">
        <f t="shared" ca="1" si="135"/>
        <v>#NAME?</v>
      </c>
      <c r="T894" s="296" t="e">
        <f ca="1">CONCATENATE(INDEX([4]PC!$E$1:$M$2,1,$S894) &amp; " e " &amp; INDEX([4]PC!$E$1:$M$2,1,$S894+1))</f>
        <v>#NAME?</v>
      </c>
      <c r="U894" s="339"/>
      <c r="V894" s="335" t="e">
        <f t="shared" ca="1" si="136"/>
        <v>#NAME?</v>
      </c>
      <c r="W894" s="335" t="e">
        <f ca="1">CONCATENATE(INDEX([4]IMC!$F$1:$R$5,5,$V894) &amp; " e " &amp; INDEX([4]IMC!$F$1:$R$5,5,$V894+1))</f>
        <v>#NAME?</v>
      </c>
      <c r="X894" s="336">
        <f t="shared" si="137"/>
        <v>0</v>
      </c>
      <c r="Y894" s="336">
        <f t="shared" si="138"/>
        <v>0</v>
      </c>
      <c r="Z894" s="337"/>
      <c r="AA894" s="294" t="e">
        <f ca="1">VLOOKUP(F894,[4]IMC!$B$6:$R$210,5,FALSE)</f>
        <v>#NAME?</v>
      </c>
      <c r="AB894" s="294" t="e">
        <f ca="1">VLOOKUP(F894,[4]IMC!$B$6:$R$210,6,FALSE)</f>
        <v>#NAME?</v>
      </c>
      <c r="AC894" s="294" t="e">
        <f ca="1">VLOOKUP(F894,[4]IMC!$B$6:$R$210,7,FALSE)</f>
        <v>#NAME?</v>
      </c>
      <c r="AD894" s="294" t="e">
        <f ca="1">VLOOKUP(F894,[4]IMC!$B$6:$R$210,8,FALSE)</f>
        <v>#NAME?</v>
      </c>
      <c r="AE894" s="294" t="e">
        <f ca="1">VLOOKUP(F894,[4]IMC!$B$6:$R$210,9,FALSE)</f>
        <v>#NAME?</v>
      </c>
      <c r="AF894" s="294" t="e">
        <f ca="1">VLOOKUP(F894,[4]IMC!$B$6:$R$210,10,FALSE)</f>
        <v>#NAME?</v>
      </c>
      <c r="AG894" s="294" t="e">
        <f ca="1">VLOOKUP(F894,[4]IMC!$B$6:$R$210,11,FALSE)</f>
        <v>#NAME?</v>
      </c>
      <c r="AH894" s="294" t="e">
        <f ca="1">VLOOKUP(F894,[4]IMC!$B$6:$R$210,12,FALSE)</f>
        <v>#NAME?</v>
      </c>
      <c r="AI894" s="294" t="e">
        <f ca="1">VLOOKUP(F894,[4]IMC!$B$6:$R$210,13,FALSE)</f>
        <v>#NAME?</v>
      </c>
      <c r="AJ894" s="294" t="e">
        <f ca="1">VLOOKUP(F894,[4]IMC!$B$6:$R$210,14,FALSE)</f>
        <v>#NAME?</v>
      </c>
      <c r="AK894" s="294" t="e">
        <f ca="1">VLOOKUP(F894,[4]IMC!$B$6:$R$210,15,FALSE)</f>
        <v>#NAME?</v>
      </c>
      <c r="AL894" s="294" t="e">
        <f ca="1">VLOOKUP(F894,[4]IMC!$B$6:$R$210,16,FALSE)</f>
        <v>#NAME?</v>
      </c>
      <c r="AM894" s="294" t="e">
        <f ca="1">VLOOKUP(F894,[4]IMC!$B$6:$R$210,17,FALSE)</f>
        <v>#NAME?</v>
      </c>
    </row>
    <row r="895" spans="1:39" ht="12">
      <c r="A895" s="281"/>
      <c r="B895" s="281"/>
      <c r="C895" s="281"/>
      <c r="D895" s="283"/>
      <c r="E895" s="283"/>
      <c r="F895" s="284" t="e">
        <f t="shared" ca="1" si="141"/>
        <v>#NAME?</v>
      </c>
      <c r="G895" s="285" t="e">
        <f t="shared" ca="1" si="142"/>
        <v>#NAME?</v>
      </c>
      <c r="H895" s="281"/>
      <c r="I895" s="281"/>
      <c r="J895" s="281">
        <f t="shared" si="139"/>
        <v>0</v>
      </c>
      <c r="K895" s="281"/>
      <c r="L895" s="300" t="e">
        <f t="shared" si="140"/>
        <v>#DIV/0!</v>
      </c>
      <c r="M895" s="287" t="str">
        <f t="shared" si="134"/>
        <v/>
      </c>
      <c r="N895" s="288" t="e">
        <f ca="1">MATCH(F895,[4]IMC!B:B,0)</f>
        <v>#NAME?</v>
      </c>
      <c r="O895" s="288" t="e">
        <f t="shared" ca="1" si="143"/>
        <v>#NAME?</v>
      </c>
      <c r="P895" s="287" t="e">
        <f ca="1">CONCATENATE(INDEX([4]IMC!$F$1:$R$5,5,$O895) &amp; " e " &amp; INDEX([4]IMC!$F$1:$R$5,5,$O895+1))</f>
        <v>#NAME?</v>
      </c>
      <c r="Q895" s="281"/>
      <c r="R895" s="288" t="e">
        <f ca="1">MATCH(F895,[4]PC!A:A,0)</f>
        <v>#NAME?</v>
      </c>
      <c r="S895" s="288" t="e">
        <f t="shared" ca="1" si="135"/>
        <v>#NAME?</v>
      </c>
      <c r="T895" s="296" t="e">
        <f ca="1">CONCATENATE(INDEX([4]PC!$E$1:$M$2,1,$S895) &amp; " e " &amp; INDEX([4]PC!$E$1:$M$2,1,$S895+1))</f>
        <v>#NAME?</v>
      </c>
      <c r="U895" s="339"/>
      <c r="V895" s="335" t="e">
        <f t="shared" ca="1" si="136"/>
        <v>#NAME?</v>
      </c>
      <c r="W895" s="335" t="e">
        <f ca="1">CONCATENATE(INDEX([4]IMC!$F$1:$R$5,5,$V895) &amp; " e " &amp; INDEX([4]IMC!$F$1:$R$5,5,$V895+1))</f>
        <v>#NAME?</v>
      </c>
      <c r="X895" s="336">
        <f t="shared" si="137"/>
        <v>0</v>
      </c>
      <c r="Y895" s="336">
        <f t="shared" si="138"/>
        <v>0</v>
      </c>
      <c r="Z895" s="337"/>
      <c r="AA895" s="294" t="e">
        <f ca="1">VLOOKUP(F895,[4]IMC!$B$6:$R$210,5,FALSE)</f>
        <v>#NAME?</v>
      </c>
      <c r="AB895" s="294" t="e">
        <f ca="1">VLOOKUP(F895,[4]IMC!$B$6:$R$210,6,FALSE)</f>
        <v>#NAME?</v>
      </c>
      <c r="AC895" s="294" t="e">
        <f ca="1">VLOOKUP(F895,[4]IMC!$B$6:$R$210,7,FALSE)</f>
        <v>#NAME?</v>
      </c>
      <c r="AD895" s="294" t="e">
        <f ca="1">VLOOKUP(F895,[4]IMC!$B$6:$R$210,8,FALSE)</f>
        <v>#NAME?</v>
      </c>
      <c r="AE895" s="294" t="e">
        <f ca="1">VLOOKUP(F895,[4]IMC!$B$6:$R$210,9,FALSE)</f>
        <v>#NAME?</v>
      </c>
      <c r="AF895" s="294" t="e">
        <f ca="1">VLOOKUP(F895,[4]IMC!$B$6:$R$210,10,FALSE)</f>
        <v>#NAME?</v>
      </c>
      <c r="AG895" s="294" t="e">
        <f ca="1">VLOOKUP(F895,[4]IMC!$B$6:$R$210,11,FALSE)</f>
        <v>#NAME?</v>
      </c>
      <c r="AH895" s="294" t="e">
        <f ca="1">VLOOKUP(F895,[4]IMC!$B$6:$R$210,12,FALSE)</f>
        <v>#NAME?</v>
      </c>
      <c r="AI895" s="294" t="e">
        <f ca="1">VLOOKUP(F895,[4]IMC!$B$6:$R$210,13,FALSE)</f>
        <v>#NAME?</v>
      </c>
      <c r="AJ895" s="294" t="e">
        <f ca="1">VLOOKUP(F895,[4]IMC!$B$6:$R$210,14,FALSE)</f>
        <v>#NAME?</v>
      </c>
      <c r="AK895" s="294" t="e">
        <f ca="1">VLOOKUP(F895,[4]IMC!$B$6:$R$210,15,FALSE)</f>
        <v>#NAME?</v>
      </c>
      <c r="AL895" s="294" t="e">
        <f ca="1">VLOOKUP(F895,[4]IMC!$B$6:$R$210,16,FALSE)</f>
        <v>#NAME?</v>
      </c>
      <c r="AM895" s="294" t="e">
        <f ca="1">VLOOKUP(F895,[4]IMC!$B$6:$R$210,17,FALSE)</f>
        <v>#NAME?</v>
      </c>
    </row>
    <row r="896" spans="1:39" ht="12">
      <c r="A896" s="281"/>
      <c r="B896" s="281"/>
      <c r="C896" s="281"/>
      <c r="D896" s="283"/>
      <c r="E896" s="283"/>
      <c r="F896" s="284" t="e">
        <f t="shared" ca="1" si="141"/>
        <v>#NAME?</v>
      </c>
      <c r="G896" s="285" t="e">
        <f t="shared" ca="1" si="142"/>
        <v>#NAME?</v>
      </c>
      <c r="H896" s="281"/>
      <c r="I896" s="281"/>
      <c r="J896" s="281">
        <f t="shared" si="139"/>
        <v>0</v>
      </c>
      <c r="K896" s="281"/>
      <c r="L896" s="300" t="e">
        <f t="shared" si="140"/>
        <v>#DIV/0!</v>
      </c>
      <c r="M896" s="287" t="str">
        <f t="shared" si="134"/>
        <v/>
      </c>
      <c r="N896" s="288" t="e">
        <f ca="1">MATCH(F896,[4]IMC!B:B,0)</f>
        <v>#NAME?</v>
      </c>
      <c r="O896" s="288" t="e">
        <f t="shared" ca="1" si="143"/>
        <v>#NAME?</v>
      </c>
      <c r="P896" s="287" t="e">
        <f ca="1">CONCATENATE(INDEX([4]IMC!$F$1:$R$5,5,$O896) &amp; " e " &amp; INDEX([4]IMC!$F$1:$R$5,5,$O896+1))</f>
        <v>#NAME?</v>
      </c>
      <c r="Q896" s="281"/>
      <c r="R896" s="288" t="e">
        <f ca="1">MATCH(F896,[4]PC!A:A,0)</f>
        <v>#NAME?</v>
      </c>
      <c r="S896" s="288" t="e">
        <f t="shared" ca="1" si="135"/>
        <v>#NAME?</v>
      </c>
      <c r="T896" s="296" t="e">
        <f ca="1">CONCATENATE(INDEX([4]PC!$E$1:$M$2,1,$S896) &amp; " e " &amp; INDEX([4]PC!$E$1:$M$2,1,$S896+1))</f>
        <v>#NAME?</v>
      </c>
      <c r="U896" s="339"/>
      <c r="V896" s="335" t="e">
        <f t="shared" ca="1" si="136"/>
        <v>#NAME?</v>
      </c>
      <c r="W896" s="335" t="e">
        <f ca="1">CONCATENATE(INDEX([4]IMC!$F$1:$R$5,5,$V896) &amp; " e " &amp; INDEX([4]IMC!$F$1:$R$5,5,$V896+1))</f>
        <v>#NAME?</v>
      </c>
      <c r="X896" s="336">
        <f t="shared" si="137"/>
        <v>0</v>
      </c>
      <c r="Y896" s="336">
        <f t="shared" si="138"/>
        <v>0</v>
      </c>
      <c r="Z896" s="337"/>
      <c r="AA896" s="294" t="e">
        <f ca="1">VLOOKUP(F896,[4]IMC!$B$6:$R$210,5,FALSE)</f>
        <v>#NAME?</v>
      </c>
      <c r="AB896" s="294" t="e">
        <f ca="1">VLOOKUP(F896,[4]IMC!$B$6:$R$210,6,FALSE)</f>
        <v>#NAME?</v>
      </c>
      <c r="AC896" s="294" t="e">
        <f ca="1">VLOOKUP(F896,[4]IMC!$B$6:$R$210,7,FALSE)</f>
        <v>#NAME?</v>
      </c>
      <c r="AD896" s="294" t="e">
        <f ca="1">VLOOKUP(F896,[4]IMC!$B$6:$R$210,8,FALSE)</f>
        <v>#NAME?</v>
      </c>
      <c r="AE896" s="294" t="e">
        <f ca="1">VLOOKUP(F896,[4]IMC!$B$6:$R$210,9,FALSE)</f>
        <v>#NAME?</v>
      </c>
      <c r="AF896" s="294" t="e">
        <f ca="1">VLOOKUP(F896,[4]IMC!$B$6:$R$210,10,FALSE)</f>
        <v>#NAME?</v>
      </c>
      <c r="AG896" s="294" t="e">
        <f ca="1">VLOOKUP(F896,[4]IMC!$B$6:$R$210,11,FALSE)</f>
        <v>#NAME?</v>
      </c>
      <c r="AH896" s="294" t="e">
        <f ca="1">VLOOKUP(F896,[4]IMC!$B$6:$R$210,12,FALSE)</f>
        <v>#NAME?</v>
      </c>
      <c r="AI896" s="294" t="e">
        <f ca="1">VLOOKUP(F896,[4]IMC!$B$6:$R$210,13,FALSE)</f>
        <v>#NAME?</v>
      </c>
      <c r="AJ896" s="294" t="e">
        <f ca="1">VLOOKUP(F896,[4]IMC!$B$6:$R$210,14,FALSE)</f>
        <v>#NAME?</v>
      </c>
      <c r="AK896" s="294" t="e">
        <f ca="1">VLOOKUP(F896,[4]IMC!$B$6:$R$210,15,FALSE)</f>
        <v>#NAME?</v>
      </c>
      <c r="AL896" s="294" t="e">
        <f ca="1">VLOOKUP(F896,[4]IMC!$B$6:$R$210,16,FALSE)</f>
        <v>#NAME?</v>
      </c>
      <c r="AM896" s="294" t="e">
        <f ca="1">VLOOKUP(F896,[4]IMC!$B$6:$R$210,17,FALSE)</f>
        <v>#NAME?</v>
      </c>
    </row>
    <row r="897" spans="1:39" ht="12">
      <c r="A897" s="281"/>
      <c r="B897" s="281"/>
      <c r="C897" s="281"/>
      <c r="D897" s="283"/>
      <c r="E897" s="283"/>
      <c r="F897" s="284" t="e">
        <f t="shared" ca="1" si="141"/>
        <v>#NAME?</v>
      </c>
      <c r="G897" s="285" t="e">
        <f t="shared" ca="1" si="142"/>
        <v>#NAME?</v>
      </c>
      <c r="H897" s="281"/>
      <c r="I897" s="281"/>
      <c r="J897" s="281">
        <f t="shared" si="139"/>
        <v>0</v>
      </c>
      <c r="K897" s="281"/>
      <c r="L897" s="300" t="e">
        <f t="shared" si="140"/>
        <v>#DIV/0!</v>
      </c>
      <c r="M897" s="287" t="str">
        <f t="shared" si="134"/>
        <v/>
      </c>
      <c r="N897" s="288" t="e">
        <f ca="1">MATCH(F897,[4]IMC!B:B,0)</f>
        <v>#NAME?</v>
      </c>
      <c r="O897" s="288" t="e">
        <f t="shared" ca="1" si="143"/>
        <v>#NAME?</v>
      </c>
      <c r="P897" s="287" t="e">
        <f ca="1">CONCATENATE(INDEX([4]IMC!$F$1:$R$5,5,$O897) &amp; " e " &amp; INDEX([4]IMC!$F$1:$R$5,5,$O897+1))</f>
        <v>#NAME?</v>
      </c>
      <c r="Q897" s="281"/>
      <c r="R897" s="288" t="e">
        <f ca="1">MATCH(F897,[4]PC!A:A,0)</f>
        <v>#NAME?</v>
      </c>
      <c r="S897" s="288" t="e">
        <f t="shared" ca="1" si="135"/>
        <v>#NAME?</v>
      </c>
      <c r="T897" s="296" t="e">
        <f ca="1">CONCATENATE(INDEX([4]PC!$E$1:$M$2,1,$S897) &amp; " e " &amp; INDEX([4]PC!$E$1:$M$2,1,$S897+1))</f>
        <v>#NAME?</v>
      </c>
      <c r="U897" s="339"/>
      <c r="V897" s="335" t="e">
        <f t="shared" ca="1" si="136"/>
        <v>#NAME?</v>
      </c>
      <c r="W897" s="335" t="e">
        <f ca="1">CONCATENATE(INDEX([4]IMC!$F$1:$R$5,5,$V897) &amp; " e " &amp; INDEX([4]IMC!$F$1:$R$5,5,$V897+1))</f>
        <v>#NAME?</v>
      </c>
      <c r="X897" s="336">
        <f t="shared" si="137"/>
        <v>0</v>
      </c>
      <c r="Y897" s="336">
        <f t="shared" si="138"/>
        <v>0</v>
      </c>
      <c r="Z897" s="337"/>
      <c r="AA897" s="294" t="e">
        <f ca="1">VLOOKUP(F897,[4]IMC!$B$6:$R$210,5,FALSE)</f>
        <v>#NAME?</v>
      </c>
      <c r="AB897" s="294" t="e">
        <f ca="1">VLOOKUP(F897,[4]IMC!$B$6:$R$210,6,FALSE)</f>
        <v>#NAME?</v>
      </c>
      <c r="AC897" s="294" t="e">
        <f ca="1">VLOOKUP(F897,[4]IMC!$B$6:$R$210,7,FALSE)</f>
        <v>#NAME?</v>
      </c>
      <c r="AD897" s="294" t="e">
        <f ca="1">VLOOKUP(F897,[4]IMC!$B$6:$R$210,8,FALSE)</f>
        <v>#NAME?</v>
      </c>
      <c r="AE897" s="294" t="e">
        <f ca="1">VLOOKUP(F897,[4]IMC!$B$6:$R$210,9,FALSE)</f>
        <v>#NAME?</v>
      </c>
      <c r="AF897" s="294" t="e">
        <f ca="1">VLOOKUP(F897,[4]IMC!$B$6:$R$210,10,FALSE)</f>
        <v>#NAME?</v>
      </c>
      <c r="AG897" s="294" t="e">
        <f ca="1">VLOOKUP(F897,[4]IMC!$B$6:$R$210,11,FALSE)</f>
        <v>#NAME?</v>
      </c>
      <c r="AH897" s="294" t="e">
        <f ca="1">VLOOKUP(F897,[4]IMC!$B$6:$R$210,12,FALSE)</f>
        <v>#NAME?</v>
      </c>
      <c r="AI897" s="294" t="e">
        <f ca="1">VLOOKUP(F897,[4]IMC!$B$6:$R$210,13,FALSE)</f>
        <v>#NAME?</v>
      </c>
      <c r="AJ897" s="294" t="e">
        <f ca="1">VLOOKUP(F897,[4]IMC!$B$6:$R$210,14,FALSE)</f>
        <v>#NAME?</v>
      </c>
      <c r="AK897" s="294" t="e">
        <f ca="1">VLOOKUP(F897,[4]IMC!$B$6:$R$210,15,FALSE)</f>
        <v>#NAME?</v>
      </c>
      <c r="AL897" s="294" t="e">
        <f ca="1">VLOOKUP(F897,[4]IMC!$B$6:$R$210,16,FALSE)</f>
        <v>#NAME?</v>
      </c>
      <c r="AM897" s="294" t="e">
        <f ca="1">VLOOKUP(F897,[4]IMC!$B$6:$R$210,17,FALSE)</f>
        <v>#NAME?</v>
      </c>
    </row>
    <row r="898" spans="1:39" ht="12">
      <c r="A898" s="281"/>
      <c r="B898" s="281"/>
      <c r="C898" s="281"/>
      <c r="D898" s="283"/>
      <c r="E898" s="283"/>
      <c r="F898" s="284" t="e">
        <f t="shared" ca="1" si="141"/>
        <v>#NAME?</v>
      </c>
      <c r="G898" s="285" t="e">
        <f t="shared" ca="1" si="142"/>
        <v>#NAME?</v>
      </c>
      <c r="H898" s="281"/>
      <c r="I898" s="281"/>
      <c r="J898" s="281">
        <f t="shared" si="139"/>
        <v>0</v>
      </c>
      <c r="K898" s="281"/>
      <c r="L898" s="300" t="e">
        <f t="shared" si="140"/>
        <v>#DIV/0!</v>
      </c>
      <c r="M898" s="287" t="str">
        <f t="shared" ref="M898:M911" si="144">IF(H898&gt;0,IF(I898&gt;0,H898/I898^2,""),"")</f>
        <v/>
      </c>
      <c r="N898" s="288" t="e">
        <f ca="1">MATCH(F898,[4]IMC!B:B,0)</f>
        <v>#NAME?</v>
      </c>
      <c r="O898" s="288" t="e">
        <f t="shared" ca="1" si="143"/>
        <v>#NAME?</v>
      </c>
      <c r="P898" s="287" t="e">
        <f ca="1">CONCATENATE(INDEX([4]IMC!$F$1:$R$5,5,$O898) &amp; " e " &amp; INDEX([4]IMC!$F$1:$R$5,5,$O898+1))</f>
        <v>#NAME?</v>
      </c>
      <c r="Q898" s="281"/>
      <c r="R898" s="288" t="e">
        <f ca="1">MATCH(F898,[4]PC!A:A,0)</f>
        <v>#NAME?</v>
      </c>
      <c r="S898" s="288" t="e">
        <f t="shared" ref="S898:S911" ca="1" si="145">MATCH(K898,INDIRECT("PC!E" &amp; R898 &amp; ":L" &amp;R898),1)</f>
        <v>#NAME?</v>
      </c>
      <c r="T898" s="296" t="e">
        <f ca="1">CONCATENATE(INDEX([4]PC!$E$1:$M$2,1,$S898) &amp; " e " &amp; INDEX([4]PC!$E$1:$M$2,1,$S898+1))</f>
        <v>#NAME?</v>
      </c>
      <c r="U898" s="339"/>
      <c r="V898" s="335" t="e">
        <f t="shared" ref="V898:V911" ca="1" si="146">MATCH(U898,INDIRECT("IMC!F" &amp; N898 &amp; ":R" &amp;N898),1)</f>
        <v>#NAME?</v>
      </c>
      <c r="W898" s="335" t="e">
        <f ca="1">CONCATENATE(INDEX([4]IMC!$F$1:$R$5,5,$V898) &amp; " e " &amp; INDEX([4]IMC!$F$1:$R$5,5,$V898+1))</f>
        <v>#NAME?</v>
      </c>
      <c r="X898" s="336">
        <f t="shared" ref="X898:X911" si="147">U898*(I898*I898)</f>
        <v>0</v>
      </c>
      <c r="Y898" s="336">
        <f t="shared" ref="Y898:Y911" si="148">H898-X898</f>
        <v>0</v>
      </c>
      <c r="Z898" s="337"/>
      <c r="AA898" s="294" t="e">
        <f ca="1">VLOOKUP(F898,[4]IMC!$B$6:$R$210,5,FALSE)</f>
        <v>#NAME?</v>
      </c>
      <c r="AB898" s="294" t="e">
        <f ca="1">VLOOKUP(F898,[4]IMC!$B$6:$R$210,6,FALSE)</f>
        <v>#NAME?</v>
      </c>
      <c r="AC898" s="294" t="e">
        <f ca="1">VLOOKUP(F898,[4]IMC!$B$6:$R$210,7,FALSE)</f>
        <v>#NAME?</v>
      </c>
      <c r="AD898" s="294" t="e">
        <f ca="1">VLOOKUP(F898,[4]IMC!$B$6:$R$210,8,FALSE)</f>
        <v>#NAME?</v>
      </c>
      <c r="AE898" s="294" t="e">
        <f ca="1">VLOOKUP(F898,[4]IMC!$B$6:$R$210,9,FALSE)</f>
        <v>#NAME?</v>
      </c>
      <c r="AF898" s="294" t="e">
        <f ca="1">VLOOKUP(F898,[4]IMC!$B$6:$R$210,10,FALSE)</f>
        <v>#NAME?</v>
      </c>
      <c r="AG898" s="294" t="e">
        <f ca="1">VLOOKUP(F898,[4]IMC!$B$6:$R$210,11,FALSE)</f>
        <v>#NAME?</v>
      </c>
      <c r="AH898" s="294" t="e">
        <f ca="1">VLOOKUP(F898,[4]IMC!$B$6:$R$210,12,FALSE)</f>
        <v>#NAME?</v>
      </c>
      <c r="AI898" s="294" t="e">
        <f ca="1">VLOOKUP(F898,[4]IMC!$B$6:$R$210,13,FALSE)</f>
        <v>#NAME?</v>
      </c>
      <c r="AJ898" s="294" t="e">
        <f ca="1">VLOOKUP(F898,[4]IMC!$B$6:$R$210,14,FALSE)</f>
        <v>#NAME?</v>
      </c>
      <c r="AK898" s="294" t="e">
        <f ca="1">VLOOKUP(F898,[4]IMC!$B$6:$R$210,15,FALSE)</f>
        <v>#NAME?</v>
      </c>
      <c r="AL898" s="294" t="e">
        <f ca="1">VLOOKUP(F898,[4]IMC!$B$6:$R$210,16,FALSE)</f>
        <v>#NAME?</v>
      </c>
      <c r="AM898" s="294" t="e">
        <f ca="1">VLOOKUP(F898,[4]IMC!$B$6:$R$210,17,FALSE)</f>
        <v>#NAME?</v>
      </c>
    </row>
    <row r="899" spans="1:39" ht="12">
      <c r="A899" s="281"/>
      <c r="B899" s="281"/>
      <c r="C899" s="281"/>
      <c r="D899" s="283"/>
      <c r="E899" s="283"/>
      <c r="F899" s="284" t="e">
        <f t="shared" ca="1" si="141"/>
        <v>#NAME?</v>
      </c>
      <c r="G899" s="285" t="e">
        <f t="shared" ca="1" si="142"/>
        <v>#NAME?</v>
      </c>
      <c r="H899" s="281"/>
      <c r="I899" s="281"/>
      <c r="J899" s="281">
        <f t="shared" ref="J899:J911" si="149">I899*100</f>
        <v>0</v>
      </c>
      <c r="K899" s="281"/>
      <c r="L899" s="300" t="e">
        <f t="shared" ref="L899:L911" si="150">K899/J899</f>
        <v>#DIV/0!</v>
      </c>
      <c r="M899" s="287" t="str">
        <f t="shared" si="144"/>
        <v/>
      </c>
      <c r="N899" s="288" t="e">
        <f ca="1">MATCH(F899,[4]IMC!B:B,0)</f>
        <v>#NAME?</v>
      </c>
      <c r="O899" s="288" t="e">
        <f t="shared" ca="1" si="143"/>
        <v>#NAME?</v>
      </c>
      <c r="P899" s="287" t="e">
        <f ca="1">CONCATENATE(INDEX([4]IMC!$F$1:$R$5,5,$O899) &amp; " e " &amp; INDEX([4]IMC!$F$1:$R$5,5,$O899+1))</f>
        <v>#NAME?</v>
      </c>
      <c r="Q899" s="281"/>
      <c r="R899" s="288" t="e">
        <f ca="1">MATCH(F899,[4]PC!A:A,0)</f>
        <v>#NAME?</v>
      </c>
      <c r="S899" s="288" t="e">
        <f t="shared" ca="1" si="145"/>
        <v>#NAME?</v>
      </c>
      <c r="T899" s="296" t="e">
        <f ca="1">CONCATENATE(INDEX([4]PC!$E$1:$M$2,1,$S899) &amp; " e " &amp; INDEX([4]PC!$E$1:$M$2,1,$S899+1))</f>
        <v>#NAME?</v>
      </c>
      <c r="U899" s="339"/>
      <c r="V899" s="335" t="e">
        <f t="shared" ca="1" si="146"/>
        <v>#NAME?</v>
      </c>
      <c r="W899" s="335" t="e">
        <f ca="1">CONCATENATE(INDEX([4]IMC!$F$1:$R$5,5,$V899) &amp; " e " &amp; INDEX([4]IMC!$F$1:$R$5,5,$V899+1))</f>
        <v>#NAME?</v>
      </c>
      <c r="X899" s="336">
        <f t="shared" si="147"/>
        <v>0</v>
      </c>
      <c r="Y899" s="336">
        <f t="shared" si="148"/>
        <v>0</v>
      </c>
      <c r="Z899" s="337"/>
      <c r="AA899" s="294" t="e">
        <f ca="1">VLOOKUP(F899,[4]IMC!$B$6:$R$210,5,FALSE)</f>
        <v>#NAME?</v>
      </c>
      <c r="AB899" s="294" t="e">
        <f ca="1">VLOOKUP(F899,[4]IMC!$B$6:$R$210,6,FALSE)</f>
        <v>#NAME?</v>
      </c>
      <c r="AC899" s="294" t="e">
        <f ca="1">VLOOKUP(F899,[4]IMC!$B$6:$R$210,7,FALSE)</f>
        <v>#NAME?</v>
      </c>
      <c r="AD899" s="294" t="e">
        <f ca="1">VLOOKUP(F899,[4]IMC!$B$6:$R$210,8,FALSE)</f>
        <v>#NAME?</v>
      </c>
      <c r="AE899" s="294" t="e">
        <f ca="1">VLOOKUP(F899,[4]IMC!$B$6:$R$210,9,FALSE)</f>
        <v>#NAME?</v>
      </c>
      <c r="AF899" s="294" t="e">
        <f ca="1">VLOOKUP(F899,[4]IMC!$B$6:$R$210,10,FALSE)</f>
        <v>#NAME?</v>
      </c>
      <c r="AG899" s="294" t="e">
        <f ca="1">VLOOKUP(F899,[4]IMC!$B$6:$R$210,11,FALSE)</f>
        <v>#NAME?</v>
      </c>
      <c r="AH899" s="294" t="e">
        <f ca="1">VLOOKUP(F899,[4]IMC!$B$6:$R$210,12,FALSE)</f>
        <v>#NAME?</v>
      </c>
      <c r="AI899" s="294" t="e">
        <f ca="1">VLOOKUP(F899,[4]IMC!$B$6:$R$210,13,FALSE)</f>
        <v>#NAME?</v>
      </c>
      <c r="AJ899" s="294" t="e">
        <f ca="1">VLOOKUP(F899,[4]IMC!$B$6:$R$210,14,FALSE)</f>
        <v>#NAME?</v>
      </c>
      <c r="AK899" s="294" t="e">
        <f ca="1">VLOOKUP(F899,[4]IMC!$B$6:$R$210,15,FALSE)</f>
        <v>#NAME?</v>
      </c>
      <c r="AL899" s="294" t="e">
        <f ca="1">VLOOKUP(F899,[4]IMC!$B$6:$R$210,16,FALSE)</f>
        <v>#NAME?</v>
      </c>
      <c r="AM899" s="294" t="e">
        <f ca="1">VLOOKUP(F899,[4]IMC!$B$6:$R$210,17,FALSE)</f>
        <v>#NAME?</v>
      </c>
    </row>
    <row r="900" spans="1:39" ht="12">
      <c r="A900" s="281"/>
      <c r="B900" s="281"/>
      <c r="C900" s="281"/>
      <c r="D900" s="283"/>
      <c r="E900" s="283"/>
      <c r="F900" s="284" t="e">
        <f t="shared" ca="1" si="141"/>
        <v>#NAME?</v>
      </c>
      <c r="G900" s="285" t="e">
        <f t="shared" ca="1" si="142"/>
        <v>#NAME?</v>
      </c>
      <c r="H900" s="281"/>
      <c r="I900" s="281"/>
      <c r="J900" s="281">
        <f t="shared" si="149"/>
        <v>0</v>
      </c>
      <c r="K900" s="281"/>
      <c r="L900" s="300" t="e">
        <f t="shared" si="150"/>
        <v>#DIV/0!</v>
      </c>
      <c r="M900" s="287" t="str">
        <f t="shared" si="144"/>
        <v/>
      </c>
      <c r="N900" s="288" t="e">
        <f ca="1">MATCH(F900,[4]IMC!B:B,0)</f>
        <v>#NAME?</v>
      </c>
      <c r="O900" s="288" t="e">
        <f t="shared" ca="1" si="143"/>
        <v>#NAME?</v>
      </c>
      <c r="P900" s="287" t="e">
        <f ca="1">CONCATENATE(INDEX([4]IMC!$F$1:$R$5,5,$O900) &amp; " e " &amp; INDEX([4]IMC!$F$1:$R$5,5,$O900+1))</f>
        <v>#NAME?</v>
      </c>
      <c r="Q900" s="281"/>
      <c r="R900" s="288" t="e">
        <f ca="1">MATCH(F900,[4]PC!A:A,0)</f>
        <v>#NAME?</v>
      </c>
      <c r="S900" s="288" t="e">
        <f t="shared" ca="1" si="145"/>
        <v>#NAME?</v>
      </c>
      <c r="T900" s="296" t="e">
        <f ca="1">CONCATENATE(INDEX([4]PC!$E$1:$M$2,1,$S900) &amp; " e " &amp; INDEX([4]PC!$E$1:$M$2,1,$S900+1))</f>
        <v>#NAME?</v>
      </c>
      <c r="U900" s="339"/>
      <c r="V900" s="335" t="e">
        <f t="shared" ca="1" si="146"/>
        <v>#NAME?</v>
      </c>
      <c r="W900" s="335" t="e">
        <f ca="1">CONCATENATE(INDEX([4]IMC!$F$1:$R$5,5,$V900) &amp; " e " &amp; INDEX([4]IMC!$F$1:$R$5,5,$V900+1))</f>
        <v>#NAME?</v>
      </c>
      <c r="X900" s="336">
        <f t="shared" si="147"/>
        <v>0</v>
      </c>
      <c r="Y900" s="336">
        <f t="shared" si="148"/>
        <v>0</v>
      </c>
      <c r="Z900" s="337"/>
      <c r="AA900" s="294" t="e">
        <f ca="1">VLOOKUP(F900,[4]IMC!$B$6:$R$210,5,FALSE)</f>
        <v>#NAME?</v>
      </c>
      <c r="AB900" s="294" t="e">
        <f ca="1">VLOOKUP(F900,[4]IMC!$B$6:$R$210,6,FALSE)</f>
        <v>#NAME?</v>
      </c>
      <c r="AC900" s="294" t="e">
        <f ca="1">VLOOKUP(F900,[4]IMC!$B$6:$R$210,7,FALSE)</f>
        <v>#NAME?</v>
      </c>
      <c r="AD900" s="294" t="e">
        <f ca="1">VLOOKUP(F900,[4]IMC!$B$6:$R$210,8,FALSE)</f>
        <v>#NAME?</v>
      </c>
      <c r="AE900" s="294" t="e">
        <f ca="1">VLOOKUP(F900,[4]IMC!$B$6:$R$210,9,FALSE)</f>
        <v>#NAME?</v>
      </c>
      <c r="AF900" s="294" t="e">
        <f ca="1">VLOOKUP(F900,[4]IMC!$B$6:$R$210,10,FALSE)</f>
        <v>#NAME?</v>
      </c>
      <c r="AG900" s="294" t="e">
        <f ca="1">VLOOKUP(F900,[4]IMC!$B$6:$R$210,11,FALSE)</f>
        <v>#NAME?</v>
      </c>
      <c r="AH900" s="294" t="e">
        <f ca="1">VLOOKUP(F900,[4]IMC!$B$6:$R$210,12,FALSE)</f>
        <v>#NAME?</v>
      </c>
      <c r="AI900" s="294" t="e">
        <f ca="1">VLOOKUP(F900,[4]IMC!$B$6:$R$210,13,FALSE)</f>
        <v>#NAME?</v>
      </c>
      <c r="AJ900" s="294" t="e">
        <f ca="1">VLOOKUP(F900,[4]IMC!$B$6:$R$210,14,FALSE)</f>
        <v>#NAME?</v>
      </c>
      <c r="AK900" s="294" t="e">
        <f ca="1">VLOOKUP(F900,[4]IMC!$B$6:$R$210,15,FALSE)</f>
        <v>#NAME?</v>
      </c>
      <c r="AL900" s="294" t="e">
        <f ca="1">VLOOKUP(F900,[4]IMC!$B$6:$R$210,16,FALSE)</f>
        <v>#NAME?</v>
      </c>
      <c r="AM900" s="294" t="e">
        <f ca="1">VLOOKUP(F900,[4]IMC!$B$6:$R$210,17,FALSE)</f>
        <v>#NAME?</v>
      </c>
    </row>
    <row r="901" spans="1:39" ht="12">
      <c r="A901" s="281"/>
      <c r="B901" s="281"/>
      <c r="C901" s="281"/>
      <c r="D901" s="283"/>
      <c r="E901" s="283"/>
      <c r="F901" s="284" t="e">
        <f t="shared" ca="1" si="141"/>
        <v>#NAME?</v>
      </c>
      <c r="G901" s="285" t="e">
        <f t="shared" ca="1" si="142"/>
        <v>#NAME?</v>
      </c>
      <c r="H901" s="281"/>
      <c r="I901" s="281"/>
      <c r="J901" s="281">
        <f t="shared" si="149"/>
        <v>0</v>
      </c>
      <c r="K901" s="281"/>
      <c r="L901" s="300" t="e">
        <f t="shared" si="150"/>
        <v>#DIV/0!</v>
      </c>
      <c r="M901" s="287" t="str">
        <f t="shared" si="144"/>
        <v/>
      </c>
      <c r="N901" s="288" t="e">
        <f ca="1">MATCH(F901,[4]IMC!B:B,0)</f>
        <v>#NAME?</v>
      </c>
      <c r="O901" s="288" t="e">
        <f t="shared" ca="1" si="143"/>
        <v>#NAME?</v>
      </c>
      <c r="P901" s="287" t="e">
        <f ca="1">CONCATENATE(INDEX([4]IMC!$F$1:$R$5,5,$O901) &amp; " e " &amp; INDEX([4]IMC!$F$1:$R$5,5,$O901+1))</f>
        <v>#NAME?</v>
      </c>
      <c r="Q901" s="281"/>
      <c r="R901" s="288" t="e">
        <f ca="1">MATCH(F901,[4]PC!A:A,0)</f>
        <v>#NAME?</v>
      </c>
      <c r="S901" s="288" t="e">
        <f t="shared" ca="1" si="145"/>
        <v>#NAME?</v>
      </c>
      <c r="T901" s="296" t="e">
        <f ca="1">CONCATENATE(INDEX([4]PC!$E$1:$M$2,1,$S901) &amp; " e " &amp; INDEX([4]PC!$E$1:$M$2,1,$S901+1))</f>
        <v>#NAME?</v>
      </c>
      <c r="U901" s="339"/>
      <c r="V901" s="335" t="e">
        <f t="shared" ca="1" si="146"/>
        <v>#NAME?</v>
      </c>
      <c r="W901" s="335" t="e">
        <f ca="1">CONCATENATE(INDEX([4]IMC!$F$1:$R$5,5,$V901) &amp; " e " &amp; INDEX([4]IMC!$F$1:$R$5,5,$V901+1))</f>
        <v>#NAME?</v>
      </c>
      <c r="X901" s="336">
        <f t="shared" si="147"/>
        <v>0</v>
      </c>
      <c r="Y901" s="336">
        <f t="shared" si="148"/>
        <v>0</v>
      </c>
      <c r="Z901" s="337"/>
      <c r="AA901" s="294" t="e">
        <f ca="1">VLOOKUP(F901,[4]IMC!$B$6:$R$210,5,FALSE)</f>
        <v>#NAME?</v>
      </c>
      <c r="AB901" s="294" t="e">
        <f ca="1">VLOOKUP(F901,[4]IMC!$B$6:$R$210,6,FALSE)</f>
        <v>#NAME?</v>
      </c>
      <c r="AC901" s="294" t="e">
        <f ca="1">VLOOKUP(F901,[4]IMC!$B$6:$R$210,7,FALSE)</f>
        <v>#NAME?</v>
      </c>
      <c r="AD901" s="294" t="e">
        <f ca="1">VLOOKUP(F901,[4]IMC!$B$6:$R$210,8,FALSE)</f>
        <v>#NAME?</v>
      </c>
      <c r="AE901" s="294" t="e">
        <f ca="1">VLOOKUP(F901,[4]IMC!$B$6:$R$210,9,FALSE)</f>
        <v>#NAME?</v>
      </c>
      <c r="AF901" s="294" t="e">
        <f ca="1">VLOOKUP(F901,[4]IMC!$B$6:$R$210,10,FALSE)</f>
        <v>#NAME?</v>
      </c>
      <c r="AG901" s="294" t="e">
        <f ca="1">VLOOKUP(F901,[4]IMC!$B$6:$R$210,11,FALSE)</f>
        <v>#NAME?</v>
      </c>
      <c r="AH901" s="294" t="e">
        <f ca="1">VLOOKUP(F901,[4]IMC!$B$6:$R$210,12,FALSE)</f>
        <v>#NAME?</v>
      </c>
      <c r="AI901" s="294" t="e">
        <f ca="1">VLOOKUP(F901,[4]IMC!$B$6:$R$210,13,FALSE)</f>
        <v>#NAME?</v>
      </c>
      <c r="AJ901" s="294" t="e">
        <f ca="1">VLOOKUP(F901,[4]IMC!$B$6:$R$210,14,FALSE)</f>
        <v>#NAME?</v>
      </c>
      <c r="AK901" s="294" t="e">
        <f ca="1">VLOOKUP(F901,[4]IMC!$B$6:$R$210,15,FALSE)</f>
        <v>#NAME?</v>
      </c>
      <c r="AL901" s="294" t="e">
        <f ca="1">VLOOKUP(F901,[4]IMC!$B$6:$R$210,16,FALSE)</f>
        <v>#NAME?</v>
      </c>
      <c r="AM901" s="294" t="e">
        <f ca="1">VLOOKUP(F901,[4]IMC!$B$6:$R$210,17,FALSE)</f>
        <v>#NAME?</v>
      </c>
    </row>
    <row r="902" spans="1:39" ht="12">
      <c r="A902" s="281"/>
      <c r="B902" s="281"/>
      <c r="C902" s="281"/>
      <c r="D902" s="283"/>
      <c r="E902" s="283"/>
      <c r="F902" s="284" t="e">
        <f t="shared" ca="1" si="141"/>
        <v>#NAME?</v>
      </c>
      <c r="G902" s="285" t="e">
        <f t="shared" ca="1" si="142"/>
        <v>#NAME?</v>
      </c>
      <c r="H902" s="281"/>
      <c r="I902" s="281"/>
      <c r="J902" s="281">
        <f t="shared" si="149"/>
        <v>0</v>
      </c>
      <c r="K902" s="281"/>
      <c r="L902" s="300" t="e">
        <f t="shared" si="150"/>
        <v>#DIV/0!</v>
      </c>
      <c r="M902" s="287" t="str">
        <f t="shared" si="144"/>
        <v/>
      </c>
      <c r="N902" s="288" t="e">
        <f ca="1">MATCH(F902,[4]IMC!B:B,0)</f>
        <v>#NAME?</v>
      </c>
      <c r="O902" s="288" t="e">
        <f t="shared" ca="1" si="143"/>
        <v>#NAME?</v>
      </c>
      <c r="P902" s="287" t="e">
        <f ca="1">CONCATENATE(INDEX([4]IMC!$F$1:$R$5,5,$O902) &amp; " e " &amp; INDEX([4]IMC!$F$1:$R$5,5,$O902+1))</f>
        <v>#NAME?</v>
      </c>
      <c r="Q902" s="281"/>
      <c r="R902" s="288" t="e">
        <f ca="1">MATCH(F902,[4]PC!A:A,0)</f>
        <v>#NAME?</v>
      </c>
      <c r="S902" s="288" t="e">
        <f t="shared" ca="1" si="145"/>
        <v>#NAME?</v>
      </c>
      <c r="T902" s="296" t="e">
        <f ca="1">CONCATENATE(INDEX([4]PC!$E$1:$M$2,1,$S902) &amp; " e " &amp; INDEX([4]PC!$E$1:$M$2,1,$S902+1))</f>
        <v>#NAME?</v>
      </c>
      <c r="U902" s="339"/>
      <c r="V902" s="335" t="e">
        <f t="shared" ca="1" si="146"/>
        <v>#NAME?</v>
      </c>
      <c r="W902" s="335" t="e">
        <f ca="1">CONCATENATE(INDEX([4]IMC!$F$1:$R$5,5,$V902) &amp; " e " &amp; INDEX([4]IMC!$F$1:$R$5,5,$V902+1))</f>
        <v>#NAME?</v>
      </c>
      <c r="X902" s="336">
        <f t="shared" si="147"/>
        <v>0</v>
      </c>
      <c r="Y902" s="336">
        <f t="shared" si="148"/>
        <v>0</v>
      </c>
      <c r="Z902" s="337"/>
      <c r="AA902" s="294" t="e">
        <f ca="1">VLOOKUP(F902,[4]IMC!$B$6:$R$210,5,FALSE)</f>
        <v>#NAME?</v>
      </c>
      <c r="AB902" s="294" t="e">
        <f ca="1">VLOOKUP(F902,[4]IMC!$B$6:$R$210,6,FALSE)</f>
        <v>#NAME?</v>
      </c>
      <c r="AC902" s="294" t="e">
        <f ca="1">VLOOKUP(F902,[4]IMC!$B$6:$R$210,7,FALSE)</f>
        <v>#NAME?</v>
      </c>
      <c r="AD902" s="294" t="e">
        <f ca="1">VLOOKUP(F902,[4]IMC!$B$6:$R$210,8,FALSE)</f>
        <v>#NAME?</v>
      </c>
      <c r="AE902" s="294" t="e">
        <f ca="1">VLOOKUP(F902,[4]IMC!$B$6:$R$210,9,FALSE)</f>
        <v>#NAME?</v>
      </c>
      <c r="AF902" s="294" t="e">
        <f ca="1">VLOOKUP(F902,[4]IMC!$B$6:$R$210,10,FALSE)</f>
        <v>#NAME?</v>
      </c>
      <c r="AG902" s="294" t="e">
        <f ca="1">VLOOKUP(F902,[4]IMC!$B$6:$R$210,11,FALSE)</f>
        <v>#NAME?</v>
      </c>
      <c r="AH902" s="294" t="e">
        <f ca="1">VLOOKUP(F902,[4]IMC!$B$6:$R$210,12,FALSE)</f>
        <v>#NAME?</v>
      </c>
      <c r="AI902" s="294" t="e">
        <f ca="1">VLOOKUP(F902,[4]IMC!$B$6:$R$210,13,FALSE)</f>
        <v>#NAME?</v>
      </c>
      <c r="AJ902" s="294" t="e">
        <f ca="1">VLOOKUP(F902,[4]IMC!$B$6:$R$210,14,FALSE)</f>
        <v>#NAME?</v>
      </c>
      <c r="AK902" s="294" t="e">
        <f ca="1">VLOOKUP(F902,[4]IMC!$B$6:$R$210,15,FALSE)</f>
        <v>#NAME?</v>
      </c>
      <c r="AL902" s="294" t="e">
        <f ca="1">VLOOKUP(F902,[4]IMC!$B$6:$R$210,16,FALSE)</f>
        <v>#NAME?</v>
      </c>
      <c r="AM902" s="294" t="e">
        <f ca="1">VLOOKUP(F902,[4]IMC!$B$6:$R$210,17,FALSE)</f>
        <v>#NAME?</v>
      </c>
    </row>
    <row r="903" spans="1:39" ht="12">
      <c r="A903" s="281"/>
      <c r="B903" s="281"/>
      <c r="C903" s="281"/>
      <c r="D903" s="283"/>
      <c r="E903" s="283"/>
      <c r="F903" s="284" t="e">
        <f t="shared" ca="1" si="141"/>
        <v>#NAME?</v>
      </c>
      <c r="G903" s="285" t="e">
        <f t="shared" ca="1" si="142"/>
        <v>#NAME?</v>
      </c>
      <c r="H903" s="281"/>
      <c r="I903" s="281"/>
      <c r="J903" s="281">
        <f t="shared" si="149"/>
        <v>0</v>
      </c>
      <c r="K903" s="281"/>
      <c r="L903" s="300" t="e">
        <f t="shared" si="150"/>
        <v>#DIV/0!</v>
      </c>
      <c r="M903" s="287" t="str">
        <f t="shared" si="144"/>
        <v/>
      </c>
      <c r="N903" s="288" t="e">
        <f ca="1">MATCH(F903,[4]IMC!B:B,0)</f>
        <v>#NAME?</v>
      </c>
      <c r="O903" s="288" t="e">
        <f t="shared" ca="1" si="143"/>
        <v>#NAME?</v>
      </c>
      <c r="P903" s="287" t="e">
        <f ca="1">CONCATENATE(INDEX([4]IMC!$F$1:$R$5,5,$O903) &amp; " e " &amp; INDEX([4]IMC!$F$1:$R$5,5,$O903+1))</f>
        <v>#NAME?</v>
      </c>
      <c r="Q903" s="281"/>
      <c r="R903" s="288" t="e">
        <f ca="1">MATCH(F903,[4]PC!A:A,0)</f>
        <v>#NAME?</v>
      </c>
      <c r="S903" s="288" t="e">
        <f t="shared" ca="1" si="145"/>
        <v>#NAME?</v>
      </c>
      <c r="T903" s="296" t="e">
        <f ca="1">CONCATENATE(INDEX([4]PC!$E$1:$M$2,1,$S903) &amp; " e " &amp; INDEX([4]PC!$E$1:$M$2,1,$S903+1))</f>
        <v>#NAME?</v>
      </c>
      <c r="U903" s="339"/>
      <c r="V903" s="335" t="e">
        <f t="shared" ca="1" si="146"/>
        <v>#NAME?</v>
      </c>
      <c r="W903" s="335" t="e">
        <f ca="1">CONCATENATE(INDEX([4]IMC!$F$1:$R$5,5,$V903) &amp; " e " &amp; INDEX([4]IMC!$F$1:$R$5,5,$V903+1))</f>
        <v>#NAME?</v>
      </c>
      <c r="X903" s="336">
        <f t="shared" si="147"/>
        <v>0</v>
      </c>
      <c r="Y903" s="336">
        <f t="shared" si="148"/>
        <v>0</v>
      </c>
      <c r="Z903" s="337"/>
      <c r="AA903" s="294" t="e">
        <f ca="1">VLOOKUP(F903,[4]IMC!$B$6:$R$210,5,FALSE)</f>
        <v>#NAME?</v>
      </c>
      <c r="AB903" s="294" t="e">
        <f ca="1">VLOOKUP(F903,[4]IMC!$B$6:$R$210,6,FALSE)</f>
        <v>#NAME?</v>
      </c>
      <c r="AC903" s="294" t="e">
        <f ca="1">VLOOKUP(F903,[4]IMC!$B$6:$R$210,7,FALSE)</f>
        <v>#NAME?</v>
      </c>
      <c r="AD903" s="294" t="e">
        <f ca="1">VLOOKUP(F903,[4]IMC!$B$6:$R$210,8,FALSE)</f>
        <v>#NAME?</v>
      </c>
      <c r="AE903" s="294" t="e">
        <f ca="1">VLOOKUP(F903,[4]IMC!$B$6:$R$210,9,FALSE)</f>
        <v>#NAME?</v>
      </c>
      <c r="AF903" s="294" t="e">
        <f ca="1">VLOOKUP(F903,[4]IMC!$B$6:$R$210,10,FALSE)</f>
        <v>#NAME?</v>
      </c>
      <c r="AG903" s="294" t="e">
        <f ca="1">VLOOKUP(F903,[4]IMC!$B$6:$R$210,11,FALSE)</f>
        <v>#NAME?</v>
      </c>
      <c r="AH903" s="294" t="e">
        <f ca="1">VLOOKUP(F903,[4]IMC!$B$6:$R$210,12,FALSE)</f>
        <v>#NAME?</v>
      </c>
      <c r="AI903" s="294" t="e">
        <f ca="1">VLOOKUP(F903,[4]IMC!$B$6:$R$210,13,FALSE)</f>
        <v>#NAME?</v>
      </c>
      <c r="AJ903" s="294" t="e">
        <f ca="1">VLOOKUP(F903,[4]IMC!$B$6:$R$210,14,FALSE)</f>
        <v>#NAME?</v>
      </c>
      <c r="AK903" s="294" t="e">
        <f ca="1">VLOOKUP(F903,[4]IMC!$B$6:$R$210,15,FALSE)</f>
        <v>#NAME?</v>
      </c>
      <c r="AL903" s="294" t="e">
        <f ca="1">VLOOKUP(F903,[4]IMC!$B$6:$R$210,16,FALSE)</f>
        <v>#NAME?</v>
      </c>
      <c r="AM903" s="294" t="e">
        <f ca="1">VLOOKUP(F903,[4]IMC!$B$6:$R$210,17,FALSE)</f>
        <v>#NAME?</v>
      </c>
    </row>
    <row r="904" spans="1:39" ht="12">
      <c r="A904" s="281"/>
      <c r="B904" s="281"/>
      <c r="C904" s="281"/>
      <c r="D904" s="283"/>
      <c r="E904" s="283"/>
      <c r="F904" s="284" t="e">
        <f t="shared" ca="1" si="141"/>
        <v>#NAME?</v>
      </c>
      <c r="G904" s="285" t="e">
        <f t="shared" ca="1" si="142"/>
        <v>#NAME?</v>
      </c>
      <c r="H904" s="281"/>
      <c r="I904" s="281"/>
      <c r="J904" s="281">
        <f t="shared" si="149"/>
        <v>0</v>
      </c>
      <c r="K904" s="281"/>
      <c r="L904" s="300" t="e">
        <f t="shared" si="150"/>
        <v>#DIV/0!</v>
      </c>
      <c r="M904" s="287" t="str">
        <f t="shared" si="144"/>
        <v/>
      </c>
      <c r="N904" s="288" t="e">
        <f ca="1">MATCH(F904,[4]IMC!B:B,0)</f>
        <v>#NAME?</v>
      </c>
      <c r="O904" s="288" t="e">
        <f t="shared" ca="1" si="143"/>
        <v>#NAME?</v>
      </c>
      <c r="P904" s="287" t="e">
        <f ca="1">CONCATENATE(INDEX([4]IMC!$F$1:$R$5,5,$O904) &amp; " e " &amp; INDEX([4]IMC!$F$1:$R$5,5,$O904+1))</f>
        <v>#NAME?</v>
      </c>
      <c r="Q904" s="281"/>
      <c r="R904" s="288" t="e">
        <f ca="1">MATCH(F904,[4]PC!A:A,0)</f>
        <v>#NAME?</v>
      </c>
      <c r="S904" s="288" t="e">
        <f t="shared" ca="1" si="145"/>
        <v>#NAME?</v>
      </c>
      <c r="T904" s="296" t="e">
        <f ca="1">CONCATENATE(INDEX([4]PC!$E$1:$M$2,1,$S904) &amp; " e " &amp; INDEX([4]PC!$E$1:$M$2,1,$S904+1))</f>
        <v>#NAME?</v>
      </c>
      <c r="U904" s="339"/>
      <c r="V904" s="335" t="e">
        <f t="shared" ca="1" si="146"/>
        <v>#NAME?</v>
      </c>
      <c r="W904" s="335" t="e">
        <f ca="1">CONCATENATE(INDEX([4]IMC!$F$1:$R$5,5,$V904) &amp; " e " &amp; INDEX([4]IMC!$F$1:$R$5,5,$V904+1))</f>
        <v>#NAME?</v>
      </c>
      <c r="X904" s="336">
        <f t="shared" si="147"/>
        <v>0</v>
      </c>
      <c r="Y904" s="336">
        <f t="shared" si="148"/>
        <v>0</v>
      </c>
      <c r="Z904" s="337"/>
      <c r="AA904" s="294" t="e">
        <f ca="1">VLOOKUP(F904,[4]IMC!$B$6:$R$210,5,FALSE)</f>
        <v>#NAME?</v>
      </c>
      <c r="AB904" s="294" t="e">
        <f ca="1">VLOOKUP(F904,[4]IMC!$B$6:$R$210,6,FALSE)</f>
        <v>#NAME?</v>
      </c>
      <c r="AC904" s="294" t="e">
        <f ca="1">VLOOKUP(F904,[4]IMC!$B$6:$R$210,7,FALSE)</f>
        <v>#NAME?</v>
      </c>
      <c r="AD904" s="294" t="e">
        <f ca="1">VLOOKUP(F904,[4]IMC!$B$6:$R$210,8,FALSE)</f>
        <v>#NAME?</v>
      </c>
      <c r="AE904" s="294" t="e">
        <f ca="1">VLOOKUP(F904,[4]IMC!$B$6:$R$210,9,FALSE)</f>
        <v>#NAME?</v>
      </c>
      <c r="AF904" s="294" t="e">
        <f ca="1">VLOOKUP(F904,[4]IMC!$B$6:$R$210,10,FALSE)</f>
        <v>#NAME?</v>
      </c>
      <c r="AG904" s="294" t="e">
        <f ca="1">VLOOKUP(F904,[4]IMC!$B$6:$R$210,11,FALSE)</f>
        <v>#NAME?</v>
      </c>
      <c r="AH904" s="294" t="e">
        <f ca="1">VLOOKUP(F904,[4]IMC!$B$6:$R$210,12,FALSE)</f>
        <v>#NAME?</v>
      </c>
      <c r="AI904" s="294" t="e">
        <f ca="1">VLOOKUP(F904,[4]IMC!$B$6:$R$210,13,FALSE)</f>
        <v>#NAME?</v>
      </c>
      <c r="AJ904" s="294" t="e">
        <f ca="1">VLOOKUP(F904,[4]IMC!$B$6:$R$210,14,FALSE)</f>
        <v>#NAME?</v>
      </c>
      <c r="AK904" s="294" t="e">
        <f ca="1">VLOOKUP(F904,[4]IMC!$B$6:$R$210,15,FALSE)</f>
        <v>#NAME?</v>
      </c>
      <c r="AL904" s="294" t="e">
        <f ca="1">VLOOKUP(F904,[4]IMC!$B$6:$R$210,16,FALSE)</f>
        <v>#NAME?</v>
      </c>
      <c r="AM904" s="294" t="e">
        <f ca="1">VLOOKUP(F904,[4]IMC!$B$6:$R$210,17,FALSE)</f>
        <v>#NAME?</v>
      </c>
    </row>
    <row r="905" spans="1:39" ht="12">
      <c r="A905" s="281"/>
      <c r="B905" s="281"/>
      <c r="C905" s="281"/>
      <c r="D905" s="283"/>
      <c r="E905" s="283"/>
      <c r="F905" s="284" t="e">
        <f t="shared" ca="1" si="141"/>
        <v>#NAME?</v>
      </c>
      <c r="G905" s="285" t="e">
        <f t="shared" ca="1" si="142"/>
        <v>#NAME?</v>
      </c>
      <c r="H905" s="281"/>
      <c r="I905" s="281"/>
      <c r="J905" s="281">
        <f t="shared" si="149"/>
        <v>0</v>
      </c>
      <c r="K905" s="281"/>
      <c r="L905" s="300" t="e">
        <f t="shared" si="150"/>
        <v>#DIV/0!</v>
      </c>
      <c r="M905" s="287" t="str">
        <f t="shared" si="144"/>
        <v/>
      </c>
      <c r="N905" s="288" t="e">
        <f ca="1">MATCH(F905,[4]IMC!B:B,0)</f>
        <v>#NAME?</v>
      </c>
      <c r="O905" s="288" t="e">
        <f t="shared" ca="1" si="143"/>
        <v>#NAME?</v>
      </c>
      <c r="P905" s="287" t="e">
        <f ca="1">CONCATENATE(INDEX([4]IMC!$F$1:$R$5,5,$O905) &amp; " e " &amp; INDEX([4]IMC!$F$1:$R$5,5,$O905+1))</f>
        <v>#NAME?</v>
      </c>
      <c r="Q905" s="281"/>
      <c r="R905" s="288" t="e">
        <f ca="1">MATCH(F905,[4]PC!A:A,0)</f>
        <v>#NAME?</v>
      </c>
      <c r="S905" s="288" t="e">
        <f t="shared" ca="1" si="145"/>
        <v>#NAME?</v>
      </c>
      <c r="T905" s="296" t="e">
        <f ca="1">CONCATENATE(INDEX([4]PC!$E$1:$M$2,1,$S905) &amp; " e " &amp; INDEX([4]PC!$E$1:$M$2,1,$S905+1))</f>
        <v>#NAME?</v>
      </c>
      <c r="U905" s="339"/>
      <c r="V905" s="335" t="e">
        <f t="shared" ca="1" si="146"/>
        <v>#NAME?</v>
      </c>
      <c r="W905" s="335" t="e">
        <f ca="1">CONCATENATE(INDEX([4]IMC!$F$1:$R$5,5,$V905) &amp; " e " &amp; INDEX([4]IMC!$F$1:$R$5,5,$V905+1))</f>
        <v>#NAME?</v>
      </c>
      <c r="X905" s="336">
        <f t="shared" si="147"/>
        <v>0</v>
      </c>
      <c r="Y905" s="336">
        <f t="shared" si="148"/>
        <v>0</v>
      </c>
      <c r="Z905" s="337"/>
      <c r="AA905" s="294" t="e">
        <f ca="1">VLOOKUP(F905,[4]IMC!$B$6:$R$210,5,FALSE)</f>
        <v>#NAME?</v>
      </c>
      <c r="AB905" s="294" t="e">
        <f ca="1">VLOOKUP(F905,[4]IMC!$B$6:$R$210,6,FALSE)</f>
        <v>#NAME?</v>
      </c>
      <c r="AC905" s="294" t="e">
        <f ca="1">VLOOKUP(F905,[4]IMC!$B$6:$R$210,7,FALSE)</f>
        <v>#NAME?</v>
      </c>
      <c r="AD905" s="294" t="e">
        <f ca="1">VLOOKUP(F905,[4]IMC!$B$6:$R$210,8,FALSE)</f>
        <v>#NAME?</v>
      </c>
      <c r="AE905" s="294" t="e">
        <f ca="1">VLOOKUP(F905,[4]IMC!$B$6:$R$210,9,FALSE)</f>
        <v>#NAME?</v>
      </c>
      <c r="AF905" s="294" t="e">
        <f ca="1">VLOOKUP(F905,[4]IMC!$B$6:$R$210,10,FALSE)</f>
        <v>#NAME?</v>
      </c>
      <c r="AG905" s="294" t="e">
        <f ca="1">VLOOKUP(F905,[4]IMC!$B$6:$R$210,11,FALSE)</f>
        <v>#NAME?</v>
      </c>
      <c r="AH905" s="294" t="e">
        <f ca="1">VLOOKUP(F905,[4]IMC!$B$6:$R$210,12,FALSE)</f>
        <v>#NAME?</v>
      </c>
      <c r="AI905" s="294" t="e">
        <f ca="1">VLOOKUP(F905,[4]IMC!$B$6:$R$210,13,FALSE)</f>
        <v>#NAME?</v>
      </c>
      <c r="AJ905" s="294" t="e">
        <f ca="1">VLOOKUP(F905,[4]IMC!$B$6:$R$210,14,FALSE)</f>
        <v>#NAME?</v>
      </c>
      <c r="AK905" s="294" t="e">
        <f ca="1">VLOOKUP(F905,[4]IMC!$B$6:$R$210,15,FALSE)</f>
        <v>#NAME?</v>
      </c>
      <c r="AL905" s="294" t="e">
        <f ca="1">VLOOKUP(F905,[4]IMC!$B$6:$R$210,16,FALSE)</f>
        <v>#NAME?</v>
      </c>
      <c r="AM905" s="294" t="e">
        <f ca="1">VLOOKUP(F905,[4]IMC!$B$6:$R$210,17,FALSE)</f>
        <v>#NAME?</v>
      </c>
    </row>
    <row r="906" spans="1:39" ht="12">
      <c r="A906" s="281"/>
      <c r="B906" s="281"/>
      <c r="C906" s="281"/>
      <c r="D906" s="283"/>
      <c r="E906" s="283"/>
      <c r="F906" s="284" t="e">
        <f t="shared" ca="1" si="141"/>
        <v>#NAME?</v>
      </c>
      <c r="G906" s="285" t="e">
        <f t="shared" ca="1" si="142"/>
        <v>#NAME?</v>
      </c>
      <c r="H906" s="281"/>
      <c r="I906" s="281"/>
      <c r="J906" s="281">
        <f t="shared" si="149"/>
        <v>0</v>
      </c>
      <c r="K906" s="281"/>
      <c r="L906" s="300" t="e">
        <f t="shared" si="150"/>
        <v>#DIV/0!</v>
      </c>
      <c r="M906" s="287" t="str">
        <f t="shared" si="144"/>
        <v/>
      </c>
      <c r="N906" s="288" t="e">
        <f ca="1">MATCH(F906,[4]IMC!B:B,0)</f>
        <v>#NAME?</v>
      </c>
      <c r="O906" s="288" t="e">
        <f t="shared" ca="1" si="143"/>
        <v>#NAME?</v>
      </c>
      <c r="P906" s="287" t="e">
        <f ca="1">CONCATENATE(INDEX([4]IMC!$F$1:$R$5,5,$O906) &amp; " e " &amp; INDEX([4]IMC!$F$1:$R$5,5,$O906+1))</f>
        <v>#NAME?</v>
      </c>
      <c r="Q906" s="281"/>
      <c r="R906" s="288" t="e">
        <f ca="1">MATCH(F906,[4]PC!A:A,0)</f>
        <v>#NAME?</v>
      </c>
      <c r="S906" s="288" t="e">
        <f t="shared" ca="1" si="145"/>
        <v>#NAME?</v>
      </c>
      <c r="T906" s="296" t="e">
        <f ca="1">CONCATENATE(INDEX([4]PC!$E$1:$M$2,1,$S906) &amp; " e " &amp; INDEX([4]PC!$E$1:$M$2,1,$S906+1))</f>
        <v>#NAME?</v>
      </c>
      <c r="U906" s="339"/>
      <c r="V906" s="335" t="e">
        <f t="shared" ca="1" si="146"/>
        <v>#NAME?</v>
      </c>
      <c r="W906" s="335" t="e">
        <f ca="1">CONCATENATE(INDEX([4]IMC!$F$1:$R$5,5,$V906) &amp; " e " &amp; INDEX([4]IMC!$F$1:$R$5,5,$V906+1))</f>
        <v>#NAME?</v>
      </c>
      <c r="X906" s="336">
        <f t="shared" si="147"/>
        <v>0</v>
      </c>
      <c r="Y906" s="336">
        <f t="shared" si="148"/>
        <v>0</v>
      </c>
      <c r="Z906" s="337"/>
      <c r="AA906" s="294" t="e">
        <f ca="1">VLOOKUP(F906,[4]IMC!$B$6:$R$210,5,FALSE)</f>
        <v>#NAME?</v>
      </c>
      <c r="AB906" s="294" t="e">
        <f ca="1">VLOOKUP(F906,[4]IMC!$B$6:$R$210,6,FALSE)</f>
        <v>#NAME?</v>
      </c>
      <c r="AC906" s="294" t="e">
        <f ca="1">VLOOKUP(F906,[4]IMC!$B$6:$R$210,7,FALSE)</f>
        <v>#NAME?</v>
      </c>
      <c r="AD906" s="294" t="e">
        <f ca="1">VLOOKUP(F906,[4]IMC!$B$6:$R$210,8,FALSE)</f>
        <v>#NAME?</v>
      </c>
      <c r="AE906" s="294" t="e">
        <f ca="1">VLOOKUP(F906,[4]IMC!$B$6:$R$210,9,FALSE)</f>
        <v>#NAME?</v>
      </c>
      <c r="AF906" s="294" t="e">
        <f ca="1">VLOOKUP(F906,[4]IMC!$B$6:$R$210,10,FALSE)</f>
        <v>#NAME?</v>
      </c>
      <c r="AG906" s="294" t="e">
        <f ca="1">VLOOKUP(F906,[4]IMC!$B$6:$R$210,11,FALSE)</f>
        <v>#NAME?</v>
      </c>
      <c r="AH906" s="294" t="e">
        <f ca="1">VLOOKUP(F906,[4]IMC!$B$6:$R$210,12,FALSE)</f>
        <v>#NAME?</v>
      </c>
      <c r="AI906" s="294" t="e">
        <f ca="1">VLOOKUP(F906,[4]IMC!$B$6:$R$210,13,FALSE)</f>
        <v>#NAME?</v>
      </c>
      <c r="AJ906" s="294" t="e">
        <f ca="1">VLOOKUP(F906,[4]IMC!$B$6:$R$210,14,FALSE)</f>
        <v>#NAME?</v>
      </c>
      <c r="AK906" s="294" t="e">
        <f ca="1">VLOOKUP(F906,[4]IMC!$B$6:$R$210,15,FALSE)</f>
        <v>#NAME?</v>
      </c>
      <c r="AL906" s="294" t="e">
        <f ca="1">VLOOKUP(F906,[4]IMC!$B$6:$R$210,16,FALSE)</f>
        <v>#NAME?</v>
      </c>
      <c r="AM906" s="294" t="e">
        <f ca="1">VLOOKUP(F906,[4]IMC!$B$6:$R$210,17,FALSE)</f>
        <v>#NAME?</v>
      </c>
    </row>
    <row r="907" spans="1:39" ht="12">
      <c r="A907" s="281"/>
      <c r="B907" s="281"/>
      <c r="C907" s="281"/>
      <c r="D907" s="283"/>
      <c r="E907" s="283"/>
      <c r="F907" s="284" t="e">
        <f t="shared" ca="1" si="141"/>
        <v>#NAME?</v>
      </c>
      <c r="G907" s="285" t="e">
        <f t="shared" ca="1" si="142"/>
        <v>#NAME?</v>
      </c>
      <c r="H907" s="281"/>
      <c r="I907" s="281"/>
      <c r="J907" s="281">
        <f t="shared" si="149"/>
        <v>0</v>
      </c>
      <c r="K907" s="281"/>
      <c r="L907" s="300" t="e">
        <f t="shared" si="150"/>
        <v>#DIV/0!</v>
      </c>
      <c r="M907" s="287" t="str">
        <f t="shared" si="144"/>
        <v/>
      </c>
      <c r="N907" s="288" t="e">
        <f ca="1">MATCH(F907,[4]IMC!B:B,0)</f>
        <v>#NAME?</v>
      </c>
      <c r="O907" s="288" t="e">
        <f t="shared" ca="1" si="143"/>
        <v>#NAME?</v>
      </c>
      <c r="P907" s="287" t="e">
        <f ca="1">CONCATENATE(INDEX([4]IMC!$F$1:$R$5,5,$O907) &amp; " e " &amp; INDEX([4]IMC!$F$1:$R$5,5,$O907+1))</f>
        <v>#NAME?</v>
      </c>
      <c r="Q907" s="281"/>
      <c r="R907" s="288" t="e">
        <f ca="1">MATCH(F907,[4]PC!A:A,0)</f>
        <v>#NAME?</v>
      </c>
      <c r="S907" s="288" t="e">
        <f t="shared" ca="1" si="145"/>
        <v>#NAME?</v>
      </c>
      <c r="T907" s="296" t="e">
        <f ca="1">CONCATENATE(INDEX([4]PC!$E$1:$M$2,1,$S907) &amp; " e " &amp; INDEX([4]PC!$E$1:$M$2,1,$S907+1))</f>
        <v>#NAME?</v>
      </c>
      <c r="U907" s="339"/>
      <c r="V907" s="335" t="e">
        <f t="shared" ca="1" si="146"/>
        <v>#NAME?</v>
      </c>
      <c r="W907" s="335" t="e">
        <f ca="1">CONCATENATE(INDEX([4]IMC!$F$1:$R$5,5,$V907) &amp; " e " &amp; INDEX([4]IMC!$F$1:$R$5,5,$V907+1))</f>
        <v>#NAME?</v>
      </c>
      <c r="X907" s="336">
        <f t="shared" si="147"/>
        <v>0</v>
      </c>
      <c r="Y907" s="336">
        <f t="shared" si="148"/>
        <v>0</v>
      </c>
      <c r="Z907" s="337"/>
      <c r="AA907" s="294" t="e">
        <f ca="1">VLOOKUP(F907,[4]IMC!$B$6:$R$210,5,FALSE)</f>
        <v>#NAME?</v>
      </c>
      <c r="AB907" s="294" t="e">
        <f ca="1">VLOOKUP(F907,[4]IMC!$B$6:$R$210,6,FALSE)</f>
        <v>#NAME?</v>
      </c>
      <c r="AC907" s="294" t="e">
        <f ca="1">VLOOKUP(F907,[4]IMC!$B$6:$R$210,7,FALSE)</f>
        <v>#NAME?</v>
      </c>
      <c r="AD907" s="294" t="e">
        <f ca="1">VLOOKUP(F907,[4]IMC!$B$6:$R$210,8,FALSE)</f>
        <v>#NAME?</v>
      </c>
      <c r="AE907" s="294" t="e">
        <f ca="1">VLOOKUP(F907,[4]IMC!$B$6:$R$210,9,FALSE)</f>
        <v>#NAME?</v>
      </c>
      <c r="AF907" s="294" t="e">
        <f ca="1">VLOOKUP(F907,[4]IMC!$B$6:$R$210,10,FALSE)</f>
        <v>#NAME?</v>
      </c>
      <c r="AG907" s="294" t="e">
        <f ca="1">VLOOKUP(F907,[4]IMC!$B$6:$R$210,11,FALSE)</f>
        <v>#NAME?</v>
      </c>
      <c r="AH907" s="294" t="e">
        <f ca="1">VLOOKUP(F907,[4]IMC!$B$6:$R$210,12,FALSE)</f>
        <v>#NAME?</v>
      </c>
      <c r="AI907" s="294" t="e">
        <f ca="1">VLOOKUP(F907,[4]IMC!$B$6:$R$210,13,FALSE)</f>
        <v>#NAME?</v>
      </c>
      <c r="AJ907" s="294" t="e">
        <f ca="1">VLOOKUP(F907,[4]IMC!$B$6:$R$210,14,FALSE)</f>
        <v>#NAME?</v>
      </c>
      <c r="AK907" s="294" t="e">
        <f ca="1">VLOOKUP(F907,[4]IMC!$B$6:$R$210,15,FALSE)</f>
        <v>#NAME?</v>
      </c>
      <c r="AL907" s="294" t="e">
        <f ca="1">VLOOKUP(F907,[4]IMC!$B$6:$R$210,16,FALSE)</f>
        <v>#NAME?</v>
      </c>
      <c r="AM907" s="294" t="e">
        <f ca="1">VLOOKUP(F907,[4]IMC!$B$6:$R$210,17,FALSE)</f>
        <v>#NAME?</v>
      </c>
    </row>
    <row r="908" spans="1:39" ht="12">
      <c r="A908" s="281"/>
      <c r="B908" s="281"/>
      <c r="C908" s="281"/>
      <c r="D908" s="283"/>
      <c r="E908" s="283"/>
      <c r="F908" s="284" t="e">
        <f t="shared" ca="1" si="141"/>
        <v>#NAME?</v>
      </c>
      <c r="G908" s="285" t="e">
        <f t="shared" ca="1" si="142"/>
        <v>#NAME?</v>
      </c>
      <c r="H908" s="281"/>
      <c r="I908" s="281"/>
      <c r="J908" s="281">
        <f t="shared" si="149"/>
        <v>0</v>
      </c>
      <c r="K908" s="281"/>
      <c r="L908" s="300" t="e">
        <f t="shared" si="150"/>
        <v>#DIV/0!</v>
      </c>
      <c r="M908" s="287" t="str">
        <f t="shared" si="144"/>
        <v/>
      </c>
      <c r="N908" s="288" t="e">
        <f ca="1">MATCH(F908,[4]IMC!B:B,0)</f>
        <v>#NAME?</v>
      </c>
      <c r="O908" s="288" t="e">
        <f t="shared" ca="1" si="143"/>
        <v>#NAME?</v>
      </c>
      <c r="P908" s="287" t="e">
        <f ca="1">CONCATENATE(INDEX([4]IMC!$F$1:$R$5,5,$O908) &amp; " e " &amp; INDEX([4]IMC!$F$1:$R$5,5,$O908+1))</f>
        <v>#NAME?</v>
      </c>
      <c r="Q908" s="281"/>
      <c r="R908" s="288" t="e">
        <f ca="1">MATCH(F908,[4]PC!A:A,0)</f>
        <v>#NAME?</v>
      </c>
      <c r="S908" s="288" t="e">
        <f t="shared" ca="1" si="145"/>
        <v>#NAME?</v>
      </c>
      <c r="T908" s="296" t="e">
        <f ca="1">CONCATENATE(INDEX([4]PC!$E$1:$M$2,1,$S908) &amp; " e " &amp; INDEX([4]PC!$E$1:$M$2,1,$S908+1))</f>
        <v>#NAME?</v>
      </c>
      <c r="U908" s="339"/>
      <c r="V908" s="335" t="e">
        <f t="shared" ca="1" si="146"/>
        <v>#NAME?</v>
      </c>
      <c r="W908" s="335" t="e">
        <f ca="1">CONCATENATE(INDEX([4]IMC!$F$1:$R$5,5,$V908) &amp; " e " &amp; INDEX([4]IMC!$F$1:$R$5,5,$V908+1))</f>
        <v>#NAME?</v>
      </c>
      <c r="X908" s="336">
        <f t="shared" si="147"/>
        <v>0</v>
      </c>
      <c r="Y908" s="336">
        <f t="shared" si="148"/>
        <v>0</v>
      </c>
      <c r="Z908" s="337"/>
      <c r="AA908" s="294" t="e">
        <f ca="1">VLOOKUP(F908,[4]IMC!$B$6:$R$210,5,FALSE)</f>
        <v>#NAME?</v>
      </c>
      <c r="AB908" s="294" t="e">
        <f ca="1">VLOOKUP(F908,[4]IMC!$B$6:$R$210,6,FALSE)</f>
        <v>#NAME?</v>
      </c>
      <c r="AC908" s="294" t="e">
        <f ca="1">VLOOKUP(F908,[4]IMC!$B$6:$R$210,7,FALSE)</f>
        <v>#NAME?</v>
      </c>
      <c r="AD908" s="294" t="e">
        <f ca="1">VLOOKUP(F908,[4]IMC!$B$6:$R$210,8,FALSE)</f>
        <v>#NAME?</v>
      </c>
      <c r="AE908" s="294" t="e">
        <f ca="1">VLOOKUP(F908,[4]IMC!$B$6:$R$210,9,FALSE)</f>
        <v>#NAME?</v>
      </c>
      <c r="AF908" s="294" t="e">
        <f ca="1">VLOOKUP(F908,[4]IMC!$B$6:$R$210,10,FALSE)</f>
        <v>#NAME?</v>
      </c>
      <c r="AG908" s="294" t="e">
        <f ca="1">VLOOKUP(F908,[4]IMC!$B$6:$R$210,11,FALSE)</f>
        <v>#NAME?</v>
      </c>
      <c r="AH908" s="294" t="e">
        <f ca="1">VLOOKUP(F908,[4]IMC!$B$6:$R$210,12,FALSE)</f>
        <v>#NAME?</v>
      </c>
      <c r="AI908" s="294" t="e">
        <f ca="1">VLOOKUP(F908,[4]IMC!$B$6:$R$210,13,FALSE)</f>
        <v>#NAME?</v>
      </c>
      <c r="AJ908" s="294" t="e">
        <f ca="1">VLOOKUP(F908,[4]IMC!$B$6:$R$210,14,FALSE)</f>
        <v>#NAME?</v>
      </c>
      <c r="AK908" s="294" t="e">
        <f ca="1">VLOOKUP(F908,[4]IMC!$B$6:$R$210,15,FALSE)</f>
        <v>#NAME?</v>
      </c>
      <c r="AL908" s="294" t="e">
        <f ca="1">VLOOKUP(F908,[4]IMC!$B$6:$R$210,16,FALSE)</f>
        <v>#NAME?</v>
      </c>
      <c r="AM908" s="294" t="e">
        <f ca="1">VLOOKUP(F908,[4]IMC!$B$6:$R$210,17,FALSE)</f>
        <v>#NAME?</v>
      </c>
    </row>
    <row r="909" spans="1:39" ht="12">
      <c r="A909" s="281"/>
      <c r="B909" s="281"/>
      <c r="C909" s="281"/>
      <c r="D909" s="283"/>
      <c r="E909" s="283"/>
      <c r="F909" s="284" t="e">
        <f t="shared" ca="1" si="141"/>
        <v>#NAME?</v>
      </c>
      <c r="G909" s="285" t="e">
        <f t="shared" ca="1" si="142"/>
        <v>#NAME?</v>
      </c>
      <c r="H909" s="281"/>
      <c r="I909" s="281"/>
      <c r="J909" s="281">
        <f t="shared" si="149"/>
        <v>0</v>
      </c>
      <c r="K909" s="281"/>
      <c r="L909" s="300" t="e">
        <f t="shared" si="150"/>
        <v>#DIV/0!</v>
      </c>
      <c r="M909" s="287" t="str">
        <f t="shared" si="144"/>
        <v/>
      </c>
      <c r="N909" s="288" t="e">
        <f ca="1">MATCH(F909,[4]IMC!B:B,0)</f>
        <v>#NAME?</v>
      </c>
      <c r="O909" s="288" t="e">
        <f t="shared" ca="1" si="143"/>
        <v>#NAME?</v>
      </c>
      <c r="P909" s="287" t="e">
        <f ca="1">CONCATENATE(INDEX([4]IMC!$F$1:$R$5,5,$O909) &amp; " e " &amp; INDEX([4]IMC!$F$1:$R$5,5,$O909+1))</f>
        <v>#NAME?</v>
      </c>
      <c r="Q909" s="281"/>
      <c r="R909" s="288" t="e">
        <f ca="1">MATCH(F909,[4]PC!A:A,0)</f>
        <v>#NAME?</v>
      </c>
      <c r="S909" s="288" t="e">
        <f t="shared" ca="1" si="145"/>
        <v>#NAME?</v>
      </c>
      <c r="T909" s="296" t="e">
        <f ca="1">CONCATENATE(INDEX([4]PC!$E$1:$M$2,1,$S909) &amp; " e " &amp; INDEX([4]PC!$E$1:$M$2,1,$S909+1))</f>
        <v>#NAME?</v>
      </c>
      <c r="U909" s="339"/>
      <c r="V909" s="335" t="e">
        <f t="shared" ca="1" si="146"/>
        <v>#NAME?</v>
      </c>
      <c r="W909" s="335" t="e">
        <f ca="1">CONCATENATE(INDEX([4]IMC!$F$1:$R$5,5,$V909) &amp; " e " &amp; INDEX([4]IMC!$F$1:$R$5,5,$V909+1))</f>
        <v>#NAME?</v>
      </c>
      <c r="X909" s="336">
        <f t="shared" si="147"/>
        <v>0</v>
      </c>
      <c r="Y909" s="336">
        <f t="shared" si="148"/>
        <v>0</v>
      </c>
      <c r="Z909" s="337"/>
      <c r="AA909" s="294" t="e">
        <f ca="1">VLOOKUP(F909,[4]IMC!$B$6:$R$210,5,FALSE)</f>
        <v>#NAME?</v>
      </c>
      <c r="AB909" s="294" t="e">
        <f ca="1">VLOOKUP(F909,[4]IMC!$B$6:$R$210,6,FALSE)</f>
        <v>#NAME?</v>
      </c>
      <c r="AC909" s="294" t="e">
        <f ca="1">VLOOKUP(F909,[4]IMC!$B$6:$R$210,7,FALSE)</f>
        <v>#NAME?</v>
      </c>
      <c r="AD909" s="294" t="e">
        <f ca="1">VLOOKUP(F909,[4]IMC!$B$6:$R$210,8,FALSE)</f>
        <v>#NAME?</v>
      </c>
      <c r="AE909" s="294" t="e">
        <f ca="1">VLOOKUP(F909,[4]IMC!$B$6:$R$210,9,FALSE)</f>
        <v>#NAME?</v>
      </c>
      <c r="AF909" s="294" t="e">
        <f ca="1">VLOOKUP(F909,[4]IMC!$B$6:$R$210,10,FALSE)</f>
        <v>#NAME?</v>
      </c>
      <c r="AG909" s="294" t="e">
        <f ca="1">VLOOKUP(F909,[4]IMC!$B$6:$R$210,11,FALSE)</f>
        <v>#NAME?</v>
      </c>
      <c r="AH909" s="294" t="e">
        <f ca="1">VLOOKUP(F909,[4]IMC!$B$6:$R$210,12,FALSE)</f>
        <v>#NAME?</v>
      </c>
      <c r="AI909" s="294" t="e">
        <f ca="1">VLOOKUP(F909,[4]IMC!$B$6:$R$210,13,FALSE)</f>
        <v>#NAME?</v>
      </c>
      <c r="AJ909" s="294" t="e">
        <f ca="1">VLOOKUP(F909,[4]IMC!$B$6:$R$210,14,FALSE)</f>
        <v>#NAME?</v>
      </c>
      <c r="AK909" s="294" t="e">
        <f ca="1">VLOOKUP(F909,[4]IMC!$B$6:$R$210,15,FALSE)</f>
        <v>#NAME?</v>
      </c>
      <c r="AL909" s="294" t="e">
        <f ca="1">VLOOKUP(F909,[4]IMC!$B$6:$R$210,16,FALSE)</f>
        <v>#NAME?</v>
      </c>
      <c r="AM909" s="294" t="e">
        <f ca="1">VLOOKUP(F909,[4]IMC!$B$6:$R$210,17,FALSE)</f>
        <v>#NAME?</v>
      </c>
    </row>
    <row r="910" spans="1:39" ht="12">
      <c r="A910" s="281"/>
      <c r="B910" s="281"/>
      <c r="C910" s="281"/>
      <c r="D910" s="283"/>
      <c r="E910" s="283"/>
      <c r="F910" s="284" t="e">
        <f t="shared" ca="1" si="141"/>
        <v>#NAME?</v>
      </c>
      <c r="G910" s="285" t="e">
        <f t="shared" ca="1" si="142"/>
        <v>#NAME?</v>
      </c>
      <c r="H910" s="281"/>
      <c r="I910" s="281"/>
      <c r="J910" s="281">
        <f t="shared" si="149"/>
        <v>0</v>
      </c>
      <c r="K910" s="281"/>
      <c r="L910" s="300" t="e">
        <f t="shared" si="150"/>
        <v>#DIV/0!</v>
      </c>
      <c r="M910" s="287" t="str">
        <f t="shared" si="144"/>
        <v/>
      </c>
      <c r="N910" s="288" t="e">
        <f ca="1">MATCH(F910,[4]IMC!B:B,0)</f>
        <v>#NAME?</v>
      </c>
      <c r="O910" s="288" t="e">
        <f t="shared" ca="1" si="143"/>
        <v>#NAME?</v>
      </c>
      <c r="P910" s="287" t="e">
        <f ca="1">CONCATENATE(INDEX([4]IMC!$F$1:$R$5,5,$O910) &amp; " e " &amp; INDEX([4]IMC!$F$1:$R$5,5,$O910+1))</f>
        <v>#NAME?</v>
      </c>
      <c r="Q910" s="281"/>
      <c r="R910" s="288" t="e">
        <f ca="1">MATCH(F910,[4]PC!A:A,0)</f>
        <v>#NAME?</v>
      </c>
      <c r="S910" s="288" t="e">
        <f t="shared" ca="1" si="145"/>
        <v>#NAME?</v>
      </c>
      <c r="T910" s="296" t="e">
        <f ca="1">CONCATENATE(INDEX([4]PC!$E$1:$M$2,1,$S910) &amp; " e " &amp; INDEX([4]PC!$E$1:$M$2,1,$S910+1))</f>
        <v>#NAME?</v>
      </c>
      <c r="U910" s="339"/>
      <c r="V910" s="335" t="e">
        <f t="shared" ca="1" si="146"/>
        <v>#NAME?</v>
      </c>
      <c r="W910" s="335" t="e">
        <f ca="1">CONCATENATE(INDEX([4]IMC!$F$1:$R$5,5,$V910) &amp; " e " &amp; INDEX([4]IMC!$F$1:$R$5,5,$V910+1))</f>
        <v>#NAME?</v>
      </c>
      <c r="X910" s="336">
        <f t="shared" si="147"/>
        <v>0</v>
      </c>
      <c r="Y910" s="336">
        <f t="shared" si="148"/>
        <v>0</v>
      </c>
      <c r="Z910" s="337"/>
      <c r="AA910" s="294" t="e">
        <f ca="1">VLOOKUP(F910,[4]IMC!$B$6:$R$210,5,FALSE)</f>
        <v>#NAME?</v>
      </c>
      <c r="AB910" s="294" t="e">
        <f ca="1">VLOOKUP(F910,[4]IMC!$B$6:$R$210,6,FALSE)</f>
        <v>#NAME?</v>
      </c>
      <c r="AC910" s="294" t="e">
        <f ca="1">VLOOKUP(F910,[4]IMC!$B$6:$R$210,7,FALSE)</f>
        <v>#NAME?</v>
      </c>
      <c r="AD910" s="294" t="e">
        <f ca="1">VLOOKUP(F910,[4]IMC!$B$6:$R$210,8,FALSE)</f>
        <v>#NAME?</v>
      </c>
      <c r="AE910" s="294" t="e">
        <f ca="1">VLOOKUP(F910,[4]IMC!$B$6:$R$210,9,FALSE)</f>
        <v>#NAME?</v>
      </c>
      <c r="AF910" s="294" t="e">
        <f ca="1">VLOOKUP(F910,[4]IMC!$B$6:$R$210,10,FALSE)</f>
        <v>#NAME?</v>
      </c>
      <c r="AG910" s="294" t="e">
        <f ca="1">VLOOKUP(F910,[4]IMC!$B$6:$R$210,11,FALSE)</f>
        <v>#NAME?</v>
      </c>
      <c r="AH910" s="294" t="e">
        <f ca="1">VLOOKUP(F910,[4]IMC!$B$6:$R$210,12,FALSE)</f>
        <v>#NAME?</v>
      </c>
      <c r="AI910" s="294" t="e">
        <f ca="1">VLOOKUP(F910,[4]IMC!$B$6:$R$210,13,FALSE)</f>
        <v>#NAME?</v>
      </c>
      <c r="AJ910" s="294" t="e">
        <f ca="1">VLOOKUP(F910,[4]IMC!$B$6:$R$210,14,FALSE)</f>
        <v>#NAME?</v>
      </c>
      <c r="AK910" s="294" t="e">
        <f ca="1">VLOOKUP(F910,[4]IMC!$B$6:$R$210,15,FALSE)</f>
        <v>#NAME?</v>
      </c>
      <c r="AL910" s="294" t="e">
        <f ca="1">VLOOKUP(F910,[4]IMC!$B$6:$R$210,16,FALSE)</f>
        <v>#NAME?</v>
      </c>
      <c r="AM910" s="294" t="e">
        <f ca="1">VLOOKUP(F910,[4]IMC!$B$6:$R$210,17,FALSE)</f>
        <v>#NAME?</v>
      </c>
    </row>
    <row r="911" spans="1:39" ht="12">
      <c r="A911" s="281"/>
      <c r="B911" s="281"/>
      <c r="C911" s="281"/>
      <c r="D911" s="283"/>
      <c r="E911" s="283"/>
      <c r="F911" s="284" t="e">
        <f t="shared" ca="1" si="141"/>
        <v>#NAME?</v>
      </c>
      <c r="G911" s="285" t="e">
        <f t="shared" ca="1" si="142"/>
        <v>#NAME?</v>
      </c>
      <c r="H911" s="281"/>
      <c r="I911" s="281"/>
      <c r="J911" s="281">
        <f t="shared" si="149"/>
        <v>0</v>
      </c>
      <c r="K911" s="281"/>
      <c r="L911" s="300" t="e">
        <f t="shared" si="150"/>
        <v>#DIV/0!</v>
      </c>
      <c r="M911" s="287" t="str">
        <f t="shared" si="144"/>
        <v/>
      </c>
      <c r="N911" s="288" t="e">
        <f ca="1">MATCH(F911,[4]IMC!B:B,0)</f>
        <v>#NAME?</v>
      </c>
      <c r="O911" s="288" t="e">
        <f t="shared" ca="1" si="143"/>
        <v>#NAME?</v>
      </c>
      <c r="P911" s="287" t="e">
        <f ca="1">CONCATENATE(INDEX([4]IMC!$F$1:$R$5,5,$O911) &amp; " e " &amp; INDEX([4]IMC!$F$1:$R$5,5,$O911+1))</f>
        <v>#NAME?</v>
      </c>
      <c r="Q911" s="281"/>
      <c r="R911" s="288" t="e">
        <f ca="1">MATCH(F911,[4]PC!A:A,0)</f>
        <v>#NAME?</v>
      </c>
      <c r="S911" s="288" t="e">
        <f t="shared" ca="1" si="145"/>
        <v>#NAME?</v>
      </c>
      <c r="T911" s="296" t="e">
        <f ca="1">CONCATENATE(INDEX([4]PC!$E$1:$M$2,1,$S911) &amp; " e " &amp; INDEX([4]PC!$E$1:$M$2,1,$S911+1))</f>
        <v>#NAME?</v>
      </c>
      <c r="U911" s="339"/>
      <c r="V911" s="335" t="e">
        <f t="shared" ca="1" si="146"/>
        <v>#NAME?</v>
      </c>
      <c r="W911" s="335" t="e">
        <f ca="1">CONCATENATE(INDEX([4]IMC!$F$1:$R$5,5,$V911) &amp; " e " &amp; INDEX([4]IMC!$F$1:$R$5,5,$V911+1))</f>
        <v>#NAME?</v>
      </c>
      <c r="X911" s="336">
        <f t="shared" si="147"/>
        <v>0</v>
      </c>
      <c r="Y911" s="336">
        <f t="shared" si="148"/>
        <v>0</v>
      </c>
      <c r="Z911" s="340"/>
      <c r="AA911" s="294" t="e">
        <f ca="1">VLOOKUP(F911,[4]IMC!$B$6:$R$210,5,FALSE)</f>
        <v>#NAME?</v>
      </c>
      <c r="AB911" s="294" t="e">
        <f ca="1">VLOOKUP(F911,[4]IMC!$B$6:$R$210,6,FALSE)</f>
        <v>#NAME?</v>
      </c>
      <c r="AC911" s="294" t="e">
        <f ca="1">VLOOKUP(F911,[4]IMC!$B$6:$R$210,7,FALSE)</f>
        <v>#NAME?</v>
      </c>
      <c r="AD911" s="294" t="e">
        <f ca="1">VLOOKUP(F911,[4]IMC!$B$6:$R$210,8,FALSE)</f>
        <v>#NAME?</v>
      </c>
      <c r="AE911" s="294" t="e">
        <f ca="1">VLOOKUP(F911,[4]IMC!$B$6:$R$210,9,FALSE)</f>
        <v>#NAME?</v>
      </c>
      <c r="AF911" s="294" t="e">
        <f ca="1">VLOOKUP(F911,[4]IMC!$B$6:$R$210,10,FALSE)</f>
        <v>#NAME?</v>
      </c>
      <c r="AG911" s="294" t="e">
        <f ca="1">VLOOKUP(F911,[4]IMC!$B$6:$R$210,11,FALSE)</f>
        <v>#NAME?</v>
      </c>
      <c r="AH911" s="294" t="e">
        <f ca="1">VLOOKUP(F911,[4]IMC!$B$6:$R$210,12,FALSE)</f>
        <v>#NAME?</v>
      </c>
      <c r="AI911" s="294" t="e">
        <f ca="1">VLOOKUP(F911,[4]IMC!$B$6:$R$210,13,FALSE)</f>
        <v>#NAME?</v>
      </c>
      <c r="AJ911" s="294" t="e">
        <f ca="1">VLOOKUP(F911,[4]IMC!$B$6:$R$210,14,FALSE)</f>
        <v>#NAME?</v>
      </c>
      <c r="AK911" s="294" t="e">
        <f ca="1">VLOOKUP(F911,[4]IMC!$B$6:$R$210,15,FALSE)</f>
        <v>#NAME?</v>
      </c>
      <c r="AL911" s="294" t="e">
        <f ca="1">VLOOKUP(F911,[4]IMC!$B$6:$R$210,16,FALSE)</f>
        <v>#NAME?</v>
      </c>
      <c r="AM911" s="294" t="e">
        <f ca="1">VLOOKUP(F911,[4]IMC!$B$6:$R$210,17,FALSE)</f>
        <v>#NAME?</v>
      </c>
    </row>
    <row r="912" spans="1:39">
      <c r="Z912" s="314"/>
    </row>
    <row r="913" spans="26:26">
      <c r="Z913" s="314"/>
    </row>
    <row r="914" spans="26:26">
      <c r="Z914" s="314"/>
    </row>
    <row r="915" spans="26:26">
      <c r="Z915" s="314"/>
    </row>
    <row r="916" spans="26:26">
      <c r="Z916" s="314"/>
    </row>
    <row r="917" spans="26:26">
      <c r="Z917" s="314"/>
    </row>
    <row r="918" spans="26:26">
      <c r="Z918" s="314"/>
    </row>
    <row r="919" spans="26:26">
      <c r="Z919" s="314"/>
    </row>
    <row r="920" spans="26:26">
      <c r="Z920" s="314"/>
    </row>
    <row r="921" spans="26:26">
      <c r="Z921" s="314"/>
    </row>
    <row r="922" spans="26:26">
      <c r="Z922" s="314"/>
    </row>
    <row r="923" spans="26:26">
      <c r="Z923" s="314"/>
    </row>
    <row r="924" spans="26:26">
      <c r="Z924" s="314"/>
    </row>
    <row r="925" spans="26:26">
      <c r="Z925" s="314"/>
    </row>
    <row r="926" spans="26:26">
      <c r="Z926" s="314"/>
    </row>
    <row r="927" spans="26:26">
      <c r="Z927" s="314"/>
    </row>
    <row r="928" spans="26:26">
      <c r="Z928" s="314"/>
    </row>
    <row r="929" spans="26:26">
      <c r="Z929" s="314"/>
    </row>
    <row r="930" spans="26:26">
      <c r="Z930" s="314"/>
    </row>
    <row r="931" spans="26:26">
      <c r="Z931" s="314"/>
    </row>
    <row r="932" spans="26:26">
      <c r="Z932" s="314"/>
    </row>
    <row r="933" spans="26:26">
      <c r="Z933" s="314"/>
    </row>
    <row r="934" spans="26:26">
      <c r="Z934" s="314"/>
    </row>
    <row r="935" spans="26:26">
      <c r="Z935" s="314"/>
    </row>
    <row r="936" spans="26:26">
      <c r="Z936" s="314"/>
    </row>
    <row r="937" spans="26:26">
      <c r="Z937" s="314"/>
    </row>
    <row r="938" spans="26:26">
      <c r="Z938" s="314"/>
    </row>
    <row r="939" spans="26:26">
      <c r="Z939" s="314"/>
    </row>
    <row r="940" spans="26:26">
      <c r="Z940" s="314"/>
    </row>
    <row r="941" spans="26:26">
      <c r="Z941" s="314"/>
    </row>
    <row r="942" spans="26:26">
      <c r="Z942" s="314"/>
    </row>
    <row r="943" spans="26:26">
      <c r="Z943" s="314"/>
    </row>
    <row r="944" spans="26:26">
      <c r="Z944" s="314"/>
    </row>
    <row r="945" spans="26:26">
      <c r="Z945" s="314"/>
    </row>
    <row r="946" spans="26:26">
      <c r="Z946" s="314"/>
    </row>
    <row r="947" spans="26:26">
      <c r="Z947" s="314"/>
    </row>
    <row r="948" spans="26:26">
      <c r="Z948" s="314"/>
    </row>
    <row r="949" spans="26:26">
      <c r="Z949" s="314"/>
    </row>
    <row r="950" spans="26:26">
      <c r="Z950" s="314"/>
    </row>
    <row r="951" spans="26:26">
      <c r="Z951" s="314"/>
    </row>
    <row r="952" spans="26:26">
      <c r="Z952" s="314"/>
    </row>
    <row r="953" spans="26:26">
      <c r="Z953" s="314"/>
    </row>
    <row r="954" spans="26:26">
      <c r="Z954" s="314"/>
    </row>
    <row r="955" spans="26:26">
      <c r="Z955" s="314"/>
    </row>
    <row r="956" spans="26:26">
      <c r="Z956" s="314"/>
    </row>
    <row r="957" spans="26:26">
      <c r="Z957" s="314"/>
    </row>
    <row r="958" spans="26:26">
      <c r="Z958" s="314"/>
    </row>
    <row r="959" spans="26:26">
      <c r="Z959" s="314"/>
    </row>
    <row r="960" spans="26:26">
      <c r="Z960" s="314"/>
    </row>
    <row r="961" spans="26:26">
      <c r="Z961" s="314"/>
    </row>
    <row r="962" spans="26:26">
      <c r="Z962" s="314"/>
    </row>
    <row r="963" spans="26:26">
      <c r="Z963" s="314"/>
    </row>
    <row r="964" spans="26:26">
      <c r="Z964" s="314"/>
    </row>
    <row r="965" spans="26:26">
      <c r="Z965" s="314"/>
    </row>
    <row r="966" spans="26:26">
      <c r="Z966" s="314"/>
    </row>
    <row r="967" spans="26:26">
      <c r="Z967" s="314"/>
    </row>
    <row r="968" spans="26:26">
      <c r="Z968" s="314"/>
    </row>
    <row r="969" spans="26:26">
      <c r="Z969" s="314"/>
    </row>
    <row r="970" spans="26:26">
      <c r="Z970" s="314"/>
    </row>
    <row r="971" spans="26:26">
      <c r="Z971" s="314"/>
    </row>
    <row r="972" spans="26:26">
      <c r="Z972" s="314"/>
    </row>
    <row r="973" spans="26:26">
      <c r="Z973" s="314"/>
    </row>
    <row r="974" spans="26:26">
      <c r="Z974" s="314"/>
    </row>
    <row r="975" spans="26:26">
      <c r="Z975" s="314"/>
    </row>
    <row r="976" spans="26:26">
      <c r="Z976" s="314"/>
    </row>
    <row r="977" spans="26:26">
      <c r="Z977" s="314"/>
    </row>
    <row r="978" spans="26:26">
      <c r="Z978" s="314"/>
    </row>
    <row r="979" spans="26:26">
      <c r="Z979" s="314"/>
    </row>
    <row r="980" spans="26:26">
      <c r="Z980" s="314"/>
    </row>
    <row r="981" spans="26:26">
      <c r="Z981" s="314"/>
    </row>
    <row r="982" spans="26:26">
      <c r="Z982" s="314"/>
    </row>
    <row r="983" spans="26:26">
      <c r="Z983" s="314"/>
    </row>
    <row r="984" spans="26:26">
      <c r="Z984" s="314"/>
    </row>
    <row r="985" spans="26:26">
      <c r="Z985" s="314"/>
    </row>
    <row r="986" spans="26:26">
      <c r="Z986" s="314"/>
    </row>
    <row r="987" spans="26:26">
      <c r="Z987" s="314"/>
    </row>
    <row r="988" spans="26:26">
      <c r="Z988" s="314"/>
    </row>
    <row r="989" spans="26:26">
      <c r="Z989" s="314"/>
    </row>
    <row r="990" spans="26:26">
      <c r="Z990" s="314"/>
    </row>
    <row r="991" spans="26:26">
      <c r="Z991" s="314"/>
    </row>
    <row r="992" spans="26:26">
      <c r="Z992" s="314"/>
    </row>
    <row r="993" spans="26:26">
      <c r="Z993" s="314"/>
    </row>
    <row r="994" spans="26:26">
      <c r="Z994" s="314"/>
    </row>
    <row r="995" spans="26:26">
      <c r="Z995" s="314"/>
    </row>
    <row r="996" spans="26:26">
      <c r="Z996" s="314"/>
    </row>
    <row r="997" spans="26:26">
      <c r="Z997" s="314"/>
    </row>
    <row r="998" spans="26:26">
      <c r="Z998" s="314"/>
    </row>
    <row r="999" spans="26:26">
      <c r="Z999" s="314"/>
    </row>
    <row r="1000" spans="26:26">
      <c r="Z1000" s="314"/>
    </row>
    <row r="1001" spans="26:26">
      <c r="Z1001" s="314"/>
    </row>
    <row r="1002" spans="26:26">
      <c r="Z1002" s="314"/>
    </row>
    <row r="1003" spans="26:26">
      <c r="Z1003" s="314"/>
    </row>
    <row r="1004" spans="26:26">
      <c r="Z1004" s="314"/>
    </row>
    <row r="1005" spans="26:26">
      <c r="Z1005" s="314"/>
    </row>
    <row r="1006" spans="26:26">
      <c r="Z1006" s="314"/>
    </row>
    <row r="1007" spans="26:26">
      <c r="Z1007" s="314"/>
    </row>
    <row r="1008" spans="26:26">
      <c r="Z1008" s="314"/>
    </row>
    <row r="1009" spans="26:26">
      <c r="Z1009" s="314"/>
    </row>
    <row r="1010" spans="26:26">
      <c r="Z1010" s="314"/>
    </row>
    <row r="1011" spans="26:26">
      <c r="Z1011" s="314"/>
    </row>
    <row r="1012" spans="26:26">
      <c r="Z1012" s="314"/>
    </row>
    <row r="1013" spans="26:26">
      <c r="Z1013" s="314"/>
    </row>
    <row r="1014" spans="26:26">
      <c r="Z1014" s="314"/>
    </row>
    <row r="1015" spans="26:26">
      <c r="Z1015" s="314"/>
    </row>
    <row r="1016" spans="26:26">
      <c r="Z1016" s="314"/>
    </row>
    <row r="1017" spans="26:26">
      <c r="Z1017" s="314"/>
    </row>
    <row r="1018" spans="26:26">
      <c r="Z1018" s="314"/>
    </row>
    <row r="1019" spans="26:26">
      <c r="Z1019" s="314"/>
    </row>
    <row r="1020" spans="26:26">
      <c r="Z1020" s="314"/>
    </row>
    <row r="1021" spans="26:26">
      <c r="Z1021" s="314"/>
    </row>
    <row r="1022" spans="26:26">
      <c r="Z1022" s="314"/>
    </row>
    <row r="1023" spans="26:26">
      <c r="Z1023" s="314"/>
    </row>
    <row r="1024" spans="26:26">
      <c r="Z1024" s="314"/>
    </row>
    <row r="1025" spans="26:26">
      <c r="Z1025" s="314"/>
    </row>
    <row r="1026" spans="26:26">
      <c r="Z1026" s="314"/>
    </row>
    <row r="1027" spans="26:26">
      <c r="Z1027" s="314"/>
    </row>
    <row r="1028" spans="26:26">
      <c r="Z1028" s="314"/>
    </row>
    <row r="1029" spans="26:26">
      <c r="Z1029" s="314"/>
    </row>
    <row r="1030" spans="26:26">
      <c r="Z1030" s="314"/>
    </row>
    <row r="1031" spans="26:26">
      <c r="Z1031" s="314"/>
    </row>
    <row r="1032" spans="26:26">
      <c r="Z1032" s="314"/>
    </row>
    <row r="1033" spans="26:26">
      <c r="Z1033" s="314"/>
    </row>
    <row r="1034" spans="26:26">
      <c r="Z1034" s="314"/>
    </row>
    <row r="1035" spans="26:26">
      <c r="Z1035" s="314"/>
    </row>
    <row r="1036" spans="26:26">
      <c r="Z1036" s="314"/>
    </row>
    <row r="1037" spans="26:26">
      <c r="Z1037" s="314"/>
    </row>
    <row r="1038" spans="26:26">
      <c r="Z1038" s="314"/>
    </row>
    <row r="1039" spans="26:26">
      <c r="Z1039" s="314"/>
    </row>
    <row r="1040" spans="26:26">
      <c r="Z1040" s="314"/>
    </row>
    <row r="1041" spans="26:26">
      <c r="Z1041" s="314"/>
    </row>
    <row r="1042" spans="26:26">
      <c r="Z1042" s="314"/>
    </row>
    <row r="1043" spans="26:26">
      <c r="Z1043" s="314"/>
    </row>
    <row r="1044" spans="26:26">
      <c r="Z1044" s="314"/>
    </row>
    <row r="1045" spans="26:26">
      <c r="Z1045" s="314"/>
    </row>
    <row r="1046" spans="26:26">
      <c r="Z1046" s="314"/>
    </row>
    <row r="1047" spans="26:26">
      <c r="Z1047" s="314"/>
    </row>
    <row r="1048" spans="26:26">
      <c r="Z1048" s="314"/>
    </row>
    <row r="1049" spans="26:26">
      <c r="Z1049" s="314"/>
    </row>
    <row r="1050" spans="26:26">
      <c r="Z1050" s="314"/>
    </row>
    <row r="1051" spans="26:26">
      <c r="Z1051" s="314"/>
    </row>
    <row r="1052" spans="26:26">
      <c r="Z1052" s="314"/>
    </row>
    <row r="1053" spans="26:26">
      <c r="Z1053" s="314"/>
    </row>
    <row r="1054" spans="26:26">
      <c r="Z1054" s="314"/>
    </row>
    <row r="1055" spans="26:26">
      <c r="Z1055" s="314"/>
    </row>
    <row r="1056" spans="26:26">
      <c r="Z1056" s="314"/>
    </row>
    <row r="1057" spans="26:26">
      <c r="Z1057" s="314"/>
    </row>
    <row r="1058" spans="26:26">
      <c r="Z1058" s="314"/>
    </row>
    <row r="1059" spans="26:26">
      <c r="Z1059" s="314"/>
    </row>
    <row r="1060" spans="26:26">
      <c r="Z1060" s="314"/>
    </row>
    <row r="1061" spans="26:26">
      <c r="Z1061" s="314"/>
    </row>
    <row r="1062" spans="26:26">
      <c r="Z1062" s="314"/>
    </row>
    <row r="1063" spans="26:26">
      <c r="Z1063" s="314"/>
    </row>
    <row r="1064" spans="26:26">
      <c r="Z1064" s="314"/>
    </row>
    <row r="1065" spans="26:26">
      <c r="Z1065" s="314"/>
    </row>
    <row r="1066" spans="26:26">
      <c r="Z1066" s="314"/>
    </row>
    <row r="1067" spans="26:26">
      <c r="Z1067" s="314"/>
    </row>
    <row r="1068" spans="26:26">
      <c r="Z1068" s="314"/>
    </row>
    <row r="1069" spans="26:26">
      <c r="Z1069" s="314"/>
    </row>
    <row r="1070" spans="26:26">
      <c r="Z1070" s="314"/>
    </row>
    <row r="1071" spans="26:26">
      <c r="Z1071" s="314"/>
    </row>
    <row r="1072" spans="26:26">
      <c r="Z1072" s="314"/>
    </row>
    <row r="1073" spans="26:26">
      <c r="Z1073" s="314"/>
    </row>
    <row r="1074" spans="26:26">
      <c r="Z1074" s="314"/>
    </row>
    <row r="1075" spans="26:26">
      <c r="Z1075" s="314"/>
    </row>
    <row r="1076" spans="26:26">
      <c r="Z1076" s="314"/>
    </row>
    <row r="1077" spans="26:26">
      <c r="Z1077" s="314"/>
    </row>
    <row r="1078" spans="26:26">
      <c r="Z1078" s="314"/>
    </row>
    <row r="1079" spans="26:26">
      <c r="Z1079" s="314"/>
    </row>
    <row r="1080" spans="26:26">
      <c r="Z1080" s="314"/>
    </row>
    <row r="1081" spans="26:26">
      <c r="Z1081" s="314"/>
    </row>
    <row r="1082" spans="26:26">
      <c r="Z1082" s="314"/>
    </row>
    <row r="1083" spans="26:26">
      <c r="Z1083" s="314"/>
    </row>
    <row r="1084" spans="26:26">
      <c r="Z1084" s="314"/>
    </row>
    <row r="1085" spans="26:26">
      <c r="Z1085" s="314"/>
    </row>
    <row r="1086" spans="26:26">
      <c r="Z1086" s="314"/>
    </row>
    <row r="1087" spans="26:26">
      <c r="Z1087" s="314"/>
    </row>
    <row r="1088" spans="26:26">
      <c r="Z1088" s="314"/>
    </row>
    <row r="1089" spans="26:26">
      <c r="Z1089" s="314"/>
    </row>
    <row r="1090" spans="26:26">
      <c r="Z1090" s="314"/>
    </row>
    <row r="1091" spans="26:26">
      <c r="Z1091" s="314"/>
    </row>
    <row r="1092" spans="26:26">
      <c r="Z1092" s="314"/>
    </row>
    <row r="1093" spans="26:26">
      <c r="Z1093" s="314"/>
    </row>
    <row r="1094" spans="26:26">
      <c r="Z1094" s="314"/>
    </row>
    <row r="1095" spans="26:26">
      <c r="Z1095" s="314"/>
    </row>
    <row r="1096" spans="26:26">
      <c r="Z1096" s="314"/>
    </row>
    <row r="1097" spans="26:26">
      <c r="Z1097" s="314"/>
    </row>
    <row r="1098" spans="26:26">
      <c r="Z1098" s="314"/>
    </row>
    <row r="1099" spans="26:26">
      <c r="Z1099" s="314"/>
    </row>
    <row r="1100" spans="26:26">
      <c r="Z1100" s="314"/>
    </row>
    <row r="1101" spans="26:26">
      <c r="Z1101" s="314"/>
    </row>
    <row r="1102" spans="26:26">
      <c r="Z1102" s="314"/>
    </row>
    <row r="1103" spans="26:26">
      <c r="Z1103" s="314"/>
    </row>
    <row r="1104" spans="26:26">
      <c r="Z1104" s="314"/>
    </row>
    <row r="1105" spans="26:26">
      <c r="Z1105" s="314"/>
    </row>
    <row r="1106" spans="26:26">
      <c r="Z1106" s="314"/>
    </row>
    <row r="1107" spans="26:26">
      <c r="Z1107" s="314"/>
    </row>
    <row r="1108" spans="26:26">
      <c r="Z1108" s="314"/>
    </row>
    <row r="1109" spans="26:26">
      <c r="Z1109" s="314"/>
    </row>
    <row r="1110" spans="26:26">
      <c r="Z1110" s="314"/>
    </row>
    <row r="1111" spans="26:26">
      <c r="Z1111" s="314"/>
    </row>
    <row r="1112" spans="26:26">
      <c r="Z1112" s="314"/>
    </row>
    <row r="1113" spans="26:26">
      <c r="Z1113" s="314"/>
    </row>
    <row r="1114" spans="26:26">
      <c r="Z1114" s="314"/>
    </row>
    <row r="1115" spans="26:26">
      <c r="Z1115" s="314"/>
    </row>
    <row r="1116" spans="26:26">
      <c r="Z1116" s="314"/>
    </row>
    <row r="1117" spans="26:26">
      <c r="Z1117" s="314"/>
    </row>
    <row r="1118" spans="26:26">
      <c r="Z1118" s="314"/>
    </row>
    <row r="1119" spans="26:26">
      <c r="Z1119" s="314"/>
    </row>
    <row r="1120" spans="26:26">
      <c r="Z1120" s="314"/>
    </row>
    <row r="1121" spans="26:26">
      <c r="Z1121" s="314"/>
    </row>
    <row r="1122" spans="26:26">
      <c r="Z1122" s="314"/>
    </row>
    <row r="1123" spans="26:26">
      <c r="Z1123" s="314"/>
    </row>
    <row r="1124" spans="26:26">
      <c r="Z1124" s="314"/>
    </row>
    <row r="1125" spans="26:26">
      <c r="Z1125" s="314"/>
    </row>
    <row r="1126" spans="26:26">
      <c r="Z1126" s="314"/>
    </row>
    <row r="1127" spans="26:26">
      <c r="Z1127" s="314"/>
    </row>
    <row r="1128" spans="26:26">
      <c r="Z1128" s="314"/>
    </row>
    <row r="1129" spans="26:26">
      <c r="Z1129" s="314"/>
    </row>
    <row r="1130" spans="26:26">
      <c r="Z1130" s="314"/>
    </row>
    <row r="1131" spans="26:26">
      <c r="Z1131" s="314"/>
    </row>
    <row r="1132" spans="26:26">
      <c r="Z1132" s="314"/>
    </row>
    <row r="1133" spans="26:26">
      <c r="Z1133" s="314"/>
    </row>
    <row r="1134" spans="26:26">
      <c r="Z1134" s="314"/>
    </row>
    <row r="1135" spans="26:26">
      <c r="Z1135" s="314"/>
    </row>
    <row r="1136" spans="26:26">
      <c r="Z1136" s="314"/>
    </row>
    <row r="1137" spans="26:26">
      <c r="Z1137" s="314"/>
    </row>
    <row r="1138" spans="26:26">
      <c r="Z1138" s="314"/>
    </row>
    <row r="1139" spans="26:26">
      <c r="Z1139" s="314"/>
    </row>
    <row r="1140" spans="26:26">
      <c r="Z1140" s="314"/>
    </row>
    <row r="1141" spans="26:26">
      <c r="Z1141" s="314"/>
    </row>
    <row r="1142" spans="26:26">
      <c r="Z1142" s="314"/>
    </row>
    <row r="1143" spans="26:26">
      <c r="Z1143" s="314"/>
    </row>
    <row r="1144" spans="26:26">
      <c r="Z1144" s="314"/>
    </row>
    <row r="1145" spans="26:26">
      <c r="Z1145" s="314"/>
    </row>
    <row r="1146" spans="26:26">
      <c r="Z1146" s="314"/>
    </row>
    <row r="1147" spans="26:26">
      <c r="Z1147" s="314"/>
    </row>
    <row r="1148" spans="26:26">
      <c r="Z1148" s="314"/>
    </row>
    <row r="1149" spans="26:26">
      <c r="Z1149" s="314"/>
    </row>
    <row r="1150" spans="26:26">
      <c r="Z1150" s="314"/>
    </row>
    <row r="1151" spans="26:26">
      <c r="Z1151" s="314"/>
    </row>
    <row r="1152" spans="26:26">
      <c r="Z1152" s="314"/>
    </row>
    <row r="1153" spans="26:26">
      <c r="Z1153" s="314"/>
    </row>
    <row r="1154" spans="26:26">
      <c r="Z1154" s="314"/>
    </row>
    <row r="1155" spans="26:26">
      <c r="Z1155" s="314"/>
    </row>
    <row r="1156" spans="26:26">
      <c r="Z1156" s="314"/>
    </row>
    <row r="1157" spans="26:26">
      <c r="Z1157" s="314"/>
    </row>
    <row r="1158" spans="26:26">
      <c r="Z1158" s="314"/>
    </row>
    <row r="1159" spans="26:26">
      <c r="Z1159" s="314"/>
    </row>
    <row r="1160" spans="26:26">
      <c r="Z1160" s="314"/>
    </row>
    <row r="1161" spans="26:26">
      <c r="Z1161" s="314"/>
    </row>
    <row r="1162" spans="26:26">
      <c r="Z1162" s="314"/>
    </row>
    <row r="1163" spans="26:26">
      <c r="Z1163" s="314"/>
    </row>
    <row r="1164" spans="26:26">
      <c r="Z1164" s="314"/>
    </row>
    <row r="1165" spans="26:26">
      <c r="Z1165" s="314"/>
    </row>
    <row r="1166" spans="26:26">
      <c r="Z1166" s="314"/>
    </row>
    <row r="1167" spans="26:26">
      <c r="Z1167" s="314"/>
    </row>
    <row r="1168" spans="26:26">
      <c r="Z1168" s="314"/>
    </row>
    <row r="1169" spans="26:26">
      <c r="Z1169" s="314"/>
    </row>
    <row r="1170" spans="26:26">
      <c r="Z1170" s="314"/>
    </row>
    <row r="1171" spans="26:26">
      <c r="Z1171" s="314"/>
    </row>
    <row r="1172" spans="26:26">
      <c r="Z1172" s="314"/>
    </row>
    <row r="1173" spans="26:26">
      <c r="Z1173" s="314"/>
    </row>
    <row r="1174" spans="26:26">
      <c r="Z1174" s="314"/>
    </row>
    <row r="1175" spans="26:26">
      <c r="Z1175" s="314"/>
    </row>
    <row r="1176" spans="26:26">
      <c r="Z1176" s="314"/>
    </row>
    <row r="1177" spans="26:26">
      <c r="Z1177" s="314"/>
    </row>
    <row r="1178" spans="26:26">
      <c r="Z1178" s="314"/>
    </row>
    <row r="1179" spans="26:26">
      <c r="Z1179" s="314"/>
    </row>
    <row r="1180" spans="26:26">
      <c r="Z1180" s="314"/>
    </row>
    <row r="1181" spans="26:26">
      <c r="Z1181" s="314"/>
    </row>
    <row r="1182" spans="26:26">
      <c r="Z1182" s="314"/>
    </row>
    <row r="1183" spans="26:26">
      <c r="Z1183" s="314"/>
    </row>
    <row r="1184" spans="26:26">
      <c r="Z1184" s="314"/>
    </row>
    <row r="1185" spans="26:26">
      <c r="Z1185" s="314"/>
    </row>
    <row r="1186" spans="26:26">
      <c r="Z1186" s="314"/>
    </row>
    <row r="1187" spans="26:26">
      <c r="Z1187" s="314"/>
    </row>
    <row r="1188" spans="26:26">
      <c r="Z1188" s="314"/>
    </row>
    <row r="1189" spans="26:26">
      <c r="Z1189" s="314"/>
    </row>
    <row r="1190" spans="26:26">
      <c r="Z1190" s="314"/>
    </row>
    <row r="1191" spans="26:26">
      <c r="Z1191" s="314"/>
    </row>
    <row r="1192" spans="26:26">
      <c r="Z1192" s="314"/>
    </row>
    <row r="1193" spans="26:26">
      <c r="Z1193" s="314"/>
    </row>
    <row r="1194" spans="26:26">
      <c r="Z1194" s="314"/>
    </row>
    <row r="1195" spans="26:26">
      <c r="Z1195" s="314"/>
    </row>
    <row r="1196" spans="26:26">
      <c r="Z1196" s="314"/>
    </row>
    <row r="1197" spans="26:26">
      <c r="Z1197" s="314"/>
    </row>
    <row r="1198" spans="26:26">
      <c r="Z1198" s="314"/>
    </row>
    <row r="1199" spans="26:26">
      <c r="Z1199" s="314"/>
    </row>
    <row r="1200" spans="26:26">
      <c r="Z1200" s="314"/>
    </row>
    <row r="1201" spans="26:26">
      <c r="Z1201" s="314"/>
    </row>
    <row r="1202" spans="26:26">
      <c r="Z1202" s="314"/>
    </row>
    <row r="1203" spans="26:26">
      <c r="Z1203" s="314"/>
    </row>
    <row r="1204" spans="26:26">
      <c r="Z1204" s="314"/>
    </row>
    <row r="1205" spans="26:26">
      <c r="Z1205" s="314"/>
    </row>
    <row r="1206" spans="26:26">
      <c r="Z1206" s="314"/>
    </row>
    <row r="1207" spans="26:26">
      <c r="Z1207" s="314"/>
    </row>
    <row r="1208" spans="26:26">
      <c r="Z1208" s="314"/>
    </row>
    <row r="1209" spans="26:26">
      <c r="Z1209" s="314"/>
    </row>
    <row r="1210" spans="26:26">
      <c r="Z1210" s="314"/>
    </row>
    <row r="1211" spans="26:26">
      <c r="Z1211" s="314"/>
    </row>
    <row r="1212" spans="26:26">
      <c r="Z1212" s="314"/>
    </row>
    <row r="1213" spans="26:26">
      <c r="Z1213" s="314"/>
    </row>
    <row r="1214" spans="26:26">
      <c r="Z1214" s="314"/>
    </row>
    <row r="1215" spans="26:26">
      <c r="Z1215" s="314"/>
    </row>
    <row r="1216" spans="26:26">
      <c r="Z1216" s="314"/>
    </row>
    <row r="1217" spans="26:26">
      <c r="Z1217" s="314"/>
    </row>
    <row r="1218" spans="26:26">
      <c r="Z1218" s="314"/>
    </row>
    <row r="1219" spans="26:26">
      <c r="Z1219" s="314"/>
    </row>
    <row r="1220" spans="26:26">
      <c r="Z1220" s="314"/>
    </row>
    <row r="1221" spans="26:26">
      <c r="Z1221" s="314"/>
    </row>
    <row r="1222" spans="26:26">
      <c r="Z1222" s="314"/>
    </row>
    <row r="1223" spans="26:26">
      <c r="Z1223" s="314"/>
    </row>
    <row r="1224" spans="26:26">
      <c r="Z1224" s="314"/>
    </row>
    <row r="1225" spans="26:26">
      <c r="Z1225" s="314"/>
    </row>
    <row r="1226" spans="26:26">
      <c r="Z1226" s="314"/>
    </row>
    <row r="1227" spans="26:26">
      <c r="Z1227" s="314"/>
    </row>
    <row r="1228" spans="26:26">
      <c r="Z1228" s="314"/>
    </row>
    <row r="1229" spans="26:26">
      <c r="Z1229" s="314"/>
    </row>
    <row r="1230" spans="26:26">
      <c r="Z1230" s="314"/>
    </row>
    <row r="1231" spans="26:26">
      <c r="Z1231" s="314"/>
    </row>
    <row r="1232" spans="26:26">
      <c r="Z1232" s="314"/>
    </row>
    <row r="1233" spans="26:26">
      <c r="Z1233" s="314"/>
    </row>
    <row r="1234" spans="26:26">
      <c r="Z1234" s="314"/>
    </row>
    <row r="1235" spans="26:26">
      <c r="Z1235" s="314"/>
    </row>
    <row r="1236" spans="26:26">
      <c r="Z1236" s="314"/>
    </row>
    <row r="1237" spans="26:26">
      <c r="Z1237" s="314"/>
    </row>
    <row r="1238" spans="26:26">
      <c r="Z1238" s="314"/>
    </row>
    <row r="1239" spans="26:26">
      <c r="Z1239" s="314"/>
    </row>
    <row r="1240" spans="26:26">
      <c r="Z1240" s="314"/>
    </row>
    <row r="1241" spans="26:26">
      <c r="Z1241" s="314"/>
    </row>
    <row r="1242" spans="26:26">
      <c r="Z1242" s="314"/>
    </row>
    <row r="1243" spans="26:26">
      <c r="Z1243" s="314"/>
    </row>
    <row r="1244" spans="26:26">
      <c r="Z1244" s="314"/>
    </row>
    <row r="1245" spans="26:26">
      <c r="Z1245" s="314"/>
    </row>
    <row r="1246" spans="26:26">
      <c r="Z1246" s="314"/>
    </row>
    <row r="1247" spans="26:26">
      <c r="Z1247" s="314"/>
    </row>
    <row r="1248" spans="26:26">
      <c r="Z1248" s="314"/>
    </row>
    <row r="1249" spans="26:26">
      <c r="Z1249" s="314"/>
    </row>
    <row r="1250" spans="26:26">
      <c r="Z1250" s="314"/>
    </row>
    <row r="1251" spans="26:26">
      <c r="Z1251" s="314"/>
    </row>
    <row r="1252" spans="26:26">
      <c r="Z1252" s="314"/>
    </row>
    <row r="1253" spans="26:26">
      <c r="Z1253" s="314"/>
    </row>
    <row r="1254" spans="26:26">
      <c r="Z1254" s="314"/>
    </row>
    <row r="1255" spans="26:26">
      <c r="Z1255" s="314"/>
    </row>
    <row r="1256" spans="26:26">
      <c r="Z1256" s="314"/>
    </row>
    <row r="1257" spans="26:26">
      <c r="Z1257" s="314"/>
    </row>
    <row r="1258" spans="26:26">
      <c r="Z1258" s="314"/>
    </row>
    <row r="1259" spans="26:26">
      <c r="Z1259" s="314"/>
    </row>
    <row r="1260" spans="26:26">
      <c r="Z1260" s="314"/>
    </row>
    <row r="1261" spans="26:26">
      <c r="Z1261" s="314"/>
    </row>
    <row r="1262" spans="26:26">
      <c r="Z1262" s="314"/>
    </row>
    <row r="1263" spans="26:26">
      <c r="Z1263" s="314"/>
    </row>
    <row r="1264" spans="26:26">
      <c r="Z1264" s="314"/>
    </row>
    <row r="1265" spans="26:26">
      <c r="Z1265" s="314"/>
    </row>
    <row r="1266" spans="26:26">
      <c r="Z1266" s="314"/>
    </row>
    <row r="1267" spans="26:26">
      <c r="Z1267" s="314"/>
    </row>
    <row r="1268" spans="26:26">
      <c r="Z1268" s="314"/>
    </row>
    <row r="1269" spans="26:26">
      <c r="Z1269" s="314"/>
    </row>
    <row r="1270" spans="26:26">
      <c r="Z1270" s="314"/>
    </row>
    <row r="1271" spans="26:26">
      <c r="Z1271" s="314"/>
    </row>
    <row r="1272" spans="26:26">
      <c r="Z1272" s="314"/>
    </row>
    <row r="1273" spans="26:26">
      <c r="Z1273" s="314"/>
    </row>
    <row r="1274" spans="26:26">
      <c r="Z1274" s="314"/>
    </row>
    <row r="1275" spans="26:26">
      <c r="Z1275" s="314"/>
    </row>
    <row r="1276" spans="26:26">
      <c r="Z1276" s="314"/>
    </row>
    <row r="1277" spans="26:26">
      <c r="Z1277" s="314"/>
    </row>
    <row r="1278" spans="26:26">
      <c r="Z1278" s="314"/>
    </row>
    <row r="1279" spans="26:26">
      <c r="Z1279" s="314"/>
    </row>
    <row r="1280" spans="26:26">
      <c r="Z1280" s="314"/>
    </row>
    <row r="1281" spans="26:26">
      <c r="Z1281" s="314"/>
    </row>
    <row r="1282" spans="26:26">
      <c r="Z1282" s="314"/>
    </row>
    <row r="1283" spans="26:26">
      <c r="Z1283" s="314"/>
    </row>
    <row r="1284" spans="26:26">
      <c r="Z1284" s="314"/>
    </row>
    <row r="1285" spans="26:26">
      <c r="Z1285" s="314"/>
    </row>
    <row r="1286" spans="26:26">
      <c r="Z1286" s="314"/>
    </row>
    <row r="1287" spans="26:26">
      <c r="Z1287" s="314"/>
    </row>
    <row r="1288" spans="26:26">
      <c r="Z1288" s="314"/>
    </row>
    <row r="1289" spans="26:26">
      <c r="Z1289" s="314"/>
    </row>
    <row r="1290" spans="26:26">
      <c r="Z1290" s="314"/>
    </row>
    <row r="1291" spans="26:26">
      <c r="Z1291" s="314"/>
    </row>
    <row r="1292" spans="26:26">
      <c r="Z1292" s="314"/>
    </row>
    <row r="1293" spans="26:26">
      <c r="Z1293" s="314"/>
    </row>
    <row r="1294" spans="26:26">
      <c r="Z1294" s="314"/>
    </row>
    <row r="1295" spans="26:26">
      <c r="Z1295" s="314"/>
    </row>
    <row r="1296" spans="26:26">
      <c r="Z1296" s="314"/>
    </row>
    <row r="1297" spans="26:26">
      <c r="Z1297" s="314"/>
    </row>
    <row r="1298" spans="26:26">
      <c r="Z1298" s="314"/>
    </row>
    <row r="1299" spans="26:26">
      <c r="Z1299" s="314"/>
    </row>
    <row r="1300" spans="26:26">
      <c r="Z1300" s="314"/>
    </row>
    <row r="1301" spans="26:26">
      <c r="Z1301" s="314"/>
    </row>
    <row r="1302" spans="26:26">
      <c r="Z1302" s="314"/>
    </row>
    <row r="1303" spans="26:26">
      <c r="Z1303" s="314"/>
    </row>
    <row r="1304" spans="26:26">
      <c r="Z1304" s="314"/>
    </row>
    <row r="1305" spans="26:26">
      <c r="Z1305" s="314"/>
    </row>
    <row r="1306" spans="26:26">
      <c r="Z1306" s="314"/>
    </row>
    <row r="1307" spans="26:26">
      <c r="Z1307" s="314"/>
    </row>
    <row r="1308" spans="26:26">
      <c r="Z1308" s="314"/>
    </row>
    <row r="1309" spans="26:26">
      <c r="Z1309" s="314"/>
    </row>
    <row r="1310" spans="26:26">
      <c r="Z1310" s="314"/>
    </row>
    <row r="1311" spans="26:26">
      <c r="Z1311" s="314"/>
    </row>
    <row r="1312" spans="26:26">
      <c r="Z1312" s="314"/>
    </row>
    <row r="1313" spans="26:26">
      <c r="Z1313" s="314"/>
    </row>
    <row r="1314" spans="26:26">
      <c r="Z1314" s="314"/>
    </row>
    <row r="1315" spans="26:26">
      <c r="Z1315" s="314"/>
    </row>
    <row r="1316" spans="26:26">
      <c r="Z1316" s="314"/>
    </row>
    <row r="1317" spans="26:26">
      <c r="Z1317" s="314"/>
    </row>
    <row r="1318" spans="26:26">
      <c r="Z1318" s="314"/>
    </row>
    <row r="1319" spans="26:26">
      <c r="Z1319" s="314"/>
    </row>
    <row r="1320" spans="26:26">
      <c r="Z1320" s="314"/>
    </row>
    <row r="1321" spans="26:26">
      <c r="Z1321" s="314"/>
    </row>
    <row r="1322" spans="26:26">
      <c r="Z1322" s="314"/>
    </row>
    <row r="1323" spans="26:26">
      <c r="Z1323" s="314"/>
    </row>
    <row r="1324" spans="26:26">
      <c r="Z1324" s="314"/>
    </row>
    <row r="1325" spans="26:26">
      <c r="Z1325" s="314"/>
    </row>
    <row r="1326" spans="26:26">
      <c r="Z1326" s="314"/>
    </row>
    <row r="1327" spans="26:26">
      <c r="Z1327" s="314"/>
    </row>
    <row r="1328" spans="26:26">
      <c r="Z1328" s="314"/>
    </row>
    <row r="1329" spans="26:26">
      <c r="Z1329" s="314"/>
    </row>
    <row r="1330" spans="26:26">
      <c r="Z1330" s="314"/>
    </row>
    <row r="1331" spans="26:26">
      <c r="Z1331" s="314"/>
    </row>
    <row r="1332" spans="26:26">
      <c r="Z1332" s="314"/>
    </row>
    <row r="1333" spans="26:26">
      <c r="Z1333" s="314"/>
    </row>
    <row r="1334" spans="26:26">
      <c r="Z1334" s="314"/>
    </row>
    <row r="1335" spans="26:26">
      <c r="Z1335" s="314"/>
    </row>
    <row r="1336" spans="26:26">
      <c r="Z1336" s="314"/>
    </row>
    <row r="1337" spans="26:26">
      <c r="Z1337" s="314"/>
    </row>
    <row r="1338" spans="26:26">
      <c r="Z1338" s="314"/>
    </row>
    <row r="1339" spans="26:26">
      <c r="Z1339" s="314"/>
    </row>
    <row r="1340" spans="26:26">
      <c r="Z1340" s="314"/>
    </row>
    <row r="1341" spans="26:26">
      <c r="Z1341" s="314"/>
    </row>
    <row r="1342" spans="26:26">
      <c r="Z1342" s="314"/>
    </row>
    <row r="1343" spans="26:26">
      <c r="Z1343" s="314"/>
    </row>
    <row r="1344" spans="26:26">
      <c r="Z1344" s="314"/>
    </row>
    <row r="1345" spans="26:26">
      <c r="Z1345" s="314"/>
    </row>
    <row r="1346" spans="26:26">
      <c r="Z1346" s="314"/>
    </row>
    <row r="1347" spans="26:26">
      <c r="Z1347" s="314"/>
    </row>
    <row r="1348" spans="26:26">
      <c r="Z1348" s="314"/>
    </row>
    <row r="1349" spans="26:26">
      <c r="Z1349" s="314"/>
    </row>
    <row r="1350" spans="26:26">
      <c r="Z1350" s="314"/>
    </row>
    <row r="1351" spans="26:26">
      <c r="Z1351" s="314"/>
    </row>
    <row r="1352" spans="26:26">
      <c r="Z1352" s="314"/>
    </row>
    <row r="1353" spans="26:26">
      <c r="Z1353" s="314"/>
    </row>
    <row r="1354" spans="26:26">
      <c r="Z1354" s="314"/>
    </row>
    <row r="1355" spans="26:26">
      <c r="Z1355" s="314"/>
    </row>
    <row r="1356" spans="26:26">
      <c r="Z1356" s="314"/>
    </row>
    <row r="1357" spans="26:26">
      <c r="Z1357" s="314"/>
    </row>
    <row r="1358" spans="26:26">
      <c r="Z1358" s="314"/>
    </row>
    <row r="1359" spans="26:26">
      <c r="Z1359" s="314"/>
    </row>
    <row r="1360" spans="26:26">
      <c r="Z1360" s="314"/>
    </row>
    <row r="1361" spans="26:26">
      <c r="Z1361" s="314"/>
    </row>
    <row r="1362" spans="26:26">
      <c r="Z1362" s="314"/>
    </row>
    <row r="1363" spans="26:26">
      <c r="Z1363" s="314"/>
    </row>
    <row r="1364" spans="26:26">
      <c r="Z1364" s="314"/>
    </row>
    <row r="1365" spans="26:26">
      <c r="Z1365" s="314"/>
    </row>
    <row r="1366" spans="26:26">
      <c r="Z1366" s="314"/>
    </row>
    <row r="1367" spans="26:26">
      <c r="Z1367" s="314"/>
    </row>
    <row r="1368" spans="26:26">
      <c r="Z1368" s="314"/>
    </row>
    <row r="1369" spans="26:26">
      <c r="Z1369" s="314"/>
    </row>
    <row r="1370" spans="26:26">
      <c r="Z1370" s="314"/>
    </row>
    <row r="1371" spans="26:26">
      <c r="Z1371" s="314"/>
    </row>
    <row r="1372" spans="26:26">
      <c r="Z1372" s="314"/>
    </row>
    <row r="1373" spans="26:26">
      <c r="Z1373" s="314"/>
    </row>
    <row r="1374" spans="26:26">
      <c r="Z1374" s="314"/>
    </row>
    <row r="1375" spans="26:26">
      <c r="Z1375" s="314"/>
    </row>
    <row r="1376" spans="26:26">
      <c r="Z1376" s="314"/>
    </row>
    <row r="1377" spans="26:26">
      <c r="Z1377" s="314"/>
    </row>
    <row r="1378" spans="26:26">
      <c r="Z1378" s="314"/>
    </row>
    <row r="1379" spans="26:26">
      <c r="Z1379" s="314"/>
    </row>
    <row r="1380" spans="26:26">
      <c r="Z1380" s="314"/>
    </row>
    <row r="1381" spans="26:26">
      <c r="Z1381" s="314"/>
    </row>
    <row r="1382" spans="26:26">
      <c r="Z1382" s="314"/>
    </row>
    <row r="1383" spans="26:26">
      <c r="Z1383" s="314"/>
    </row>
    <row r="1384" spans="26:26">
      <c r="Z1384" s="314"/>
    </row>
    <row r="1385" spans="26:26">
      <c r="Z1385" s="314"/>
    </row>
    <row r="1386" spans="26:26">
      <c r="Z1386" s="314"/>
    </row>
    <row r="1387" spans="26:26">
      <c r="Z1387" s="314"/>
    </row>
    <row r="1388" spans="26:26">
      <c r="Z1388" s="314"/>
    </row>
    <row r="1389" spans="26:26">
      <c r="Z1389" s="314"/>
    </row>
    <row r="1390" spans="26:26">
      <c r="Z1390" s="314"/>
    </row>
    <row r="1391" spans="26:26">
      <c r="Z1391" s="314"/>
    </row>
    <row r="1392" spans="26:26">
      <c r="Z1392" s="314"/>
    </row>
    <row r="1393" spans="26:26">
      <c r="Z1393" s="314"/>
    </row>
    <row r="1394" spans="26:26">
      <c r="Z1394" s="314"/>
    </row>
    <row r="1395" spans="26:26">
      <c r="Z1395" s="314"/>
    </row>
    <row r="1396" spans="26:26">
      <c r="Z1396" s="314"/>
    </row>
    <row r="1397" spans="26:26">
      <c r="Z1397" s="314"/>
    </row>
    <row r="1398" spans="26:26">
      <c r="Z1398" s="314"/>
    </row>
    <row r="1399" spans="26:26">
      <c r="Z1399" s="314"/>
    </row>
    <row r="1400" spans="26:26">
      <c r="Z1400" s="314"/>
    </row>
    <row r="1401" spans="26:26">
      <c r="Z1401" s="314"/>
    </row>
  </sheetData>
  <pageMargins left="0.31496062992125984" right="0.31496062992125984" top="0.74803149606299213" bottom="0.74803149606299213" header="0.31496062992125984" footer="0.31496062992125984"/>
  <pageSetup paperSize="9" orientation="landscape" r:id="rId1"/>
  <headerFooter>
    <oddHeader>&amp;CAvaliação antropométrica - &amp;A</oddHeader>
    <oddFooter xml:space="preserve">&amp;CDF.062.03&amp;RPágina &amp;P de &amp;N  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1AFE-541F-4E20-B11B-C7348EC3AFBD}">
  <sheetPr codeName="Folha13">
    <tabColor theme="7" tint="0.79998168889431442"/>
  </sheetPr>
  <dimension ref="A2:R144"/>
  <sheetViews>
    <sheetView view="pageLayout" topLeftCell="A121" zoomScale="80" zoomScaleNormal="100" zoomScalePageLayoutView="80" workbookViewId="0">
      <selection activeCell="E117" sqref="E117"/>
    </sheetView>
  </sheetViews>
  <sheetFormatPr baseColWidth="10" defaultColWidth="9.1640625" defaultRowHeight="15"/>
  <cols>
    <col min="1" max="1" width="9.5" style="109" customWidth="1"/>
    <col min="2" max="2" width="10.6640625" style="109" customWidth="1"/>
    <col min="3" max="16384" width="9.1640625" style="109"/>
  </cols>
  <sheetData>
    <row r="2" spans="1:18" ht="32">
      <c r="B2" s="792" t="s">
        <v>2009</v>
      </c>
      <c r="C2" s="792"/>
      <c r="D2" s="792"/>
      <c r="E2" s="792"/>
      <c r="F2" s="792"/>
      <c r="G2" s="792"/>
      <c r="H2" s="792"/>
      <c r="I2" s="792"/>
      <c r="J2" s="369"/>
      <c r="K2" s="369"/>
      <c r="L2" s="369"/>
    </row>
    <row r="3" spans="1:18" ht="24" customHeight="1">
      <c r="B3" s="447"/>
      <c r="C3" s="796" t="s">
        <v>1125</v>
      </c>
      <c r="D3" s="796"/>
      <c r="E3" s="796"/>
      <c r="F3" s="796"/>
      <c r="G3" s="796"/>
      <c r="H3" s="796"/>
      <c r="I3" s="409"/>
      <c r="J3" s="256"/>
      <c r="K3" s="256"/>
      <c r="L3" s="256"/>
    </row>
    <row r="4" spans="1:18" ht="27">
      <c r="B4" s="447"/>
      <c r="C4" s="794" t="s">
        <v>2010</v>
      </c>
      <c r="D4" s="794"/>
      <c r="E4" s="795">
        <v>44854</v>
      </c>
      <c r="F4" s="795"/>
      <c r="G4" s="411"/>
      <c r="H4" s="412"/>
      <c r="I4" s="409"/>
      <c r="J4" s="256"/>
      <c r="K4" s="256"/>
      <c r="L4" s="256"/>
    </row>
    <row r="5" spans="1:18" ht="23">
      <c r="A5" s="748"/>
      <c r="B5" s="748"/>
      <c r="C5" s="254"/>
      <c r="D5" s="254"/>
      <c r="E5" s="254"/>
      <c r="F5" s="255"/>
      <c r="G5" s="255"/>
      <c r="H5" s="255"/>
      <c r="I5" s="256"/>
      <c r="J5" s="256"/>
      <c r="K5" s="256"/>
      <c r="L5" s="256"/>
    </row>
    <row r="6" spans="1:18" ht="23">
      <c r="A6" s="444"/>
      <c r="B6" s="444"/>
      <c r="C6" s="254"/>
      <c r="D6" s="254"/>
      <c r="E6" s="254"/>
      <c r="F6" s="255"/>
      <c r="G6" s="255"/>
      <c r="H6" s="255"/>
      <c r="I6" s="256"/>
      <c r="J6" s="10"/>
      <c r="K6" s="10"/>
      <c r="L6" s="10"/>
      <c r="M6" s="10"/>
      <c r="N6" s="10"/>
      <c r="O6" s="10"/>
      <c r="P6" s="10"/>
      <c r="Q6" s="10"/>
      <c r="R6" s="10"/>
    </row>
    <row r="7" spans="1:18" ht="27">
      <c r="A7" s="368"/>
      <c r="B7" s="368"/>
      <c r="C7" s="254"/>
      <c r="D7" s="254"/>
      <c r="E7" s="254"/>
      <c r="F7" s="255"/>
      <c r="G7" s="255"/>
      <c r="H7" s="255"/>
      <c r="I7" s="256"/>
      <c r="J7" s="10"/>
      <c r="K7" s="370"/>
      <c r="L7" s="729" t="s">
        <v>1069</v>
      </c>
      <c r="M7" s="729"/>
      <c r="N7" s="729"/>
      <c r="O7" s="729"/>
      <c r="P7" s="729"/>
      <c r="Q7" s="10"/>
      <c r="R7" s="10"/>
    </row>
    <row r="8" spans="1:18" ht="21">
      <c r="A8" s="807"/>
      <c r="B8" s="807"/>
      <c r="C8" s="809"/>
      <c r="D8" s="809"/>
      <c r="E8" s="809"/>
      <c r="F8" s="255"/>
      <c r="G8" s="255"/>
      <c r="H8" s="255"/>
      <c r="J8" s="10"/>
      <c r="K8" s="10"/>
      <c r="L8" s="10"/>
      <c r="M8" s="10"/>
      <c r="N8" s="10"/>
      <c r="O8" s="10"/>
      <c r="P8" s="10"/>
      <c r="Q8" s="10"/>
      <c r="R8" s="10"/>
    </row>
    <row r="9" spans="1:18" ht="15" customHeight="1">
      <c r="A9" s="445"/>
      <c r="B9" s="446"/>
      <c r="C9" s="446"/>
      <c r="D9" s="446"/>
      <c r="E9" s="446"/>
      <c r="F9" s="446"/>
      <c r="G9" s="446"/>
      <c r="H9" s="446"/>
      <c r="I9" s="446"/>
      <c r="J9" s="10"/>
      <c r="K9" s="10"/>
      <c r="L9" s="10"/>
      <c r="M9" s="10"/>
      <c r="N9" s="10"/>
      <c r="O9" s="10"/>
      <c r="P9" s="10"/>
      <c r="Q9" s="10"/>
      <c r="R9" s="10"/>
    </row>
    <row r="10" spans="1:18" ht="24" customHeight="1">
      <c r="A10" s="445"/>
      <c r="B10" s="446"/>
      <c r="C10" s="446"/>
      <c r="D10" s="446"/>
      <c r="E10" s="446"/>
      <c r="F10" s="446"/>
      <c r="G10" s="446"/>
      <c r="H10" s="446"/>
      <c r="I10" s="446"/>
    </row>
    <row r="11" spans="1:18" ht="11.25" customHeight="1">
      <c r="A11" s="414"/>
      <c r="B11" s="415"/>
      <c r="C11" s="415"/>
      <c r="D11" s="415"/>
      <c r="E11" s="415"/>
      <c r="F11" s="415"/>
      <c r="G11" s="415"/>
      <c r="H11" s="415"/>
      <c r="I11" s="415"/>
      <c r="J11" s="729" t="s">
        <v>1070</v>
      </c>
      <c r="K11" s="729"/>
      <c r="L11" s="729"/>
      <c r="M11" s="729"/>
    </row>
    <row r="12" spans="1:18" ht="22.5" customHeight="1">
      <c r="A12" s="736"/>
      <c r="B12" s="732"/>
      <c r="C12" s="732"/>
      <c r="D12" s="732"/>
      <c r="E12" s="732"/>
      <c r="F12" s="732"/>
      <c r="G12" s="732"/>
      <c r="H12" s="732"/>
      <c r="I12" s="732"/>
    </row>
    <row r="13" spans="1:18" ht="27">
      <c r="A13" s="736"/>
      <c r="B13" s="732"/>
      <c r="C13" s="732"/>
      <c r="D13" s="732"/>
      <c r="E13" s="732"/>
      <c r="F13" s="732"/>
      <c r="G13" s="732"/>
      <c r="H13" s="732"/>
      <c r="I13" s="732"/>
      <c r="J13" s="808" t="s">
        <v>1070</v>
      </c>
      <c r="K13" s="808"/>
      <c r="L13" s="808"/>
      <c r="M13" s="808"/>
    </row>
    <row r="14" spans="1:18" ht="11.25" customHeight="1">
      <c r="A14" s="414"/>
      <c r="B14" s="415"/>
      <c r="C14" s="415"/>
      <c r="D14" s="415"/>
      <c r="E14" s="415"/>
      <c r="F14" s="415"/>
      <c r="G14" s="415"/>
      <c r="H14" s="415"/>
      <c r="I14" s="415"/>
    </row>
    <row r="15" spans="1:18" ht="21">
      <c r="C15" s="254"/>
      <c r="D15" s="254"/>
      <c r="E15" s="254"/>
      <c r="F15" s="255"/>
      <c r="G15" s="255"/>
      <c r="H15" s="255"/>
    </row>
    <row r="16" spans="1:18" ht="21">
      <c r="A16" s="807"/>
      <c r="B16" s="807"/>
      <c r="C16" s="809"/>
      <c r="D16" s="809"/>
      <c r="E16" s="809"/>
      <c r="F16" s="255"/>
      <c r="G16" s="255"/>
      <c r="H16" s="255"/>
    </row>
    <row r="17" spans="1:13" ht="15" customHeight="1">
      <c r="A17" s="736"/>
      <c r="B17" s="732"/>
      <c r="C17" s="732"/>
      <c r="D17" s="732"/>
      <c r="E17" s="732"/>
      <c r="F17" s="732"/>
      <c r="G17" s="732"/>
      <c r="H17" s="732"/>
      <c r="I17" s="732"/>
    </row>
    <row r="18" spans="1:13" ht="15" customHeight="1">
      <c r="A18" s="736"/>
      <c r="B18" s="732"/>
      <c r="C18" s="732"/>
      <c r="D18" s="732"/>
      <c r="E18" s="732"/>
      <c r="F18" s="732"/>
      <c r="G18" s="732"/>
      <c r="H18" s="732"/>
      <c r="I18" s="732"/>
    </row>
    <row r="19" spans="1:13" ht="15" customHeight="1">
      <c r="A19" s="414"/>
      <c r="B19" s="415"/>
      <c r="C19" s="415"/>
      <c r="D19" s="415"/>
      <c r="E19" s="415"/>
      <c r="F19" s="415"/>
      <c r="G19" s="415"/>
      <c r="H19" s="415"/>
      <c r="I19" s="415"/>
    </row>
    <row r="20" spans="1:13" ht="15" customHeight="1">
      <c r="A20" s="736"/>
      <c r="B20" s="732"/>
      <c r="C20" s="732"/>
      <c r="D20" s="732"/>
      <c r="E20" s="732"/>
      <c r="F20" s="732"/>
      <c r="G20" s="732"/>
      <c r="H20" s="732"/>
      <c r="I20" s="732"/>
    </row>
    <row r="21" spans="1:13">
      <c r="A21" s="736"/>
      <c r="B21" s="732"/>
      <c r="C21" s="732"/>
      <c r="D21" s="732"/>
      <c r="E21" s="732"/>
      <c r="F21" s="732"/>
      <c r="G21" s="732"/>
      <c r="H21" s="732"/>
      <c r="I21" s="732"/>
    </row>
    <row r="22" spans="1:13" ht="18">
      <c r="A22" s="414"/>
      <c r="B22" s="415"/>
      <c r="C22" s="415"/>
      <c r="D22" s="415"/>
      <c r="E22" s="415"/>
      <c r="F22" s="415"/>
      <c r="G22" s="415"/>
      <c r="H22" s="415"/>
      <c r="I22" s="415"/>
    </row>
    <row r="23" spans="1:13" ht="15" customHeight="1">
      <c r="C23" s="254"/>
      <c r="D23" s="254"/>
      <c r="E23" s="254"/>
      <c r="F23" s="255"/>
      <c r="G23" s="255"/>
      <c r="H23" s="255"/>
    </row>
    <row r="24" spans="1:13" ht="27">
      <c r="A24" s="807"/>
      <c r="B24" s="807"/>
      <c r="C24" s="806"/>
      <c r="D24" s="806"/>
      <c r="E24" s="806"/>
      <c r="F24" s="255"/>
      <c r="G24" s="255"/>
      <c r="H24" s="255"/>
      <c r="J24" s="729"/>
      <c r="K24" s="729"/>
      <c r="L24" s="729"/>
      <c r="M24" s="729"/>
    </row>
    <row r="25" spans="1:13" ht="24" customHeight="1">
      <c r="B25" s="739"/>
      <c r="C25" s="739"/>
      <c r="D25" s="739"/>
      <c r="E25" s="739"/>
      <c r="F25" s="739"/>
      <c r="G25" s="739"/>
      <c r="H25" s="739"/>
      <c r="I25" s="739"/>
    </row>
    <row r="26" spans="1:13" ht="13.5" customHeight="1">
      <c r="C26" s="254"/>
      <c r="D26" s="254"/>
      <c r="E26" s="254"/>
      <c r="F26" s="255"/>
      <c r="G26" s="255"/>
      <c r="H26" s="255"/>
    </row>
    <row r="27" spans="1:13" ht="24" customHeight="1">
      <c r="B27" s="741"/>
      <c r="C27" s="741"/>
      <c r="D27" s="741"/>
      <c r="E27" s="741"/>
      <c r="F27" s="741"/>
      <c r="G27" s="741"/>
      <c r="H27" s="741"/>
      <c r="I27" s="741"/>
    </row>
    <row r="28" spans="1:13" ht="15.75" customHeight="1">
      <c r="C28" s="254"/>
      <c r="D28" s="254"/>
      <c r="E28" s="254"/>
      <c r="F28" s="255"/>
      <c r="G28" s="255"/>
      <c r="H28" s="255"/>
    </row>
    <row r="29" spans="1:13" ht="24" customHeight="1">
      <c r="B29" s="741"/>
      <c r="C29" s="741"/>
      <c r="D29" s="741"/>
      <c r="E29" s="741"/>
      <c r="F29" s="741"/>
      <c r="G29" s="741"/>
      <c r="H29" s="741"/>
      <c r="I29" s="741"/>
    </row>
    <row r="30" spans="1:13" ht="16.5" customHeight="1">
      <c r="C30" s="254"/>
      <c r="D30" s="254"/>
      <c r="F30" s="255"/>
      <c r="G30" s="255"/>
      <c r="H30" s="255"/>
    </row>
    <row r="31" spans="1:13" ht="24" customHeight="1">
      <c r="B31" s="741"/>
      <c r="C31" s="741"/>
      <c r="D31" s="741"/>
      <c r="E31" s="741"/>
      <c r="F31" s="741"/>
      <c r="G31" s="741"/>
      <c r="H31" s="741"/>
      <c r="I31" s="741"/>
    </row>
    <row r="32" spans="1:13" ht="16.5" customHeight="1">
      <c r="B32" s="413"/>
      <c r="C32" s="413"/>
      <c r="D32" s="413"/>
      <c r="E32" s="413"/>
      <c r="F32" s="413"/>
      <c r="G32" s="413"/>
      <c r="H32" s="413"/>
      <c r="I32" s="413"/>
    </row>
    <row r="33" spans="1:9" ht="21">
      <c r="A33" s="417"/>
      <c r="B33" s="741"/>
      <c r="C33" s="741"/>
      <c r="D33" s="254"/>
      <c r="E33" s="254"/>
      <c r="F33" s="255"/>
      <c r="G33" s="255"/>
      <c r="H33" s="255"/>
    </row>
    <row r="34" spans="1:9" ht="24" customHeight="1">
      <c r="A34" s="417"/>
      <c r="B34" s="741"/>
      <c r="C34" s="742"/>
      <c r="D34" s="742"/>
      <c r="E34" s="742"/>
      <c r="F34" s="742"/>
      <c r="G34" s="742"/>
      <c r="H34" s="742"/>
      <c r="I34" s="742"/>
    </row>
    <row r="35" spans="1:9" ht="21">
      <c r="C35" s="254"/>
      <c r="D35" s="254"/>
      <c r="E35" s="254"/>
      <c r="F35" s="255"/>
      <c r="G35" s="255"/>
      <c r="H35" s="255"/>
    </row>
    <row r="36" spans="1:9" ht="21">
      <c r="A36" s="804"/>
      <c r="B36" s="804"/>
      <c r="C36" s="806"/>
      <c r="D36" s="806"/>
      <c r="E36" s="806"/>
      <c r="F36" s="255"/>
      <c r="G36" s="255"/>
      <c r="H36" s="255"/>
    </row>
    <row r="37" spans="1:9" ht="23">
      <c r="A37" s="748"/>
      <c r="B37" s="748"/>
      <c r="C37" s="254"/>
      <c r="D37" s="254"/>
      <c r="E37" s="254"/>
      <c r="F37" s="255"/>
      <c r="G37" s="255"/>
      <c r="H37" s="255"/>
      <c r="I37" s="256"/>
    </row>
    <row r="38" spans="1:9" ht="23">
      <c r="A38" s="748" t="s">
        <v>763</v>
      </c>
      <c r="B38" s="748"/>
      <c r="C38" s="254"/>
      <c r="D38" s="254"/>
      <c r="E38" s="254"/>
      <c r="F38" s="255"/>
      <c r="G38" s="255"/>
      <c r="H38" s="255"/>
      <c r="I38" s="256"/>
    </row>
    <row r="39" spans="1:9" ht="23">
      <c r="A39" s="368"/>
      <c r="B39" s="368"/>
      <c r="C39" s="254"/>
      <c r="D39" s="254"/>
      <c r="E39" s="254"/>
      <c r="F39" s="255"/>
      <c r="G39" s="255"/>
      <c r="H39" s="255"/>
      <c r="I39" s="256"/>
    </row>
    <row r="40" spans="1:9" ht="21">
      <c r="A40" s="805" t="s">
        <v>729</v>
      </c>
      <c r="B40" s="805"/>
      <c r="C40" s="734"/>
      <c r="D40" s="734"/>
      <c r="E40" s="734"/>
      <c r="F40" s="448"/>
      <c r="G40" s="448"/>
      <c r="H40" s="448"/>
      <c r="I40" s="438"/>
    </row>
    <row r="41" spans="1:9">
      <c r="A41" s="736"/>
      <c r="B41" s="732"/>
      <c r="C41" s="732"/>
      <c r="D41" s="732"/>
      <c r="E41" s="732"/>
      <c r="F41" s="732"/>
      <c r="G41" s="732"/>
      <c r="H41" s="732"/>
      <c r="I41" s="732"/>
    </row>
    <row r="42" spans="1:9">
      <c r="A42" s="736"/>
      <c r="B42" s="732"/>
      <c r="C42" s="732"/>
      <c r="D42" s="732"/>
      <c r="E42" s="732"/>
      <c r="F42" s="732"/>
      <c r="G42" s="732"/>
      <c r="H42" s="732"/>
      <c r="I42" s="732"/>
    </row>
    <row r="43" spans="1:9" ht="18">
      <c r="A43" s="414"/>
      <c r="B43" s="415"/>
      <c r="C43" s="415"/>
      <c r="D43" s="415"/>
      <c r="E43" s="415"/>
      <c r="F43" s="415"/>
      <c r="G43" s="415"/>
      <c r="H43" s="415"/>
      <c r="I43" s="415"/>
    </row>
    <row r="44" spans="1:9">
      <c r="A44" s="736"/>
      <c r="B44" s="732"/>
      <c r="C44" s="732"/>
      <c r="D44" s="732"/>
      <c r="E44" s="732"/>
      <c r="F44" s="732"/>
      <c r="G44" s="732"/>
      <c r="H44" s="732"/>
      <c r="I44" s="732"/>
    </row>
    <row r="45" spans="1:9" ht="21" customHeight="1">
      <c r="A45" s="736"/>
      <c r="B45" s="732"/>
      <c r="C45" s="732"/>
      <c r="D45" s="732"/>
      <c r="E45" s="732"/>
      <c r="F45" s="732"/>
      <c r="G45" s="732"/>
      <c r="H45" s="732"/>
      <c r="I45" s="732"/>
    </row>
    <row r="46" spans="1:9" ht="22.5" customHeight="1">
      <c r="A46" s="414"/>
      <c r="B46" s="415"/>
      <c r="C46" s="415"/>
      <c r="D46" s="415"/>
      <c r="E46" s="415"/>
      <c r="F46" s="415"/>
      <c r="G46" s="415"/>
      <c r="H46" s="415"/>
      <c r="I46" s="415"/>
    </row>
    <row r="47" spans="1:9" ht="21">
      <c r="C47" s="254"/>
      <c r="D47" s="254"/>
      <c r="E47" s="254"/>
      <c r="F47" s="255"/>
      <c r="G47" s="255"/>
      <c r="H47" s="255"/>
    </row>
    <row r="48" spans="1:9" ht="24" customHeight="1">
      <c r="A48"/>
      <c r="B48" s="801"/>
      <c r="C48" s="801"/>
      <c r="D48" s="801"/>
      <c r="E48" s="801"/>
      <c r="F48" s="801"/>
      <c r="G48" s="801"/>
      <c r="H48" s="801"/>
    </row>
    <row r="49" spans="1:9" ht="24" customHeight="1">
      <c r="B49" s="801"/>
      <c r="C49" s="801"/>
      <c r="D49" s="801"/>
      <c r="E49" s="801"/>
      <c r="F49" s="801"/>
      <c r="G49" s="801"/>
      <c r="H49" s="801"/>
    </row>
    <row r="50" spans="1:9" ht="24" customHeight="1">
      <c r="B50" s="801"/>
      <c r="C50" s="801"/>
      <c r="D50" s="801"/>
      <c r="E50" s="801"/>
      <c r="F50" s="801"/>
      <c r="G50" s="801"/>
      <c r="H50" s="801"/>
    </row>
    <row r="51" spans="1:9" ht="21">
      <c r="C51" s="254"/>
      <c r="D51" s="254"/>
      <c r="E51" s="254"/>
      <c r="F51" s="255"/>
      <c r="G51" s="255"/>
      <c r="H51" s="255"/>
    </row>
    <row r="52" spans="1:9" ht="24" customHeight="1">
      <c r="A52" s="799" t="s">
        <v>730</v>
      </c>
      <c r="B52" s="799"/>
      <c r="C52" s="750"/>
      <c r="D52" s="750"/>
      <c r="E52" s="750"/>
      <c r="F52" s="353"/>
      <c r="G52" s="353"/>
      <c r="H52" s="353"/>
      <c r="I52" s="10"/>
    </row>
    <row r="53" spans="1:9" ht="24" customHeight="1">
      <c r="A53" s="800"/>
      <c r="B53" s="800"/>
      <c r="C53" s="800"/>
      <c r="D53" s="800"/>
      <c r="E53" s="800"/>
      <c r="F53" s="449"/>
      <c r="G53" s="449"/>
      <c r="H53" s="449"/>
      <c r="I53" s="449"/>
    </row>
    <row r="54" spans="1:9" ht="15" customHeight="1">
      <c r="A54" s="800"/>
      <c r="B54" s="800"/>
      <c r="C54" s="800"/>
      <c r="D54" s="800"/>
      <c r="E54" s="800"/>
      <c r="F54" s="449"/>
      <c r="G54" s="449"/>
      <c r="H54" s="449"/>
      <c r="I54" s="449"/>
    </row>
    <row r="55" spans="1:9" ht="18.75" customHeight="1">
      <c r="A55" s="800"/>
      <c r="B55" s="800"/>
      <c r="C55" s="800"/>
      <c r="D55" s="800"/>
      <c r="E55" s="800"/>
      <c r="F55" s="450"/>
      <c r="G55" s="450"/>
      <c r="H55" s="450"/>
      <c r="I55" s="450"/>
    </row>
    <row r="56" spans="1:9" ht="15" customHeight="1">
      <c r="A56" s="800"/>
      <c r="B56" s="800"/>
      <c r="C56" s="800"/>
      <c r="D56" s="800"/>
      <c r="E56" s="800"/>
      <c r="F56" s="449"/>
      <c r="G56" s="449"/>
      <c r="H56" s="449"/>
      <c r="I56" s="449"/>
    </row>
    <row r="57" spans="1:9" ht="15" customHeight="1">
      <c r="A57" s="800"/>
      <c r="B57" s="800"/>
      <c r="C57" s="800"/>
      <c r="D57" s="800"/>
      <c r="E57" s="800"/>
      <c r="F57" s="449"/>
      <c r="G57" s="449"/>
      <c r="H57" s="449"/>
      <c r="I57" s="449"/>
    </row>
    <row r="58" spans="1:9" ht="18.75" customHeight="1">
      <c r="A58" s="800"/>
      <c r="B58" s="800"/>
      <c r="C58" s="800"/>
      <c r="D58" s="800"/>
      <c r="E58" s="800"/>
      <c r="F58" s="450"/>
      <c r="G58" s="450"/>
      <c r="H58" s="450"/>
      <c r="I58" s="450"/>
    </row>
    <row r="59" spans="1:9" ht="21">
      <c r="C59" s="254"/>
      <c r="D59" s="254"/>
      <c r="E59" s="254"/>
      <c r="F59" s="255"/>
      <c r="G59" s="255"/>
      <c r="H59" s="255"/>
    </row>
    <row r="60" spans="1:9" ht="21">
      <c r="A60" s="799" t="s">
        <v>1031</v>
      </c>
      <c r="B60" s="799"/>
      <c r="C60" s="735"/>
      <c r="D60" s="735"/>
      <c r="E60" s="735"/>
      <c r="F60" s="353"/>
      <c r="G60" s="353"/>
      <c r="H60" s="353"/>
      <c r="I60" s="10"/>
    </row>
    <row r="61" spans="1:9">
      <c r="A61" s="416"/>
      <c r="B61" s="416"/>
      <c r="C61" s="416"/>
      <c r="D61" s="416"/>
      <c r="E61" s="416"/>
      <c r="F61" s="416"/>
      <c r="G61" s="416"/>
      <c r="H61" s="416"/>
      <c r="I61" s="416"/>
    </row>
    <row r="62" spans="1:9" ht="24" customHeight="1">
      <c r="A62" s="416"/>
      <c r="B62" s="416"/>
      <c r="C62" s="416"/>
      <c r="D62" s="416"/>
      <c r="E62" s="416"/>
      <c r="F62" s="416"/>
      <c r="G62" s="416"/>
      <c r="H62" s="416"/>
      <c r="I62" s="416"/>
    </row>
    <row r="63" spans="1:9">
      <c r="A63" s="416"/>
      <c r="B63" s="416"/>
      <c r="C63" s="416"/>
      <c r="D63" s="416"/>
      <c r="E63" s="416"/>
      <c r="F63" s="416"/>
      <c r="G63" s="416"/>
      <c r="H63" s="416"/>
      <c r="I63" s="416"/>
    </row>
    <row r="64" spans="1:9" ht="24" customHeight="1">
      <c r="A64" s="416"/>
      <c r="B64" s="416"/>
      <c r="C64" s="416"/>
      <c r="D64" s="416"/>
      <c r="E64" s="416"/>
      <c r="F64" s="416"/>
      <c r="G64" s="416"/>
      <c r="H64" s="416"/>
      <c r="I64" s="416"/>
    </row>
    <row r="65" spans="1:9">
      <c r="A65" s="416"/>
      <c r="B65" s="416"/>
      <c r="C65" s="416"/>
      <c r="D65" s="416"/>
      <c r="E65" s="416"/>
      <c r="F65" s="416"/>
      <c r="G65" s="416"/>
      <c r="H65" s="416"/>
      <c r="I65" s="416"/>
    </row>
    <row r="66" spans="1:9" ht="24" customHeight="1">
      <c r="A66" s="416"/>
      <c r="B66" s="416"/>
      <c r="C66" s="416"/>
      <c r="D66" s="416"/>
      <c r="E66" s="416"/>
      <c r="F66" s="416"/>
      <c r="G66" s="416"/>
      <c r="H66" s="416"/>
      <c r="I66" s="416"/>
    </row>
    <row r="67" spans="1:9">
      <c r="A67" s="416"/>
      <c r="B67" s="416"/>
      <c r="C67" s="416"/>
      <c r="D67" s="416"/>
      <c r="E67" s="416"/>
      <c r="F67" s="416"/>
      <c r="G67" s="416"/>
      <c r="H67" s="416"/>
      <c r="I67" s="416"/>
    </row>
    <row r="68" spans="1:9">
      <c r="A68" s="416"/>
      <c r="B68" s="416"/>
      <c r="C68" s="416"/>
      <c r="D68" s="416"/>
      <c r="E68" s="416"/>
      <c r="F68" s="416"/>
      <c r="G68" s="416"/>
      <c r="H68" s="416"/>
      <c r="I68" s="416"/>
    </row>
    <row r="69" spans="1:9" ht="24" customHeight="1">
      <c r="A69" s="416"/>
      <c r="B69" s="416"/>
      <c r="C69" s="416"/>
      <c r="D69" s="416"/>
      <c r="E69" s="416"/>
      <c r="F69" s="416"/>
      <c r="G69" s="416"/>
      <c r="H69" s="416"/>
      <c r="I69" s="416"/>
    </row>
    <row r="70" spans="1:9" ht="18.75" customHeight="1">
      <c r="A70" s="416"/>
      <c r="B70" s="416"/>
      <c r="C70" s="416"/>
      <c r="D70" s="416"/>
      <c r="E70" s="416"/>
      <c r="F70" s="416"/>
      <c r="G70" s="416"/>
      <c r="H70" s="416"/>
      <c r="I70" s="416"/>
    </row>
    <row r="71" spans="1:9" ht="21">
      <c r="C71" s="254"/>
      <c r="D71" s="254"/>
      <c r="E71" s="254"/>
      <c r="F71" s="255"/>
      <c r="G71" s="255"/>
      <c r="H71" s="255"/>
    </row>
    <row r="72" spans="1:9" ht="24" customHeight="1">
      <c r="B72" s="798"/>
      <c r="C72" s="798"/>
      <c r="D72" s="798"/>
      <c r="E72" s="798"/>
      <c r="F72" s="798"/>
      <c r="G72" s="798"/>
      <c r="H72" s="798"/>
    </row>
    <row r="73" spans="1:9" ht="24" customHeight="1">
      <c r="B73" s="798"/>
      <c r="C73" s="798"/>
      <c r="D73" s="798"/>
      <c r="E73" s="798"/>
      <c r="F73" s="798"/>
      <c r="G73" s="798"/>
      <c r="H73" s="798"/>
    </row>
    <row r="74" spans="1:9" ht="24" customHeight="1">
      <c r="B74" s="798"/>
      <c r="C74" s="798"/>
      <c r="D74" s="798"/>
      <c r="E74" s="798"/>
      <c r="F74" s="798"/>
      <c r="G74" s="798"/>
      <c r="H74" s="798"/>
    </row>
    <row r="75" spans="1:9" ht="24" customHeight="1">
      <c r="B75" s="798"/>
      <c r="C75" s="798"/>
      <c r="D75" s="798"/>
      <c r="E75" s="798"/>
      <c r="F75" s="798"/>
      <c r="G75" s="798"/>
      <c r="H75" s="798"/>
    </row>
    <row r="76" spans="1:9" ht="24" customHeight="1">
      <c r="B76" s="798"/>
      <c r="C76" s="798"/>
      <c r="D76" s="798"/>
      <c r="E76" s="798"/>
      <c r="F76" s="798"/>
      <c r="G76" s="798"/>
      <c r="H76" s="798"/>
    </row>
    <row r="77" spans="1:9" ht="21">
      <c r="C77" s="254"/>
      <c r="D77" s="254"/>
      <c r="E77" s="254"/>
      <c r="F77" s="255"/>
      <c r="G77" s="255"/>
      <c r="H77" s="255"/>
    </row>
    <row r="78" spans="1:9" ht="21">
      <c r="A78" s="797" t="s">
        <v>732</v>
      </c>
      <c r="B78" s="797"/>
      <c r="C78" s="735"/>
      <c r="D78" s="735"/>
      <c r="E78" s="735"/>
      <c r="F78" s="353"/>
      <c r="G78" s="353"/>
      <c r="H78" s="353"/>
      <c r="I78" s="10"/>
    </row>
    <row r="79" spans="1:9">
      <c r="A79" s="736" t="s">
        <v>1126</v>
      </c>
      <c r="B79" s="731"/>
      <c r="C79" s="732"/>
      <c r="D79" s="732"/>
      <c r="E79" s="732"/>
      <c r="F79" s="732"/>
      <c r="G79" s="732"/>
      <c r="H79" s="732"/>
      <c r="I79" s="732"/>
    </row>
    <row r="80" spans="1:9">
      <c r="A80" s="736"/>
      <c r="B80" s="731"/>
      <c r="C80" s="732"/>
      <c r="D80" s="732"/>
      <c r="E80" s="732"/>
      <c r="F80" s="732"/>
      <c r="G80" s="732"/>
      <c r="H80" s="732"/>
      <c r="I80" s="732"/>
    </row>
    <row r="81" spans="1:9" ht="18">
      <c r="A81" s="414"/>
      <c r="B81" s="415"/>
      <c r="C81" s="415"/>
      <c r="D81" s="415"/>
      <c r="E81" s="415"/>
      <c r="F81" s="415"/>
      <c r="G81" s="415"/>
      <c r="H81" s="415"/>
      <c r="I81" s="415"/>
    </row>
    <row r="82" spans="1:9">
      <c r="A82" s="736" t="s">
        <v>1127</v>
      </c>
      <c r="B82" s="731"/>
      <c r="C82" s="732"/>
      <c r="D82" s="732"/>
      <c r="E82" s="732"/>
      <c r="F82" s="732"/>
      <c r="G82" s="732"/>
      <c r="H82" s="732"/>
      <c r="I82" s="732"/>
    </row>
    <row r="83" spans="1:9">
      <c r="A83" s="736"/>
      <c r="B83" s="731"/>
      <c r="C83" s="732"/>
      <c r="D83" s="732"/>
      <c r="E83" s="732"/>
      <c r="F83" s="732"/>
      <c r="G83" s="732"/>
      <c r="H83" s="732"/>
      <c r="I83" s="732"/>
    </row>
    <row r="84" spans="1:9" ht="18">
      <c r="A84" s="414"/>
      <c r="B84" s="415"/>
      <c r="C84" s="415"/>
      <c r="D84" s="415"/>
      <c r="E84" s="415"/>
      <c r="F84" s="415"/>
      <c r="G84" s="415"/>
      <c r="H84" s="415"/>
      <c r="I84" s="415"/>
    </row>
    <row r="85" spans="1:9" ht="24" customHeight="1">
      <c r="A85" s="797" t="s">
        <v>745</v>
      </c>
      <c r="B85" s="797"/>
      <c r="C85" s="735"/>
      <c r="D85" s="735"/>
      <c r="E85" s="735"/>
      <c r="F85" s="353"/>
      <c r="G85" s="353"/>
      <c r="H85" s="353"/>
      <c r="I85" s="10"/>
    </row>
    <row r="86" spans="1:9" ht="24" customHeight="1">
      <c r="A86" s="737"/>
      <c r="B86" s="737"/>
      <c r="C86" s="737"/>
      <c r="D86" s="737"/>
      <c r="E86" s="737"/>
      <c r="F86" s="737"/>
      <c r="G86" s="737"/>
      <c r="H86" s="737"/>
      <c r="I86" s="737"/>
    </row>
    <row r="87" spans="1:9">
      <c r="A87" s="737"/>
      <c r="B87" s="737"/>
      <c r="C87" s="737"/>
      <c r="D87" s="737"/>
      <c r="E87" s="737"/>
      <c r="F87" s="737"/>
      <c r="G87" s="737"/>
      <c r="H87" s="737"/>
      <c r="I87" s="737"/>
    </row>
    <row r="88" spans="1:9">
      <c r="A88" s="737"/>
      <c r="B88" s="737"/>
      <c r="C88" s="737"/>
      <c r="D88" s="737"/>
      <c r="E88" s="737"/>
      <c r="F88" s="737"/>
      <c r="G88" s="737"/>
      <c r="H88" s="737"/>
      <c r="I88" s="737"/>
    </row>
    <row r="89" spans="1:9">
      <c r="A89" s="737"/>
      <c r="B89" s="737"/>
      <c r="C89" s="737"/>
      <c r="D89" s="737"/>
      <c r="E89" s="737"/>
      <c r="F89" s="737"/>
      <c r="G89" s="737"/>
      <c r="H89" s="737"/>
      <c r="I89" s="737"/>
    </row>
    <row r="90" spans="1:9">
      <c r="A90" s="737"/>
      <c r="B90" s="737"/>
      <c r="C90" s="737"/>
      <c r="D90" s="737"/>
      <c r="E90" s="737"/>
      <c r="F90" s="737"/>
      <c r="G90" s="737"/>
      <c r="H90" s="737"/>
      <c r="I90" s="737"/>
    </row>
    <row r="91" spans="1:9" ht="21">
      <c r="A91" s="799" t="s">
        <v>734</v>
      </c>
      <c r="B91" s="799"/>
      <c r="C91" s="735"/>
      <c r="D91" s="735"/>
      <c r="E91" s="735"/>
      <c r="F91" s="353"/>
      <c r="G91" s="353"/>
      <c r="H91" s="353"/>
      <c r="I91" s="10"/>
    </row>
    <row r="92" spans="1:9">
      <c r="B92" s="452"/>
      <c r="C92" s="452"/>
      <c r="D92" s="798"/>
      <c r="E92" s="798"/>
      <c r="F92" s="798"/>
      <c r="G92" s="798"/>
      <c r="H92" s="798"/>
      <c r="I92" s="416"/>
    </row>
    <row r="93" spans="1:9">
      <c r="B93" s="452"/>
      <c r="C93" s="452"/>
      <c r="D93" s="798"/>
      <c r="E93" s="798"/>
      <c r="F93" s="798"/>
      <c r="G93" s="798"/>
      <c r="H93" s="798"/>
      <c r="I93" s="416"/>
    </row>
    <row r="94" spans="1:9">
      <c r="B94" s="452"/>
      <c r="C94" s="452"/>
      <c r="D94" s="798"/>
      <c r="E94" s="798"/>
      <c r="F94" s="798"/>
      <c r="G94" s="798"/>
      <c r="H94" s="798"/>
      <c r="I94" s="416"/>
    </row>
    <row r="95" spans="1:9">
      <c r="B95" s="452"/>
      <c r="C95" s="452"/>
      <c r="D95" s="798"/>
      <c r="E95" s="798"/>
      <c r="F95" s="798"/>
      <c r="G95" s="798"/>
      <c r="H95" s="798"/>
      <c r="I95" s="416"/>
    </row>
    <row r="96" spans="1:9">
      <c r="B96" s="451"/>
      <c r="C96" s="451"/>
      <c r="D96" s="798"/>
      <c r="E96" s="798"/>
      <c r="F96" s="798"/>
      <c r="G96" s="798"/>
      <c r="H96" s="798"/>
      <c r="I96" s="413"/>
    </row>
    <row r="97" spans="1:9">
      <c r="B97" s="413"/>
      <c r="C97" s="413"/>
      <c r="D97" s="413"/>
      <c r="E97" s="413"/>
      <c r="F97" s="413"/>
      <c r="G97" s="413"/>
      <c r="H97" s="413"/>
      <c r="I97" s="413"/>
    </row>
    <row r="98" spans="1:9" ht="21">
      <c r="A98" s="805" t="s">
        <v>762</v>
      </c>
      <c r="B98" s="805"/>
      <c r="C98" s="734"/>
      <c r="D98" s="734"/>
      <c r="E98" s="734"/>
      <c r="F98" s="734"/>
      <c r="G98" s="734"/>
      <c r="H98" s="734"/>
      <c r="I98" s="407"/>
    </row>
    <row r="99" spans="1:9">
      <c r="A99" s="416"/>
      <c r="B99" s="416"/>
      <c r="C99" s="416"/>
      <c r="D99" s="416"/>
      <c r="E99" s="416"/>
      <c r="F99" s="416"/>
      <c r="G99" s="416"/>
      <c r="H99" s="416"/>
      <c r="I99" s="416"/>
    </row>
    <row r="100" spans="1:9">
      <c r="A100" s="416"/>
      <c r="B100" s="416"/>
      <c r="C100" s="416"/>
      <c r="D100" s="416"/>
      <c r="E100" s="416"/>
      <c r="F100" s="416"/>
      <c r="G100" s="416"/>
      <c r="H100" s="416"/>
      <c r="I100" s="416"/>
    </row>
    <row r="101" spans="1:9">
      <c r="A101" s="416"/>
      <c r="B101" s="416"/>
      <c r="C101" s="416"/>
      <c r="D101" s="416"/>
      <c r="E101" s="416"/>
      <c r="F101" s="416"/>
      <c r="G101" s="416"/>
      <c r="H101" s="416"/>
      <c r="I101" s="416"/>
    </row>
    <row r="102" spans="1:9">
      <c r="A102" s="416"/>
      <c r="B102" s="416"/>
      <c r="C102" s="416"/>
      <c r="D102" s="416"/>
      <c r="E102" s="416"/>
      <c r="F102" s="416"/>
      <c r="G102" s="416"/>
      <c r="H102" s="416"/>
      <c r="I102" s="416"/>
    </row>
    <row r="103" spans="1:9">
      <c r="A103" s="416"/>
      <c r="B103" s="416"/>
      <c r="C103" s="416"/>
      <c r="D103" s="416"/>
      <c r="E103" s="416"/>
      <c r="F103" s="416"/>
      <c r="G103" s="416"/>
      <c r="H103" s="416"/>
      <c r="I103" s="416"/>
    </row>
    <row r="104" spans="1:9">
      <c r="A104" s="416"/>
      <c r="B104" s="416"/>
      <c r="C104" s="416"/>
      <c r="D104" s="416"/>
      <c r="E104" s="416"/>
      <c r="F104" s="416"/>
      <c r="G104" s="416"/>
      <c r="H104" s="416"/>
      <c r="I104" s="416"/>
    </row>
    <row r="105" spans="1:9">
      <c r="A105" s="416"/>
      <c r="B105" s="416"/>
      <c r="C105" s="416"/>
      <c r="D105" s="416"/>
      <c r="E105" s="416"/>
      <c r="F105" s="416"/>
      <c r="G105" s="416"/>
      <c r="H105" s="416"/>
      <c r="I105" s="416"/>
    </row>
    <row r="112" spans="1:9" ht="27">
      <c r="A112" s="728"/>
      <c r="B112" s="728"/>
      <c r="C112" s="802" t="s">
        <v>1123</v>
      </c>
      <c r="D112" s="802"/>
      <c r="E112" s="802"/>
      <c r="F112" s="802"/>
      <c r="G112" s="802"/>
      <c r="H112" s="802"/>
      <c r="I112" s="802"/>
    </row>
    <row r="113" spans="1:9" ht="21">
      <c r="A113" s="728"/>
      <c r="B113" s="728"/>
      <c r="C113" s="406"/>
      <c r="D113" s="803" t="s">
        <v>1128</v>
      </c>
      <c r="E113" s="803"/>
      <c r="F113" s="803"/>
      <c r="G113" s="803"/>
      <c r="H113" s="803"/>
      <c r="I113" s="406"/>
    </row>
    <row r="114" spans="1:9" ht="21">
      <c r="A114" s="728"/>
      <c r="B114" s="728"/>
      <c r="C114" s="406"/>
      <c r="D114" s="406"/>
      <c r="E114" s="804" t="s">
        <v>1124</v>
      </c>
      <c r="F114" s="804"/>
      <c r="G114" s="804"/>
      <c r="H114" s="406"/>
      <c r="I114" s="406"/>
    </row>
    <row r="119" spans="1:9" ht="32">
      <c r="B119" s="792" t="s">
        <v>2011</v>
      </c>
      <c r="C119" s="792"/>
      <c r="D119" s="792"/>
      <c r="E119" s="792"/>
      <c r="F119" s="792"/>
      <c r="G119" s="792"/>
      <c r="H119" s="792"/>
      <c r="I119" s="792"/>
    </row>
    <row r="120" spans="1:9" ht="19">
      <c r="B120" s="447"/>
      <c r="C120" s="793" t="s">
        <v>2012</v>
      </c>
      <c r="D120" s="793"/>
      <c r="E120" s="793"/>
      <c r="F120" s="793"/>
      <c r="G120" s="793"/>
      <c r="H120" s="793"/>
      <c r="I120" s="409"/>
    </row>
    <row r="121" spans="1:9" ht="27">
      <c r="B121" s="447"/>
      <c r="C121" s="794" t="s">
        <v>2010</v>
      </c>
      <c r="D121" s="794"/>
      <c r="E121" s="795">
        <v>44855</v>
      </c>
      <c r="F121" s="795"/>
      <c r="G121" s="411"/>
      <c r="H121" s="412"/>
      <c r="I121" s="409"/>
    </row>
    <row r="128" spans="1:9">
      <c r="B128"/>
      <c r="C128" s="790" t="s">
        <v>2013</v>
      </c>
      <c r="D128" s="790"/>
      <c r="E128" s="790"/>
      <c r="F128" s="790"/>
      <c r="G128" s="790"/>
      <c r="H128" s="790"/>
    </row>
    <row r="129" spans="3:8">
      <c r="C129" s="790"/>
      <c r="D129" s="790"/>
      <c r="E129" s="790"/>
      <c r="F129" s="790"/>
      <c r="G129" s="790"/>
      <c r="H129" s="790"/>
    </row>
    <row r="130" spans="3:8">
      <c r="C130" s="790"/>
      <c r="D130" s="790"/>
      <c r="E130" s="790"/>
      <c r="F130" s="790"/>
      <c r="G130" s="790"/>
      <c r="H130" s="790"/>
    </row>
    <row r="131" spans="3:8">
      <c r="C131" s="790"/>
      <c r="D131" s="790"/>
      <c r="E131" s="790"/>
      <c r="F131" s="790"/>
      <c r="G131" s="790"/>
      <c r="H131" s="790"/>
    </row>
    <row r="133" spans="3:8">
      <c r="C133" s="789" t="s">
        <v>2014</v>
      </c>
      <c r="D133" s="789"/>
      <c r="E133" s="789"/>
      <c r="F133" s="789"/>
      <c r="G133" s="789"/>
      <c r="H133" s="789"/>
    </row>
    <row r="134" spans="3:8">
      <c r="C134" s="789"/>
      <c r="D134" s="789"/>
      <c r="E134" s="789"/>
      <c r="F134" s="789"/>
      <c r="G134" s="789"/>
      <c r="H134" s="789"/>
    </row>
    <row r="135" spans="3:8">
      <c r="C135" s="789"/>
      <c r="D135" s="789"/>
      <c r="E135" s="789"/>
      <c r="F135" s="789"/>
      <c r="G135" s="789"/>
      <c r="H135" s="789"/>
    </row>
    <row r="138" spans="3:8">
      <c r="C138" s="790" t="s">
        <v>2015</v>
      </c>
      <c r="D138" s="790"/>
      <c r="E138" s="790"/>
      <c r="F138" s="790"/>
      <c r="G138" s="790"/>
      <c r="H138" s="790"/>
    </row>
    <row r="139" spans="3:8">
      <c r="C139" s="790"/>
      <c r="D139" s="790"/>
      <c r="E139" s="790"/>
      <c r="F139" s="790"/>
      <c r="G139" s="790"/>
      <c r="H139" s="790"/>
    </row>
    <row r="140" spans="3:8">
      <c r="C140" s="790"/>
      <c r="D140" s="790"/>
      <c r="E140" s="790"/>
      <c r="F140" s="790"/>
      <c r="G140" s="790"/>
      <c r="H140" s="790"/>
    </row>
    <row r="142" spans="3:8">
      <c r="C142" s="791" t="s">
        <v>2016</v>
      </c>
      <c r="D142" s="791"/>
      <c r="E142" s="791"/>
      <c r="F142" s="791"/>
      <c r="G142" s="791"/>
      <c r="H142" s="791"/>
    </row>
    <row r="143" spans="3:8">
      <c r="C143" s="791"/>
      <c r="D143" s="791"/>
      <c r="E143" s="791"/>
      <c r="F143" s="791"/>
      <c r="G143" s="791"/>
      <c r="H143" s="791"/>
    </row>
    <row r="144" spans="3:8">
      <c r="C144" s="791"/>
      <c r="D144" s="791"/>
      <c r="E144" s="791"/>
      <c r="F144" s="791"/>
      <c r="G144" s="791"/>
      <c r="H144" s="791"/>
    </row>
  </sheetData>
  <mergeCells count="72">
    <mergeCell ref="L7:P7"/>
    <mergeCell ref="A8:B8"/>
    <mergeCell ref="C8:E8"/>
    <mergeCell ref="J11:M11"/>
    <mergeCell ref="A5:B5"/>
    <mergeCell ref="J24:M24"/>
    <mergeCell ref="B25:I25"/>
    <mergeCell ref="A12:A13"/>
    <mergeCell ref="B12:I13"/>
    <mergeCell ref="J13:M13"/>
    <mergeCell ref="A16:B16"/>
    <mergeCell ref="C16:E16"/>
    <mergeCell ref="A17:A18"/>
    <mergeCell ref="B17:I18"/>
    <mergeCell ref="A36:B36"/>
    <mergeCell ref="C36:E36"/>
    <mergeCell ref="A20:A21"/>
    <mergeCell ref="B20:I21"/>
    <mergeCell ref="A24:B24"/>
    <mergeCell ref="C24:E24"/>
    <mergeCell ref="B27:I27"/>
    <mergeCell ref="B29:I29"/>
    <mergeCell ref="B31:I31"/>
    <mergeCell ref="B33:C33"/>
    <mergeCell ref="B34:I34"/>
    <mergeCell ref="C85:E85"/>
    <mergeCell ref="D92:H96"/>
    <mergeCell ref="A91:B91"/>
    <mergeCell ref="C91:E91"/>
    <mergeCell ref="A98:B98"/>
    <mergeCell ref="C98:D98"/>
    <mergeCell ref="E98:F98"/>
    <mergeCell ref="A112:B114"/>
    <mergeCell ref="C112:I112"/>
    <mergeCell ref="D113:H113"/>
    <mergeCell ref="E114:G114"/>
    <mergeCell ref="A38:B38"/>
    <mergeCell ref="A40:B40"/>
    <mergeCell ref="C40:E40"/>
    <mergeCell ref="A41:A42"/>
    <mergeCell ref="B41:I42"/>
    <mergeCell ref="G98:H98"/>
    <mergeCell ref="A86:I90"/>
    <mergeCell ref="A79:A80"/>
    <mergeCell ref="B79:I80"/>
    <mergeCell ref="A82:A83"/>
    <mergeCell ref="B82:I83"/>
    <mergeCell ref="A85:B85"/>
    <mergeCell ref="C4:D4"/>
    <mergeCell ref="E4:F4"/>
    <mergeCell ref="C3:H3"/>
    <mergeCell ref="B2:I2"/>
    <mergeCell ref="A78:B78"/>
    <mergeCell ref="C78:E78"/>
    <mergeCell ref="B72:H76"/>
    <mergeCell ref="A60:B60"/>
    <mergeCell ref="C60:E60"/>
    <mergeCell ref="A53:E58"/>
    <mergeCell ref="A44:A45"/>
    <mergeCell ref="B44:I45"/>
    <mergeCell ref="A52:B52"/>
    <mergeCell ref="C52:E52"/>
    <mergeCell ref="B48:H50"/>
    <mergeCell ref="A37:B37"/>
    <mergeCell ref="C133:H135"/>
    <mergeCell ref="C138:H140"/>
    <mergeCell ref="C142:H144"/>
    <mergeCell ref="B119:I119"/>
    <mergeCell ref="C120:H120"/>
    <mergeCell ref="C121:D121"/>
    <mergeCell ref="E121:F121"/>
    <mergeCell ref="C128:H13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&amp;CPágina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8C38-F348-497B-BDBE-C0C85C29C830}">
  <sheetPr codeName="Folha14"/>
  <dimension ref="B2:X574"/>
  <sheetViews>
    <sheetView zoomScale="90" zoomScaleNormal="90" workbookViewId="0">
      <pane ySplit="3" topLeftCell="A398" activePane="bottomLeft" state="frozen"/>
      <selection activeCell="B12" sqref="B12"/>
      <selection pane="bottomLeft" activeCell="C408" sqref="C408"/>
    </sheetView>
  </sheetViews>
  <sheetFormatPr baseColWidth="10" defaultColWidth="8.83203125" defaultRowHeight="23"/>
  <cols>
    <col min="2" max="2" width="18.5" style="139" customWidth="1"/>
    <col min="3" max="3" width="54.1640625" customWidth="1"/>
    <col min="4" max="4" width="5.1640625" style="84" hidden="1" customWidth="1"/>
    <col min="5" max="5" width="12.33203125" style="77" customWidth="1"/>
    <col min="6" max="6" width="9.1640625" customWidth="1"/>
    <col min="8" max="8" width="10.5" customWidth="1"/>
    <col min="11" max="11" width="10.6640625" customWidth="1"/>
    <col min="12" max="12" width="11.83203125" customWidth="1"/>
  </cols>
  <sheetData>
    <row r="2" spans="2:13">
      <c r="E2" s="810" t="s">
        <v>121</v>
      </c>
      <c r="F2" s="810"/>
      <c r="G2" s="810"/>
      <c r="H2" s="810"/>
      <c r="I2" s="810"/>
      <c r="J2" s="810"/>
      <c r="K2" s="810"/>
      <c r="L2" s="810"/>
      <c r="M2" s="810"/>
    </row>
    <row r="3" spans="2:13" s="77" customFormat="1" ht="48">
      <c r="B3" s="172" t="s">
        <v>119</v>
      </c>
      <c r="C3" s="82" t="s">
        <v>50</v>
      </c>
      <c r="D3" s="82" t="s">
        <v>120</v>
      </c>
      <c r="E3" s="82" t="s">
        <v>51</v>
      </c>
      <c r="F3" s="82" t="s">
        <v>122</v>
      </c>
      <c r="G3" s="82" t="s">
        <v>123</v>
      </c>
      <c r="H3" s="82" t="s">
        <v>124</v>
      </c>
      <c r="I3" s="82" t="s">
        <v>125</v>
      </c>
      <c r="J3" s="82" t="s">
        <v>126</v>
      </c>
      <c r="K3" s="82" t="s">
        <v>244</v>
      </c>
      <c r="L3" s="82" t="s">
        <v>245</v>
      </c>
      <c r="M3" s="82"/>
    </row>
    <row r="4" spans="2:13" ht="36.75" customHeight="1">
      <c r="B4" s="173" t="s">
        <v>127</v>
      </c>
      <c r="C4" t="s">
        <v>385</v>
      </c>
      <c r="D4" s="84" t="s">
        <v>128</v>
      </c>
      <c r="E4" s="77">
        <v>6</v>
      </c>
      <c r="F4" s="77">
        <v>23.82</v>
      </c>
      <c r="G4" s="77"/>
      <c r="H4" s="77">
        <v>5.9580000000000002</v>
      </c>
      <c r="I4" s="77"/>
      <c r="J4" s="77">
        <v>5.9580000000000002</v>
      </c>
      <c r="K4" s="77"/>
      <c r="L4" s="77"/>
    </row>
    <row r="5" spans="2:13" ht="48">
      <c r="B5" s="173" t="s">
        <v>127</v>
      </c>
      <c r="C5" t="s">
        <v>386</v>
      </c>
      <c r="D5" s="84" t="s">
        <v>129</v>
      </c>
      <c r="E5" s="77">
        <v>6</v>
      </c>
      <c r="F5" s="77">
        <v>23.82</v>
      </c>
      <c r="G5" s="77"/>
      <c r="H5" s="77">
        <v>5.9580000000000002</v>
      </c>
      <c r="I5" s="77"/>
      <c r="J5" s="77">
        <v>5.9580000000000002</v>
      </c>
      <c r="K5" s="77"/>
      <c r="L5" s="77"/>
    </row>
    <row r="6" spans="2:13" ht="80">
      <c r="B6" s="173" t="s">
        <v>127</v>
      </c>
      <c r="C6" t="s">
        <v>387</v>
      </c>
      <c r="D6" s="84" t="s">
        <v>130</v>
      </c>
      <c r="E6" s="77">
        <v>12</v>
      </c>
      <c r="F6" s="77">
        <v>47.64</v>
      </c>
      <c r="G6" s="77"/>
      <c r="H6" s="77">
        <v>11.916</v>
      </c>
      <c r="I6" s="77"/>
      <c r="J6" s="77">
        <v>11.916</v>
      </c>
      <c r="K6" s="77"/>
      <c r="L6" s="77"/>
    </row>
    <row r="7" spans="2:13" ht="48">
      <c r="B7" s="173" t="s">
        <v>127</v>
      </c>
      <c r="C7" t="s">
        <v>388</v>
      </c>
      <c r="D7" s="84" t="s">
        <v>131</v>
      </c>
      <c r="E7" s="77">
        <v>19</v>
      </c>
      <c r="F7" s="77">
        <v>75.430000000000007</v>
      </c>
      <c r="G7" s="77"/>
      <c r="H7" s="77">
        <v>18.867000000000001</v>
      </c>
      <c r="I7" s="77"/>
      <c r="J7" s="77">
        <v>18.867000000000001</v>
      </c>
      <c r="K7" s="77"/>
      <c r="L7" s="77"/>
    </row>
    <row r="8" spans="2:13" ht="48">
      <c r="B8" s="173" t="s">
        <v>127</v>
      </c>
      <c r="C8" t="s">
        <v>389</v>
      </c>
      <c r="D8" s="84" t="s">
        <v>132</v>
      </c>
      <c r="E8" s="77">
        <v>6</v>
      </c>
      <c r="F8" s="77">
        <v>23.4</v>
      </c>
      <c r="G8" s="77"/>
      <c r="H8" s="77">
        <v>5.85</v>
      </c>
      <c r="I8" s="77"/>
      <c r="J8" s="77">
        <v>5.85</v>
      </c>
      <c r="K8" s="77"/>
      <c r="L8" s="77"/>
    </row>
    <row r="9" spans="2:13" ht="80">
      <c r="B9" s="173" t="s">
        <v>127</v>
      </c>
      <c r="C9" t="s">
        <v>390</v>
      </c>
      <c r="D9" s="84" t="s">
        <v>130</v>
      </c>
      <c r="E9" s="77">
        <v>8</v>
      </c>
      <c r="F9" s="77">
        <v>31.2</v>
      </c>
      <c r="G9" s="77"/>
      <c r="H9" s="77">
        <v>7.8</v>
      </c>
      <c r="I9" s="77"/>
      <c r="J9" s="77">
        <v>7.8</v>
      </c>
      <c r="K9" s="77"/>
      <c r="L9" s="77"/>
    </row>
    <row r="10" spans="2:13" ht="48">
      <c r="B10" s="173" t="s">
        <v>127</v>
      </c>
      <c r="C10" t="s">
        <v>391</v>
      </c>
      <c r="D10" s="84" t="s">
        <v>131</v>
      </c>
      <c r="E10" s="77">
        <v>18</v>
      </c>
      <c r="F10" s="77">
        <v>70.2</v>
      </c>
      <c r="G10" s="77"/>
      <c r="H10" s="77">
        <v>17.55</v>
      </c>
      <c r="I10" s="77"/>
      <c r="J10" s="77">
        <v>17.55</v>
      </c>
      <c r="K10" s="77"/>
      <c r="L10" s="77"/>
    </row>
    <row r="11" spans="2:13" ht="48">
      <c r="B11" s="173" t="s">
        <v>127</v>
      </c>
      <c r="C11" s="34" t="s">
        <v>392</v>
      </c>
      <c r="D11" s="84" t="s">
        <v>132</v>
      </c>
      <c r="E11" s="77">
        <v>6</v>
      </c>
      <c r="F11" s="77">
        <v>24.45</v>
      </c>
      <c r="G11" s="77">
        <v>4.8000000000000001E-2</v>
      </c>
      <c r="H11" s="77">
        <v>5.7</v>
      </c>
      <c r="I11" s="77">
        <v>7.1999999999999995E-2</v>
      </c>
      <c r="J11" s="77">
        <v>4.68</v>
      </c>
      <c r="K11" s="77">
        <v>3.5999999999999997E-2</v>
      </c>
      <c r="L11" s="77">
        <v>0.29399999999999998</v>
      </c>
    </row>
    <row r="12" spans="2:13" ht="80">
      <c r="B12" s="173" t="s">
        <v>127</v>
      </c>
      <c r="C12" s="34" t="s">
        <v>393</v>
      </c>
      <c r="D12" s="84" t="s">
        <v>130</v>
      </c>
      <c r="E12" s="77">
        <v>8</v>
      </c>
      <c r="F12" s="77">
        <v>32.6</v>
      </c>
      <c r="G12" s="77">
        <v>6.4000000000000001E-2</v>
      </c>
      <c r="H12" s="77">
        <v>7.6</v>
      </c>
      <c r="I12" s="77">
        <v>9.6000000000000002E-2</v>
      </c>
      <c r="J12" s="77">
        <v>6.24</v>
      </c>
      <c r="K12" s="77">
        <v>4.8000000000000001E-2</v>
      </c>
      <c r="L12" s="77">
        <v>0.39200000000000002</v>
      </c>
    </row>
    <row r="13" spans="2:13" ht="48">
      <c r="B13" s="173" t="s">
        <v>127</v>
      </c>
      <c r="C13" s="34" t="s">
        <v>394</v>
      </c>
      <c r="D13" s="84" t="s">
        <v>131</v>
      </c>
      <c r="E13" s="77">
        <v>18</v>
      </c>
      <c r="F13" s="77">
        <v>73.34</v>
      </c>
      <c r="G13" s="77">
        <v>0.14399999999999999</v>
      </c>
      <c r="H13" s="77">
        <v>17.100000000000001</v>
      </c>
      <c r="I13" s="77">
        <v>1.296</v>
      </c>
      <c r="J13" s="77">
        <v>14.04</v>
      </c>
      <c r="K13" s="77">
        <v>0.108</v>
      </c>
      <c r="L13" s="77">
        <v>0.88200000000000001</v>
      </c>
    </row>
    <row r="14" spans="2:13" ht="48">
      <c r="B14" s="173" t="s">
        <v>127</v>
      </c>
      <c r="C14" s="34" t="s">
        <v>395</v>
      </c>
      <c r="D14" s="84" t="s">
        <v>132</v>
      </c>
      <c r="E14" s="77">
        <v>6</v>
      </c>
      <c r="F14" s="77">
        <v>23.44</v>
      </c>
      <c r="G14" s="77">
        <v>4.9799999999999997E-2</v>
      </c>
      <c r="H14" s="77">
        <v>5.6874000000000002</v>
      </c>
      <c r="I14" s="77">
        <v>6.1199999999999997E-2</v>
      </c>
      <c r="J14" s="77">
        <v>4.6500000000000004</v>
      </c>
      <c r="K14" s="77"/>
      <c r="L14" s="77">
        <v>0.24540000000000001</v>
      </c>
    </row>
    <row r="15" spans="2:13" ht="80">
      <c r="B15" s="173" t="s">
        <v>127</v>
      </c>
      <c r="C15" s="34" t="s">
        <v>396</v>
      </c>
      <c r="D15" s="84" t="s">
        <v>130</v>
      </c>
      <c r="E15" s="77">
        <v>8</v>
      </c>
      <c r="F15" s="77">
        <v>31.26</v>
      </c>
      <c r="G15" s="77">
        <v>6.6400000000000001E-2</v>
      </c>
      <c r="H15" s="77">
        <v>7.5831999999999997</v>
      </c>
      <c r="I15" s="77">
        <v>8.1600000000000006E-2</v>
      </c>
      <c r="J15" s="77">
        <v>6.2</v>
      </c>
      <c r="K15" s="77"/>
      <c r="L15" s="77">
        <v>0.32719999999999999</v>
      </c>
    </row>
    <row r="16" spans="2:13" ht="48">
      <c r="B16" s="173" t="s">
        <v>127</v>
      </c>
      <c r="C16" s="34" t="s">
        <v>397</v>
      </c>
      <c r="D16" s="84" t="s">
        <v>131</v>
      </c>
      <c r="E16" s="77">
        <v>18</v>
      </c>
      <c r="F16" s="77">
        <v>70.334999999999994</v>
      </c>
      <c r="G16" s="77">
        <v>9.5399999999999999E-2</v>
      </c>
      <c r="H16" s="77">
        <v>17.062200000000001</v>
      </c>
      <c r="I16" s="77">
        <v>0.18360000000000001</v>
      </c>
      <c r="J16" s="77">
        <v>13.95</v>
      </c>
      <c r="K16" s="77"/>
      <c r="L16" s="77">
        <v>0.73619999999999997</v>
      </c>
    </row>
    <row r="17" spans="2:12" ht="48">
      <c r="B17" s="173" t="s">
        <v>127</v>
      </c>
      <c r="C17" s="34" t="s">
        <v>398</v>
      </c>
      <c r="D17" s="84" t="s">
        <v>132</v>
      </c>
      <c r="E17" s="77">
        <v>6</v>
      </c>
      <c r="F17" s="77">
        <v>23.22</v>
      </c>
      <c r="G17" s="77">
        <v>3.5999999999999997E-2</v>
      </c>
      <c r="H17" s="77">
        <v>5.76</v>
      </c>
      <c r="I17" s="77">
        <v>1.2E-2</v>
      </c>
      <c r="J17" s="77"/>
      <c r="K17" s="77">
        <v>6.0000000000000001E-3</v>
      </c>
      <c r="L17" s="77">
        <v>0.06</v>
      </c>
    </row>
    <row r="18" spans="2:12" ht="80">
      <c r="B18" s="173" t="s">
        <v>127</v>
      </c>
      <c r="C18" s="34" t="s">
        <v>399</v>
      </c>
      <c r="D18" s="84" t="s">
        <v>130</v>
      </c>
      <c r="E18" s="77">
        <v>8</v>
      </c>
      <c r="F18" s="77">
        <v>30.96</v>
      </c>
      <c r="G18" s="77">
        <v>4.8000000000000001E-2</v>
      </c>
      <c r="H18" s="77">
        <v>7.68</v>
      </c>
      <c r="I18" s="77">
        <v>1.6E-2</v>
      </c>
      <c r="J18" s="77"/>
      <c r="K18" s="77">
        <v>8.0000000000000002E-3</v>
      </c>
      <c r="L18" s="77">
        <v>0.08</v>
      </c>
    </row>
    <row r="19" spans="2:12" ht="48">
      <c r="B19" s="173" t="s">
        <v>127</v>
      </c>
      <c r="C19" s="34" t="s">
        <v>400</v>
      </c>
      <c r="D19" s="84" t="s">
        <v>131</v>
      </c>
      <c r="E19" s="77">
        <v>18</v>
      </c>
      <c r="F19" s="77">
        <v>69.66</v>
      </c>
      <c r="G19" s="77">
        <v>0.108</v>
      </c>
      <c r="H19" s="77">
        <v>17.28</v>
      </c>
      <c r="I19" s="77">
        <v>3.5999999999999997E-2</v>
      </c>
      <c r="J19" s="77"/>
      <c r="K19" s="77">
        <v>1.7999999999999999E-2</v>
      </c>
      <c r="L19" s="77">
        <v>0.18</v>
      </c>
    </row>
    <row r="20" spans="2:12" ht="48">
      <c r="B20" s="173" t="s">
        <v>127</v>
      </c>
      <c r="C20" t="s">
        <v>401</v>
      </c>
      <c r="D20" s="84" t="s">
        <v>128</v>
      </c>
      <c r="E20" s="77">
        <v>1</v>
      </c>
      <c r="F20" s="77">
        <v>0</v>
      </c>
      <c r="G20" s="77"/>
      <c r="H20" s="77">
        <v>0.97799999999999998</v>
      </c>
      <c r="I20" s="77"/>
      <c r="J20" s="77">
        <v>0.97799999999999998</v>
      </c>
      <c r="K20" s="77"/>
      <c r="L20" s="77"/>
    </row>
    <row r="21" spans="2:12" ht="48">
      <c r="B21" s="173" t="s">
        <v>127</v>
      </c>
      <c r="C21" t="s">
        <v>402</v>
      </c>
      <c r="D21" s="84" t="s">
        <v>133</v>
      </c>
      <c r="E21" s="77">
        <v>8</v>
      </c>
      <c r="F21" s="77">
        <v>25.12</v>
      </c>
      <c r="G21" s="77">
        <v>0.04</v>
      </c>
      <c r="H21" s="77">
        <v>6.24</v>
      </c>
      <c r="I21" s="77"/>
      <c r="J21" s="77">
        <v>6.24</v>
      </c>
      <c r="K21" s="77"/>
      <c r="L21" s="77"/>
    </row>
    <row r="22" spans="2:12" ht="80">
      <c r="B22" s="173" t="s">
        <v>127</v>
      </c>
      <c r="C22" t="s">
        <v>403</v>
      </c>
      <c r="D22" s="84" t="s">
        <v>130</v>
      </c>
      <c r="E22" s="77">
        <v>15</v>
      </c>
      <c r="F22" s="77">
        <v>47.1</v>
      </c>
      <c r="G22" s="77">
        <v>7.4999999999999997E-2</v>
      </c>
      <c r="H22" s="77">
        <v>11.7</v>
      </c>
      <c r="I22" s="77"/>
      <c r="J22" s="77">
        <v>11.7</v>
      </c>
      <c r="K22" s="77"/>
      <c r="L22" s="77"/>
    </row>
    <row r="23" spans="2:12" ht="48">
      <c r="B23" s="173" t="s">
        <v>127</v>
      </c>
      <c r="C23" t="s">
        <v>404</v>
      </c>
      <c r="D23" s="84" t="s">
        <v>133</v>
      </c>
      <c r="E23" s="77">
        <v>24</v>
      </c>
      <c r="F23" s="77">
        <v>75.36</v>
      </c>
      <c r="G23" s="77">
        <v>0.12</v>
      </c>
      <c r="H23" s="77">
        <v>18.72</v>
      </c>
      <c r="I23" s="77"/>
      <c r="J23" s="77">
        <v>18.72</v>
      </c>
      <c r="K23" s="77"/>
      <c r="L23" s="77"/>
    </row>
    <row r="24" spans="2:12" ht="48">
      <c r="B24" s="173" t="s">
        <v>127</v>
      </c>
      <c r="C24" t="s">
        <v>405</v>
      </c>
      <c r="D24" s="84" t="s">
        <v>134</v>
      </c>
      <c r="E24" s="77">
        <v>20</v>
      </c>
      <c r="F24" s="77">
        <v>50.73</v>
      </c>
      <c r="G24" s="77">
        <v>0.05</v>
      </c>
      <c r="H24" s="77">
        <v>12.28</v>
      </c>
      <c r="I24" s="77">
        <v>3.5000000000000003E-2</v>
      </c>
      <c r="J24" s="77">
        <v>12.2</v>
      </c>
      <c r="K24" s="77">
        <v>3.5000000000000003E-2</v>
      </c>
      <c r="L24" s="77"/>
    </row>
    <row r="25" spans="2:12" ht="48">
      <c r="B25" s="173" t="s">
        <v>127</v>
      </c>
      <c r="C25" t="s">
        <v>406</v>
      </c>
      <c r="D25" s="84" t="s">
        <v>133</v>
      </c>
      <c r="E25" s="77">
        <v>10</v>
      </c>
      <c r="F25" s="77">
        <v>3.7</v>
      </c>
      <c r="G25" s="77">
        <v>0.03</v>
      </c>
      <c r="H25" s="77">
        <v>1.1399999999999999</v>
      </c>
      <c r="I25" s="77">
        <v>0.02</v>
      </c>
      <c r="J25" s="77">
        <v>0.28000000000000003</v>
      </c>
      <c r="K25" s="77"/>
      <c r="L25" s="77">
        <v>0.09</v>
      </c>
    </row>
    <row r="26" spans="2:12" ht="80">
      <c r="B26" s="173" t="s">
        <v>127</v>
      </c>
      <c r="C26" t="s">
        <v>407</v>
      </c>
      <c r="D26" s="84" t="s">
        <v>130</v>
      </c>
      <c r="E26" s="77">
        <v>17</v>
      </c>
      <c r="F26" s="77">
        <v>6.29</v>
      </c>
      <c r="G26" s="77">
        <v>5.0999999999999997E-2</v>
      </c>
      <c r="H26" s="77">
        <v>1.9379999999999999</v>
      </c>
      <c r="I26" s="77">
        <v>3.4000000000000002E-2</v>
      </c>
      <c r="J26" s="77">
        <v>0.47599999999999998</v>
      </c>
      <c r="K26" s="77"/>
      <c r="L26" s="77">
        <v>0.153</v>
      </c>
    </row>
    <row r="27" spans="2:12" ht="48">
      <c r="B27" s="173" t="s">
        <v>127</v>
      </c>
      <c r="C27" t="s">
        <v>408</v>
      </c>
      <c r="D27" s="84" t="s">
        <v>133</v>
      </c>
      <c r="E27" s="77">
        <v>10</v>
      </c>
      <c r="F27" s="77">
        <v>21.2</v>
      </c>
      <c r="G27" s="77">
        <v>0.05</v>
      </c>
      <c r="H27" s="77">
        <v>5.05</v>
      </c>
      <c r="I27" s="77">
        <v>0.03</v>
      </c>
      <c r="J27" s="77">
        <v>5.05</v>
      </c>
      <c r="K27" s="77"/>
      <c r="L27" s="77">
        <v>0.25</v>
      </c>
    </row>
    <row r="28" spans="2:12" ht="48">
      <c r="B28" s="173" t="s">
        <v>127</v>
      </c>
      <c r="C28" t="s">
        <v>668</v>
      </c>
      <c r="E28" s="77">
        <v>10</v>
      </c>
      <c r="F28" s="77">
        <v>4</v>
      </c>
      <c r="G28" s="77"/>
      <c r="H28" s="77">
        <v>1.1000000000000001</v>
      </c>
      <c r="I28" s="77"/>
      <c r="J28" s="77">
        <v>0.3</v>
      </c>
      <c r="K28" s="77"/>
      <c r="L28" s="77"/>
    </row>
    <row r="29" spans="2:12" ht="80">
      <c r="B29" s="173" t="s">
        <v>127</v>
      </c>
      <c r="C29" t="s">
        <v>409</v>
      </c>
      <c r="D29" s="84" t="s">
        <v>130</v>
      </c>
      <c r="E29" s="77">
        <v>17</v>
      </c>
      <c r="F29" s="77">
        <v>36.04</v>
      </c>
      <c r="G29" s="77"/>
      <c r="H29" s="77">
        <v>8.5850000000000009</v>
      </c>
      <c r="I29" s="77">
        <v>5.0999999999999997E-2</v>
      </c>
      <c r="J29" s="77">
        <v>8.8580000000000005</v>
      </c>
      <c r="K29" s="77"/>
      <c r="L29" s="77">
        <v>0.42499999999999999</v>
      </c>
    </row>
    <row r="30" spans="2:12" ht="48">
      <c r="B30" s="173" t="s">
        <v>127</v>
      </c>
      <c r="C30" t="s">
        <v>669</v>
      </c>
      <c r="E30" s="77">
        <v>10</v>
      </c>
      <c r="F30" s="77">
        <v>2</v>
      </c>
      <c r="G30" s="77"/>
      <c r="H30" s="77">
        <v>0.6</v>
      </c>
      <c r="I30" s="77"/>
      <c r="J30" s="77">
        <v>0.3</v>
      </c>
      <c r="K30" s="77"/>
      <c r="L30" s="77"/>
    </row>
    <row r="31" spans="2:12" ht="48">
      <c r="B31" s="173" t="s">
        <v>127</v>
      </c>
      <c r="C31" t="s">
        <v>410</v>
      </c>
      <c r="D31" s="84" t="s">
        <v>133</v>
      </c>
      <c r="E31" s="77">
        <v>10</v>
      </c>
      <c r="F31" s="77">
        <v>24.5</v>
      </c>
      <c r="G31" s="77">
        <v>0.04</v>
      </c>
      <c r="H31" s="77">
        <v>6</v>
      </c>
      <c r="I31" s="77">
        <v>0.02</v>
      </c>
      <c r="J31" s="77">
        <v>5.8</v>
      </c>
      <c r="K31" s="77"/>
      <c r="L31" s="77"/>
    </row>
    <row r="32" spans="2:12" ht="80">
      <c r="B32" s="173" t="s">
        <v>127</v>
      </c>
      <c r="C32" t="s">
        <v>411</v>
      </c>
      <c r="D32" s="84" t="s">
        <v>130</v>
      </c>
      <c r="E32" s="77">
        <v>17</v>
      </c>
      <c r="F32" s="77">
        <v>41.65</v>
      </c>
      <c r="G32" s="77">
        <v>6.8000000000000005E-2</v>
      </c>
      <c r="H32" s="77">
        <v>10.199999999999999</v>
      </c>
      <c r="I32" s="77">
        <v>3.4000000000000002E-2</v>
      </c>
      <c r="J32" s="77">
        <v>9.86</v>
      </c>
      <c r="K32" s="77"/>
      <c r="L32" s="77"/>
    </row>
    <row r="33" spans="2:12" ht="48">
      <c r="B33" s="174" t="s">
        <v>135</v>
      </c>
      <c r="C33" t="s">
        <v>412</v>
      </c>
      <c r="D33" s="84" t="s">
        <v>133</v>
      </c>
      <c r="E33" s="77">
        <v>2</v>
      </c>
      <c r="F33" s="77">
        <v>17.98</v>
      </c>
      <c r="G33" s="77"/>
      <c r="H33" s="77"/>
      <c r="I33" s="77">
        <v>1.998</v>
      </c>
      <c r="J33" s="77"/>
      <c r="K33" s="77">
        <v>0.28799999999999998</v>
      </c>
      <c r="L33" s="77"/>
    </row>
    <row r="34" spans="2:12" ht="80">
      <c r="B34" s="174" t="s">
        <v>135</v>
      </c>
      <c r="C34" t="s">
        <v>413</v>
      </c>
      <c r="D34" s="84" t="s">
        <v>130</v>
      </c>
      <c r="E34" s="77">
        <v>4</v>
      </c>
      <c r="F34" s="77">
        <v>35.96</v>
      </c>
      <c r="G34" s="77"/>
      <c r="H34" s="77"/>
      <c r="I34" s="77">
        <v>3.996</v>
      </c>
      <c r="J34" s="77"/>
      <c r="K34" s="77">
        <v>0.57599999999999996</v>
      </c>
      <c r="L34" s="77"/>
    </row>
    <row r="35" spans="2:12" ht="48">
      <c r="B35" s="174" t="s">
        <v>135</v>
      </c>
      <c r="C35" t="s">
        <v>414</v>
      </c>
      <c r="D35" s="84" t="s">
        <v>131</v>
      </c>
      <c r="E35" s="77">
        <v>7</v>
      </c>
      <c r="F35" s="77">
        <v>62.93</v>
      </c>
      <c r="G35" s="77"/>
      <c r="H35" s="77"/>
      <c r="I35" s="77">
        <v>6.9930000000000003</v>
      </c>
      <c r="J35" s="77"/>
      <c r="K35" s="77">
        <v>1.008</v>
      </c>
      <c r="L35" s="77"/>
    </row>
    <row r="36" spans="2:12" ht="48">
      <c r="B36" s="174" t="s">
        <v>135</v>
      </c>
      <c r="C36" s="34" t="s">
        <v>415</v>
      </c>
      <c r="D36" s="89" t="s">
        <v>131</v>
      </c>
      <c r="E36" s="50">
        <v>14</v>
      </c>
      <c r="F36" s="50">
        <v>126</v>
      </c>
      <c r="G36" s="50"/>
      <c r="H36" s="50"/>
      <c r="I36" s="50">
        <v>14</v>
      </c>
      <c r="J36" s="50"/>
      <c r="K36" s="50">
        <v>12.11</v>
      </c>
      <c r="L36" s="77"/>
    </row>
    <row r="37" spans="2:12" ht="48">
      <c r="B37" s="174" t="s">
        <v>135</v>
      </c>
      <c r="C37" t="s">
        <v>416</v>
      </c>
      <c r="D37" s="84" t="s">
        <v>133</v>
      </c>
      <c r="E37" s="77">
        <v>2</v>
      </c>
      <c r="F37" s="77">
        <v>17.920000000000002</v>
      </c>
      <c r="G37" s="77"/>
      <c r="H37" s="77"/>
      <c r="I37" s="77">
        <v>1.99</v>
      </c>
      <c r="J37" s="77"/>
      <c r="K37" s="77">
        <v>0.23200000000000001</v>
      </c>
      <c r="L37" s="77"/>
    </row>
    <row r="38" spans="2:12" ht="80">
      <c r="B38" s="174" t="s">
        <v>135</v>
      </c>
      <c r="C38" t="s">
        <v>417</v>
      </c>
      <c r="D38" s="84" t="s">
        <v>130</v>
      </c>
      <c r="E38" s="77">
        <v>4</v>
      </c>
      <c r="F38" s="77">
        <v>35.840000000000003</v>
      </c>
      <c r="G38" s="77"/>
      <c r="H38" s="77"/>
      <c r="I38" s="77">
        <v>3.98</v>
      </c>
      <c r="J38" s="77"/>
      <c r="K38" s="77">
        <v>0.46400000000000002</v>
      </c>
      <c r="L38" s="77"/>
    </row>
    <row r="39" spans="2:12" ht="48">
      <c r="B39" s="174" t="s">
        <v>135</v>
      </c>
      <c r="C39" t="s">
        <v>418</v>
      </c>
      <c r="D39" s="84" t="s">
        <v>131</v>
      </c>
      <c r="E39" s="77">
        <v>7</v>
      </c>
      <c r="F39" s="77">
        <v>62.72</v>
      </c>
      <c r="G39" s="77"/>
      <c r="H39" s="77"/>
      <c r="I39" s="77">
        <v>6.9649999999999999</v>
      </c>
      <c r="J39" s="77"/>
      <c r="K39" s="77">
        <v>0.81200000000000006</v>
      </c>
      <c r="L39" s="77"/>
    </row>
    <row r="40" spans="2:12" ht="48">
      <c r="B40" s="175" t="s">
        <v>145</v>
      </c>
      <c r="C40" t="s">
        <v>419</v>
      </c>
      <c r="D40" s="84" t="s">
        <v>147</v>
      </c>
      <c r="E40" s="77">
        <v>222</v>
      </c>
      <c r="F40" s="77">
        <v>146.52000000000001</v>
      </c>
      <c r="G40" s="77">
        <v>0.222</v>
      </c>
      <c r="H40" s="77">
        <v>0.44400000000000001</v>
      </c>
      <c r="I40" s="77"/>
      <c r="J40" s="77">
        <v>0.44400000000000001</v>
      </c>
      <c r="K40" s="77"/>
      <c r="L40" s="77"/>
    </row>
    <row r="41" spans="2:12" ht="48">
      <c r="B41" s="175" t="s">
        <v>145</v>
      </c>
      <c r="C41" t="s">
        <v>311</v>
      </c>
      <c r="D41" s="84" t="s">
        <v>147</v>
      </c>
      <c r="E41" s="77">
        <v>222</v>
      </c>
      <c r="F41" s="77">
        <v>159.84</v>
      </c>
      <c r="G41" s="77">
        <v>0.222</v>
      </c>
      <c r="H41" s="77">
        <v>2.6640000000000001</v>
      </c>
      <c r="I41" s="77"/>
      <c r="J41" s="77">
        <v>0.222</v>
      </c>
      <c r="K41" s="77"/>
      <c r="L41" s="77"/>
    </row>
    <row r="42" spans="2:12" ht="48">
      <c r="B42" s="175" t="s">
        <v>145</v>
      </c>
      <c r="C42" t="s">
        <v>420</v>
      </c>
      <c r="D42" s="84" t="s">
        <v>147</v>
      </c>
      <c r="E42" s="77">
        <v>222</v>
      </c>
      <c r="F42" s="77">
        <v>130.97999999999999</v>
      </c>
      <c r="G42" s="77"/>
      <c r="H42" s="77">
        <v>0.222</v>
      </c>
      <c r="I42" s="77"/>
      <c r="J42" s="77">
        <v>0.222</v>
      </c>
      <c r="K42" s="77"/>
      <c r="L42" s="77"/>
    </row>
    <row r="43" spans="2:12" ht="48">
      <c r="B43" s="175" t="s">
        <v>145</v>
      </c>
      <c r="C43" t="s">
        <v>421</v>
      </c>
      <c r="D43" s="84" t="s">
        <v>147</v>
      </c>
      <c r="E43" s="77">
        <v>222</v>
      </c>
      <c r="F43" s="77">
        <v>126.54</v>
      </c>
      <c r="G43" s="77"/>
      <c r="H43" s="77">
        <v>0.66600000000000004</v>
      </c>
      <c r="I43" s="77"/>
      <c r="J43" s="77">
        <v>0.66600000000000004</v>
      </c>
      <c r="K43" s="77"/>
      <c r="L43" s="77"/>
    </row>
    <row r="44" spans="2:12" ht="32">
      <c r="B44" s="175" t="s">
        <v>145</v>
      </c>
      <c r="C44" t="s">
        <v>146</v>
      </c>
      <c r="D44" s="84" t="s">
        <v>254</v>
      </c>
      <c r="E44" s="77">
        <v>33</v>
      </c>
      <c r="F44" s="77">
        <v>130.05500000000001</v>
      </c>
      <c r="G44" s="77">
        <v>1.32</v>
      </c>
      <c r="H44" s="77">
        <v>9.3650000000000002</v>
      </c>
      <c r="I44" s="77">
        <v>0.16500000000000001</v>
      </c>
      <c r="J44" s="77">
        <v>1.32</v>
      </c>
      <c r="K44" s="77"/>
      <c r="L44" s="77">
        <v>0.495</v>
      </c>
    </row>
    <row r="45" spans="2:12" ht="32">
      <c r="B45" s="175" t="s">
        <v>145</v>
      </c>
      <c r="C45" t="s">
        <v>306</v>
      </c>
      <c r="D45" s="84" t="s">
        <v>254</v>
      </c>
      <c r="E45" s="77">
        <v>20</v>
      </c>
      <c r="F45" s="77">
        <v>78.819999999999993</v>
      </c>
      <c r="G45" s="77">
        <v>0.8</v>
      </c>
      <c r="H45" s="77">
        <v>5.7</v>
      </c>
      <c r="I45" s="77">
        <v>0.1</v>
      </c>
      <c r="J45" s="77">
        <v>2.8</v>
      </c>
      <c r="K45" s="77"/>
      <c r="L45" s="77">
        <v>0.3</v>
      </c>
    </row>
    <row r="46" spans="2:12" ht="32">
      <c r="B46" s="175" t="s">
        <v>145</v>
      </c>
      <c r="C46" t="s">
        <v>307</v>
      </c>
      <c r="D46" s="84" t="s">
        <v>254</v>
      </c>
      <c r="E46" s="77">
        <v>50</v>
      </c>
      <c r="F46" s="77">
        <v>193.05</v>
      </c>
      <c r="G46" s="77">
        <v>2</v>
      </c>
      <c r="H46" s="77">
        <v>14.25</v>
      </c>
      <c r="I46" s="77">
        <v>0.25</v>
      </c>
      <c r="J46" s="77">
        <v>2</v>
      </c>
      <c r="K46" s="77"/>
      <c r="L46" s="77">
        <v>0.75</v>
      </c>
    </row>
    <row r="47" spans="2:12" ht="64">
      <c r="B47" s="176" t="s">
        <v>148</v>
      </c>
      <c r="C47" t="s">
        <v>670</v>
      </c>
      <c r="D47" s="84" t="s">
        <v>149</v>
      </c>
      <c r="E47" s="77">
        <v>330</v>
      </c>
      <c r="F47" s="77">
        <v>59.4</v>
      </c>
      <c r="G47" s="77">
        <v>1.65</v>
      </c>
      <c r="H47" s="77">
        <v>14.52</v>
      </c>
      <c r="I47" s="77">
        <v>1.65</v>
      </c>
      <c r="J47" s="77">
        <v>12.87</v>
      </c>
      <c r="K47" s="77">
        <v>0.33</v>
      </c>
      <c r="L47" s="77"/>
    </row>
    <row r="48" spans="2:12" ht="24">
      <c r="B48" s="176" t="s">
        <v>148</v>
      </c>
      <c r="C48" t="s">
        <v>672</v>
      </c>
      <c r="E48" s="77">
        <v>100</v>
      </c>
      <c r="F48" s="77">
        <v>52</v>
      </c>
      <c r="G48" s="77">
        <v>0.5</v>
      </c>
      <c r="H48" s="77">
        <v>12</v>
      </c>
      <c r="I48" s="77"/>
      <c r="J48" s="77">
        <v>12</v>
      </c>
      <c r="K48" s="77"/>
      <c r="L48" s="77">
        <v>1.7</v>
      </c>
    </row>
    <row r="49" spans="2:22" ht="64">
      <c r="B49" s="176" t="s">
        <v>148</v>
      </c>
      <c r="C49" t="s">
        <v>671</v>
      </c>
      <c r="D49" s="84" t="s">
        <v>150</v>
      </c>
      <c r="E49" s="50">
        <v>222</v>
      </c>
      <c r="F49" s="77">
        <v>39.96</v>
      </c>
      <c r="G49" s="77">
        <v>1.1100000000000001</v>
      </c>
      <c r="H49" s="77">
        <v>9.7680000000000007</v>
      </c>
      <c r="I49" s="77">
        <v>1.1100000000000001</v>
      </c>
      <c r="J49" s="77">
        <v>8.6579999999999995</v>
      </c>
      <c r="K49" s="77">
        <v>0.222</v>
      </c>
      <c r="L49" s="77"/>
      <c r="O49" s="422"/>
      <c r="P49" s="422"/>
      <c r="Q49" s="422"/>
      <c r="R49" s="422"/>
      <c r="S49" s="422"/>
      <c r="T49" s="422"/>
      <c r="U49" s="422"/>
      <c r="V49" s="422"/>
    </row>
    <row r="50" spans="2:22" ht="48">
      <c r="B50" s="177" t="s">
        <v>154</v>
      </c>
      <c r="C50" t="s">
        <v>422</v>
      </c>
      <c r="D50" s="84" t="s">
        <v>155</v>
      </c>
      <c r="E50" s="77">
        <v>3</v>
      </c>
      <c r="F50" s="77">
        <v>12.39</v>
      </c>
      <c r="G50" s="77">
        <v>0.28000000000000003</v>
      </c>
      <c r="H50" s="77">
        <v>2.21</v>
      </c>
      <c r="I50" s="77">
        <v>0.25</v>
      </c>
      <c r="J50" s="77">
        <v>0.19</v>
      </c>
      <c r="K50" s="77">
        <v>0.12</v>
      </c>
      <c r="L50" s="77"/>
    </row>
    <row r="51" spans="2:22" ht="64">
      <c r="B51" s="177" t="s">
        <v>154</v>
      </c>
      <c r="C51" t="s">
        <v>423</v>
      </c>
      <c r="D51" s="84" t="s">
        <v>156</v>
      </c>
      <c r="E51" s="77">
        <v>12</v>
      </c>
      <c r="F51" s="77">
        <v>49.56</v>
      </c>
      <c r="G51" s="77">
        <v>1.1200000000000001</v>
      </c>
      <c r="H51" s="77">
        <v>8.86</v>
      </c>
      <c r="I51" s="77">
        <v>1</v>
      </c>
      <c r="J51" s="77">
        <v>0.77</v>
      </c>
      <c r="K51" s="77">
        <v>0.47</v>
      </c>
      <c r="L51" s="77"/>
    </row>
    <row r="52" spans="2:22" ht="48">
      <c r="B52" s="177" t="s">
        <v>154</v>
      </c>
      <c r="C52" t="s">
        <v>424</v>
      </c>
      <c r="D52" s="84" t="s">
        <v>155</v>
      </c>
      <c r="E52" s="77">
        <v>6</v>
      </c>
      <c r="F52" s="77">
        <v>25.5</v>
      </c>
      <c r="G52" s="77">
        <v>0.5</v>
      </c>
      <c r="H52" s="77">
        <v>4.58</v>
      </c>
      <c r="I52" s="77">
        <v>0.54</v>
      </c>
      <c r="J52" s="77">
        <v>1.19</v>
      </c>
      <c r="K52" s="77">
        <v>0.26</v>
      </c>
      <c r="L52" s="77"/>
    </row>
    <row r="53" spans="2:22" ht="64">
      <c r="B53" s="177" t="s">
        <v>154</v>
      </c>
      <c r="C53" t="s">
        <v>425</v>
      </c>
      <c r="D53" s="84" t="s">
        <v>149</v>
      </c>
      <c r="E53" s="77">
        <v>24</v>
      </c>
      <c r="F53" s="77">
        <v>102</v>
      </c>
      <c r="G53" s="77">
        <v>1.99</v>
      </c>
      <c r="H53" s="77">
        <v>18.309999999999999</v>
      </c>
      <c r="I53" s="77">
        <v>2.16</v>
      </c>
      <c r="J53" s="77">
        <v>4.75</v>
      </c>
      <c r="K53" s="77">
        <v>1.03</v>
      </c>
      <c r="L53" s="77"/>
    </row>
    <row r="54" spans="2:22" ht="24">
      <c r="B54" s="177" t="s">
        <v>154</v>
      </c>
      <c r="C54" t="s">
        <v>2355</v>
      </c>
      <c r="E54" s="77">
        <v>1</v>
      </c>
      <c r="F54" s="77">
        <v>69</v>
      </c>
      <c r="G54" s="77">
        <v>1.9</v>
      </c>
      <c r="H54" s="77">
        <v>11</v>
      </c>
      <c r="I54" s="77">
        <v>1.9</v>
      </c>
      <c r="J54" s="77"/>
      <c r="K54" s="77"/>
      <c r="L54" s="77"/>
    </row>
    <row r="55" spans="2:22" ht="24">
      <c r="B55" s="177" t="s">
        <v>154</v>
      </c>
      <c r="C55" t="s">
        <v>2140</v>
      </c>
      <c r="E55" s="77">
        <v>125</v>
      </c>
      <c r="F55" s="77">
        <v>159</v>
      </c>
      <c r="G55" s="77">
        <v>2.5</v>
      </c>
      <c r="H55" s="77">
        <v>13.6</v>
      </c>
      <c r="I55" s="77">
        <v>10.6</v>
      </c>
      <c r="J55" s="77">
        <v>7.75</v>
      </c>
      <c r="K55" s="77">
        <v>6.9</v>
      </c>
      <c r="L55" s="77"/>
    </row>
    <row r="56" spans="2:22" ht="24">
      <c r="B56" s="177" t="s">
        <v>154</v>
      </c>
      <c r="C56" t="s">
        <v>2141</v>
      </c>
      <c r="E56" s="77">
        <v>125</v>
      </c>
      <c r="F56" s="77">
        <v>102.5</v>
      </c>
      <c r="G56" s="77">
        <v>2.75</v>
      </c>
      <c r="H56" s="77">
        <v>18.8</v>
      </c>
      <c r="I56" s="77">
        <v>1.5</v>
      </c>
      <c r="J56" s="77">
        <v>11.9</v>
      </c>
      <c r="K56" s="77">
        <v>0.25</v>
      </c>
      <c r="L56" s="77"/>
    </row>
    <row r="57" spans="2:22" ht="48">
      <c r="B57" s="177" t="s">
        <v>154</v>
      </c>
      <c r="C57" t="s">
        <v>426</v>
      </c>
      <c r="D57" s="84" t="s">
        <v>155</v>
      </c>
      <c r="E57" s="77">
        <v>5</v>
      </c>
      <c r="F57" s="77">
        <v>22</v>
      </c>
      <c r="G57" s="77">
        <v>0.48</v>
      </c>
      <c r="H57" s="77">
        <v>3.35</v>
      </c>
      <c r="I57" s="77">
        <v>0.74</v>
      </c>
      <c r="J57" s="77">
        <v>0.06</v>
      </c>
      <c r="K57" s="77">
        <v>0.4</v>
      </c>
      <c r="L57" s="77">
        <v>0.15</v>
      </c>
    </row>
    <row r="58" spans="2:22">
      <c r="B58" s="177"/>
      <c r="C58" t="s">
        <v>2134</v>
      </c>
      <c r="E58" s="77">
        <v>16</v>
      </c>
      <c r="F58" s="77">
        <v>70.56</v>
      </c>
      <c r="G58" s="77">
        <v>1.7</v>
      </c>
      <c r="H58" s="77">
        <v>9.68</v>
      </c>
      <c r="I58" s="77">
        <v>2.48</v>
      </c>
      <c r="J58" s="77">
        <v>0.75</v>
      </c>
      <c r="K58" s="77">
        <v>0.16</v>
      </c>
      <c r="L58" s="77">
        <v>1.32</v>
      </c>
    </row>
    <row r="59" spans="2:22" ht="64">
      <c r="B59" s="177" t="s">
        <v>154</v>
      </c>
      <c r="C59" t="s">
        <v>427</v>
      </c>
      <c r="D59" s="84" t="s">
        <v>149</v>
      </c>
      <c r="E59" s="77">
        <v>20</v>
      </c>
      <c r="F59" s="77">
        <v>88</v>
      </c>
      <c r="G59" s="77">
        <v>1.9</v>
      </c>
      <c r="H59" s="77">
        <v>13.4</v>
      </c>
      <c r="I59" s="77">
        <v>2.96</v>
      </c>
      <c r="J59" s="77">
        <v>0.22</v>
      </c>
      <c r="K59" s="77">
        <v>1.58</v>
      </c>
      <c r="L59" s="77">
        <v>0.6</v>
      </c>
    </row>
    <row r="60" spans="2:22">
      <c r="B60" s="177"/>
      <c r="C60" s="109" t="s">
        <v>2040</v>
      </c>
      <c r="E60" s="77">
        <v>40</v>
      </c>
      <c r="F60" s="77">
        <v>169</v>
      </c>
      <c r="G60" s="77">
        <v>2.9</v>
      </c>
      <c r="H60" s="77">
        <v>24.1</v>
      </c>
      <c r="I60" s="77">
        <v>6.8</v>
      </c>
      <c r="J60" s="77">
        <v>0.3</v>
      </c>
      <c r="K60" s="77">
        <v>1.2</v>
      </c>
      <c r="L60" s="77">
        <v>4.8</v>
      </c>
    </row>
    <row r="61" spans="2:22">
      <c r="B61" s="177"/>
      <c r="C61" s="109" t="s">
        <v>2042</v>
      </c>
      <c r="E61" s="77">
        <v>50</v>
      </c>
      <c r="F61" s="77">
        <v>214</v>
      </c>
      <c r="G61" s="77">
        <v>5</v>
      </c>
      <c r="H61" s="77">
        <v>31.2</v>
      </c>
      <c r="I61" s="77">
        <v>6.7</v>
      </c>
      <c r="J61" s="77">
        <v>2.7</v>
      </c>
      <c r="K61" s="77">
        <v>0.6</v>
      </c>
      <c r="L61" s="77">
        <v>4.3</v>
      </c>
    </row>
    <row r="62" spans="2:22">
      <c r="B62" s="177"/>
      <c r="C62" s="109" t="s">
        <v>2299</v>
      </c>
      <c r="E62" s="77">
        <v>1</v>
      </c>
      <c r="F62" s="77">
        <v>87</v>
      </c>
      <c r="G62" s="77">
        <v>2.8</v>
      </c>
      <c r="H62" s="77">
        <v>11</v>
      </c>
      <c r="I62" s="77">
        <v>2.7</v>
      </c>
      <c r="J62" s="77">
        <v>0.7</v>
      </c>
      <c r="K62" s="77">
        <v>0.3</v>
      </c>
      <c r="L62" s="77"/>
    </row>
    <row r="63" spans="2:22" ht="48">
      <c r="B63" s="177" t="s">
        <v>154</v>
      </c>
      <c r="C63" t="s">
        <v>428</v>
      </c>
      <c r="D63" s="84" t="s">
        <v>155</v>
      </c>
      <c r="E63" s="77">
        <v>6</v>
      </c>
      <c r="F63" s="77">
        <v>0.5</v>
      </c>
      <c r="H63" s="77">
        <v>5.0599999999999996</v>
      </c>
      <c r="I63" s="77">
        <v>0.09</v>
      </c>
      <c r="J63" s="77">
        <v>0.09</v>
      </c>
      <c r="K63" s="77"/>
      <c r="L63" s="77">
        <v>0.08</v>
      </c>
    </row>
    <row r="64" spans="2:22" ht="48">
      <c r="B64" s="177" t="s">
        <v>154</v>
      </c>
      <c r="C64" t="s">
        <v>429</v>
      </c>
      <c r="D64" s="84" t="s">
        <v>155</v>
      </c>
      <c r="E64" s="77">
        <v>6</v>
      </c>
      <c r="F64" s="77">
        <v>23.13</v>
      </c>
      <c r="G64" s="77">
        <v>0.48</v>
      </c>
      <c r="H64" s="77">
        <v>4.8499999999999996</v>
      </c>
      <c r="I64" s="77">
        <v>0.16</v>
      </c>
      <c r="J64" s="77">
        <v>0.16</v>
      </c>
      <c r="K64" s="77">
        <v>0.02</v>
      </c>
      <c r="L64" s="77">
        <v>0.11</v>
      </c>
    </row>
    <row r="65" spans="2:12" ht="32">
      <c r="B65" s="177" t="s">
        <v>154</v>
      </c>
      <c r="C65" t="s">
        <v>430</v>
      </c>
      <c r="D65" s="84" t="s">
        <v>158</v>
      </c>
      <c r="E65" s="77">
        <v>25</v>
      </c>
      <c r="F65" s="77">
        <v>93.38</v>
      </c>
      <c r="G65" s="77">
        <v>1.7250000000000001</v>
      </c>
      <c r="H65" s="77">
        <v>20.715</v>
      </c>
      <c r="I65" s="77">
        <v>0.26250000000000001</v>
      </c>
      <c r="J65" s="77">
        <v>5.6000000000000001E-2</v>
      </c>
      <c r="K65" s="77">
        <v>7.4999999999999997E-2</v>
      </c>
      <c r="L65" s="77">
        <v>0.7</v>
      </c>
    </row>
    <row r="66" spans="2:12">
      <c r="B66" s="177"/>
      <c r="C66" t="s">
        <v>2205</v>
      </c>
      <c r="E66" s="77">
        <v>100</v>
      </c>
      <c r="F66" s="77">
        <v>384</v>
      </c>
      <c r="G66" s="77">
        <v>8.5</v>
      </c>
      <c r="H66" s="77">
        <v>81.5</v>
      </c>
      <c r="I66" s="77">
        <v>2</v>
      </c>
      <c r="J66" s="77">
        <v>0.8</v>
      </c>
      <c r="K66" s="77">
        <v>0.4</v>
      </c>
      <c r="L66" s="77">
        <v>2.8</v>
      </c>
    </row>
    <row r="67" spans="2:12" ht="48">
      <c r="B67" s="177" t="s">
        <v>154</v>
      </c>
      <c r="C67" t="s">
        <v>431</v>
      </c>
      <c r="D67" s="84" t="s">
        <v>159</v>
      </c>
      <c r="E67" s="77">
        <v>32.5</v>
      </c>
      <c r="F67" s="77">
        <v>146.5</v>
      </c>
      <c r="G67" s="77">
        <v>2.08</v>
      </c>
      <c r="H67" s="77">
        <v>21.754999999999999</v>
      </c>
      <c r="I67" s="77">
        <v>5.43</v>
      </c>
      <c r="J67" s="77">
        <v>8.65</v>
      </c>
      <c r="K67" s="77">
        <v>3.36</v>
      </c>
      <c r="L67" s="77">
        <v>2.0499999999999998</v>
      </c>
    </row>
    <row r="68" spans="2:12">
      <c r="B68" s="177"/>
      <c r="C68" t="s">
        <v>2091</v>
      </c>
      <c r="E68" s="77">
        <v>32.5</v>
      </c>
      <c r="F68" s="77">
        <v>153</v>
      </c>
      <c r="G68" s="77">
        <v>1.9</v>
      </c>
      <c r="H68" s="77">
        <v>21.7</v>
      </c>
      <c r="I68" s="77">
        <v>6.2</v>
      </c>
      <c r="J68" s="77">
        <v>10.1</v>
      </c>
      <c r="K68" s="77">
        <v>3.9</v>
      </c>
      <c r="L68" s="77">
        <v>1.8</v>
      </c>
    </row>
    <row r="69" spans="2:12">
      <c r="B69" s="177"/>
      <c r="C69" t="s">
        <v>2092</v>
      </c>
      <c r="E69" s="77">
        <v>28</v>
      </c>
      <c r="F69" s="77">
        <v>132</v>
      </c>
      <c r="G69" s="77">
        <v>2.4</v>
      </c>
      <c r="H69" s="77">
        <v>19.600000000000001</v>
      </c>
      <c r="I69" s="77">
        <v>4.4000000000000004</v>
      </c>
      <c r="J69" s="77">
        <v>5.4</v>
      </c>
      <c r="K69" s="77">
        <v>2</v>
      </c>
      <c r="L69" s="77"/>
    </row>
    <row r="70" spans="2:12">
      <c r="B70" s="177"/>
      <c r="C70" t="s">
        <v>2093</v>
      </c>
      <c r="E70" s="77">
        <v>24</v>
      </c>
      <c r="F70" s="77">
        <v>98</v>
      </c>
      <c r="G70" s="77">
        <v>1.6</v>
      </c>
      <c r="H70" s="77">
        <v>16.600000000000001</v>
      </c>
      <c r="I70" s="77">
        <v>2.6</v>
      </c>
      <c r="J70" s="77">
        <v>3.6</v>
      </c>
      <c r="K70" s="77">
        <v>1.4</v>
      </c>
      <c r="L70" s="77"/>
    </row>
    <row r="71" spans="2:12">
      <c r="B71" s="177"/>
      <c r="C71" t="s">
        <v>2094</v>
      </c>
      <c r="F71" s="77">
        <v>154</v>
      </c>
      <c r="G71" s="77">
        <v>2.4</v>
      </c>
      <c r="H71" s="77">
        <v>24</v>
      </c>
      <c r="I71" s="77">
        <v>5.6</v>
      </c>
      <c r="J71" s="77">
        <v>8.8000000000000007</v>
      </c>
      <c r="K71" s="77">
        <v>3</v>
      </c>
      <c r="L71" s="77"/>
    </row>
    <row r="72" spans="2:12">
      <c r="B72" s="177"/>
      <c r="C72" t="s">
        <v>2135</v>
      </c>
      <c r="E72" s="77">
        <v>25</v>
      </c>
      <c r="F72" s="77">
        <v>122</v>
      </c>
      <c r="G72" s="77">
        <v>1.6</v>
      </c>
      <c r="H72" s="77">
        <v>15.25</v>
      </c>
      <c r="I72" s="77">
        <v>5.75</v>
      </c>
      <c r="J72" s="77">
        <v>7</v>
      </c>
      <c r="K72" s="77">
        <v>3.25</v>
      </c>
      <c r="L72" s="77"/>
    </row>
    <row r="73" spans="2:12">
      <c r="B73" s="177"/>
      <c r="C73" t="s">
        <v>2136</v>
      </c>
      <c r="E73" s="77">
        <v>30</v>
      </c>
      <c r="F73" s="77">
        <v>150</v>
      </c>
      <c r="G73" s="77">
        <v>2.1</v>
      </c>
      <c r="H73" s="77">
        <v>19</v>
      </c>
      <c r="I73" s="77">
        <v>7</v>
      </c>
      <c r="J73" s="77">
        <v>9.1</v>
      </c>
      <c r="K73" s="77">
        <v>4.4000000000000004</v>
      </c>
      <c r="L73" s="77">
        <v>0.7</v>
      </c>
    </row>
    <row r="74" spans="2:12" ht="48">
      <c r="B74" s="177" t="s">
        <v>154</v>
      </c>
      <c r="C74" t="s">
        <v>432</v>
      </c>
      <c r="D74" s="84" t="s">
        <v>155</v>
      </c>
      <c r="E74" s="77">
        <v>8</v>
      </c>
      <c r="F74" s="77">
        <v>33.36</v>
      </c>
      <c r="G74" s="77">
        <v>0.96</v>
      </c>
      <c r="H74" s="77">
        <v>5.13</v>
      </c>
      <c r="I74" s="77">
        <v>0.96</v>
      </c>
      <c r="J74" s="77">
        <v>0.18</v>
      </c>
      <c r="K74" s="77">
        <v>0.14000000000000001</v>
      </c>
      <c r="L74" s="77">
        <v>0.5</v>
      </c>
    </row>
    <row r="75" spans="2:12" ht="24">
      <c r="B75" s="177" t="s">
        <v>154</v>
      </c>
      <c r="C75" t="s">
        <v>721</v>
      </c>
      <c r="E75" s="77">
        <v>50</v>
      </c>
      <c r="F75" s="77">
        <v>215</v>
      </c>
      <c r="G75" s="77">
        <v>5.5</v>
      </c>
      <c r="H75" s="77">
        <v>32.5</v>
      </c>
      <c r="I75" s="77">
        <v>6</v>
      </c>
      <c r="J75" s="77">
        <v>1.3</v>
      </c>
      <c r="K75" s="77">
        <v>0.95</v>
      </c>
      <c r="L75" s="77">
        <v>2.0499999999999998</v>
      </c>
    </row>
    <row r="76" spans="2:12">
      <c r="B76" s="177"/>
      <c r="C76" t="s">
        <v>2137</v>
      </c>
      <c r="E76" s="77">
        <v>96</v>
      </c>
      <c r="F76" s="77">
        <v>2.2999999999999998</v>
      </c>
      <c r="G76" s="77">
        <v>16</v>
      </c>
      <c r="H76" s="77">
        <v>1.8</v>
      </c>
      <c r="I76" s="77">
        <v>1.8</v>
      </c>
      <c r="J76" s="77">
        <v>4.9000000000000004</v>
      </c>
      <c r="K76" s="77">
        <v>0.3</v>
      </c>
      <c r="L76" s="77">
        <v>3.5</v>
      </c>
    </row>
    <row r="77" spans="2:12" ht="48">
      <c r="B77" s="177" t="s">
        <v>154</v>
      </c>
      <c r="C77" t="s">
        <v>433</v>
      </c>
      <c r="D77" s="84" t="s">
        <v>131</v>
      </c>
      <c r="E77" s="77">
        <v>10</v>
      </c>
      <c r="F77" s="77">
        <v>37.51</v>
      </c>
      <c r="G77" s="77">
        <v>0.65</v>
      </c>
      <c r="H77" s="77">
        <v>7.3250000000000002</v>
      </c>
      <c r="I77" s="77">
        <v>0.2</v>
      </c>
      <c r="J77" s="77">
        <v>0.48499999999999999</v>
      </c>
      <c r="K77" s="77">
        <v>2.8000000000000001E-2</v>
      </c>
      <c r="L77" s="77">
        <v>0.78500000000000003</v>
      </c>
    </row>
    <row r="78" spans="2:12" ht="48">
      <c r="B78" s="177" t="s">
        <v>154</v>
      </c>
      <c r="C78" t="s">
        <v>434</v>
      </c>
      <c r="D78" s="84" t="s">
        <v>131</v>
      </c>
      <c r="E78" s="77">
        <v>10</v>
      </c>
      <c r="F78" s="77">
        <v>38</v>
      </c>
      <c r="G78" s="77">
        <v>0.73</v>
      </c>
      <c r="H78" s="77">
        <v>8.4</v>
      </c>
      <c r="I78" s="77">
        <v>0.1</v>
      </c>
      <c r="J78" s="77">
        <v>0.08</v>
      </c>
      <c r="K78" s="77">
        <v>0.06</v>
      </c>
      <c r="L78" s="77"/>
    </row>
    <row r="79" spans="2:12">
      <c r="B79" s="177"/>
      <c r="C79" t="s">
        <v>2158</v>
      </c>
      <c r="F79" s="77"/>
      <c r="G79" s="77"/>
      <c r="H79" s="77"/>
      <c r="I79" s="77"/>
      <c r="J79" s="77"/>
      <c r="K79" s="77"/>
      <c r="L79" s="77"/>
    </row>
    <row r="80" spans="2:12">
      <c r="B80" s="177"/>
      <c r="C80" t="s">
        <v>2203</v>
      </c>
      <c r="E80" s="77">
        <v>100</v>
      </c>
      <c r="F80" s="77">
        <v>348</v>
      </c>
      <c r="G80" s="77">
        <v>26.2</v>
      </c>
      <c r="H80" s="77">
        <v>61.8</v>
      </c>
      <c r="I80" s="77">
        <v>2.9</v>
      </c>
      <c r="J80" s="77">
        <v>0.5</v>
      </c>
      <c r="K80" s="77">
        <v>0.6</v>
      </c>
      <c r="L80" s="77">
        <v>2.5</v>
      </c>
    </row>
    <row r="81" spans="2:12" ht="24">
      <c r="B81" s="177" t="s">
        <v>154</v>
      </c>
      <c r="C81" t="s">
        <v>699</v>
      </c>
      <c r="E81" s="77">
        <v>45</v>
      </c>
      <c r="F81" s="77">
        <v>172</v>
      </c>
      <c r="G81" s="77">
        <v>4.5</v>
      </c>
      <c r="H81" s="77">
        <v>33.299999999999997</v>
      </c>
      <c r="I81" s="77">
        <v>2</v>
      </c>
      <c r="J81" s="77">
        <v>0.3</v>
      </c>
      <c r="K81" s="77">
        <v>0.5</v>
      </c>
      <c r="L81" s="77">
        <v>2</v>
      </c>
    </row>
    <row r="82" spans="2:12" ht="24">
      <c r="B82" s="177" t="s">
        <v>154</v>
      </c>
      <c r="C82" t="s">
        <v>700</v>
      </c>
      <c r="E82" s="77">
        <v>45</v>
      </c>
      <c r="F82" s="77">
        <v>165</v>
      </c>
      <c r="G82" s="77">
        <v>7</v>
      </c>
      <c r="H82" s="77">
        <v>30</v>
      </c>
      <c r="I82" s="77">
        <v>1</v>
      </c>
      <c r="J82" s="77">
        <v>1</v>
      </c>
      <c r="K82" s="77"/>
      <c r="L82" s="77">
        <v>4</v>
      </c>
    </row>
    <row r="83" spans="2:12" ht="24">
      <c r="B83" s="177" t="s">
        <v>154</v>
      </c>
      <c r="C83" t="s">
        <v>702</v>
      </c>
      <c r="E83" s="77">
        <v>45</v>
      </c>
      <c r="F83" s="77">
        <v>180</v>
      </c>
      <c r="G83" s="77">
        <v>5</v>
      </c>
      <c r="H83" s="77">
        <v>24</v>
      </c>
      <c r="I83" s="77">
        <v>5</v>
      </c>
      <c r="J83" s="77">
        <v>1</v>
      </c>
      <c r="K83" s="77">
        <v>1</v>
      </c>
      <c r="L83" s="77">
        <v>10</v>
      </c>
    </row>
    <row r="84" spans="2:12">
      <c r="B84" s="177"/>
      <c r="C84" t="s">
        <v>2208</v>
      </c>
      <c r="E84" s="77">
        <v>100</v>
      </c>
      <c r="F84" s="77">
        <v>490</v>
      </c>
      <c r="G84" s="77">
        <v>17.3</v>
      </c>
      <c r="H84" s="77">
        <v>34</v>
      </c>
      <c r="I84" s="77">
        <v>28.8</v>
      </c>
      <c r="J84" s="77">
        <v>8</v>
      </c>
      <c r="K84" s="77">
        <v>3.9</v>
      </c>
      <c r="L84" s="77">
        <v>12.8</v>
      </c>
    </row>
    <row r="85" spans="2:12" ht="45.75" customHeight="1">
      <c r="B85" s="177" t="s">
        <v>154</v>
      </c>
      <c r="C85" t="s">
        <v>701</v>
      </c>
      <c r="E85" s="77">
        <v>45</v>
      </c>
      <c r="F85" s="77">
        <v>177</v>
      </c>
      <c r="G85" s="77">
        <v>5</v>
      </c>
      <c r="H85" s="77">
        <v>24</v>
      </c>
      <c r="I85" s="77">
        <v>5</v>
      </c>
      <c r="J85" s="77">
        <v>1</v>
      </c>
      <c r="K85" s="77">
        <v>1</v>
      </c>
      <c r="L85" s="77">
        <v>10</v>
      </c>
    </row>
    <row r="86" spans="2:12" ht="37.5" customHeight="1">
      <c r="B86" s="177" t="s">
        <v>154</v>
      </c>
      <c r="C86" t="s">
        <v>1060</v>
      </c>
      <c r="E86" s="77">
        <v>45</v>
      </c>
      <c r="F86" s="77">
        <v>187</v>
      </c>
      <c r="G86" s="77">
        <v>4</v>
      </c>
      <c r="H86" s="77">
        <v>27</v>
      </c>
      <c r="I86" s="77">
        <v>6</v>
      </c>
      <c r="J86" s="77">
        <v>8</v>
      </c>
      <c r="K86" s="77">
        <v>2</v>
      </c>
      <c r="L86" s="77">
        <v>5</v>
      </c>
    </row>
    <row r="87" spans="2:12" ht="37.5" customHeight="1">
      <c r="B87" s="177"/>
      <c r="C87" t="s">
        <v>2090</v>
      </c>
      <c r="E87" s="77">
        <v>45</v>
      </c>
      <c r="F87" s="77">
        <v>166</v>
      </c>
      <c r="G87" s="77">
        <v>5.4</v>
      </c>
      <c r="H87" s="77">
        <v>28</v>
      </c>
      <c r="I87" s="77">
        <v>2.6</v>
      </c>
      <c r="J87" s="77">
        <v>7.2</v>
      </c>
      <c r="K87" s="77">
        <v>0.4</v>
      </c>
      <c r="L87" s="77">
        <v>3.7</v>
      </c>
    </row>
    <row r="88" spans="2:12" ht="37.5" customHeight="1">
      <c r="B88" s="177"/>
      <c r="C88" t="s">
        <v>2206</v>
      </c>
      <c r="E88" s="77">
        <v>100</v>
      </c>
      <c r="F88" s="77">
        <v>381</v>
      </c>
      <c r="G88" s="77">
        <v>12</v>
      </c>
      <c r="H88" s="77">
        <v>58.7</v>
      </c>
      <c r="I88" s="77">
        <v>9.4</v>
      </c>
      <c r="J88" s="77">
        <v>2.9</v>
      </c>
      <c r="K88" s="77">
        <v>2.9</v>
      </c>
      <c r="L88" s="77">
        <v>10.4</v>
      </c>
    </row>
    <row r="89" spans="2:12" ht="37.5" customHeight="1">
      <c r="B89" s="177"/>
      <c r="C89" t="s">
        <v>2207</v>
      </c>
      <c r="E89" s="77">
        <v>100</v>
      </c>
      <c r="F89" s="77">
        <v>392</v>
      </c>
      <c r="G89" s="77">
        <v>13.7</v>
      </c>
      <c r="H89" s="77">
        <v>56.7</v>
      </c>
      <c r="I89" s="77">
        <v>11.9</v>
      </c>
      <c r="J89" s="77">
        <v>1</v>
      </c>
      <c r="K89" s="77">
        <v>1.8</v>
      </c>
      <c r="L89" s="77">
        <v>10.7</v>
      </c>
    </row>
    <row r="90" spans="2:12" ht="48">
      <c r="B90" s="177" t="s">
        <v>154</v>
      </c>
      <c r="C90" t="s">
        <v>435</v>
      </c>
      <c r="D90" s="84" t="s">
        <v>131</v>
      </c>
      <c r="E90" s="77">
        <v>10</v>
      </c>
      <c r="F90" s="77">
        <v>35.9</v>
      </c>
      <c r="G90" s="77">
        <v>1.2</v>
      </c>
      <c r="H90" s="77">
        <v>6.5</v>
      </c>
      <c r="I90" s="77">
        <v>0.26</v>
      </c>
      <c r="J90" s="77">
        <v>1.4</v>
      </c>
      <c r="K90" s="77">
        <v>0.04</v>
      </c>
      <c r="L90" s="77">
        <v>1.4</v>
      </c>
    </row>
    <row r="91" spans="2:12">
      <c r="B91" s="177"/>
      <c r="C91" t="s">
        <v>2156</v>
      </c>
      <c r="E91" s="77">
        <v>30</v>
      </c>
      <c r="F91" s="77">
        <v>114</v>
      </c>
      <c r="G91" s="77">
        <v>3.1</v>
      </c>
      <c r="H91" s="77">
        <v>19.7</v>
      </c>
      <c r="I91" s="77">
        <v>1.9</v>
      </c>
      <c r="J91" s="77">
        <v>2.7</v>
      </c>
      <c r="K91" s="77">
        <v>0.4</v>
      </c>
      <c r="L91" s="77">
        <v>3.1</v>
      </c>
    </row>
    <row r="92" spans="2:12">
      <c r="B92" s="177"/>
      <c r="C92" t="s">
        <v>2152</v>
      </c>
      <c r="E92" s="77">
        <v>40</v>
      </c>
      <c r="F92" s="77">
        <v>159</v>
      </c>
      <c r="G92" s="77">
        <v>4.8</v>
      </c>
      <c r="H92" s="77">
        <v>31</v>
      </c>
      <c r="I92" s="77">
        <v>0.7</v>
      </c>
      <c r="J92" s="77">
        <v>0.4</v>
      </c>
      <c r="K92" s="77">
        <v>0.2</v>
      </c>
      <c r="L92" s="77">
        <v>4.4000000000000004</v>
      </c>
    </row>
    <row r="93" spans="2:12" ht="24">
      <c r="B93" s="177" t="s">
        <v>154</v>
      </c>
      <c r="C93" t="s">
        <v>703</v>
      </c>
      <c r="E93" s="77">
        <v>45</v>
      </c>
      <c r="F93" s="77">
        <v>175</v>
      </c>
      <c r="G93" s="77">
        <v>6</v>
      </c>
      <c r="H93" s="77">
        <v>20</v>
      </c>
      <c r="I93" s="77">
        <v>5</v>
      </c>
      <c r="J93" s="77">
        <v>2</v>
      </c>
      <c r="K93" s="77">
        <v>1</v>
      </c>
      <c r="L93" s="77">
        <v>10</v>
      </c>
    </row>
    <row r="94" spans="2:12">
      <c r="B94" s="177"/>
      <c r="C94" t="s">
        <v>2153</v>
      </c>
      <c r="E94" s="77">
        <v>35</v>
      </c>
      <c r="F94" s="77">
        <v>140</v>
      </c>
      <c r="G94" s="77">
        <v>3.5</v>
      </c>
      <c r="H94" s="77">
        <v>16</v>
      </c>
      <c r="I94" s="77">
        <v>5.2</v>
      </c>
      <c r="J94" s="77">
        <v>4.0999999999999996</v>
      </c>
      <c r="K94" s="77">
        <v>1.2</v>
      </c>
      <c r="L94" s="77">
        <v>6.7</v>
      </c>
    </row>
    <row r="95" spans="2:12">
      <c r="B95" s="177"/>
      <c r="C95" t="s">
        <v>2157</v>
      </c>
      <c r="E95" s="77">
        <v>45</v>
      </c>
      <c r="F95" s="77">
        <v>190.8</v>
      </c>
      <c r="G95" s="77">
        <v>5</v>
      </c>
      <c r="H95" s="77">
        <v>22.9</v>
      </c>
      <c r="I95" s="77">
        <v>6.84</v>
      </c>
      <c r="J95" s="77">
        <v>1.89</v>
      </c>
      <c r="K95" s="77">
        <v>0.7</v>
      </c>
      <c r="L95" s="77">
        <v>8.91</v>
      </c>
    </row>
    <row r="96" spans="2:12" ht="24">
      <c r="B96" s="177" t="s">
        <v>154</v>
      </c>
      <c r="C96" t="s">
        <v>704</v>
      </c>
      <c r="E96" s="77">
        <v>45</v>
      </c>
      <c r="F96" s="77">
        <v>160</v>
      </c>
      <c r="G96" s="77">
        <v>6.3</v>
      </c>
      <c r="H96" s="77">
        <v>29.2</v>
      </c>
      <c r="I96" s="77">
        <v>1</v>
      </c>
      <c r="J96" s="77">
        <v>0.5</v>
      </c>
      <c r="K96" s="77">
        <v>0.3</v>
      </c>
      <c r="L96" s="77">
        <v>4.5</v>
      </c>
    </row>
    <row r="97" spans="2:12" ht="24">
      <c r="B97" s="177" t="s">
        <v>154</v>
      </c>
      <c r="C97" t="s">
        <v>705</v>
      </c>
      <c r="E97" s="77">
        <v>45</v>
      </c>
      <c r="F97" s="77">
        <v>176</v>
      </c>
      <c r="G97" s="77">
        <v>5</v>
      </c>
      <c r="H97" s="77">
        <v>27.9</v>
      </c>
      <c r="I97" s="77">
        <v>3.8</v>
      </c>
      <c r="J97" s="77">
        <v>1.3</v>
      </c>
      <c r="K97" s="77">
        <v>0.7</v>
      </c>
      <c r="L97" s="77">
        <v>4.9000000000000004</v>
      </c>
    </row>
    <row r="98" spans="2:12">
      <c r="B98" s="177"/>
      <c r="C98" t="s">
        <v>2155</v>
      </c>
      <c r="E98" s="77">
        <v>40</v>
      </c>
      <c r="F98" s="77">
        <v>169</v>
      </c>
      <c r="G98" s="77">
        <v>9.1</v>
      </c>
      <c r="H98" s="77">
        <v>21.3</v>
      </c>
      <c r="I98" s="77">
        <v>4.5999999999999996</v>
      </c>
      <c r="J98" s="77">
        <v>6.3</v>
      </c>
      <c r="K98" s="77">
        <v>1.7</v>
      </c>
      <c r="L98" s="77">
        <v>2.9</v>
      </c>
    </row>
    <row r="99" spans="2:12" ht="48">
      <c r="B99" s="177" t="s">
        <v>154</v>
      </c>
      <c r="C99" t="s">
        <v>436</v>
      </c>
      <c r="D99" s="84" t="s">
        <v>155</v>
      </c>
      <c r="E99" s="77">
        <v>38</v>
      </c>
      <c r="F99" s="77">
        <v>137.56</v>
      </c>
      <c r="G99" s="77">
        <v>4.5599999999999996</v>
      </c>
      <c r="H99" s="77">
        <v>26.22</v>
      </c>
      <c r="I99" s="77">
        <v>0.76</v>
      </c>
      <c r="J99" s="77">
        <v>1.6719999999999999</v>
      </c>
      <c r="K99" s="77">
        <v>0.22800000000000001</v>
      </c>
      <c r="L99" s="77">
        <v>3.8</v>
      </c>
    </row>
    <row r="100" spans="2:12" ht="48">
      <c r="B100" s="177" t="s">
        <v>154</v>
      </c>
      <c r="C100" t="s">
        <v>437</v>
      </c>
      <c r="D100" s="84" t="s">
        <v>155</v>
      </c>
      <c r="E100" s="77">
        <v>38</v>
      </c>
      <c r="F100" s="77">
        <v>54.72</v>
      </c>
      <c r="G100" s="77">
        <v>2.88</v>
      </c>
      <c r="H100" s="77">
        <v>9.5</v>
      </c>
      <c r="I100" s="77">
        <v>0.30399999999999999</v>
      </c>
      <c r="J100" s="77">
        <v>0.72199999999999998</v>
      </c>
      <c r="K100" s="77">
        <v>7.5999999999999998E-2</v>
      </c>
      <c r="L100" s="77">
        <v>1.444</v>
      </c>
    </row>
    <row r="101" spans="2:12" ht="80">
      <c r="B101" s="177" t="s">
        <v>154</v>
      </c>
      <c r="C101" t="s">
        <v>438</v>
      </c>
      <c r="D101" s="84" t="s">
        <v>160</v>
      </c>
      <c r="E101" s="77">
        <v>6</v>
      </c>
      <c r="F101" s="77">
        <v>23.46</v>
      </c>
      <c r="G101" s="77">
        <v>0.75</v>
      </c>
      <c r="H101" s="77">
        <v>3.9060000000000001</v>
      </c>
      <c r="I101" s="77">
        <v>0.42</v>
      </c>
      <c r="J101" s="77">
        <v>0.06</v>
      </c>
      <c r="K101" s="77">
        <v>7.1999999999999995E-2</v>
      </c>
      <c r="L101" s="77">
        <v>0.54</v>
      </c>
    </row>
    <row r="102" spans="2:12">
      <c r="B102" s="177"/>
      <c r="C102" t="s">
        <v>2145</v>
      </c>
      <c r="E102" s="77">
        <v>10</v>
      </c>
      <c r="F102" s="77">
        <v>36.75</v>
      </c>
      <c r="G102" s="77">
        <v>1.4</v>
      </c>
      <c r="H102" s="77">
        <v>5.25</v>
      </c>
      <c r="I102" s="77">
        <v>0.9</v>
      </c>
      <c r="J102" s="77">
        <v>0.1</v>
      </c>
      <c r="K102" s="77">
        <v>0.125</v>
      </c>
      <c r="L102" s="77">
        <v>1.25</v>
      </c>
    </row>
    <row r="103" spans="2:12">
      <c r="B103" s="177"/>
      <c r="C103" t="s">
        <v>2147</v>
      </c>
      <c r="E103" s="77">
        <v>10</v>
      </c>
      <c r="F103" s="77">
        <v>39.200000000000003</v>
      </c>
      <c r="G103" s="77">
        <v>2.36</v>
      </c>
      <c r="H103" s="77">
        <v>5.42</v>
      </c>
      <c r="I103" s="77">
        <v>0.64</v>
      </c>
      <c r="J103" s="77">
        <v>0.1</v>
      </c>
      <c r="K103" s="77">
        <v>0.18</v>
      </c>
      <c r="L103" s="77">
        <v>0.52</v>
      </c>
    </row>
    <row r="104" spans="2:12" ht="48">
      <c r="B104" s="177" t="s">
        <v>154</v>
      </c>
      <c r="C104" t="s">
        <v>439</v>
      </c>
      <c r="D104" s="84" t="s">
        <v>131</v>
      </c>
      <c r="E104" s="77">
        <v>8</v>
      </c>
      <c r="F104" s="77">
        <v>31.28</v>
      </c>
      <c r="G104" s="77">
        <v>1</v>
      </c>
      <c r="H104" s="77">
        <v>5.2080000000000002</v>
      </c>
      <c r="I104" s="77">
        <v>0.56000000000000005</v>
      </c>
      <c r="J104" s="77">
        <v>0.08</v>
      </c>
      <c r="K104" s="77">
        <v>9.6000000000000002E-2</v>
      </c>
      <c r="L104" s="77">
        <v>0.72</v>
      </c>
    </row>
    <row r="105" spans="2:12" ht="32">
      <c r="B105" s="177" t="s">
        <v>154</v>
      </c>
      <c r="C105" t="s">
        <v>442</v>
      </c>
      <c r="D105" s="84" t="s">
        <v>120</v>
      </c>
      <c r="E105" s="77">
        <v>45</v>
      </c>
      <c r="F105" s="77">
        <v>187.65</v>
      </c>
      <c r="G105" s="77">
        <v>3.6</v>
      </c>
      <c r="H105" s="77">
        <v>30.6</v>
      </c>
      <c r="I105" s="77">
        <v>6.3</v>
      </c>
      <c r="J105" s="77">
        <v>0.63</v>
      </c>
      <c r="K105" s="77">
        <v>0.67500000000000004</v>
      </c>
      <c r="L105" s="77">
        <v>2.4750000000000001</v>
      </c>
    </row>
    <row r="106" spans="2:12">
      <c r="B106" s="177"/>
      <c r="C106" t="s">
        <v>2154</v>
      </c>
      <c r="E106" s="77">
        <v>50</v>
      </c>
      <c r="F106" s="77">
        <v>270</v>
      </c>
      <c r="G106" s="77">
        <v>9.8000000000000007</v>
      </c>
      <c r="H106" s="77">
        <v>38.5</v>
      </c>
      <c r="I106" s="77">
        <v>8.6</v>
      </c>
      <c r="J106" s="77">
        <v>6.5</v>
      </c>
      <c r="K106" s="77">
        <v>2</v>
      </c>
      <c r="L106" s="77">
        <v>4.0999999999999996</v>
      </c>
    </row>
    <row r="107" spans="2:12" ht="24">
      <c r="B107" s="177" t="s">
        <v>154</v>
      </c>
      <c r="C107" t="s">
        <v>706</v>
      </c>
      <c r="E107" s="77">
        <v>45</v>
      </c>
      <c r="F107" s="77">
        <v>180</v>
      </c>
      <c r="G107" s="77">
        <v>4.5</v>
      </c>
      <c r="H107" s="77">
        <v>35.6</v>
      </c>
      <c r="I107" s="77">
        <v>1</v>
      </c>
      <c r="J107" s="77">
        <v>0.9</v>
      </c>
      <c r="K107" s="77">
        <v>0.5</v>
      </c>
      <c r="L107" s="77">
        <v>1</v>
      </c>
    </row>
    <row r="108" spans="2:12" ht="80">
      <c r="B108" s="177" t="s">
        <v>154</v>
      </c>
      <c r="C108" t="s">
        <v>440</v>
      </c>
      <c r="D108" s="84" t="s">
        <v>130</v>
      </c>
      <c r="E108" s="77">
        <v>6</v>
      </c>
      <c r="F108" s="77">
        <v>21.3</v>
      </c>
      <c r="G108" s="77">
        <v>0.84</v>
      </c>
      <c r="H108" s="77">
        <v>3.9</v>
      </c>
      <c r="I108" s="77">
        <v>0.13200000000000001</v>
      </c>
      <c r="J108" s="77">
        <v>0.06</v>
      </c>
      <c r="K108" s="77">
        <v>0.03</v>
      </c>
      <c r="L108" s="77">
        <v>0.6</v>
      </c>
    </row>
    <row r="109" spans="2:12" ht="48">
      <c r="B109" s="177" t="s">
        <v>154</v>
      </c>
      <c r="C109" t="s">
        <v>441</v>
      </c>
      <c r="D109" s="84" t="s">
        <v>161</v>
      </c>
      <c r="E109" s="77">
        <v>8</v>
      </c>
      <c r="F109" s="77">
        <v>28.4</v>
      </c>
      <c r="G109" s="77">
        <v>1.1200000000000001</v>
      </c>
      <c r="H109" s="77">
        <v>5.2</v>
      </c>
      <c r="I109" s="77">
        <v>0.17599999999999999</v>
      </c>
      <c r="J109" s="77">
        <v>0.08</v>
      </c>
      <c r="K109" s="77">
        <v>0.04</v>
      </c>
      <c r="L109" s="77">
        <v>0.8</v>
      </c>
    </row>
    <row r="110" spans="2:12" ht="48">
      <c r="B110" s="177" t="s">
        <v>154</v>
      </c>
      <c r="C110" t="s">
        <v>312</v>
      </c>
      <c r="D110" s="84" t="s">
        <v>162</v>
      </c>
      <c r="E110" s="77">
        <v>30</v>
      </c>
      <c r="F110" s="77">
        <v>115.5</v>
      </c>
      <c r="G110" s="77">
        <v>2.58</v>
      </c>
      <c r="H110" s="77">
        <v>21.9</v>
      </c>
      <c r="I110" s="77">
        <v>1.38</v>
      </c>
      <c r="J110" s="77">
        <v>7.5</v>
      </c>
      <c r="K110" s="77">
        <v>0.39</v>
      </c>
      <c r="L110" s="77">
        <v>2.4</v>
      </c>
    </row>
    <row r="111" spans="2:12" ht="48">
      <c r="B111" s="177" t="s">
        <v>154</v>
      </c>
      <c r="C111" t="s">
        <v>313</v>
      </c>
      <c r="D111" s="84" t="s">
        <v>162</v>
      </c>
      <c r="E111" s="77">
        <v>30</v>
      </c>
      <c r="F111" s="77">
        <v>114</v>
      </c>
      <c r="G111" s="77">
        <v>3</v>
      </c>
      <c r="H111" s="77">
        <v>24</v>
      </c>
      <c r="I111" s="77">
        <v>0.3</v>
      </c>
      <c r="J111" s="77">
        <v>8.4</v>
      </c>
      <c r="K111" s="77">
        <v>0.06</v>
      </c>
      <c r="L111" s="77">
        <v>1.62</v>
      </c>
    </row>
    <row r="112" spans="2:12" ht="24">
      <c r="B112" s="177" t="s">
        <v>154</v>
      </c>
      <c r="C112" t="s">
        <v>2146</v>
      </c>
      <c r="E112" s="77">
        <v>30</v>
      </c>
      <c r="F112" s="77">
        <v>110</v>
      </c>
      <c r="G112" s="77">
        <v>2.4</v>
      </c>
      <c r="H112" s="77">
        <v>24.3</v>
      </c>
      <c r="I112" s="77">
        <v>0.3</v>
      </c>
      <c r="J112" s="77"/>
      <c r="K112" s="77">
        <v>0.12</v>
      </c>
      <c r="L112" s="77">
        <v>0</v>
      </c>
    </row>
    <row r="113" spans="2:12" ht="24">
      <c r="B113" s="177" t="s">
        <v>154</v>
      </c>
      <c r="C113" t="s">
        <v>2151</v>
      </c>
      <c r="E113" s="77">
        <v>30</v>
      </c>
      <c r="F113" s="77">
        <v>107</v>
      </c>
      <c r="G113" s="77">
        <v>4.5</v>
      </c>
      <c r="H113" s="77">
        <v>17</v>
      </c>
      <c r="I113" s="77">
        <v>1.8</v>
      </c>
      <c r="J113" s="77">
        <v>0.3</v>
      </c>
      <c r="K113" s="77">
        <v>0.3</v>
      </c>
      <c r="L113" s="77">
        <v>4.5</v>
      </c>
    </row>
    <row r="114" spans="2:12" ht="24">
      <c r="B114" s="177" t="s">
        <v>154</v>
      </c>
      <c r="C114" t="s">
        <v>2148</v>
      </c>
      <c r="E114" s="77">
        <v>30</v>
      </c>
      <c r="F114" s="77">
        <v>132.30000000000001</v>
      </c>
      <c r="G114" s="77">
        <v>4.5</v>
      </c>
      <c r="H114" s="77">
        <v>12.3</v>
      </c>
      <c r="I114" s="77">
        <v>6.6</v>
      </c>
      <c r="J114" s="77">
        <v>4.8</v>
      </c>
      <c r="K114" s="77">
        <v>1.26</v>
      </c>
      <c r="L114" s="77">
        <v>3</v>
      </c>
    </row>
    <row r="115" spans="2:12" ht="24">
      <c r="B115" s="177" t="s">
        <v>154</v>
      </c>
      <c r="C115" t="s">
        <v>2149</v>
      </c>
      <c r="E115" s="77">
        <v>40</v>
      </c>
      <c r="F115" s="77">
        <v>156</v>
      </c>
      <c r="G115" s="77">
        <v>5.3</v>
      </c>
      <c r="H115" s="77">
        <v>23</v>
      </c>
      <c r="I115" s="77">
        <v>3.8</v>
      </c>
      <c r="J115" s="77">
        <v>5.2</v>
      </c>
      <c r="K115" s="77">
        <v>0.6</v>
      </c>
      <c r="L115" s="77">
        <v>5.4</v>
      </c>
    </row>
    <row r="116" spans="2:12" ht="24">
      <c r="B116" s="177" t="s">
        <v>154</v>
      </c>
      <c r="C116" t="s">
        <v>2150</v>
      </c>
      <c r="E116" s="77">
        <v>40</v>
      </c>
      <c r="F116" s="77">
        <v>165</v>
      </c>
      <c r="G116" s="77">
        <v>5.2</v>
      </c>
      <c r="H116" s="77">
        <v>23</v>
      </c>
      <c r="I116" s="77">
        <v>4.5999999999999996</v>
      </c>
      <c r="J116" s="77">
        <v>5.2</v>
      </c>
      <c r="K116" s="77">
        <v>0.6</v>
      </c>
      <c r="L116" s="77">
        <v>5.4</v>
      </c>
    </row>
    <row r="117" spans="2:12" ht="48">
      <c r="B117" s="177" t="s">
        <v>154</v>
      </c>
      <c r="C117" t="s">
        <v>314</v>
      </c>
      <c r="D117" s="84" t="s">
        <v>162</v>
      </c>
      <c r="E117" s="77">
        <v>30</v>
      </c>
      <c r="F117" s="77">
        <v>120.9</v>
      </c>
      <c r="G117" s="77">
        <v>3</v>
      </c>
      <c r="H117" s="77">
        <v>23.49</v>
      </c>
      <c r="I117" s="77">
        <v>1.5</v>
      </c>
      <c r="J117" s="77">
        <v>10.5</v>
      </c>
      <c r="K117" s="77">
        <v>0.81</v>
      </c>
      <c r="L117" s="77">
        <v>0.75</v>
      </c>
    </row>
    <row r="118" spans="2:12" ht="48">
      <c r="B118" s="177" t="s">
        <v>154</v>
      </c>
      <c r="C118" t="s">
        <v>315</v>
      </c>
      <c r="D118" s="84" t="s">
        <v>162</v>
      </c>
      <c r="E118" s="77">
        <v>30</v>
      </c>
      <c r="F118" s="77">
        <v>115.5</v>
      </c>
      <c r="G118" s="77">
        <v>2.04</v>
      </c>
      <c r="H118" s="77">
        <v>24.3</v>
      </c>
      <c r="I118" s="77">
        <v>0.75</v>
      </c>
      <c r="J118" s="77">
        <v>1.32</v>
      </c>
      <c r="K118" s="77">
        <v>0.18</v>
      </c>
      <c r="L118" s="77">
        <v>1.65</v>
      </c>
    </row>
    <row r="119" spans="2:12">
      <c r="B119" s="177"/>
      <c r="C119" t="s">
        <v>2221</v>
      </c>
      <c r="E119" s="77">
        <v>50</v>
      </c>
      <c r="F119" s="77">
        <v>133</v>
      </c>
      <c r="G119" s="77">
        <v>3.3</v>
      </c>
      <c r="H119" s="77">
        <v>25.46</v>
      </c>
      <c r="I119" s="77">
        <v>2.04</v>
      </c>
      <c r="J119" s="77">
        <v>0.16</v>
      </c>
      <c r="K119" s="77">
        <v>0.193</v>
      </c>
      <c r="L119" s="77">
        <v>1.9</v>
      </c>
    </row>
    <row r="120" spans="2:12" ht="48">
      <c r="B120" s="177" t="s">
        <v>154</v>
      </c>
      <c r="C120" t="s">
        <v>163</v>
      </c>
      <c r="D120" s="84" t="s">
        <v>155</v>
      </c>
      <c r="E120" s="77">
        <v>44</v>
      </c>
      <c r="F120" s="77">
        <v>127.6</v>
      </c>
      <c r="G120" s="77">
        <v>3.6960000000000002</v>
      </c>
      <c r="H120" s="77">
        <v>25.212</v>
      </c>
      <c r="I120" s="77">
        <v>0.96799999999999997</v>
      </c>
      <c r="J120" s="77">
        <v>0.92400000000000004</v>
      </c>
      <c r="K120" s="77">
        <v>0.22</v>
      </c>
      <c r="L120" s="77">
        <v>1.6719999999999999</v>
      </c>
    </row>
    <row r="121" spans="2:12" ht="48">
      <c r="B121" s="177" t="s">
        <v>154</v>
      </c>
      <c r="C121" t="s">
        <v>164</v>
      </c>
      <c r="D121" s="84" t="s">
        <v>155</v>
      </c>
      <c r="E121" s="77">
        <v>72</v>
      </c>
      <c r="F121" s="77">
        <v>192.96</v>
      </c>
      <c r="G121" s="77">
        <v>4.2480000000000002</v>
      </c>
      <c r="H121" s="77">
        <v>40.607999999999997</v>
      </c>
      <c r="I121" s="77">
        <v>0.57599999999999996</v>
      </c>
      <c r="J121" s="77">
        <v>1.5840000000000001</v>
      </c>
      <c r="K121" s="77">
        <v>7.1999999999999995E-2</v>
      </c>
      <c r="L121" s="77">
        <v>4.1760000000000002</v>
      </c>
    </row>
    <row r="122" spans="2:12" ht="48">
      <c r="B122" s="177" t="s">
        <v>154</v>
      </c>
      <c r="C122" t="s">
        <v>165</v>
      </c>
      <c r="D122" s="84" t="s">
        <v>155</v>
      </c>
      <c r="E122" s="77">
        <v>62</v>
      </c>
      <c r="F122" s="77">
        <v>168.64</v>
      </c>
      <c r="G122" s="77">
        <v>5.58</v>
      </c>
      <c r="H122" s="77">
        <v>33.356000000000002</v>
      </c>
      <c r="I122" s="77">
        <v>0.86799999999999999</v>
      </c>
      <c r="J122" s="77">
        <v>1.24</v>
      </c>
      <c r="K122" s="77">
        <v>0.186</v>
      </c>
      <c r="L122" s="77">
        <v>2.6659999999999999</v>
      </c>
    </row>
    <row r="123" spans="2:12" ht="48">
      <c r="B123" s="177" t="s">
        <v>154</v>
      </c>
      <c r="C123" t="s">
        <v>166</v>
      </c>
      <c r="D123" s="84" t="s">
        <v>155</v>
      </c>
      <c r="E123" s="77">
        <v>57</v>
      </c>
      <c r="F123" s="77">
        <v>132.24</v>
      </c>
      <c r="G123" s="77">
        <v>4.3319999999999999</v>
      </c>
      <c r="H123" s="77">
        <v>22.742999999999999</v>
      </c>
      <c r="I123" s="77">
        <v>1.71</v>
      </c>
      <c r="J123" s="77">
        <v>1.254</v>
      </c>
      <c r="K123" s="77">
        <v>0.39900000000000002</v>
      </c>
      <c r="L123" s="77">
        <v>4.218</v>
      </c>
    </row>
    <row r="124" spans="2:12" ht="48">
      <c r="B124" s="177" t="s">
        <v>154</v>
      </c>
      <c r="C124" t="s">
        <v>167</v>
      </c>
      <c r="D124" s="84" t="s">
        <v>155</v>
      </c>
      <c r="E124" s="77">
        <v>57</v>
      </c>
      <c r="F124" s="77">
        <v>145.91999999999999</v>
      </c>
      <c r="G124" s="77">
        <v>4.3890000000000002</v>
      </c>
      <c r="H124" s="77">
        <v>24.623999999999999</v>
      </c>
      <c r="I124" s="77">
        <v>2.2799999999999998</v>
      </c>
      <c r="J124" s="77">
        <v>1.3109999999999999</v>
      </c>
      <c r="K124" s="77">
        <v>0.51300000000000001</v>
      </c>
      <c r="L124" s="77">
        <v>4.6740000000000004</v>
      </c>
    </row>
    <row r="125" spans="2:12" ht="32">
      <c r="B125" s="177" t="s">
        <v>154</v>
      </c>
      <c r="C125" t="s">
        <v>444</v>
      </c>
      <c r="D125" s="84" t="s">
        <v>168</v>
      </c>
      <c r="E125" s="77">
        <v>25</v>
      </c>
      <c r="F125" s="77">
        <v>63.51</v>
      </c>
      <c r="G125" s="77">
        <v>2.3210000000000002</v>
      </c>
      <c r="H125" s="77">
        <v>11.6</v>
      </c>
      <c r="I125" s="77">
        <v>0.67600000000000005</v>
      </c>
      <c r="J125" s="77">
        <v>0.85599999999999998</v>
      </c>
      <c r="K125" s="77">
        <v>7.1999999999999995E-2</v>
      </c>
      <c r="L125" s="77">
        <v>0.83699999999999997</v>
      </c>
    </row>
    <row r="126" spans="2:12" ht="32">
      <c r="B126" s="177" t="s">
        <v>154</v>
      </c>
      <c r="C126" t="s">
        <v>443</v>
      </c>
      <c r="D126" s="84" t="s">
        <v>168</v>
      </c>
      <c r="E126" s="77">
        <v>25</v>
      </c>
      <c r="F126" s="77">
        <v>61.58</v>
      </c>
      <c r="G126" s="77">
        <v>2.54</v>
      </c>
      <c r="H126" s="77">
        <v>10.08</v>
      </c>
      <c r="I126" s="77">
        <v>0.86</v>
      </c>
      <c r="J126" s="77">
        <v>2.3550000000000001E-2</v>
      </c>
      <c r="K126" s="77">
        <v>0.15</v>
      </c>
      <c r="L126" s="77">
        <v>1.71</v>
      </c>
    </row>
    <row r="127" spans="2:12" ht="32">
      <c r="B127" s="177" t="s">
        <v>154</v>
      </c>
      <c r="C127" t="s">
        <v>445</v>
      </c>
      <c r="D127" s="84" t="s">
        <v>168</v>
      </c>
      <c r="E127" s="77">
        <v>25</v>
      </c>
      <c r="F127" s="77">
        <v>59.424999999999997</v>
      </c>
      <c r="G127" s="77">
        <v>2.4750000000000001</v>
      </c>
      <c r="H127" s="77">
        <v>8.625</v>
      </c>
      <c r="I127" s="77">
        <v>1.19</v>
      </c>
      <c r="J127" s="77">
        <v>0.61499999999999999</v>
      </c>
      <c r="K127" s="77">
        <v>0.14000000000000001</v>
      </c>
      <c r="L127" s="77">
        <v>2.0499999999999998</v>
      </c>
    </row>
    <row r="128" spans="2:12">
      <c r="B128" s="177"/>
      <c r="C128" t="s">
        <v>2099</v>
      </c>
      <c r="E128" s="77">
        <v>20</v>
      </c>
      <c r="F128" s="77">
        <v>51</v>
      </c>
      <c r="G128" s="77">
        <v>0.8</v>
      </c>
      <c r="H128" s="77">
        <v>8</v>
      </c>
      <c r="I128" s="77">
        <v>1.4</v>
      </c>
      <c r="J128" s="77">
        <v>0.9</v>
      </c>
      <c r="K128" s="77">
        <v>0.2</v>
      </c>
      <c r="L128" s="77">
        <v>1.4</v>
      </c>
    </row>
    <row r="129" spans="2:12" ht="24">
      <c r="B129" s="177" t="s">
        <v>154</v>
      </c>
      <c r="C129" t="s">
        <v>1058</v>
      </c>
      <c r="E129" s="77">
        <v>25</v>
      </c>
      <c r="F129" s="77">
        <v>62.5</v>
      </c>
      <c r="G129" s="77">
        <v>2.15</v>
      </c>
      <c r="H129" s="77">
        <v>11.5</v>
      </c>
      <c r="I129" s="77">
        <v>0.7</v>
      </c>
      <c r="J129" s="77">
        <v>0.75</v>
      </c>
      <c r="K129" s="77">
        <v>0.28000000000000003</v>
      </c>
      <c r="L129" s="77">
        <v>0.75</v>
      </c>
    </row>
    <row r="130" spans="2:12" ht="24">
      <c r="B130" s="177" t="s">
        <v>154</v>
      </c>
      <c r="C130" t="s">
        <v>2179</v>
      </c>
      <c r="E130" s="77">
        <v>28</v>
      </c>
      <c r="F130" s="77">
        <v>68</v>
      </c>
      <c r="G130" s="77">
        <v>2.7</v>
      </c>
      <c r="H130" s="77">
        <v>12</v>
      </c>
      <c r="I130" s="77">
        <v>0.8</v>
      </c>
      <c r="J130" s="77">
        <v>1.2</v>
      </c>
      <c r="K130" s="77">
        <v>0.1</v>
      </c>
      <c r="L130" s="77">
        <v>0.9</v>
      </c>
    </row>
    <row r="131" spans="2:12" ht="24">
      <c r="B131" s="177" t="s">
        <v>154</v>
      </c>
      <c r="C131" t="s">
        <v>2100</v>
      </c>
      <c r="E131" s="77">
        <v>56</v>
      </c>
      <c r="F131" s="77">
        <v>130</v>
      </c>
      <c r="G131" s="77">
        <v>6.2</v>
      </c>
      <c r="H131" s="77">
        <v>21</v>
      </c>
      <c r="I131" s="77">
        <v>1.7</v>
      </c>
      <c r="J131" s="77">
        <v>1.9</v>
      </c>
      <c r="K131" s="77">
        <v>0.4</v>
      </c>
      <c r="L131" s="77">
        <v>3.1</v>
      </c>
    </row>
    <row r="132" spans="2:12" ht="24">
      <c r="B132" s="177" t="s">
        <v>154</v>
      </c>
      <c r="C132" t="s">
        <v>1059</v>
      </c>
      <c r="E132" s="77">
        <v>25</v>
      </c>
      <c r="F132" s="77">
        <v>60.75</v>
      </c>
      <c r="G132" s="77">
        <v>2.4500000000000002</v>
      </c>
      <c r="H132" s="77">
        <v>9.75</v>
      </c>
      <c r="I132" s="77">
        <v>1.0249999999999999</v>
      </c>
      <c r="J132" s="77">
        <v>0.85</v>
      </c>
      <c r="K132" s="77">
        <v>0.28000000000000003</v>
      </c>
      <c r="L132" s="77">
        <v>1.35</v>
      </c>
    </row>
    <row r="133" spans="2:12" ht="24">
      <c r="B133" s="177" t="s">
        <v>154</v>
      </c>
      <c r="C133" t="s">
        <v>2101</v>
      </c>
      <c r="E133" s="77">
        <v>57.2</v>
      </c>
      <c r="F133" s="77">
        <v>135</v>
      </c>
      <c r="G133" s="77">
        <v>6.3</v>
      </c>
      <c r="H133" s="77">
        <v>21</v>
      </c>
      <c r="I133" s="77">
        <v>1.8</v>
      </c>
      <c r="J133" s="77">
        <v>2</v>
      </c>
      <c r="K133" s="77">
        <v>0.6</v>
      </c>
      <c r="L133" s="77">
        <v>4.5999999999999996</v>
      </c>
    </row>
    <row r="134" spans="2:12" ht="24">
      <c r="B134" s="177" t="s">
        <v>154</v>
      </c>
      <c r="C134" t="s">
        <v>2102</v>
      </c>
      <c r="E134" s="77">
        <v>27.5</v>
      </c>
      <c r="F134" s="77">
        <v>73</v>
      </c>
      <c r="G134" s="77">
        <v>3.6</v>
      </c>
      <c r="H134" s="77">
        <v>10</v>
      </c>
      <c r="I134" s="77">
        <v>1.7</v>
      </c>
      <c r="J134" s="77">
        <v>0.8</v>
      </c>
      <c r="K134" s="77">
        <v>0.4</v>
      </c>
      <c r="L134" s="77">
        <v>1.5</v>
      </c>
    </row>
    <row r="135" spans="2:12" ht="24">
      <c r="B135" s="177" t="s">
        <v>154</v>
      </c>
      <c r="C135" t="s">
        <v>1057</v>
      </c>
      <c r="E135" s="77">
        <v>30</v>
      </c>
      <c r="F135" s="77">
        <v>77</v>
      </c>
      <c r="G135" s="77">
        <v>7.19</v>
      </c>
      <c r="H135" s="77">
        <v>3.1</v>
      </c>
      <c r="I135" s="77">
        <v>2.94</v>
      </c>
      <c r="J135" s="77">
        <v>0.17</v>
      </c>
      <c r="K135" s="77">
        <v>0.53</v>
      </c>
      <c r="L135" s="77">
        <v>4.4000000000000004</v>
      </c>
    </row>
    <row r="136" spans="2:12" ht="32">
      <c r="B136" s="177" t="s">
        <v>154</v>
      </c>
      <c r="C136" t="s">
        <v>446</v>
      </c>
      <c r="D136" s="84" t="s">
        <v>168</v>
      </c>
      <c r="E136" s="77">
        <v>25</v>
      </c>
      <c r="F136" s="77">
        <v>59.75</v>
      </c>
      <c r="G136" s="77">
        <v>4</v>
      </c>
      <c r="H136" s="77">
        <v>3.5</v>
      </c>
      <c r="I136" s="77">
        <v>2.4</v>
      </c>
      <c r="J136" s="77">
        <v>0.2</v>
      </c>
      <c r="K136" s="77">
        <v>0.72499999999999998</v>
      </c>
      <c r="L136" s="77">
        <v>4.5</v>
      </c>
    </row>
    <row r="137" spans="2:12" ht="24">
      <c r="B137" s="177" t="s">
        <v>154</v>
      </c>
      <c r="C137" t="s">
        <v>2180</v>
      </c>
      <c r="E137" s="77">
        <v>43</v>
      </c>
      <c r="F137" s="77">
        <v>111</v>
      </c>
      <c r="G137" s="77">
        <v>4.3</v>
      </c>
      <c r="H137" s="77">
        <v>14.2</v>
      </c>
      <c r="I137" s="77">
        <v>3.3</v>
      </c>
      <c r="J137" s="77">
        <v>1.1000000000000001</v>
      </c>
      <c r="K137" s="77">
        <v>0.4</v>
      </c>
      <c r="L137" s="77">
        <v>3.9</v>
      </c>
    </row>
    <row r="138" spans="2:12" ht="24">
      <c r="B138" s="177" t="s">
        <v>154</v>
      </c>
      <c r="C138" t="s">
        <v>2181</v>
      </c>
      <c r="E138" s="77">
        <v>100</v>
      </c>
      <c r="F138" s="77">
        <v>176</v>
      </c>
      <c r="G138" s="77">
        <v>7</v>
      </c>
      <c r="H138" s="77">
        <v>36</v>
      </c>
      <c r="I138" s="77">
        <v>1</v>
      </c>
      <c r="J138" s="77">
        <v>1</v>
      </c>
      <c r="K138" s="77">
        <v>0</v>
      </c>
      <c r="L138" s="77">
        <v>4</v>
      </c>
    </row>
    <row r="139" spans="2:12" ht="24">
      <c r="B139" s="177" t="s">
        <v>154</v>
      </c>
      <c r="C139" t="s">
        <v>2182</v>
      </c>
      <c r="E139" s="77">
        <v>100</v>
      </c>
      <c r="F139" s="77">
        <v>250</v>
      </c>
      <c r="G139" s="77">
        <v>7.5</v>
      </c>
      <c r="H139" s="77">
        <v>46.6</v>
      </c>
      <c r="I139" s="77">
        <v>3</v>
      </c>
      <c r="J139" s="77">
        <v>2.2000000000000002</v>
      </c>
      <c r="K139" s="77">
        <v>0.4</v>
      </c>
      <c r="L139" s="77">
        <v>3</v>
      </c>
    </row>
    <row r="140" spans="2:12" ht="32">
      <c r="B140" s="177" t="s">
        <v>154</v>
      </c>
      <c r="C140" t="s">
        <v>447</v>
      </c>
      <c r="D140" s="84" t="s">
        <v>168</v>
      </c>
      <c r="E140" s="77">
        <v>42</v>
      </c>
      <c r="F140" s="77">
        <v>103</v>
      </c>
      <c r="G140" s="77">
        <v>5.04</v>
      </c>
      <c r="H140" s="77">
        <v>15.5</v>
      </c>
      <c r="I140" s="77">
        <v>1.7</v>
      </c>
      <c r="J140" s="77">
        <v>1.4</v>
      </c>
      <c r="K140" s="77">
        <v>0.3</v>
      </c>
      <c r="L140" s="77">
        <v>4</v>
      </c>
    </row>
    <row r="141" spans="2:12" ht="24">
      <c r="B141" s="177" t="s">
        <v>154</v>
      </c>
      <c r="C141" t="s">
        <v>2097</v>
      </c>
      <c r="E141" s="77">
        <v>100</v>
      </c>
      <c r="F141" s="77">
        <v>239</v>
      </c>
      <c r="G141" s="77">
        <v>9.4</v>
      </c>
      <c r="H141" s="77">
        <v>45</v>
      </c>
      <c r="I141" s="77">
        <v>1.5</v>
      </c>
      <c r="J141" s="77">
        <v>3.8</v>
      </c>
      <c r="K141" s="77">
        <v>0.3</v>
      </c>
      <c r="L141" s="77">
        <v>4</v>
      </c>
    </row>
    <row r="142" spans="2:12" ht="24">
      <c r="B142" s="177" t="s">
        <v>154</v>
      </c>
      <c r="C142" t="s">
        <v>2098</v>
      </c>
      <c r="E142" s="77">
        <v>100</v>
      </c>
      <c r="F142" s="77">
        <v>245</v>
      </c>
      <c r="G142" s="77">
        <v>11</v>
      </c>
      <c r="H142" s="77">
        <v>38</v>
      </c>
      <c r="I142" s="77">
        <v>3.8</v>
      </c>
      <c r="J142" s="77">
        <v>2.9</v>
      </c>
      <c r="K142" s="77">
        <v>0.6</v>
      </c>
      <c r="L142" s="77">
        <v>8.1999999999999993</v>
      </c>
    </row>
    <row r="143" spans="2:12" ht="24">
      <c r="B143" s="177" t="s">
        <v>154</v>
      </c>
      <c r="C143" t="s">
        <v>2171</v>
      </c>
      <c r="E143" s="77">
        <v>33</v>
      </c>
      <c r="F143" s="77">
        <v>76.599999999999994</v>
      </c>
      <c r="G143" s="77">
        <v>7.19</v>
      </c>
      <c r="H143" s="77">
        <v>3.1</v>
      </c>
      <c r="I143" s="77">
        <v>2.94</v>
      </c>
      <c r="J143" s="77">
        <v>0.17</v>
      </c>
      <c r="K143" s="77">
        <v>0.53</v>
      </c>
      <c r="L143" s="77">
        <v>4.3600000000000003</v>
      </c>
    </row>
    <row r="144" spans="2:12" ht="24">
      <c r="B144" s="177" t="s">
        <v>154</v>
      </c>
      <c r="C144" t="s">
        <v>2172</v>
      </c>
      <c r="E144" s="77">
        <v>45</v>
      </c>
      <c r="F144" s="77">
        <v>124</v>
      </c>
      <c r="G144" s="77">
        <v>4.4000000000000004</v>
      </c>
      <c r="H144" s="77">
        <v>18.899999999999999</v>
      </c>
      <c r="I144" s="77">
        <v>2.8</v>
      </c>
      <c r="J144" s="77">
        <v>2.6</v>
      </c>
      <c r="K144" s="77">
        <v>0.5</v>
      </c>
      <c r="L144" s="77">
        <v>3.2</v>
      </c>
    </row>
    <row r="145" spans="2:12" ht="24">
      <c r="B145" s="177" t="s">
        <v>154</v>
      </c>
      <c r="C145" t="s">
        <v>2173</v>
      </c>
      <c r="E145" s="77">
        <v>30</v>
      </c>
      <c r="F145" s="77">
        <v>72</v>
      </c>
      <c r="G145" s="77">
        <v>4.4000000000000004</v>
      </c>
      <c r="H145" s="77">
        <v>6.8</v>
      </c>
      <c r="I145" s="77">
        <v>2.2000000000000002</v>
      </c>
      <c r="J145" s="77">
        <v>0.2</v>
      </c>
      <c r="K145" s="77">
        <v>0.6</v>
      </c>
      <c r="L145" s="77">
        <v>3.8</v>
      </c>
    </row>
    <row r="146" spans="2:12" ht="24">
      <c r="B146" s="177" t="s">
        <v>154</v>
      </c>
      <c r="C146" t="s">
        <v>2174</v>
      </c>
      <c r="E146" s="77">
        <v>50</v>
      </c>
      <c r="F146" s="77">
        <v>125.9</v>
      </c>
      <c r="G146" s="77">
        <v>3.3</v>
      </c>
      <c r="H146" s="77">
        <v>17.8</v>
      </c>
      <c r="I146" s="77">
        <v>2.8</v>
      </c>
      <c r="J146" s="77">
        <v>1.5</v>
      </c>
      <c r="K146" s="77">
        <v>0.6</v>
      </c>
      <c r="L146" s="77">
        <v>1.5</v>
      </c>
    </row>
    <row r="147" spans="2:12" ht="24">
      <c r="B147" s="177" t="s">
        <v>154</v>
      </c>
      <c r="C147" t="s">
        <v>2175</v>
      </c>
      <c r="E147" s="77">
        <v>50</v>
      </c>
      <c r="F147" s="77">
        <v>137.80000000000001</v>
      </c>
      <c r="G147" s="77">
        <v>4.9000000000000004</v>
      </c>
      <c r="H147" s="77">
        <v>21.5</v>
      </c>
      <c r="I147" s="77">
        <v>3.1</v>
      </c>
      <c r="J147" s="77">
        <v>1.3</v>
      </c>
      <c r="K147" s="77">
        <v>0.46</v>
      </c>
      <c r="L147" s="77">
        <v>4.9000000000000004</v>
      </c>
    </row>
    <row r="148" spans="2:12" ht="24">
      <c r="B148" s="177" t="s">
        <v>154</v>
      </c>
      <c r="C148" t="s">
        <v>2176</v>
      </c>
      <c r="E148" s="77">
        <v>100</v>
      </c>
      <c r="F148" s="77">
        <v>232</v>
      </c>
      <c r="G148" s="77">
        <v>7.5</v>
      </c>
      <c r="H148" s="77">
        <v>45</v>
      </c>
      <c r="I148" s="77">
        <v>1.4</v>
      </c>
      <c r="J148" s="77">
        <v>3.2</v>
      </c>
      <c r="K148" s="77">
        <v>0.6</v>
      </c>
      <c r="L148" s="77">
        <v>4</v>
      </c>
    </row>
    <row r="149" spans="2:12" ht="24">
      <c r="B149" s="177" t="s">
        <v>154</v>
      </c>
      <c r="C149" t="s">
        <v>698</v>
      </c>
      <c r="E149" s="77">
        <v>7.5</v>
      </c>
      <c r="F149" s="77">
        <v>28</v>
      </c>
      <c r="G149" s="77">
        <v>0.9</v>
      </c>
      <c r="H149" s="77">
        <v>5.3</v>
      </c>
      <c r="I149" s="77">
        <v>0.2</v>
      </c>
      <c r="J149" s="77">
        <v>0.4</v>
      </c>
      <c r="K149" s="77"/>
      <c r="L149" s="77">
        <v>0.5</v>
      </c>
    </row>
    <row r="150" spans="2:12">
      <c r="B150" s="177"/>
      <c r="C150" t="s">
        <v>2177</v>
      </c>
      <c r="E150" s="77">
        <v>71.5</v>
      </c>
      <c r="F150" s="77">
        <v>133</v>
      </c>
      <c r="G150" s="77">
        <v>3</v>
      </c>
      <c r="H150" s="77">
        <v>24.8</v>
      </c>
      <c r="I150" s="77">
        <v>0.9</v>
      </c>
      <c r="J150" s="77">
        <v>2.6</v>
      </c>
      <c r="K150" s="77">
        <v>0.2</v>
      </c>
      <c r="L150" s="77"/>
    </row>
    <row r="151" spans="2:12">
      <c r="B151" s="177"/>
      <c r="C151" t="s">
        <v>2178</v>
      </c>
      <c r="E151" s="77">
        <v>39</v>
      </c>
      <c r="F151" s="77">
        <v>99</v>
      </c>
      <c r="G151" s="77">
        <v>5.7</v>
      </c>
      <c r="H151" s="77">
        <v>14</v>
      </c>
      <c r="I151" s="77">
        <v>2.8</v>
      </c>
      <c r="J151" s="77">
        <v>2.6</v>
      </c>
      <c r="K151" s="77">
        <v>0.3</v>
      </c>
      <c r="L151" s="77">
        <v>4.5</v>
      </c>
    </row>
    <row r="152" spans="2:12" ht="48">
      <c r="B152" s="177" t="s">
        <v>154</v>
      </c>
      <c r="C152" t="s">
        <v>448</v>
      </c>
      <c r="D152" s="84" t="s">
        <v>155</v>
      </c>
      <c r="E152" s="77">
        <v>15</v>
      </c>
      <c r="F152" s="77">
        <v>49.27</v>
      </c>
      <c r="G152" s="77">
        <v>1.4690000000000001</v>
      </c>
      <c r="H152" s="77">
        <v>9.4510000000000005</v>
      </c>
      <c r="I152" s="77">
        <v>0.49399999999999999</v>
      </c>
      <c r="J152" s="77">
        <v>0.33800000000000002</v>
      </c>
      <c r="K152" s="77">
        <v>0.11700000000000001</v>
      </c>
      <c r="L152" s="77">
        <v>0.58499999999999996</v>
      </c>
    </row>
    <row r="153" spans="2:12" ht="24">
      <c r="B153" s="177" t="s">
        <v>154</v>
      </c>
      <c r="C153" t="s">
        <v>2130</v>
      </c>
      <c r="E153" s="77">
        <v>15</v>
      </c>
      <c r="F153" s="77">
        <v>54</v>
      </c>
      <c r="G153" s="77">
        <v>1.8</v>
      </c>
      <c r="H153" s="77">
        <v>9.8000000000000007</v>
      </c>
      <c r="I153" s="77">
        <v>0.6</v>
      </c>
      <c r="J153" s="77">
        <v>0</v>
      </c>
      <c r="K153" s="77">
        <v>0.1</v>
      </c>
      <c r="L153" s="77">
        <v>1.5</v>
      </c>
    </row>
    <row r="154" spans="2:12" ht="48">
      <c r="B154" s="177" t="s">
        <v>154</v>
      </c>
      <c r="C154" t="s">
        <v>2132</v>
      </c>
      <c r="D154" s="84" t="s">
        <v>155</v>
      </c>
      <c r="E154" s="77">
        <v>18</v>
      </c>
      <c r="F154" s="77">
        <v>68</v>
      </c>
      <c r="G154" s="77">
        <v>2.5</v>
      </c>
      <c r="H154" s="77">
        <v>11</v>
      </c>
      <c r="I154" s="77">
        <v>1</v>
      </c>
      <c r="J154" s="77">
        <v>0.7</v>
      </c>
      <c r="K154" s="77">
        <v>0.7</v>
      </c>
      <c r="L154" s="77">
        <v>2.5</v>
      </c>
    </row>
    <row r="155" spans="2:12" ht="32">
      <c r="B155" s="177" t="s">
        <v>154</v>
      </c>
      <c r="C155" t="s">
        <v>449</v>
      </c>
      <c r="D155" s="84" t="s">
        <v>120</v>
      </c>
      <c r="E155" s="77">
        <v>20</v>
      </c>
      <c r="F155" s="77">
        <v>79</v>
      </c>
      <c r="G155" s="77">
        <v>2.39</v>
      </c>
      <c r="H155" s="77">
        <v>15.31</v>
      </c>
      <c r="I155" s="77">
        <v>0.69</v>
      </c>
      <c r="J155" s="77">
        <v>0.73</v>
      </c>
      <c r="K155" s="77">
        <v>0.13</v>
      </c>
      <c r="L155" s="77">
        <v>1.58</v>
      </c>
    </row>
    <row r="156" spans="2:12" ht="48">
      <c r="B156" s="177" t="s">
        <v>154</v>
      </c>
      <c r="C156" t="s">
        <v>450</v>
      </c>
      <c r="D156" s="84" t="s">
        <v>155</v>
      </c>
      <c r="E156" s="77">
        <v>2</v>
      </c>
      <c r="F156" s="77">
        <v>8</v>
      </c>
      <c r="G156" s="77">
        <v>0.24</v>
      </c>
      <c r="H156" s="77">
        <v>2.4782999999999999</v>
      </c>
      <c r="I156" s="77">
        <v>7.9200000000000007E-2</v>
      </c>
      <c r="J156" s="77">
        <v>8.2500000000000004E-2</v>
      </c>
      <c r="K156" s="77">
        <v>3.6299999999999999E-2</v>
      </c>
      <c r="L156" s="77">
        <v>0.15179999999999999</v>
      </c>
    </row>
    <row r="157" spans="2:12" ht="32">
      <c r="B157" s="177" t="s">
        <v>154</v>
      </c>
      <c r="C157" t="s">
        <v>451</v>
      </c>
      <c r="D157" s="84" t="s">
        <v>120</v>
      </c>
      <c r="E157" s="77">
        <v>25</v>
      </c>
      <c r="F157" s="77">
        <v>102</v>
      </c>
      <c r="G157" s="77">
        <v>2.4</v>
      </c>
      <c r="H157" s="77">
        <v>18</v>
      </c>
      <c r="I157" s="77">
        <v>2.4900000000000002</v>
      </c>
      <c r="J157" s="77">
        <v>2.2000000000000002</v>
      </c>
      <c r="K157" s="77">
        <v>0.2</v>
      </c>
      <c r="L157" s="77">
        <v>0.9</v>
      </c>
    </row>
    <row r="158" spans="2:12" ht="48">
      <c r="B158" s="177" t="s">
        <v>154</v>
      </c>
      <c r="C158" t="s">
        <v>451</v>
      </c>
      <c r="D158" s="84" t="s">
        <v>155</v>
      </c>
      <c r="E158" s="77">
        <v>12</v>
      </c>
      <c r="F158" s="77">
        <v>50.69</v>
      </c>
      <c r="G158" s="77">
        <v>1.2383999999999999</v>
      </c>
      <c r="H158" s="77">
        <v>8.4960000000000004</v>
      </c>
      <c r="I158" s="77">
        <v>1.1952</v>
      </c>
      <c r="J158" s="77">
        <v>0.96</v>
      </c>
      <c r="K158" s="77">
        <v>0.24384</v>
      </c>
      <c r="L158" s="77">
        <v>0.51839999999999997</v>
      </c>
    </row>
    <row r="159" spans="2:12" ht="24">
      <c r="B159" s="177" t="s">
        <v>154</v>
      </c>
      <c r="C159" t="s">
        <v>697</v>
      </c>
      <c r="E159" s="77">
        <v>13</v>
      </c>
      <c r="F159" s="77">
        <v>31</v>
      </c>
      <c r="G159" s="77">
        <v>0.8</v>
      </c>
      <c r="H159" s="77">
        <v>4.7</v>
      </c>
      <c r="I159" s="77">
        <v>0.9</v>
      </c>
      <c r="J159" s="77">
        <v>0.3</v>
      </c>
      <c r="K159" s="77">
        <v>0.5</v>
      </c>
      <c r="L159" s="77">
        <v>0.6</v>
      </c>
    </row>
    <row r="160" spans="2:12" ht="32">
      <c r="B160" s="177" t="s">
        <v>154</v>
      </c>
      <c r="C160" t="s">
        <v>452</v>
      </c>
      <c r="D160" s="84" t="s">
        <v>120</v>
      </c>
      <c r="E160" s="77">
        <v>25</v>
      </c>
      <c r="F160" s="77">
        <v>102.88</v>
      </c>
      <c r="G160" s="77">
        <v>2.75</v>
      </c>
      <c r="H160" s="77">
        <v>16.170000000000002</v>
      </c>
      <c r="I160" s="77">
        <v>2.67</v>
      </c>
      <c r="J160" s="77">
        <v>1.44</v>
      </c>
      <c r="K160" s="77">
        <v>7.0000000000000007E-2</v>
      </c>
      <c r="L160" s="77">
        <v>2.0350000000000001</v>
      </c>
    </row>
    <row r="161" spans="2:12" ht="48">
      <c r="B161" s="177" t="s">
        <v>154</v>
      </c>
      <c r="C161" t="s">
        <v>453</v>
      </c>
      <c r="D161" s="84" t="s">
        <v>155</v>
      </c>
      <c r="E161" s="77">
        <v>12</v>
      </c>
      <c r="F161" s="77">
        <v>49.38</v>
      </c>
      <c r="G161" s="77">
        <v>1.32</v>
      </c>
      <c r="H161" s="77">
        <v>7.76</v>
      </c>
      <c r="I161" s="77">
        <v>1.28</v>
      </c>
      <c r="J161" s="77">
        <v>0.69</v>
      </c>
      <c r="K161" s="77">
        <v>3.3599999999999998E-2</v>
      </c>
      <c r="L161" s="77">
        <v>0.9768</v>
      </c>
    </row>
    <row r="162" spans="2:12" ht="48">
      <c r="B162" s="177" t="s">
        <v>154</v>
      </c>
      <c r="C162" t="s">
        <v>454</v>
      </c>
      <c r="D162" s="84" t="s">
        <v>169</v>
      </c>
      <c r="E162" s="77">
        <v>20</v>
      </c>
      <c r="F162" s="77">
        <v>77.599999999999994</v>
      </c>
      <c r="G162" s="77">
        <v>2.62</v>
      </c>
      <c r="H162" s="77">
        <v>15.02</v>
      </c>
      <c r="I162" s="77">
        <v>1</v>
      </c>
      <c r="J162" s="77">
        <v>0.5</v>
      </c>
      <c r="K162" s="77">
        <v>0.3</v>
      </c>
      <c r="L162" s="77">
        <v>1</v>
      </c>
    </row>
    <row r="163" spans="2:12" ht="24">
      <c r="B163" s="177" t="s">
        <v>154</v>
      </c>
      <c r="C163" t="s">
        <v>2041</v>
      </c>
      <c r="E163" s="77">
        <v>25</v>
      </c>
      <c r="F163" s="77">
        <v>108.7</v>
      </c>
      <c r="G163" s="77">
        <v>3.75</v>
      </c>
      <c r="H163" s="77">
        <v>12.5</v>
      </c>
      <c r="I163" s="77">
        <v>4.25</v>
      </c>
      <c r="J163" s="77">
        <v>0.65</v>
      </c>
      <c r="K163" s="77">
        <v>0.7</v>
      </c>
      <c r="L163" s="77">
        <v>2.75</v>
      </c>
    </row>
    <row r="164" spans="2:12" ht="24">
      <c r="B164" s="177" t="s">
        <v>154</v>
      </c>
      <c r="C164" s="109" t="s">
        <v>2125</v>
      </c>
      <c r="E164" s="77">
        <v>10</v>
      </c>
      <c r="F164" s="77">
        <v>41</v>
      </c>
      <c r="G164" s="77">
        <v>1.4</v>
      </c>
      <c r="H164" s="77">
        <v>6.9</v>
      </c>
      <c r="I164" s="77">
        <v>0.75</v>
      </c>
      <c r="J164" s="77">
        <v>0.51</v>
      </c>
      <c r="K164" s="77">
        <v>0.1</v>
      </c>
      <c r="L164" s="77">
        <v>0.53</v>
      </c>
    </row>
    <row r="165" spans="2:12" ht="24">
      <c r="B165" s="177" t="s">
        <v>154</v>
      </c>
      <c r="C165" s="109" t="s">
        <v>2126</v>
      </c>
      <c r="E165" s="77">
        <v>9</v>
      </c>
      <c r="F165" s="77">
        <v>36.270000000000003</v>
      </c>
      <c r="G165" s="77">
        <v>0.99</v>
      </c>
      <c r="H165" s="77">
        <v>6.48</v>
      </c>
      <c r="I165" s="77">
        <v>0.6</v>
      </c>
      <c r="J165" s="77">
        <v>0.3</v>
      </c>
      <c r="K165" s="77">
        <v>0.06</v>
      </c>
      <c r="L165" s="77">
        <v>0.5</v>
      </c>
    </row>
    <row r="166" spans="2:12" ht="24">
      <c r="B166" s="177" t="s">
        <v>154</v>
      </c>
      <c r="C166" s="109" t="s">
        <v>2127</v>
      </c>
      <c r="E166" s="77">
        <v>21</v>
      </c>
      <c r="F166" s="77">
        <v>79</v>
      </c>
      <c r="G166" s="77">
        <v>2.1</v>
      </c>
      <c r="H166" s="77">
        <v>17</v>
      </c>
      <c r="I166" s="77">
        <v>0.5</v>
      </c>
      <c r="J166" s="77">
        <v>1</v>
      </c>
      <c r="K166" s="77">
        <v>0.1</v>
      </c>
      <c r="L166" s="77">
        <v>0.7</v>
      </c>
    </row>
    <row r="167" spans="2:12" ht="24">
      <c r="B167" s="177" t="s">
        <v>154</v>
      </c>
      <c r="C167" s="109" t="s">
        <v>2128</v>
      </c>
      <c r="E167" s="77">
        <v>10</v>
      </c>
      <c r="F167" s="77">
        <v>42</v>
      </c>
      <c r="G167" s="77">
        <v>0.7</v>
      </c>
      <c r="H167" s="77">
        <v>6.4</v>
      </c>
      <c r="I167" s="77">
        <v>1.3</v>
      </c>
      <c r="J167" s="77">
        <v>0.5</v>
      </c>
      <c r="K167" s="77">
        <v>0.2</v>
      </c>
      <c r="L167" s="77">
        <v>0.9</v>
      </c>
    </row>
    <row r="168" spans="2:12" ht="24">
      <c r="B168" s="177" t="s">
        <v>154</v>
      </c>
      <c r="C168" s="109" t="s">
        <v>2129</v>
      </c>
      <c r="E168" s="77">
        <v>10</v>
      </c>
      <c r="F168" s="77">
        <v>47</v>
      </c>
      <c r="G168" s="77">
        <v>1.1000000000000001</v>
      </c>
      <c r="H168" s="77">
        <v>4.9000000000000004</v>
      </c>
      <c r="I168" s="77">
        <v>2.2999999999999998</v>
      </c>
      <c r="J168" s="77">
        <v>0.5</v>
      </c>
      <c r="K168" s="77">
        <v>0.3</v>
      </c>
      <c r="L168" s="77">
        <v>1</v>
      </c>
    </row>
    <row r="169" spans="2:12" ht="24">
      <c r="B169" s="177" t="s">
        <v>154</v>
      </c>
      <c r="C169" s="109" t="s">
        <v>2131</v>
      </c>
      <c r="E169" s="77">
        <v>22</v>
      </c>
      <c r="F169" s="77">
        <v>90</v>
      </c>
      <c r="G169" s="77">
        <v>2.9</v>
      </c>
      <c r="H169" s="77">
        <v>10.8</v>
      </c>
      <c r="I169" s="77">
        <v>3</v>
      </c>
      <c r="J169" s="77">
        <v>0.8</v>
      </c>
      <c r="K169" s="77">
        <v>0.4</v>
      </c>
      <c r="L169" s="77">
        <v>3.8</v>
      </c>
    </row>
    <row r="170" spans="2:12">
      <c r="B170" s="177"/>
      <c r="C170" s="109" t="s">
        <v>2204</v>
      </c>
      <c r="E170" s="77">
        <v>14</v>
      </c>
      <c r="F170" s="77">
        <v>58.66</v>
      </c>
      <c r="G170" s="77">
        <v>2.04</v>
      </c>
      <c r="H170" s="77">
        <v>8.06</v>
      </c>
      <c r="I170" s="77">
        <v>1.8</v>
      </c>
      <c r="J170" s="77">
        <v>0.64</v>
      </c>
      <c r="K170" s="77">
        <v>0.2</v>
      </c>
      <c r="L170" s="77"/>
    </row>
    <row r="171" spans="2:12" ht="48">
      <c r="B171" s="177" t="s">
        <v>154</v>
      </c>
      <c r="C171" t="s">
        <v>455</v>
      </c>
      <c r="D171" s="84" t="s">
        <v>155</v>
      </c>
      <c r="E171" s="77">
        <v>6</v>
      </c>
      <c r="F171" s="77">
        <v>26.76</v>
      </c>
      <c r="G171" s="77">
        <v>0.7</v>
      </c>
      <c r="H171" s="77">
        <v>4.22</v>
      </c>
      <c r="I171" s="77">
        <v>0.74</v>
      </c>
      <c r="J171" s="77">
        <v>0.23300000000000001</v>
      </c>
      <c r="K171" s="77">
        <v>0.25</v>
      </c>
      <c r="L171" s="77">
        <v>0.20499999999999999</v>
      </c>
    </row>
    <row r="172" spans="2:12" ht="24">
      <c r="B172" s="177" t="s">
        <v>154</v>
      </c>
      <c r="C172" s="109" t="s">
        <v>2133</v>
      </c>
      <c r="E172" s="77">
        <v>50</v>
      </c>
      <c r="F172" s="77">
        <v>217</v>
      </c>
      <c r="G172" s="77">
        <v>5</v>
      </c>
      <c r="H172" s="77">
        <v>35</v>
      </c>
      <c r="I172" s="77">
        <v>6</v>
      </c>
      <c r="J172" s="77">
        <v>2.5</v>
      </c>
      <c r="K172" s="77">
        <v>2.2999999999999998</v>
      </c>
      <c r="L172" s="77">
        <v>1.7</v>
      </c>
    </row>
    <row r="173" spans="2:12" ht="48">
      <c r="B173" s="177" t="s">
        <v>154</v>
      </c>
      <c r="C173" t="s">
        <v>456</v>
      </c>
      <c r="D173" s="84" t="s">
        <v>155</v>
      </c>
      <c r="E173" s="77">
        <v>6</v>
      </c>
      <c r="F173" s="77">
        <v>24.18</v>
      </c>
      <c r="G173" s="77">
        <v>0.63</v>
      </c>
      <c r="H173" s="77">
        <v>4.05</v>
      </c>
      <c r="I173" s="77">
        <v>0.55400000000000005</v>
      </c>
      <c r="J173" s="77">
        <v>0.153</v>
      </c>
      <c r="K173" s="77">
        <v>0.13700000000000001</v>
      </c>
      <c r="L173" s="77">
        <v>0.254</v>
      </c>
    </row>
    <row r="174" spans="2:12" ht="32">
      <c r="B174" s="177" t="s">
        <v>154</v>
      </c>
      <c r="C174" t="s">
        <v>457</v>
      </c>
      <c r="D174" s="84" t="s">
        <v>120</v>
      </c>
      <c r="E174" s="77">
        <v>25</v>
      </c>
      <c r="F174" s="77">
        <v>95</v>
      </c>
      <c r="G174" s="77">
        <v>3</v>
      </c>
      <c r="H174" s="77">
        <v>18</v>
      </c>
      <c r="I174" s="77">
        <v>0.8</v>
      </c>
      <c r="J174" s="77">
        <v>0.7</v>
      </c>
      <c r="K174" s="77">
        <v>0.1</v>
      </c>
      <c r="L174" s="77">
        <v>1.2</v>
      </c>
    </row>
    <row r="175" spans="2:12" ht="43.5" customHeight="1">
      <c r="B175" s="177" t="s">
        <v>154</v>
      </c>
      <c r="C175" t="s">
        <v>458</v>
      </c>
      <c r="D175" s="84" t="s">
        <v>120</v>
      </c>
      <c r="E175" s="77">
        <v>10</v>
      </c>
      <c r="F175" s="77">
        <v>46.44</v>
      </c>
      <c r="G175" s="77">
        <v>1.04</v>
      </c>
      <c r="H175" s="77">
        <v>6.67</v>
      </c>
      <c r="I175" s="77">
        <v>1.65</v>
      </c>
      <c r="J175" s="77">
        <v>0.36</v>
      </c>
      <c r="K175" s="77">
        <v>0.34250000000000003</v>
      </c>
      <c r="L175" s="77">
        <v>0.34</v>
      </c>
    </row>
    <row r="176" spans="2:12" ht="43.5" customHeight="1">
      <c r="B176" s="177" t="s">
        <v>154</v>
      </c>
      <c r="C176" t="s">
        <v>694</v>
      </c>
      <c r="E176" s="77">
        <v>25</v>
      </c>
      <c r="F176" s="77">
        <v>99</v>
      </c>
      <c r="G176" s="77">
        <v>4</v>
      </c>
      <c r="H176" s="77">
        <v>13</v>
      </c>
      <c r="I176" s="77">
        <v>3</v>
      </c>
      <c r="J176" s="77">
        <v>1</v>
      </c>
      <c r="K176" s="77">
        <v>0.4</v>
      </c>
      <c r="L176" s="77">
        <v>2</v>
      </c>
    </row>
    <row r="177" spans="2:12" ht="43.5" customHeight="1">
      <c r="B177" s="177" t="s">
        <v>154</v>
      </c>
      <c r="C177" t="s">
        <v>695</v>
      </c>
      <c r="E177" s="77">
        <v>20</v>
      </c>
      <c r="F177" s="77">
        <v>159</v>
      </c>
      <c r="G177" s="77">
        <v>10.4</v>
      </c>
      <c r="H177" s="77">
        <v>18.399999999999999</v>
      </c>
      <c r="I177" s="77">
        <v>4</v>
      </c>
      <c r="J177" s="77">
        <v>0.6</v>
      </c>
      <c r="K177" s="77">
        <v>0.6</v>
      </c>
      <c r="L177" s="77">
        <v>3.9</v>
      </c>
    </row>
    <row r="178" spans="2:12" ht="43.5" customHeight="1">
      <c r="B178" s="177" t="s">
        <v>154</v>
      </c>
      <c r="C178" t="s">
        <v>696</v>
      </c>
      <c r="E178" s="77">
        <v>50</v>
      </c>
      <c r="F178" s="77">
        <v>229</v>
      </c>
      <c r="G178" s="77">
        <v>3.2</v>
      </c>
      <c r="H178" s="77">
        <v>3.5</v>
      </c>
      <c r="I178" s="77">
        <v>8</v>
      </c>
      <c r="J178" s="77">
        <v>0.8</v>
      </c>
      <c r="K178" s="77">
        <v>1</v>
      </c>
      <c r="L178" s="77">
        <v>1.2</v>
      </c>
    </row>
    <row r="179" spans="2:12" ht="35.25" customHeight="1">
      <c r="B179" s="177" t="s">
        <v>154</v>
      </c>
      <c r="C179" t="s">
        <v>667</v>
      </c>
      <c r="E179" s="77">
        <v>40</v>
      </c>
      <c r="F179" s="77">
        <v>122</v>
      </c>
      <c r="G179" s="77">
        <v>3.4</v>
      </c>
      <c r="H179" s="77">
        <v>20.9</v>
      </c>
      <c r="I179" s="77">
        <v>2.4</v>
      </c>
      <c r="J179" s="77">
        <v>1</v>
      </c>
      <c r="K179" s="77">
        <v>0.5</v>
      </c>
      <c r="L179" s="77">
        <v>1.4</v>
      </c>
    </row>
    <row r="180" spans="2:12" ht="48">
      <c r="B180" s="177" t="s">
        <v>154</v>
      </c>
      <c r="C180" t="s">
        <v>459</v>
      </c>
      <c r="D180" s="84" t="s">
        <v>155</v>
      </c>
      <c r="E180" s="77">
        <v>42</v>
      </c>
      <c r="F180" s="77">
        <v>128.94</v>
      </c>
      <c r="G180" s="77">
        <v>3.6120000000000001</v>
      </c>
      <c r="H180" s="77">
        <v>22.26</v>
      </c>
      <c r="I180" s="77">
        <v>2.6880000000000002</v>
      </c>
      <c r="J180" s="77">
        <v>1.05</v>
      </c>
      <c r="K180" s="77">
        <v>1.3859999999999999</v>
      </c>
      <c r="L180" s="77">
        <v>0.63</v>
      </c>
    </row>
    <row r="181" spans="2:12" ht="48">
      <c r="B181" s="178" t="s">
        <v>170</v>
      </c>
      <c r="C181" t="s">
        <v>171</v>
      </c>
      <c r="D181" s="84" t="s">
        <v>155</v>
      </c>
      <c r="E181" s="77">
        <v>311</v>
      </c>
      <c r="F181" s="77">
        <v>248.178</v>
      </c>
      <c r="G181" s="77">
        <v>2.3946999999999998</v>
      </c>
      <c r="H181" s="77">
        <v>5.0071000000000003</v>
      </c>
      <c r="I181" s="77">
        <v>22.858499999999999</v>
      </c>
      <c r="J181" s="77">
        <v>5.0071000000000003</v>
      </c>
      <c r="K181" s="77">
        <v>4.7893999999999997</v>
      </c>
      <c r="L181" s="77">
        <v>6.5309999999999997</v>
      </c>
    </row>
    <row r="182" spans="2:12">
      <c r="B182" s="178"/>
      <c r="C182" t="s">
        <v>1152</v>
      </c>
      <c r="E182" s="77">
        <v>100</v>
      </c>
      <c r="F182" s="77">
        <v>72</v>
      </c>
      <c r="G182" s="77">
        <v>1.3</v>
      </c>
      <c r="H182" s="77">
        <v>15.1</v>
      </c>
      <c r="I182" s="77">
        <v>0.3</v>
      </c>
      <c r="J182" s="77">
        <v>10.7</v>
      </c>
      <c r="K182" s="77">
        <v>0</v>
      </c>
      <c r="L182" s="77">
        <v>1.6</v>
      </c>
    </row>
    <row r="183" spans="2:12">
      <c r="B183" s="178"/>
      <c r="C183" t="s">
        <v>1153</v>
      </c>
      <c r="E183" s="77">
        <v>100</v>
      </c>
      <c r="F183" s="77">
        <v>64</v>
      </c>
      <c r="G183" s="77">
        <v>0.6</v>
      </c>
      <c r="H183" s="77">
        <v>14</v>
      </c>
      <c r="I183" s="77">
        <v>0.5</v>
      </c>
      <c r="J183" s="77">
        <v>13</v>
      </c>
      <c r="K183" s="77">
        <v>0.1</v>
      </c>
      <c r="L183" s="77">
        <v>1.7</v>
      </c>
    </row>
    <row r="184" spans="2:12">
      <c r="B184" s="178"/>
      <c r="C184" t="s">
        <v>2046</v>
      </c>
      <c r="E184" s="77">
        <v>100</v>
      </c>
      <c r="F184" s="77">
        <v>38</v>
      </c>
      <c r="G184" s="77"/>
      <c r="H184" s="77">
        <v>10</v>
      </c>
      <c r="I184" s="77"/>
      <c r="J184" s="77">
        <v>9.3000000000000007</v>
      </c>
      <c r="K184" s="77"/>
      <c r="L184" s="77">
        <v>0.8</v>
      </c>
    </row>
    <row r="185" spans="2:12" ht="48">
      <c r="B185" s="178" t="s">
        <v>170</v>
      </c>
      <c r="C185" t="s">
        <v>172</v>
      </c>
      <c r="D185" s="84" t="s">
        <v>155</v>
      </c>
      <c r="E185" s="77">
        <v>62</v>
      </c>
      <c r="F185" s="77">
        <v>23.56</v>
      </c>
      <c r="G185" s="77">
        <v>0.35339999999999999</v>
      </c>
      <c r="H185" s="77">
        <v>4.5941999999999998</v>
      </c>
      <c r="I185" s="77">
        <v>0.1178</v>
      </c>
      <c r="J185" s="77">
        <v>4.5941999999999998</v>
      </c>
      <c r="K185" s="77"/>
      <c r="L185" s="77">
        <v>0.94240000000000002</v>
      </c>
    </row>
    <row r="186" spans="2:12" ht="80">
      <c r="B186" s="178" t="s">
        <v>170</v>
      </c>
      <c r="C186" t="s">
        <v>319</v>
      </c>
      <c r="D186" s="84" t="s">
        <v>258</v>
      </c>
      <c r="E186" s="77">
        <v>140</v>
      </c>
      <c r="F186" s="77">
        <v>56</v>
      </c>
      <c r="G186" s="77">
        <v>0.84</v>
      </c>
      <c r="H186" s="77">
        <v>10.92</v>
      </c>
      <c r="I186" s="77">
        <v>0.28000000000000003</v>
      </c>
      <c r="J186" s="77">
        <v>10.92</v>
      </c>
      <c r="K186" s="77"/>
      <c r="L186" s="77">
        <v>2.2400000000000002</v>
      </c>
    </row>
    <row r="187" spans="2:12" ht="48">
      <c r="B187" s="178" t="s">
        <v>170</v>
      </c>
      <c r="C187" t="s">
        <v>173</v>
      </c>
      <c r="D187" s="84" t="s">
        <v>155</v>
      </c>
      <c r="E187" s="77">
        <v>59</v>
      </c>
      <c r="F187" s="77">
        <v>22.980499999999999</v>
      </c>
      <c r="G187" s="77">
        <v>0.44840000000000002</v>
      </c>
      <c r="H187" s="77">
        <v>4.1477000000000004</v>
      </c>
      <c r="I187" s="77">
        <v>0.11210000000000001</v>
      </c>
      <c r="J187" s="77">
        <v>4.1477000000000004</v>
      </c>
      <c r="K187" s="77"/>
      <c r="L187" s="77">
        <v>1.0649500000000001</v>
      </c>
    </row>
    <row r="188" spans="2:12" ht="80">
      <c r="B188" s="178" t="s">
        <v>170</v>
      </c>
      <c r="C188" t="s">
        <v>460</v>
      </c>
      <c r="D188" s="84" t="s">
        <v>259</v>
      </c>
      <c r="E188" s="77">
        <v>26</v>
      </c>
      <c r="F188" s="77">
        <v>10.127000000000001</v>
      </c>
      <c r="G188" s="77">
        <v>0.1976</v>
      </c>
      <c r="H188" s="77">
        <v>1.8278000000000001</v>
      </c>
      <c r="I188" s="77">
        <v>4.9399999999999999E-2</v>
      </c>
      <c r="J188" s="77">
        <v>1.8278000000000001</v>
      </c>
      <c r="K188" s="77"/>
      <c r="L188" s="77">
        <v>0.46929999999999999</v>
      </c>
    </row>
    <row r="189" spans="2:12" ht="80">
      <c r="B189" s="178" t="s">
        <v>170</v>
      </c>
      <c r="C189" t="s">
        <v>320</v>
      </c>
      <c r="D189" s="84" t="s">
        <v>260</v>
      </c>
      <c r="E189" s="77">
        <v>140</v>
      </c>
      <c r="F189" s="77">
        <v>57.4</v>
      </c>
      <c r="G189" s="77">
        <v>1.1200000000000001</v>
      </c>
      <c r="H189" s="77">
        <v>10.36</v>
      </c>
      <c r="I189" s="77">
        <v>0.28000000000000003</v>
      </c>
      <c r="J189" s="77">
        <v>10.36</v>
      </c>
      <c r="K189" s="77"/>
      <c r="L189" s="77">
        <v>2.66</v>
      </c>
    </row>
    <row r="190" spans="2:12" ht="48">
      <c r="B190" s="178" t="s">
        <v>170</v>
      </c>
      <c r="C190" t="s">
        <v>461</v>
      </c>
      <c r="D190" s="84" t="s">
        <v>261</v>
      </c>
      <c r="E190" s="77">
        <v>144</v>
      </c>
      <c r="F190" s="77">
        <v>61.92</v>
      </c>
      <c r="G190" s="77">
        <v>2.016</v>
      </c>
      <c r="H190" s="77">
        <v>6.48</v>
      </c>
      <c r="I190" s="77">
        <v>1.296</v>
      </c>
      <c r="J190" s="77">
        <v>6.048</v>
      </c>
      <c r="K190" s="77"/>
      <c r="L190" s="77">
        <v>6.6239999999999997</v>
      </c>
    </row>
    <row r="191" spans="2:12" ht="64">
      <c r="B191" s="178" t="s">
        <v>170</v>
      </c>
      <c r="C191" t="s">
        <v>321</v>
      </c>
      <c r="D191" s="84" t="s">
        <v>262</v>
      </c>
      <c r="E191" s="77">
        <v>260</v>
      </c>
      <c r="F191" s="77">
        <v>111.8</v>
      </c>
      <c r="G191" s="77">
        <v>3.64</v>
      </c>
      <c r="H191" s="77">
        <v>11.7</v>
      </c>
      <c r="I191" s="77">
        <v>2.34</v>
      </c>
      <c r="J191" s="77">
        <v>10.92</v>
      </c>
      <c r="K191" s="77"/>
      <c r="L191" s="77">
        <v>11.96</v>
      </c>
    </row>
    <row r="192" spans="2:12" ht="48">
      <c r="B192" s="178" t="s">
        <v>170</v>
      </c>
      <c r="C192" t="s">
        <v>462</v>
      </c>
      <c r="D192" s="84" t="s">
        <v>263</v>
      </c>
      <c r="E192" s="77">
        <v>69</v>
      </c>
      <c r="F192" s="77">
        <v>22.521599999999999</v>
      </c>
      <c r="G192" s="77">
        <v>0.2346</v>
      </c>
      <c r="H192" s="77">
        <v>4.4573999999999998</v>
      </c>
      <c r="I192" s="77">
        <v>9.3840000000000007E-2</v>
      </c>
      <c r="J192" s="77">
        <v>4.4573999999999998</v>
      </c>
      <c r="K192" s="77"/>
      <c r="L192" s="77">
        <v>0.56303999999999998</v>
      </c>
    </row>
    <row r="193" spans="2:12" ht="64">
      <c r="B193" s="178" t="s">
        <v>170</v>
      </c>
      <c r="C193" t="s">
        <v>322</v>
      </c>
      <c r="D193" s="84" t="s">
        <v>264</v>
      </c>
      <c r="E193" s="77">
        <v>140</v>
      </c>
      <c r="F193" s="77">
        <v>67.2</v>
      </c>
      <c r="G193" s="77">
        <v>0.7</v>
      </c>
      <c r="H193" s="77">
        <v>13.3</v>
      </c>
      <c r="I193" s="77">
        <v>0.28000000000000003</v>
      </c>
      <c r="J193" s="77">
        <v>13.3</v>
      </c>
      <c r="K193" s="77"/>
      <c r="L193" s="77">
        <v>1.68</v>
      </c>
    </row>
    <row r="194" spans="2:12" ht="80">
      <c r="B194" s="178" t="s">
        <v>170</v>
      </c>
      <c r="C194" t="s">
        <v>463</v>
      </c>
      <c r="D194" s="84" t="s">
        <v>265</v>
      </c>
      <c r="E194" s="77">
        <v>124</v>
      </c>
      <c r="F194" s="77">
        <v>76.086399999999998</v>
      </c>
      <c r="G194" s="77">
        <v>1.17056</v>
      </c>
      <c r="H194" s="77">
        <v>15.948880000000001</v>
      </c>
      <c r="I194" s="77">
        <v>0.29264000000000001</v>
      </c>
      <c r="J194" s="77">
        <v>14.333600000000001</v>
      </c>
      <c r="K194" s="77"/>
      <c r="L194" s="77">
        <v>2.26796</v>
      </c>
    </row>
    <row r="195" spans="2:12" ht="96">
      <c r="B195" s="178" t="s">
        <v>170</v>
      </c>
      <c r="C195" t="s">
        <v>323</v>
      </c>
      <c r="D195" s="84" t="s">
        <v>190</v>
      </c>
      <c r="E195" s="77">
        <v>80</v>
      </c>
      <c r="F195" s="77">
        <v>83.2</v>
      </c>
      <c r="G195" s="77">
        <v>1.28</v>
      </c>
      <c r="H195" s="77">
        <v>17.440000000000001</v>
      </c>
      <c r="I195" s="77">
        <v>0.32</v>
      </c>
      <c r="J195" s="77">
        <v>15.68</v>
      </c>
      <c r="K195" s="77"/>
      <c r="L195" s="77">
        <v>2.48</v>
      </c>
    </row>
    <row r="196" spans="2:12" ht="112">
      <c r="B196" s="178" t="s">
        <v>170</v>
      </c>
      <c r="C196" t="s">
        <v>324</v>
      </c>
      <c r="D196" s="84" t="s">
        <v>266</v>
      </c>
      <c r="E196" s="77">
        <v>11</v>
      </c>
      <c r="F196" s="77">
        <v>6.1908000000000003</v>
      </c>
      <c r="G196" s="77">
        <v>7.392E-2</v>
      </c>
      <c r="H196" s="77">
        <v>1.22892</v>
      </c>
      <c r="I196" s="77">
        <v>6.4680000000000001E-2</v>
      </c>
      <c r="J196" s="77">
        <v>1.22892</v>
      </c>
      <c r="K196" s="77">
        <v>1.848E-2</v>
      </c>
      <c r="L196" s="77">
        <v>0.14784</v>
      </c>
    </row>
    <row r="197" spans="2:12" ht="96">
      <c r="B197" s="178" t="s">
        <v>170</v>
      </c>
      <c r="C197" t="s">
        <v>325</v>
      </c>
      <c r="D197" s="84" t="s">
        <v>267</v>
      </c>
      <c r="E197" s="77">
        <v>140</v>
      </c>
      <c r="F197" s="77">
        <v>93.8</v>
      </c>
      <c r="G197" s="77">
        <v>1.1200000000000001</v>
      </c>
      <c r="H197" s="77">
        <v>18.62</v>
      </c>
      <c r="I197" s="77">
        <v>0.98</v>
      </c>
      <c r="J197" s="77">
        <v>18.62</v>
      </c>
      <c r="K197" s="77">
        <v>0.28000000000000003</v>
      </c>
      <c r="L197" s="77">
        <v>2.2400000000000002</v>
      </c>
    </row>
    <row r="198" spans="2:12" ht="48">
      <c r="B198" s="178" t="s">
        <v>170</v>
      </c>
      <c r="C198" t="s">
        <v>174</v>
      </c>
      <c r="D198" s="84" t="s">
        <v>268</v>
      </c>
      <c r="E198" s="77">
        <v>110</v>
      </c>
      <c r="F198" s="77">
        <v>43.725000000000001</v>
      </c>
      <c r="G198" s="77">
        <v>0.66</v>
      </c>
      <c r="H198" s="77">
        <v>9.1575000000000006</v>
      </c>
      <c r="I198" s="77">
        <v>0.16500000000000001</v>
      </c>
      <c r="J198" s="77">
        <v>9.1575000000000006</v>
      </c>
      <c r="K198" s="77"/>
      <c r="L198" s="77">
        <v>1.4025000000000001</v>
      </c>
    </row>
    <row r="199" spans="2:12" ht="48">
      <c r="B199" s="178" t="s">
        <v>170</v>
      </c>
      <c r="C199" t="s">
        <v>175</v>
      </c>
      <c r="D199" s="84" t="s">
        <v>254</v>
      </c>
      <c r="E199" s="77">
        <v>54</v>
      </c>
      <c r="F199" s="77">
        <v>24.364799999999999</v>
      </c>
      <c r="G199" s="77">
        <v>0.40608</v>
      </c>
      <c r="H199" s="77">
        <v>4.3146000000000004</v>
      </c>
      <c r="I199" s="77">
        <v>5.076E-2</v>
      </c>
      <c r="J199" s="77">
        <v>4.3146000000000004</v>
      </c>
      <c r="K199" s="77"/>
      <c r="L199" s="77">
        <v>1.06596</v>
      </c>
    </row>
    <row r="200" spans="2:12" ht="80">
      <c r="B200" s="178" t="s">
        <v>170</v>
      </c>
      <c r="C200" t="s">
        <v>326</v>
      </c>
      <c r="D200" s="84" t="s">
        <v>269</v>
      </c>
      <c r="E200" s="77">
        <v>140</v>
      </c>
      <c r="F200" s="77">
        <v>67.2</v>
      </c>
      <c r="G200" s="77">
        <v>1.1200000000000001</v>
      </c>
      <c r="H200" s="77">
        <v>11.9</v>
      </c>
      <c r="I200" s="77">
        <v>0.14000000000000001</v>
      </c>
      <c r="J200" s="77">
        <v>11.9</v>
      </c>
      <c r="K200" s="77"/>
      <c r="L200" s="77">
        <v>2.94</v>
      </c>
    </row>
    <row r="201" spans="2:12" ht="48">
      <c r="B201" s="178" t="s">
        <v>170</v>
      </c>
      <c r="C201" t="s">
        <v>176</v>
      </c>
      <c r="D201" s="84" t="s">
        <v>120</v>
      </c>
      <c r="E201" s="77">
        <v>80</v>
      </c>
      <c r="F201" s="77">
        <v>52</v>
      </c>
      <c r="G201" s="77">
        <v>0.48</v>
      </c>
      <c r="H201" s="77">
        <v>11.84</v>
      </c>
      <c r="I201" s="77">
        <v>0</v>
      </c>
      <c r="J201" s="77">
        <v>11.84</v>
      </c>
      <c r="K201" s="77"/>
      <c r="L201" s="77">
        <v>1.2</v>
      </c>
    </row>
    <row r="202" spans="2:12" ht="48">
      <c r="B202" s="178" t="s">
        <v>170</v>
      </c>
      <c r="C202" t="s">
        <v>177</v>
      </c>
      <c r="D202" s="84" t="s">
        <v>120</v>
      </c>
      <c r="E202" s="77">
        <v>80</v>
      </c>
      <c r="F202" s="77">
        <v>63.2</v>
      </c>
      <c r="G202" s="77">
        <v>0.72</v>
      </c>
      <c r="H202" s="77">
        <v>13.04</v>
      </c>
      <c r="I202" s="77">
        <v>0.4</v>
      </c>
      <c r="J202" s="77">
        <v>13.04</v>
      </c>
      <c r="K202" s="77">
        <v>0.08</v>
      </c>
      <c r="L202" s="77">
        <v>1.84</v>
      </c>
    </row>
    <row r="203" spans="2:12" ht="64">
      <c r="B203" s="178" t="s">
        <v>170</v>
      </c>
      <c r="C203" t="s">
        <v>464</v>
      </c>
      <c r="D203" s="84" t="s">
        <v>270</v>
      </c>
      <c r="E203" s="77">
        <v>47</v>
      </c>
      <c r="F203" s="77">
        <v>23.03</v>
      </c>
      <c r="G203" s="77">
        <v>0.42299999999999999</v>
      </c>
      <c r="H203" s="77">
        <v>2.3969999999999998</v>
      </c>
      <c r="I203" s="77">
        <v>0.28199999999999997</v>
      </c>
      <c r="J203" s="77">
        <v>2.3969999999999998</v>
      </c>
      <c r="K203" s="77"/>
      <c r="L203" s="77">
        <v>3.149</v>
      </c>
    </row>
    <row r="204" spans="2:12" ht="96">
      <c r="B204" s="178" t="s">
        <v>170</v>
      </c>
      <c r="C204" t="s">
        <v>327</v>
      </c>
      <c r="D204" s="84" t="s">
        <v>271</v>
      </c>
      <c r="E204" s="77">
        <v>140</v>
      </c>
      <c r="F204" s="77">
        <v>68.599999999999994</v>
      </c>
      <c r="G204" s="77">
        <v>1.26</v>
      </c>
      <c r="H204" s="77">
        <v>7.14</v>
      </c>
      <c r="I204" s="77">
        <v>0.84</v>
      </c>
      <c r="J204" s="77">
        <v>7.14</v>
      </c>
      <c r="K204" s="77"/>
      <c r="L204" s="77">
        <v>9.3800000000000008</v>
      </c>
    </row>
    <row r="205" spans="2:12" ht="64">
      <c r="B205" s="178" t="s">
        <v>170</v>
      </c>
      <c r="C205" t="s">
        <v>465</v>
      </c>
      <c r="D205" s="84" t="s">
        <v>272</v>
      </c>
      <c r="E205" s="77">
        <v>177</v>
      </c>
      <c r="F205" s="77">
        <v>72.569999999999993</v>
      </c>
      <c r="G205" s="77">
        <v>1.4159999999999999</v>
      </c>
      <c r="H205" s="77">
        <v>8.85</v>
      </c>
      <c r="I205" s="77">
        <v>0.88500000000000001</v>
      </c>
      <c r="J205" s="77">
        <v>8.673</v>
      </c>
      <c r="K205" s="77"/>
      <c r="L205" s="77">
        <v>9.3810000000000002</v>
      </c>
    </row>
    <row r="206" spans="2:12" ht="64">
      <c r="B206" s="178" t="s">
        <v>170</v>
      </c>
      <c r="C206" t="s">
        <v>466</v>
      </c>
      <c r="D206" s="84" t="s">
        <v>274</v>
      </c>
      <c r="E206" s="77">
        <v>92</v>
      </c>
      <c r="F206" s="77">
        <v>30.470400000000001</v>
      </c>
      <c r="G206" s="77">
        <v>0.69828000000000001</v>
      </c>
      <c r="H206" s="77">
        <v>5.6497200000000003</v>
      </c>
      <c r="I206" s="77">
        <v>0.12695999999999999</v>
      </c>
      <c r="J206" s="77">
        <v>5.6497200000000003</v>
      </c>
      <c r="K206" s="77"/>
      <c r="L206" s="77">
        <v>1.1426400000000001</v>
      </c>
    </row>
    <row r="207" spans="2:12" ht="64">
      <c r="B207" s="178" t="s">
        <v>170</v>
      </c>
      <c r="C207" t="s">
        <v>467</v>
      </c>
      <c r="D207" s="84" t="s">
        <v>272</v>
      </c>
      <c r="E207" s="77">
        <v>232</v>
      </c>
      <c r="F207" s="77">
        <v>76.838399999999993</v>
      </c>
      <c r="G207" s="77">
        <v>1.76088</v>
      </c>
      <c r="H207" s="77">
        <v>14.247120000000001</v>
      </c>
      <c r="I207" s="77">
        <v>0.32016</v>
      </c>
      <c r="J207" s="77">
        <v>14.247120000000001</v>
      </c>
      <c r="K207" s="77"/>
      <c r="L207" s="77">
        <v>2.88144</v>
      </c>
    </row>
    <row r="208" spans="2:12" ht="96">
      <c r="B208" s="178" t="s">
        <v>170</v>
      </c>
      <c r="C208" t="s">
        <v>328</v>
      </c>
      <c r="D208" s="84" t="s">
        <v>273</v>
      </c>
      <c r="E208" s="77">
        <v>140</v>
      </c>
      <c r="F208" s="77">
        <v>67.2</v>
      </c>
      <c r="G208" s="77">
        <v>1.54</v>
      </c>
      <c r="H208" s="77">
        <v>12.46</v>
      </c>
      <c r="I208" s="77">
        <v>0.28000000000000003</v>
      </c>
      <c r="J208" s="77">
        <v>12.46</v>
      </c>
      <c r="K208" s="77"/>
      <c r="L208" s="77">
        <v>2.52</v>
      </c>
    </row>
    <row r="209" spans="2:12" ht="48">
      <c r="B209" s="178" t="s">
        <v>170</v>
      </c>
      <c r="C209" t="s">
        <v>178</v>
      </c>
      <c r="D209" s="84" t="s">
        <v>254</v>
      </c>
      <c r="E209" s="77">
        <v>93</v>
      </c>
      <c r="F209" s="77">
        <v>17.586300000000001</v>
      </c>
      <c r="G209" s="77">
        <v>0.28365000000000001</v>
      </c>
      <c r="H209" s="77">
        <v>1.0778700000000001</v>
      </c>
      <c r="I209" s="77">
        <v>0.17019000000000001</v>
      </c>
      <c r="J209" s="77">
        <v>1.0778700000000001</v>
      </c>
      <c r="K209" s="77">
        <v>5.6730000000000003E-2</v>
      </c>
      <c r="L209" s="77">
        <v>1.19133</v>
      </c>
    </row>
    <row r="210" spans="2:12" ht="48">
      <c r="B210" s="178" t="s">
        <v>170</v>
      </c>
      <c r="C210" t="s">
        <v>179</v>
      </c>
      <c r="D210" s="84" t="s">
        <v>254</v>
      </c>
      <c r="E210" s="77">
        <v>80</v>
      </c>
      <c r="F210" s="77"/>
      <c r="G210" s="77"/>
      <c r="H210" s="77"/>
      <c r="I210" s="77"/>
      <c r="J210" s="77"/>
      <c r="K210" s="77"/>
      <c r="L210" s="77"/>
    </row>
    <row r="211" spans="2:12" ht="64">
      <c r="B211" s="178" t="s">
        <v>170</v>
      </c>
      <c r="C211" t="s">
        <v>329</v>
      </c>
      <c r="D211" s="84" t="s">
        <v>274</v>
      </c>
      <c r="E211" s="77">
        <v>93</v>
      </c>
      <c r="F211" s="77">
        <v>53.567999999999998</v>
      </c>
      <c r="G211" s="77">
        <v>0.16739999999999999</v>
      </c>
      <c r="H211" s="77">
        <v>11.2158</v>
      </c>
      <c r="I211" s="77">
        <v>0.41849999999999998</v>
      </c>
      <c r="J211" s="77">
        <v>11.2158</v>
      </c>
      <c r="K211" s="77">
        <v>8.3699999999999997E-2</v>
      </c>
      <c r="L211" s="77">
        <v>1.7577</v>
      </c>
    </row>
    <row r="212" spans="2:12" ht="96">
      <c r="B212" s="178" t="s">
        <v>170</v>
      </c>
      <c r="C212" t="s">
        <v>468</v>
      </c>
      <c r="D212" s="84" t="s">
        <v>275</v>
      </c>
      <c r="E212" s="77">
        <v>150</v>
      </c>
      <c r="F212" s="77">
        <v>87.552000000000007</v>
      </c>
      <c r="G212" s="77">
        <v>0.27360000000000001</v>
      </c>
      <c r="H212" s="77">
        <v>18.331199999999999</v>
      </c>
      <c r="I212" s="77">
        <v>0.68400000000000005</v>
      </c>
      <c r="J212" s="77">
        <v>18.331199999999999</v>
      </c>
      <c r="K212" s="77">
        <v>0.1368</v>
      </c>
      <c r="L212" s="77">
        <v>2.8727999999999998</v>
      </c>
    </row>
    <row r="213" spans="2:12" ht="64">
      <c r="B213" s="178" t="s">
        <v>170</v>
      </c>
      <c r="C213" t="s">
        <v>330</v>
      </c>
      <c r="D213" s="84" t="s">
        <v>272</v>
      </c>
      <c r="E213" s="77">
        <v>243</v>
      </c>
      <c r="F213" s="77">
        <v>139.96799999999999</v>
      </c>
      <c r="G213" s="77">
        <v>0.43740000000000001</v>
      </c>
      <c r="H213" s="77">
        <v>29.305800000000001</v>
      </c>
      <c r="I213" s="77">
        <v>1.0934999999999999</v>
      </c>
      <c r="J213" s="77">
        <v>29.305800000000001</v>
      </c>
      <c r="K213" s="77">
        <v>0.21870000000000001</v>
      </c>
      <c r="L213" s="77">
        <v>4.5926999999999998</v>
      </c>
    </row>
    <row r="214" spans="2:12" ht="48">
      <c r="B214" s="178" t="s">
        <v>170</v>
      </c>
      <c r="C214" t="s">
        <v>180</v>
      </c>
      <c r="D214" s="84" t="s">
        <v>120</v>
      </c>
      <c r="E214" s="77">
        <v>140</v>
      </c>
      <c r="F214" s="77">
        <v>82.6</v>
      </c>
      <c r="G214" s="77">
        <v>0.7</v>
      </c>
      <c r="H214" s="77">
        <v>16.38</v>
      </c>
      <c r="I214" s="77">
        <v>0.42</v>
      </c>
      <c r="J214" s="77">
        <v>16.100000000000001</v>
      </c>
      <c r="K214" s="77">
        <v>0.14000000000000001</v>
      </c>
      <c r="L214" s="77">
        <v>4.0599999999999996</v>
      </c>
    </row>
    <row r="215" spans="2:12" ht="48">
      <c r="B215" s="178" t="s">
        <v>170</v>
      </c>
      <c r="C215" t="s">
        <v>181</v>
      </c>
      <c r="D215" s="84" t="s">
        <v>254</v>
      </c>
      <c r="E215" s="77">
        <v>17</v>
      </c>
      <c r="F215" s="77">
        <v>8.84</v>
      </c>
      <c r="G215" s="77">
        <v>0.442</v>
      </c>
      <c r="H215" s="77">
        <v>0.96899999999999997</v>
      </c>
      <c r="I215" s="77">
        <v>6.8000000000000005E-2</v>
      </c>
      <c r="J215" s="77">
        <v>0.96899999999999997</v>
      </c>
      <c r="K215" s="77"/>
      <c r="L215" s="77">
        <v>0.56100000000000005</v>
      </c>
    </row>
    <row r="216" spans="2:12" ht="48">
      <c r="B216" s="178" t="s">
        <v>170</v>
      </c>
      <c r="C216" t="s">
        <v>469</v>
      </c>
      <c r="D216" s="84" t="s">
        <v>276</v>
      </c>
      <c r="E216" s="77">
        <v>136</v>
      </c>
      <c r="F216" s="77">
        <v>18.3872</v>
      </c>
      <c r="G216" s="77">
        <v>0.28288000000000002</v>
      </c>
      <c r="H216" s="77">
        <v>3.8896000000000002</v>
      </c>
      <c r="I216" s="77">
        <v>0.14144000000000001</v>
      </c>
      <c r="J216" s="77">
        <v>3.8896000000000002</v>
      </c>
      <c r="K216" s="77"/>
      <c r="L216" s="77">
        <v>0.21215999999999999</v>
      </c>
    </row>
    <row r="217" spans="2:12" ht="64">
      <c r="B217" s="178" t="s">
        <v>170</v>
      </c>
      <c r="C217" t="s">
        <v>470</v>
      </c>
      <c r="D217" s="84" t="s">
        <v>277</v>
      </c>
      <c r="E217" s="77">
        <v>279</v>
      </c>
      <c r="F217" s="77">
        <v>37.720799999999997</v>
      </c>
      <c r="G217" s="77">
        <v>0.58031999999999995</v>
      </c>
      <c r="H217" s="77">
        <v>7.9794</v>
      </c>
      <c r="I217" s="77">
        <v>0.29015999999999997</v>
      </c>
      <c r="J217" s="77">
        <v>7.9794</v>
      </c>
      <c r="K217" s="77"/>
      <c r="L217" s="77">
        <v>0.43524000000000002</v>
      </c>
    </row>
    <row r="218" spans="2:12" ht="64">
      <c r="B218" s="178" t="s">
        <v>170</v>
      </c>
      <c r="C218" t="s">
        <v>471</v>
      </c>
      <c r="D218" s="84" t="s">
        <v>278</v>
      </c>
      <c r="E218" s="77">
        <v>131</v>
      </c>
      <c r="F218" s="77">
        <v>20.829000000000001</v>
      </c>
      <c r="G218" s="77">
        <v>0.41658000000000001</v>
      </c>
      <c r="H218" s="77">
        <v>3.9575100000000001</v>
      </c>
      <c r="I218" s="77">
        <v>0.20829</v>
      </c>
      <c r="J218" s="77">
        <v>3.9575100000000001</v>
      </c>
      <c r="K218" s="77"/>
      <c r="L218" s="77">
        <v>0.62487000000000004</v>
      </c>
    </row>
    <row r="219" spans="2:12" ht="80">
      <c r="B219" s="178" t="s">
        <v>170</v>
      </c>
      <c r="C219" t="s">
        <v>331</v>
      </c>
      <c r="D219" s="84" t="s">
        <v>279</v>
      </c>
      <c r="E219" s="77">
        <v>260</v>
      </c>
      <c r="F219" s="77">
        <v>78</v>
      </c>
      <c r="G219" s="77">
        <v>1.56</v>
      </c>
      <c r="H219" s="77">
        <v>14.82</v>
      </c>
      <c r="I219" s="77">
        <v>0.78</v>
      </c>
      <c r="J219" s="77">
        <v>14.82</v>
      </c>
      <c r="K219" s="77"/>
      <c r="L219" s="77">
        <v>2.34</v>
      </c>
    </row>
    <row r="220" spans="2:12" ht="80">
      <c r="B220" s="178" t="s">
        <v>170</v>
      </c>
      <c r="C220" t="s">
        <v>472</v>
      </c>
      <c r="D220" s="84" t="s">
        <v>280</v>
      </c>
      <c r="E220" s="77">
        <v>95</v>
      </c>
      <c r="F220" s="77">
        <v>12.891500000000001</v>
      </c>
      <c r="G220" s="77">
        <v>0.33629999999999999</v>
      </c>
      <c r="H220" s="77">
        <v>2.3540999999999999</v>
      </c>
      <c r="I220" s="77">
        <v>5.6050000000000003E-2</v>
      </c>
      <c r="J220" s="77">
        <v>2.3540999999999999</v>
      </c>
      <c r="K220" s="77"/>
      <c r="L220" s="77">
        <v>0.50444999999999995</v>
      </c>
    </row>
    <row r="221" spans="2:12" ht="80">
      <c r="B221" s="178" t="s">
        <v>170</v>
      </c>
      <c r="C221" t="s">
        <v>332</v>
      </c>
      <c r="D221" s="84" t="s">
        <v>281</v>
      </c>
      <c r="E221" s="77">
        <v>260</v>
      </c>
      <c r="F221" s="77">
        <v>59.8</v>
      </c>
      <c r="G221" s="77">
        <v>1.56</v>
      </c>
      <c r="H221" s="77">
        <v>10.92</v>
      </c>
      <c r="I221" s="77">
        <v>0.26</v>
      </c>
      <c r="J221" s="77">
        <v>10.92</v>
      </c>
      <c r="K221" s="77"/>
      <c r="L221" s="77">
        <v>2.34</v>
      </c>
    </row>
    <row r="222" spans="2:12" ht="32">
      <c r="B222" s="178"/>
      <c r="C222" t="s">
        <v>473</v>
      </c>
      <c r="D222" s="84" t="s">
        <v>282</v>
      </c>
      <c r="E222" s="77">
        <v>148</v>
      </c>
      <c r="F222" s="77">
        <v>63.64</v>
      </c>
      <c r="G222" s="77">
        <v>0.74</v>
      </c>
      <c r="H222" s="77">
        <v>9.4719999999999995</v>
      </c>
      <c r="I222" s="77">
        <v>0.88800000000000001</v>
      </c>
      <c r="J222" s="77">
        <v>9.4719999999999995</v>
      </c>
      <c r="K222" s="77">
        <v>0.14799999999999999</v>
      </c>
      <c r="L222" s="77">
        <v>4.5880000000000001</v>
      </c>
    </row>
    <row r="223" spans="2:12" ht="48">
      <c r="B223" s="178" t="s">
        <v>170</v>
      </c>
      <c r="C223" t="s">
        <v>182</v>
      </c>
      <c r="D223" s="84" t="s">
        <v>120</v>
      </c>
      <c r="E223" s="77">
        <v>260</v>
      </c>
      <c r="F223" s="77">
        <v>111.8</v>
      </c>
      <c r="G223" s="77">
        <v>1.3</v>
      </c>
      <c r="H223" s="77">
        <v>16.64</v>
      </c>
      <c r="I223" s="77">
        <v>1.56</v>
      </c>
      <c r="J223" s="77">
        <v>16.64</v>
      </c>
      <c r="K223" s="77">
        <v>0.26</v>
      </c>
      <c r="L223" s="77">
        <v>8.06</v>
      </c>
    </row>
    <row r="224" spans="2:12" ht="64">
      <c r="B224" s="178" t="s">
        <v>170</v>
      </c>
      <c r="C224" t="s">
        <v>183</v>
      </c>
      <c r="D224" s="84" t="s">
        <v>283</v>
      </c>
      <c r="E224" s="77">
        <v>27</v>
      </c>
      <c r="F224" s="77">
        <v>8.8127999999999993</v>
      </c>
      <c r="G224" s="77">
        <v>0.15551999999999999</v>
      </c>
      <c r="H224" s="77">
        <v>1.3737600000000001</v>
      </c>
      <c r="I224" s="77">
        <v>0.10367999999999999</v>
      </c>
      <c r="J224" s="77">
        <v>1.3737600000000001</v>
      </c>
      <c r="K224" s="77"/>
      <c r="L224" s="77">
        <v>0.51839999999999997</v>
      </c>
    </row>
    <row r="225" spans="2:12" ht="80">
      <c r="B225" s="178" t="s">
        <v>170</v>
      </c>
      <c r="C225" t="s">
        <v>333</v>
      </c>
      <c r="D225" s="84" t="s">
        <v>284</v>
      </c>
      <c r="E225" s="77">
        <v>260</v>
      </c>
      <c r="F225" s="77">
        <v>88.4</v>
      </c>
      <c r="G225" s="77">
        <v>1.56</v>
      </c>
      <c r="H225" s="77">
        <v>13.78</v>
      </c>
      <c r="I225" s="77">
        <v>1.04</v>
      </c>
      <c r="J225" s="77">
        <v>13.78</v>
      </c>
      <c r="K225" s="77"/>
      <c r="L225" s="77">
        <v>5.2</v>
      </c>
    </row>
    <row r="226" spans="2:12" ht="48">
      <c r="B226" s="178" t="s">
        <v>170</v>
      </c>
      <c r="C226" t="s">
        <v>184</v>
      </c>
      <c r="D226" s="84" t="s">
        <v>120</v>
      </c>
      <c r="E226" s="77">
        <v>140</v>
      </c>
      <c r="F226" s="77">
        <v>68.599999999999994</v>
      </c>
      <c r="G226" s="77">
        <v>1.96</v>
      </c>
      <c r="H226" s="77">
        <v>12.18</v>
      </c>
      <c r="I226" s="77">
        <v>0.14000000000000001</v>
      </c>
      <c r="J226" s="77">
        <v>12.18</v>
      </c>
      <c r="K226" s="77"/>
      <c r="L226" s="77">
        <v>3.08</v>
      </c>
    </row>
    <row r="227" spans="2:12" ht="48">
      <c r="B227" s="178" t="s">
        <v>170</v>
      </c>
      <c r="C227" t="s">
        <v>185</v>
      </c>
      <c r="D227" s="84" t="s">
        <v>254</v>
      </c>
      <c r="E227" s="77">
        <v>59</v>
      </c>
      <c r="F227" s="77">
        <v>18.354900000000001</v>
      </c>
      <c r="G227" s="77">
        <v>0.14396</v>
      </c>
      <c r="H227" s="77">
        <v>3.6709800000000001</v>
      </c>
      <c r="I227" s="77">
        <v>0.14396</v>
      </c>
      <c r="J227" s="77">
        <v>3.6709800000000001</v>
      </c>
      <c r="K227" s="77">
        <v>3.5990000000000001E-2</v>
      </c>
      <c r="L227" s="77">
        <v>0.75578999999999996</v>
      </c>
    </row>
    <row r="228" spans="2:12" ht="48">
      <c r="B228" s="178" t="s">
        <v>170</v>
      </c>
      <c r="C228" t="s">
        <v>334</v>
      </c>
      <c r="D228" s="84" t="s">
        <v>120</v>
      </c>
      <c r="E228" s="77">
        <v>140</v>
      </c>
      <c r="F228" s="77">
        <v>71.400000000000006</v>
      </c>
      <c r="G228" s="77">
        <v>0.56000000000000005</v>
      </c>
      <c r="H228" s="77">
        <v>14.28</v>
      </c>
      <c r="I228" s="77">
        <v>0.56000000000000005</v>
      </c>
      <c r="J228" s="77">
        <v>14.28</v>
      </c>
      <c r="K228" s="77">
        <v>0.14000000000000001</v>
      </c>
      <c r="L228" s="77">
        <v>2.94</v>
      </c>
    </row>
    <row r="229" spans="2:12" ht="48">
      <c r="B229" s="178" t="s">
        <v>170</v>
      </c>
      <c r="C229" t="s">
        <v>335</v>
      </c>
      <c r="D229" s="84" t="s">
        <v>285</v>
      </c>
      <c r="E229" s="77">
        <v>313</v>
      </c>
      <c r="F229" s="77">
        <v>88.735500000000002</v>
      </c>
      <c r="G229" s="77">
        <v>1.1831400000000001</v>
      </c>
      <c r="H229" s="77">
        <v>17.944289999999999</v>
      </c>
      <c r="I229" s="77">
        <v>0.19719</v>
      </c>
      <c r="J229" s="77">
        <v>11.8314</v>
      </c>
      <c r="K229" s="77"/>
      <c r="L229" s="77">
        <v>4.5353700000000003</v>
      </c>
    </row>
    <row r="230" spans="2:12" ht="48">
      <c r="B230" s="178" t="s">
        <v>170</v>
      </c>
      <c r="C230" t="s">
        <v>336</v>
      </c>
      <c r="D230" s="84" t="s">
        <v>120</v>
      </c>
      <c r="E230" s="77">
        <v>140</v>
      </c>
      <c r="F230" s="77">
        <v>63</v>
      </c>
      <c r="G230" s="77">
        <v>0.84</v>
      </c>
      <c r="H230" s="77">
        <v>12.74</v>
      </c>
      <c r="I230" s="77">
        <v>0.14000000000000001</v>
      </c>
      <c r="J230" s="77">
        <v>8.4</v>
      </c>
      <c r="K230" s="77"/>
      <c r="L230" s="77">
        <v>3.22</v>
      </c>
    </row>
    <row r="231" spans="2:12" ht="96">
      <c r="B231" s="178" t="s">
        <v>170</v>
      </c>
      <c r="C231" t="s">
        <v>337</v>
      </c>
      <c r="D231" s="84" t="s">
        <v>286</v>
      </c>
      <c r="E231" s="77">
        <v>150</v>
      </c>
      <c r="F231" s="77">
        <v>54.99</v>
      </c>
      <c r="G231" s="77">
        <v>0.35099999999999998</v>
      </c>
      <c r="H231" s="77">
        <v>10.997999999999999</v>
      </c>
      <c r="I231" s="77">
        <v>0.46800000000000003</v>
      </c>
      <c r="J231" s="77">
        <v>10.997999999999999</v>
      </c>
      <c r="K231" s="77"/>
      <c r="L231" s="77">
        <v>2.5739999999999998</v>
      </c>
    </row>
    <row r="232" spans="2:12" ht="48">
      <c r="B232" s="178" t="s">
        <v>170</v>
      </c>
      <c r="C232" t="s">
        <v>186</v>
      </c>
      <c r="D232" s="84" t="s">
        <v>120</v>
      </c>
      <c r="E232" s="77">
        <v>140</v>
      </c>
      <c r="F232" s="77">
        <v>48.822400000000002</v>
      </c>
      <c r="G232" s="77">
        <v>0.66576000000000002</v>
      </c>
      <c r="H232" s="77">
        <v>8.9877599999999997</v>
      </c>
      <c r="I232" s="77">
        <v>0.33288000000000001</v>
      </c>
      <c r="J232" s="77">
        <v>8.9877599999999997</v>
      </c>
      <c r="K232" s="77"/>
      <c r="L232" s="77">
        <v>2.5520800000000001</v>
      </c>
    </row>
    <row r="233" spans="2:12" ht="64">
      <c r="B233" s="178" t="s">
        <v>170</v>
      </c>
      <c r="C233" t="s">
        <v>474</v>
      </c>
      <c r="D233" s="84" t="s">
        <v>274</v>
      </c>
      <c r="E233" s="77">
        <v>78</v>
      </c>
      <c r="F233" s="77">
        <v>37.908000000000001</v>
      </c>
      <c r="G233" s="77">
        <v>0.69498000000000004</v>
      </c>
      <c r="H233" s="77">
        <v>6.8866199999999997</v>
      </c>
      <c r="I233" s="77">
        <v>0.31590000000000001</v>
      </c>
      <c r="J233" s="77">
        <v>6.8866199999999997</v>
      </c>
      <c r="K233" s="77">
        <v>6.318E-2</v>
      </c>
      <c r="L233" s="77">
        <v>1.20042</v>
      </c>
    </row>
    <row r="234" spans="2:12" ht="48">
      <c r="B234" s="178" t="s">
        <v>170</v>
      </c>
      <c r="C234" t="s">
        <v>338</v>
      </c>
      <c r="D234" s="84" t="s">
        <v>120</v>
      </c>
      <c r="E234" s="77">
        <v>140</v>
      </c>
      <c r="F234" s="77">
        <v>84</v>
      </c>
      <c r="G234" s="77">
        <v>1.54</v>
      </c>
      <c r="H234" s="77">
        <v>15.26</v>
      </c>
      <c r="I234" s="77">
        <v>0.7</v>
      </c>
      <c r="J234" s="77">
        <v>15.26</v>
      </c>
      <c r="K234" s="77">
        <v>0.14000000000000001</v>
      </c>
      <c r="L234" s="77">
        <v>2.66</v>
      </c>
    </row>
    <row r="235" spans="2:12" ht="48">
      <c r="B235" s="178" t="s">
        <v>170</v>
      </c>
      <c r="C235" t="s">
        <v>187</v>
      </c>
      <c r="D235" s="84" t="s">
        <v>120</v>
      </c>
      <c r="E235" s="77">
        <v>140</v>
      </c>
      <c r="F235" s="77">
        <v>84</v>
      </c>
      <c r="G235" s="77">
        <v>0.56000000000000005</v>
      </c>
      <c r="H235" s="77">
        <v>16.8</v>
      </c>
      <c r="I235" s="77">
        <v>0.56000000000000005</v>
      </c>
      <c r="J235" s="77">
        <v>16.8</v>
      </c>
      <c r="K235" s="77">
        <v>0.14000000000000001</v>
      </c>
      <c r="L235" s="77">
        <v>4.76</v>
      </c>
    </row>
    <row r="236" spans="2:12" ht="64">
      <c r="B236" s="178" t="s">
        <v>170</v>
      </c>
      <c r="C236" t="s">
        <v>475</v>
      </c>
      <c r="D236" s="84" t="s">
        <v>270</v>
      </c>
      <c r="E236" s="77">
        <v>57</v>
      </c>
      <c r="F236" s="77">
        <v>152.874</v>
      </c>
      <c r="G236" s="77">
        <v>1.2825</v>
      </c>
      <c r="H236" s="77">
        <v>34.524900000000002</v>
      </c>
      <c r="I236" s="77">
        <v>0.15390000000000001</v>
      </c>
      <c r="J236" s="77">
        <v>34.524900000000002</v>
      </c>
      <c r="K236" s="77">
        <v>5.1299999999999998E-2</v>
      </c>
      <c r="L236" s="77">
        <v>4.0014000000000003</v>
      </c>
    </row>
    <row r="237" spans="2:12" ht="48">
      <c r="B237" s="178" t="s">
        <v>170</v>
      </c>
      <c r="C237" t="s">
        <v>476</v>
      </c>
      <c r="D237" s="84" t="s">
        <v>261</v>
      </c>
      <c r="E237" s="77">
        <v>165</v>
      </c>
      <c r="F237" s="77">
        <v>242.55</v>
      </c>
      <c r="G237" s="77">
        <v>1.98</v>
      </c>
      <c r="H237" s="77">
        <v>54.78</v>
      </c>
      <c r="I237" s="77">
        <v>0.16500000000000001</v>
      </c>
      <c r="J237" s="77">
        <v>54.78</v>
      </c>
      <c r="K237" s="77"/>
      <c r="L237" s="77">
        <v>6.27</v>
      </c>
    </row>
    <row r="238" spans="2:12" ht="48">
      <c r="B238" s="178" t="s">
        <v>170</v>
      </c>
      <c r="C238" t="s">
        <v>188</v>
      </c>
      <c r="D238" s="84" t="s">
        <v>254</v>
      </c>
      <c r="E238" s="77">
        <v>82</v>
      </c>
      <c r="F238" s="77">
        <v>25.977599999999999</v>
      </c>
      <c r="G238" s="77">
        <v>0.41327999999999998</v>
      </c>
      <c r="H238" s="77">
        <v>5.1364799999999997</v>
      </c>
      <c r="I238" s="77">
        <v>5.9040000000000002E-2</v>
      </c>
      <c r="J238" s="77">
        <v>5.1364799999999997</v>
      </c>
      <c r="K238" s="77"/>
      <c r="L238" s="77">
        <v>1.0036799999999999</v>
      </c>
    </row>
    <row r="239" spans="2:12" ht="64">
      <c r="B239" s="178" t="s">
        <v>170</v>
      </c>
      <c r="C239" t="s">
        <v>339</v>
      </c>
      <c r="D239" s="84" t="s">
        <v>287</v>
      </c>
      <c r="E239" s="77">
        <v>140</v>
      </c>
      <c r="F239" s="77">
        <v>61.6</v>
      </c>
      <c r="G239" s="77">
        <v>0.98</v>
      </c>
      <c r="H239" s="77">
        <v>121.8</v>
      </c>
      <c r="I239" s="77">
        <v>0.14000000000000001</v>
      </c>
      <c r="J239" s="77">
        <v>12.18</v>
      </c>
      <c r="K239" s="77"/>
      <c r="L239" s="77">
        <v>2.38</v>
      </c>
    </row>
    <row r="240" spans="2:12" ht="80">
      <c r="B240" s="178" t="s">
        <v>170</v>
      </c>
      <c r="C240" t="s">
        <v>340</v>
      </c>
      <c r="D240" s="84" t="s">
        <v>288</v>
      </c>
      <c r="E240" s="77">
        <v>80</v>
      </c>
      <c r="F240" s="77">
        <v>62.4</v>
      </c>
      <c r="G240" s="77">
        <v>0.24</v>
      </c>
      <c r="H240" s="77">
        <v>13.84</v>
      </c>
      <c r="I240" s="77">
        <v>0.4</v>
      </c>
      <c r="J240" s="77">
        <v>13.84</v>
      </c>
      <c r="K240" s="77">
        <v>0.08</v>
      </c>
      <c r="L240" s="77">
        <v>0.64</v>
      </c>
    </row>
    <row r="241" spans="2:12" ht="80">
      <c r="B241" s="178" t="s">
        <v>170</v>
      </c>
      <c r="C241" t="s">
        <v>341</v>
      </c>
      <c r="D241" s="84" t="s">
        <v>289</v>
      </c>
      <c r="E241" s="77">
        <v>80</v>
      </c>
      <c r="F241" s="77">
        <v>66.400000000000006</v>
      </c>
      <c r="G241" s="77">
        <v>0.24</v>
      </c>
      <c r="H241" s="77">
        <v>14.88</v>
      </c>
      <c r="I241" s="77">
        <v>0.4</v>
      </c>
      <c r="J241" s="77">
        <v>14.88</v>
      </c>
      <c r="K241" s="77">
        <v>0.08</v>
      </c>
      <c r="L241" s="77">
        <v>0.72</v>
      </c>
    </row>
    <row r="242" spans="2:12" ht="48">
      <c r="B242" s="179" t="s">
        <v>189</v>
      </c>
      <c r="C242" t="s">
        <v>477</v>
      </c>
      <c r="D242" s="84" t="s">
        <v>191</v>
      </c>
      <c r="E242" s="77">
        <v>30</v>
      </c>
      <c r="F242" s="77">
        <v>186.47</v>
      </c>
      <c r="G242" s="77">
        <v>6.2640000000000002</v>
      </c>
      <c r="H242" s="77">
        <v>2.0880000000000001</v>
      </c>
      <c r="I242" s="77">
        <v>16.239999999999998</v>
      </c>
      <c r="J242" s="77">
        <v>1.3340000000000001</v>
      </c>
      <c r="K242" s="77">
        <v>1.363</v>
      </c>
      <c r="L242" s="77">
        <v>3.48</v>
      </c>
    </row>
    <row r="243" spans="2:12" ht="48">
      <c r="B243" s="179" t="s">
        <v>189</v>
      </c>
      <c r="C243" t="s">
        <v>478</v>
      </c>
      <c r="D243" s="84" t="s">
        <v>191</v>
      </c>
      <c r="E243" s="77">
        <v>30</v>
      </c>
      <c r="F243" s="77">
        <v>176.7</v>
      </c>
      <c r="G243" s="77">
        <v>7.62</v>
      </c>
      <c r="H243" s="77">
        <v>3.03</v>
      </c>
      <c r="I243" s="77">
        <v>14.31</v>
      </c>
      <c r="J243" s="77">
        <v>1.44</v>
      </c>
      <c r="K243" s="77">
        <v>2.5499999999999998</v>
      </c>
      <c r="L243" s="77">
        <v>2.64</v>
      </c>
    </row>
    <row r="244" spans="2:12" ht="48">
      <c r="B244" s="179" t="s">
        <v>189</v>
      </c>
      <c r="C244" t="s">
        <v>479</v>
      </c>
      <c r="D244" s="84" t="s">
        <v>191</v>
      </c>
      <c r="E244" s="77">
        <v>30</v>
      </c>
      <c r="F244" s="77">
        <v>206.7</v>
      </c>
      <c r="G244" s="77">
        <v>4.2</v>
      </c>
      <c r="H244" s="77">
        <v>1.8</v>
      </c>
      <c r="I244" s="77">
        <v>19.89</v>
      </c>
      <c r="J244" s="77">
        <v>1.17</v>
      </c>
      <c r="K244" s="77">
        <v>1.47</v>
      </c>
      <c r="L244" s="77">
        <v>1.83</v>
      </c>
    </row>
    <row r="245" spans="2:12" ht="48">
      <c r="B245" s="179" t="s">
        <v>189</v>
      </c>
      <c r="C245" t="s">
        <v>480</v>
      </c>
      <c r="D245" s="84" t="s">
        <v>191</v>
      </c>
      <c r="E245" s="77">
        <v>30</v>
      </c>
      <c r="F245" s="77">
        <v>58.2</v>
      </c>
      <c r="G245" s="77">
        <v>0.93</v>
      </c>
      <c r="H245" s="77">
        <v>11.94</v>
      </c>
      <c r="I245" s="77">
        <v>0.33</v>
      </c>
      <c r="J245" s="77">
        <v>2.94</v>
      </c>
      <c r="K245" s="77">
        <v>0.06</v>
      </c>
      <c r="L245" s="77">
        <v>1.83</v>
      </c>
    </row>
    <row r="246" spans="2:12" ht="48">
      <c r="B246" s="179" t="s">
        <v>189</v>
      </c>
      <c r="C246" t="s">
        <v>481</v>
      </c>
      <c r="D246" s="84" t="s">
        <v>131</v>
      </c>
      <c r="E246" s="77">
        <v>7</v>
      </c>
      <c r="F246" s="77">
        <v>45.36</v>
      </c>
      <c r="G246" s="77">
        <v>0.39200000000000002</v>
      </c>
      <c r="H246" s="77">
        <v>0.44800000000000001</v>
      </c>
      <c r="I246" s="77">
        <v>4.34</v>
      </c>
      <c r="J246" s="77">
        <v>0.44800000000000001</v>
      </c>
      <c r="K246" s="77">
        <v>3.7309999999999999</v>
      </c>
      <c r="L246" s="77">
        <v>1.4770000000000001</v>
      </c>
    </row>
    <row r="247" spans="2:12" ht="48">
      <c r="B247" s="179" t="s">
        <v>189</v>
      </c>
      <c r="C247" t="s">
        <v>482</v>
      </c>
      <c r="D247" s="84" t="s">
        <v>191</v>
      </c>
      <c r="E247" s="77">
        <v>30</v>
      </c>
      <c r="F247" s="77">
        <v>209.7</v>
      </c>
      <c r="G247" s="77">
        <v>5.01</v>
      </c>
      <c r="H247" s="77">
        <v>1.08</v>
      </c>
      <c r="I247" s="77">
        <v>20.25</v>
      </c>
      <c r="J247" s="77">
        <v>0.78</v>
      </c>
      <c r="K247" s="77">
        <v>1.62</v>
      </c>
      <c r="L247" s="77">
        <v>1.56</v>
      </c>
    </row>
    <row r="248" spans="2:12" ht="48">
      <c r="B248" s="179" t="s">
        <v>189</v>
      </c>
      <c r="C248" t="s">
        <v>483</v>
      </c>
      <c r="D248" s="84" t="s">
        <v>191</v>
      </c>
      <c r="E248" s="77">
        <v>30</v>
      </c>
      <c r="F248" s="77">
        <v>186.6</v>
      </c>
      <c r="G248" s="77">
        <v>9.9600000000000009</v>
      </c>
      <c r="H248" s="77">
        <v>1.5</v>
      </c>
      <c r="I248" s="77">
        <v>15.51</v>
      </c>
      <c r="J248" s="77">
        <v>0.72</v>
      </c>
      <c r="K248" s="77">
        <v>1.05</v>
      </c>
      <c r="L248" s="77">
        <v>0.56999999999999995</v>
      </c>
    </row>
    <row r="249" spans="2:12" ht="48">
      <c r="B249" s="179" t="s">
        <v>189</v>
      </c>
      <c r="C249" t="s">
        <v>484</v>
      </c>
      <c r="D249" s="84" t="s">
        <v>191</v>
      </c>
      <c r="E249" s="77">
        <v>30</v>
      </c>
      <c r="F249" s="77">
        <v>184.8</v>
      </c>
      <c r="G249" s="77">
        <v>5.4</v>
      </c>
      <c r="H249" s="77">
        <v>3.78</v>
      </c>
      <c r="I249" s="77">
        <v>15.9</v>
      </c>
      <c r="J249" s="77">
        <v>2.64</v>
      </c>
      <c r="K249" s="77">
        <v>2.0099999999999998</v>
      </c>
      <c r="L249" s="77">
        <v>2.5499999999999998</v>
      </c>
    </row>
    <row r="250" spans="2:12" ht="48">
      <c r="B250" s="179" t="s">
        <v>189</v>
      </c>
      <c r="C250" t="s">
        <v>722</v>
      </c>
      <c r="E250" s="77">
        <v>30</v>
      </c>
      <c r="F250" s="77">
        <v>204.9</v>
      </c>
      <c r="G250" s="77">
        <v>5.0999999999999996</v>
      </c>
      <c r="H250" s="77">
        <v>5.0999999999999996</v>
      </c>
      <c r="I250" s="77">
        <v>17.7</v>
      </c>
      <c r="J250" s="77">
        <v>1.2</v>
      </c>
      <c r="K250" s="77">
        <v>2.19</v>
      </c>
      <c r="L250" s="77">
        <v>2.4</v>
      </c>
    </row>
    <row r="251" spans="2:12" ht="48">
      <c r="B251" s="179" t="s">
        <v>189</v>
      </c>
      <c r="C251" t="s">
        <v>485</v>
      </c>
      <c r="D251" s="84" t="s">
        <v>191</v>
      </c>
      <c r="E251" s="77">
        <v>30</v>
      </c>
      <c r="F251" s="77">
        <v>183.9</v>
      </c>
      <c r="G251" s="77">
        <v>5.88</v>
      </c>
      <c r="H251" s="77">
        <v>5.82</v>
      </c>
      <c r="I251" s="77">
        <v>15</v>
      </c>
      <c r="J251" s="77">
        <v>1.77</v>
      </c>
      <c r="K251" s="77">
        <v>2.97</v>
      </c>
      <c r="L251" s="77">
        <v>0.99</v>
      </c>
    </row>
    <row r="252" spans="2:12" ht="64">
      <c r="B252" s="179" t="s">
        <v>210</v>
      </c>
      <c r="C252" t="s">
        <v>486</v>
      </c>
      <c r="D252" s="84" t="s">
        <v>211</v>
      </c>
      <c r="E252" s="77">
        <v>10</v>
      </c>
      <c r="F252" s="77">
        <v>61.4</v>
      </c>
      <c r="G252" s="77">
        <v>2.6</v>
      </c>
      <c r="H252" s="77">
        <v>1.3</v>
      </c>
      <c r="I252" s="77">
        <v>4.9000000000000004</v>
      </c>
      <c r="J252" s="77">
        <v>0.42</v>
      </c>
      <c r="K252" s="77">
        <v>0.78</v>
      </c>
      <c r="L252" s="77">
        <v>0.87</v>
      </c>
    </row>
    <row r="253" spans="2:12" ht="48">
      <c r="B253" s="179" t="s">
        <v>210</v>
      </c>
      <c r="C253" t="s">
        <v>673</v>
      </c>
      <c r="E253" s="77">
        <v>10</v>
      </c>
      <c r="F253" s="77">
        <v>62.8</v>
      </c>
      <c r="G253" s="77">
        <v>2.2000000000000002</v>
      </c>
      <c r="H253" s="77">
        <v>0.97</v>
      </c>
      <c r="I253" s="77">
        <v>5.3</v>
      </c>
      <c r="J253" s="77">
        <v>0.49</v>
      </c>
      <c r="K253" s="77">
        <v>0.4</v>
      </c>
      <c r="L253" s="77">
        <v>1.2</v>
      </c>
    </row>
    <row r="254" spans="2:12">
      <c r="B254" s="179"/>
      <c r="C254" t="s">
        <v>2293</v>
      </c>
      <c r="E254" s="77">
        <v>30</v>
      </c>
      <c r="F254" s="77">
        <v>42</v>
      </c>
      <c r="G254" s="77">
        <v>4.8</v>
      </c>
      <c r="H254" s="77">
        <v>1.8</v>
      </c>
      <c r="I254" s="77">
        <v>1.4</v>
      </c>
      <c r="J254" s="77">
        <v>0.87</v>
      </c>
      <c r="K254" s="77">
        <v>0.21</v>
      </c>
      <c r="L254" s="77">
        <v>1.41</v>
      </c>
    </row>
    <row r="255" spans="2:12" ht="64">
      <c r="B255" s="179" t="s">
        <v>210</v>
      </c>
      <c r="C255" t="s">
        <v>487</v>
      </c>
      <c r="D255" s="84" t="s">
        <v>211</v>
      </c>
      <c r="E255" s="77">
        <v>10</v>
      </c>
      <c r="F255" s="77">
        <v>63</v>
      </c>
      <c r="G255" s="77">
        <v>2.6</v>
      </c>
      <c r="H255" s="77">
        <v>1.1000000000000001</v>
      </c>
      <c r="I255" s="77">
        <v>5.2</v>
      </c>
      <c r="J255" s="77">
        <v>0.59</v>
      </c>
      <c r="K255" s="77">
        <v>0.68</v>
      </c>
      <c r="L255" s="77">
        <v>0.72</v>
      </c>
    </row>
    <row r="256" spans="2:12" ht="32">
      <c r="B256" s="180" t="s">
        <v>228</v>
      </c>
      <c r="C256" t="s">
        <v>488</v>
      </c>
      <c r="D256" s="84" t="s">
        <v>305</v>
      </c>
      <c r="E256" s="77">
        <v>60</v>
      </c>
      <c r="F256" s="77">
        <v>81.599999999999994</v>
      </c>
      <c r="G256" s="77">
        <v>2.7</v>
      </c>
      <c r="H256" s="77">
        <v>12.6</v>
      </c>
      <c r="I256" s="77">
        <v>3.36</v>
      </c>
      <c r="J256" s="77">
        <v>3.9</v>
      </c>
      <c r="K256" s="77">
        <v>2.34</v>
      </c>
      <c r="L256" s="77">
        <v>4.4400000000000004</v>
      </c>
    </row>
    <row r="257" spans="2:12" ht="32">
      <c r="B257" s="180" t="s">
        <v>228</v>
      </c>
      <c r="C257" t="s">
        <v>489</v>
      </c>
      <c r="D257" s="84" t="s">
        <v>305</v>
      </c>
      <c r="E257" s="77">
        <v>60</v>
      </c>
      <c r="F257" s="77">
        <v>87.6</v>
      </c>
      <c r="G257" s="77">
        <v>2.94</v>
      </c>
      <c r="H257" s="77">
        <v>7.8</v>
      </c>
      <c r="I257" s="77">
        <v>2.64</v>
      </c>
      <c r="J257" s="77">
        <v>3.54</v>
      </c>
      <c r="K257" s="77">
        <v>2.2799999999999998</v>
      </c>
      <c r="L257" s="77">
        <v>5.34</v>
      </c>
    </row>
    <row r="258" spans="2:12" ht="39.75" customHeight="1">
      <c r="B258" s="176" t="s">
        <v>192</v>
      </c>
      <c r="C258" t="s">
        <v>490</v>
      </c>
      <c r="D258" s="84" t="s">
        <v>193</v>
      </c>
      <c r="E258" s="77">
        <v>208</v>
      </c>
      <c r="F258" s="77">
        <v>72.45</v>
      </c>
      <c r="G258" s="77">
        <v>7.0380000000000003</v>
      </c>
      <c r="H258" s="77">
        <v>10.143000000000001</v>
      </c>
      <c r="I258" s="77">
        <v>0.41399999999999998</v>
      </c>
      <c r="J258" s="77">
        <v>10.143000000000001</v>
      </c>
      <c r="K258" s="77">
        <v>0.20699999999999999</v>
      </c>
      <c r="L258" s="77"/>
    </row>
    <row r="259" spans="2:12" ht="32">
      <c r="B259" s="176" t="s">
        <v>192</v>
      </c>
      <c r="C259" t="s">
        <v>491</v>
      </c>
      <c r="D259" s="84" t="s">
        <v>194</v>
      </c>
      <c r="E259" s="77">
        <v>240</v>
      </c>
      <c r="F259" s="77">
        <v>84</v>
      </c>
      <c r="G259" s="77">
        <v>8.16</v>
      </c>
      <c r="H259" s="77">
        <v>11.76</v>
      </c>
      <c r="I259" s="77">
        <v>0.48</v>
      </c>
      <c r="J259" s="77">
        <v>11.76</v>
      </c>
      <c r="K259" s="77">
        <v>0.24</v>
      </c>
      <c r="L259" s="77"/>
    </row>
    <row r="260" spans="2:12" ht="48">
      <c r="B260" s="176" t="s">
        <v>192</v>
      </c>
      <c r="C260" t="s">
        <v>492</v>
      </c>
      <c r="D260" s="84" t="s">
        <v>193</v>
      </c>
      <c r="E260" s="77">
        <v>208</v>
      </c>
      <c r="F260" s="77">
        <v>97.29</v>
      </c>
      <c r="G260" s="77">
        <v>6.8310000000000004</v>
      </c>
      <c r="H260" s="77">
        <v>10.143000000000001</v>
      </c>
      <c r="I260" s="77">
        <v>3.3119999999999998</v>
      </c>
      <c r="J260" s="77">
        <v>10.143000000000001</v>
      </c>
      <c r="K260" s="77">
        <v>1.863</v>
      </c>
      <c r="L260" s="77"/>
    </row>
    <row r="261" spans="2:12" ht="32">
      <c r="B261" s="176" t="s">
        <v>192</v>
      </c>
      <c r="C261" t="s">
        <v>493</v>
      </c>
      <c r="D261" s="84" t="s">
        <v>152</v>
      </c>
      <c r="E261" s="77">
        <v>240</v>
      </c>
      <c r="F261" s="77">
        <v>112.8</v>
      </c>
      <c r="G261" s="77">
        <v>7.92</v>
      </c>
      <c r="H261" s="77">
        <v>11.76</v>
      </c>
      <c r="I261" s="77">
        <v>3.84</v>
      </c>
      <c r="J261" s="77">
        <v>11.76</v>
      </c>
      <c r="K261" s="77">
        <v>2.16</v>
      </c>
      <c r="L261" s="77"/>
    </row>
    <row r="262" spans="2:12" ht="48">
      <c r="B262" s="176" t="s">
        <v>192</v>
      </c>
      <c r="C262" t="s">
        <v>494</v>
      </c>
      <c r="D262" s="84" t="s">
        <v>193</v>
      </c>
      <c r="E262" s="77">
        <v>208</v>
      </c>
      <c r="F262" s="77">
        <v>74.88</v>
      </c>
      <c r="G262" s="77">
        <v>7.0720000000000001</v>
      </c>
      <c r="H262" s="77">
        <v>10.608000000000001</v>
      </c>
      <c r="I262" s="77">
        <v>0.41599999999999998</v>
      </c>
      <c r="J262" s="77">
        <v>10.192</v>
      </c>
      <c r="K262" s="77">
        <v>0.20799999999999999</v>
      </c>
      <c r="L262" s="77"/>
    </row>
    <row r="263" spans="2:12" ht="32">
      <c r="B263" s="176" t="s">
        <v>192</v>
      </c>
      <c r="C263" t="s">
        <v>495</v>
      </c>
      <c r="D263" s="84" t="s">
        <v>152</v>
      </c>
      <c r="E263" s="77">
        <v>240</v>
      </c>
      <c r="F263" s="77">
        <v>86.4</v>
      </c>
      <c r="G263" s="77">
        <v>8.16</v>
      </c>
      <c r="H263" s="77">
        <v>12.24</v>
      </c>
      <c r="I263" s="77">
        <v>0.48</v>
      </c>
      <c r="J263" s="77">
        <v>11.76</v>
      </c>
      <c r="K263" s="77">
        <v>0.24</v>
      </c>
      <c r="L263" s="77"/>
    </row>
    <row r="264" spans="2:12" ht="48">
      <c r="B264" s="176" t="s">
        <v>192</v>
      </c>
      <c r="C264" t="s">
        <v>496</v>
      </c>
      <c r="D264" s="84" t="s">
        <v>193</v>
      </c>
      <c r="E264" s="77">
        <v>208</v>
      </c>
      <c r="F264" s="77">
        <v>99.84</v>
      </c>
      <c r="G264" s="77">
        <v>6.8639999999999999</v>
      </c>
      <c r="H264" s="77">
        <v>10.608000000000001</v>
      </c>
      <c r="I264" s="77">
        <v>3.3279999999999998</v>
      </c>
      <c r="J264" s="77">
        <v>10.192</v>
      </c>
      <c r="K264" s="77">
        <v>1.8720000000000001</v>
      </c>
      <c r="L264" s="77"/>
    </row>
    <row r="265" spans="2:12" ht="24">
      <c r="B265" s="176" t="s">
        <v>192</v>
      </c>
      <c r="C265" t="s">
        <v>2030</v>
      </c>
      <c r="E265" s="77">
        <v>250</v>
      </c>
      <c r="F265" s="77">
        <v>147</v>
      </c>
      <c r="G265" s="77">
        <v>25</v>
      </c>
      <c r="H265" s="77">
        <v>11</v>
      </c>
      <c r="I265" s="77">
        <v>0.4</v>
      </c>
      <c r="J265" s="77">
        <v>11</v>
      </c>
      <c r="K265" s="77">
        <v>0.2</v>
      </c>
      <c r="L265" s="77"/>
    </row>
    <row r="266" spans="2:12" ht="24">
      <c r="B266" s="176" t="s">
        <v>192</v>
      </c>
      <c r="C266" t="s">
        <v>2078</v>
      </c>
      <c r="E266" s="77">
        <v>250</v>
      </c>
      <c r="F266" s="77">
        <v>113</v>
      </c>
      <c r="G266" s="77">
        <v>15</v>
      </c>
      <c r="H266" s="77">
        <v>12</v>
      </c>
      <c r="I266" s="77">
        <v>0.5</v>
      </c>
      <c r="J266" s="77">
        <v>12</v>
      </c>
      <c r="K266" s="77">
        <v>0.3</v>
      </c>
      <c r="L266" s="77"/>
    </row>
    <row r="267" spans="2:12" ht="32">
      <c r="B267" s="176" t="s">
        <v>192</v>
      </c>
      <c r="C267" t="s">
        <v>497</v>
      </c>
      <c r="D267" s="84" t="s">
        <v>152</v>
      </c>
      <c r="E267" s="77">
        <v>240</v>
      </c>
      <c r="F267" s="77">
        <v>115.2</v>
      </c>
      <c r="G267" s="77">
        <v>7.92</v>
      </c>
      <c r="H267" s="77">
        <v>12.24</v>
      </c>
      <c r="I267" s="77">
        <v>3.84</v>
      </c>
      <c r="J267" s="77">
        <v>11.76</v>
      </c>
      <c r="K267" s="77">
        <v>2.16</v>
      </c>
      <c r="L267" s="77"/>
    </row>
    <row r="268" spans="2:12" ht="48">
      <c r="B268" s="176" t="s">
        <v>192</v>
      </c>
      <c r="C268" t="s">
        <v>2077</v>
      </c>
      <c r="D268" s="84" t="s">
        <v>196</v>
      </c>
      <c r="E268" s="77">
        <v>200</v>
      </c>
      <c r="F268" s="77">
        <v>66</v>
      </c>
      <c r="G268" s="77">
        <v>6.4</v>
      </c>
      <c r="H268" s="77">
        <v>9.6</v>
      </c>
      <c r="I268" s="77">
        <v>0.2</v>
      </c>
      <c r="J268" s="77">
        <v>9.6</v>
      </c>
      <c r="K268" s="77">
        <v>0.2</v>
      </c>
      <c r="L268" s="77"/>
    </row>
    <row r="269" spans="2:12" ht="48">
      <c r="B269" s="176" t="s">
        <v>192</v>
      </c>
      <c r="C269" t="s">
        <v>498</v>
      </c>
      <c r="D269" s="84" t="s">
        <v>196</v>
      </c>
      <c r="E269" s="77">
        <v>200</v>
      </c>
      <c r="F269" s="77">
        <v>94</v>
      </c>
      <c r="G269" s="77">
        <v>6.5</v>
      </c>
      <c r="H269" s="77">
        <v>9.8000000000000007</v>
      </c>
      <c r="I269" s="77">
        <v>3.2</v>
      </c>
      <c r="J269" s="77">
        <v>9.8000000000000007</v>
      </c>
      <c r="K269" s="77">
        <v>2</v>
      </c>
      <c r="L269" s="77"/>
    </row>
    <row r="270" spans="2:12" ht="48">
      <c r="B270" s="176" t="s">
        <v>192</v>
      </c>
      <c r="C270" t="s">
        <v>499</v>
      </c>
      <c r="D270" s="84" t="s">
        <v>196</v>
      </c>
      <c r="E270" s="77">
        <v>200</v>
      </c>
      <c r="F270" s="77">
        <v>122</v>
      </c>
      <c r="G270" s="77">
        <v>6.2</v>
      </c>
      <c r="H270" s="77">
        <v>18.600000000000001</v>
      </c>
      <c r="I270" s="77">
        <v>2.4</v>
      </c>
      <c r="J270" s="77">
        <v>18.2</v>
      </c>
      <c r="K270" s="77">
        <v>1.6</v>
      </c>
      <c r="L270" s="77">
        <v>1</v>
      </c>
    </row>
    <row r="271" spans="2:12" ht="48">
      <c r="B271" s="176" t="s">
        <v>192</v>
      </c>
      <c r="C271" t="s">
        <v>500</v>
      </c>
      <c r="D271" s="84" t="s">
        <v>196</v>
      </c>
      <c r="E271" s="77">
        <v>200</v>
      </c>
      <c r="F271" s="77">
        <v>74</v>
      </c>
      <c r="G271" s="77">
        <v>7</v>
      </c>
      <c r="H271" s="77">
        <v>10.4</v>
      </c>
      <c r="I271" s="77">
        <v>0.4</v>
      </c>
      <c r="J271" s="77"/>
      <c r="K271" s="77">
        <v>0.2</v>
      </c>
      <c r="L271" s="77">
        <v>0.6</v>
      </c>
    </row>
    <row r="272" spans="2:12" ht="24">
      <c r="B272" s="176" t="s">
        <v>192</v>
      </c>
      <c r="C272" t="s">
        <v>2076</v>
      </c>
      <c r="E272" s="77">
        <v>250</v>
      </c>
      <c r="F272" s="77">
        <v>110</v>
      </c>
      <c r="G272" s="77">
        <v>3</v>
      </c>
      <c r="H272" s="77">
        <v>12.75</v>
      </c>
      <c r="I272" s="77">
        <v>4.75</v>
      </c>
      <c r="J272" s="77">
        <v>6</v>
      </c>
      <c r="K272" s="77">
        <v>0.75</v>
      </c>
      <c r="L272" s="77">
        <v>4</v>
      </c>
    </row>
    <row r="273" spans="2:12" ht="48">
      <c r="B273" s="176" t="s">
        <v>192</v>
      </c>
      <c r="C273" t="s">
        <v>501</v>
      </c>
      <c r="D273" s="84" t="s">
        <v>196</v>
      </c>
      <c r="E273" s="77">
        <v>200</v>
      </c>
      <c r="F273" s="77">
        <v>119.2</v>
      </c>
      <c r="G273" s="77">
        <v>6.47</v>
      </c>
      <c r="H273" s="77">
        <v>16.2</v>
      </c>
      <c r="I273" s="77">
        <v>3.07</v>
      </c>
      <c r="J273" s="77">
        <v>15.8</v>
      </c>
      <c r="K273" s="77">
        <v>1.47</v>
      </c>
      <c r="L273" s="77">
        <v>0.2</v>
      </c>
    </row>
    <row r="274" spans="2:12" ht="48">
      <c r="B274" s="176" t="s">
        <v>192</v>
      </c>
      <c r="C274" t="s">
        <v>502</v>
      </c>
      <c r="D274" s="84" t="s">
        <v>196</v>
      </c>
      <c r="E274" s="77">
        <v>180</v>
      </c>
      <c r="F274" s="77">
        <v>95.4</v>
      </c>
      <c r="G274" s="77">
        <v>6.12</v>
      </c>
      <c r="H274" s="77">
        <v>13.5</v>
      </c>
      <c r="I274" s="77">
        <v>1.62</v>
      </c>
      <c r="J274" s="77">
        <v>13.14</v>
      </c>
      <c r="K274" s="77">
        <v>0.9</v>
      </c>
      <c r="L274" s="77">
        <v>0.72</v>
      </c>
    </row>
    <row r="275" spans="2:12" ht="48">
      <c r="B275" s="176" t="s">
        <v>192</v>
      </c>
      <c r="C275" t="s">
        <v>503</v>
      </c>
      <c r="D275" s="84" t="s">
        <v>155</v>
      </c>
      <c r="E275" s="77">
        <v>300</v>
      </c>
      <c r="F275" s="77">
        <v>150</v>
      </c>
      <c r="G275" s="77">
        <v>22.8</v>
      </c>
      <c r="H275" s="77">
        <v>11.7</v>
      </c>
      <c r="I275" s="77">
        <v>1.2</v>
      </c>
      <c r="J275" s="77">
        <v>11.7</v>
      </c>
      <c r="K275" s="77">
        <v>0.3</v>
      </c>
      <c r="L275" s="77"/>
    </row>
    <row r="276" spans="2:12" ht="24">
      <c r="B276" s="176" t="s">
        <v>192</v>
      </c>
      <c r="C276" t="s">
        <v>1065</v>
      </c>
      <c r="E276" s="77">
        <v>250</v>
      </c>
      <c r="F276" s="77">
        <v>185</v>
      </c>
      <c r="G276" s="77">
        <v>15</v>
      </c>
      <c r="H276" s="77">
        <v>13</v>
      </c>
      <c r="I276" s="77">
        <v>7.25</v>
      </c>
      <c r="J276" s="77">
        <v>12.25</v>
      </c>
      <c r="K276" s="77">
        <v>1.5</v>
      </c>
      <c r="L276" s="77">
        <v>3.5</v>
      </c>
    </row>
    <row r="277" spans="2:12" ht="24">
      <c r="B277" s="176" t="s">
        <v>192</v>
      </c>
      <c r="C277" t="s">
        <v>691</v>
      </c>
      <c r="E277" s="77">
        <v>250</v>
      </c>
      <c r="F277" s="77">
        <v>93</v>
      </c>
      <c r="G277" s="77">
        <v>15</v>
      </c>
      <c r="H277" s="77"/>
      <c r="I277" s="77">
        <v>3.5</v>
      </c>
      <c r="J277" s="77"/>
      <c r="K277" s="77">
        <v>2</v>
      </c>
      <c r="L277" s="77"/>
    </row>
    <row r="278" spans="2:12" ht="51" customHeight="1">
      <c r="B278" s="176" t="s">
        <v>192</v>
      </c>
      <c r="C278" t="s">
        <v>1064</v>
      </c>
      <c r="E278" s="77">
        <v>250</v>
      </c>
      <c r="F278" s="77">
        <v>163</v>
      </c>
      <c r="G278" s="77">
        <v>25</v>
      </c>
      <c r="H278" s="77">
        <v>12</v>
      </c>
      <c r="I278" s="77">
        <v>1</v>
      </c>
      <c r="J278" s="77">
        <v>12</v>
      </c>
      <c r="K278" s="77">
        <v>0.8</v>
      </c>
      <c r="L278" s="77">
        <v>2.5</v>
      </c>
    </row>
    <row r="279" spans="2:12" ht="51" customHeight="1">
      <c r="B279" s="176" t="s">
        <v>192</v>
      </c>
      <c r="C279" t="s">
        <v>692</v>
      </c>
      <c r="E279" s="77">
        <v>330</v>
      </c>
      <c r="F279" s="77">
        <v>175</v>
      </c>
      <c r="G279" s="77">
        <v>25.1</v>
      </c>
      <c r="H279" s="77">
        <v>16.5</v>
      </c>
      <c r="I279" s="77">
        <v>0.7</v>
      </c>
      <c r="J279" s="77">
        <v>15.8</v>
      </c>
      <c r="K279" s="77">
        <v>0.3</v>
      </c>
      <c r="L279" s="77"/>
    </row>
    <row r="280" spans="2:12" ht="51" customHeight="1">
      <c r="B280" s="176" t="s">
        <v>192</v>
      </c>
      <c r="C280" t="s">
        <v>2029</v>
      </c>
      <c r="E280" s="77">
        <v>250</v>
      </c>
      <c r="F280" s="77">
        <v>111</v>
      </c>
      <c r="G280" s="77">
        <v>15</v>
      </c>
      <c r="H280" s="77">
        <v>12.3</v>
      </c>
      <c r="I280" s="77">
        <v>0.3</v>
      </c>
      <c r="J280" s="77">
        <v>12.3</v>
      </c>
      <c r="K280" s="77">
        <v>0.3</v>
      </c>
      <c r="L280" s="77"/>
    </row>
    <row r="281" spans="2:12" ht="51" customHeight="1">
      <c r="B281" s="176" t="s">
        <v>192</v>
      </c>
      <c r="C281" t="s">
        <v>693</v>
      </c>
      <c r="E281" s="77">
        <v>330</v>
      </c>
      <c r="F281" s="77">
        <v>151</v>
      </c>
      <c r="G281" s="77">
        <v>26</v>
      </c>
      <c r="H281" s="77">
        <v>7.3</v>
      </c>
      <c r="I281" s="77">
        <v>2</v>
      </c>
      <c r="J281" s="77">
        <v>6.9</v>
      </c>
      <c r="K281" s="77">
        <v>1.3</v>
      </c>
      <c r="L281" s="77"/>
    </row>
    <row r="282" spans="2:12" ht="48">
      <c r="B282" s="176" t="s">
        <v>192</v>
      </c>
      <c r="C282" s="466" t="s">
        <v>504</v>
      </c>
      <c r="D282" s="84" t="s">
        <v>193</v>
      </c>
      <c r="E282" s="77">
        <v>208</v>
      </c>
      <c r="F282" s="77">
        <v>83.2</v>
      </c>
      <c r="G282" s="77">
        <v>0.41599999999999998</v>
      </c>
      <c r="H282" s="77">
        <v>11.648</v>
      </c>
      <c r="I282" s="77">
        <v>3.12</v>
      </c>
      <c r="J282" s="77"/>
      <c r="K282" s="77">
        <v>0.41599999999999998</v>
      </c>
      <c r="L282" s="77">
        <v>2.496</v>
      </c>
    </row>
    <row r="283" spans="2:12" ht="24">
      <c r="B283" s="176" t="s">
        <v>192</v>
      </c>
      <c r="C283" s="109" t="s">
        <v>2032</v>
      </c>
      <c r="E283" s="77">
        <v>200</v>
      </c>
      <c r="F283" s="77">
        <v>50</v>
      </c>
      <c r="G283" s="77">
        <v>4.7</v>
      </c>
      <c r="H283" s="77">
        <v>1.9</v>
      </c>
      <c r="I283" s="77">
        <v>2.5</v>
      </c>
      <c r="J283" s="77">
        <v>1.9</v>
      </c>
      <c r="K283" s="77">
        <v>0.4</v>
      </c>
      <c r="L283" s="77"/>
    </row>
    <row r="284" spans="2:12" ht="24">
      <c r="B284" s="176" t="s">
        <v>192</v>
      </c>
      <c r="C284" s="109" t="s">
        <v>2124</v>
      </c>
      <c r="E284" s="77">
        <v>100</v>
      </c>
      <c r="F284" s="77">
        <v>46</v>
      </c>
      <c r="G284" s="77">
        <v>0.7</v>
      </c>
      <c r="H284" s="77">
        <v>6.3</v>
      </c>
      <c r="I284" s="77">
        <v>1.8</v>
      </c>
      <c r="J284" s="77">
        <v>1.2</v>
      </c>
      <c r="K284" s="77">
        <v>0.2</v>
      </c>
      <c r="L284" s="77">
        <v>1</v>
      </c>
    </row>
    <row r="285" spans="2:12" ht="24">
      <c r="B285" s="176" t="s">
        <v>192</v>
      </c>
      <c r="C285" s="109" t="s">
        <v>2031</v>
      </c>
      <c r="E285" s="77">
        <v>200</v>
      </c>
      <c r="F285" s="77">
        <v>108</v>
      </c>
      <c r="G285" s="77">
        <v>0.8</v>
      </c>
      <c r="H285" s="77">
        <v>20.8</v>
      </c>
      <c r="I285" s="77">
        <v>2.2000000000000002</v>
      </c>
      <c r="J285" s="77">
        <v>13.4</v>
      </c>
      <c r="K285" s="77">
        <v>0.3</v>
      </c>
      <c r="L285" s="77"/>
    </row>
    <row r="286" spans="2:12">
      <c r="B286" s="176"/>
      <c r="C286" s="109" t="s">
        <v>2113</v>
      </c>
      <c r="E286" s="77">
        <v>250</v>
      </c>
      <c r="F286" s="77">
        <v>100</v>
      </c>
      <c r="G286" s="77">
        <v>9</v>
      </c>
      <c r="H286" s="77">
        <v>4</v>
      </c>
      <c r="I286" s="77">
        <v>5</v>
      </c>
      <c r="J286" s="77">
        <v>2</v>
      </c>
      <c r="K286" s="77">
        <v>0.8</v>
      </c>
      <c r="L286" s="77"/>
    </row>
    <row r="287" spans="2:12" ht="24">
      <c r="B287" s="176" t="s">
        <v>192</v>
      </c>
      <c r="C287" s="109" t="s">
        <v>2033</v>
      </c>
      <c r="E287" s="77">
        <v>200</v>
      </c>
      <c r="F287" s="77">
        <v>90</v>
      </c>
      <c r="G287" s="77">
        <v>0.8</v>
      </c>
      <c r="H287" s="77">
        <v>15</v>
      </c>
      <c r="I287" s="77">
        <v>3</v>
      </c>
      <c r="J287" s="77">
        <v>8.6</v>
      </c>
      <c r="K287" s="77">
        <v>2.4</v>
      </c>
      <c r="L287" s="77"/>
    </row>
    <row r="288" spans="2:12">
      <c r="B288" s="176"/>
      <c r="C288" s="109" t="s">
        <v>2072</v>
      </c>
      <c r="E288" s="77">
        <v>100</v>
      </c>
      <c r="F288" s="77">
        <v>50</v>
      </c>
      <c r="G288" s="77">
        <v>0.1</v>
      </c>
      <c r="H288" s="77">
        <v>9</v>
      </c>
      <c r="I288" s="77">
        <v>1.6</v>
      </c>
      <c r="J288" s="77">
        <v>6.3</v>
      </c>
      <c r="K288" s="77">
        <v>1.3</v>
      </c>
      <c r="L288" s="77">
        <v>0.1</v>
      </c>
    </row>
    <row r="289" spans="2:12" ht="24">
      <c r="B289" s="176" t="s">
        <v>192</v>
      </c>
      <c r="C289" t="s">
        <v>2035</v>
      </c>
      <c r="E289" s="77">
        <v>250</v>
      </c>
      <c r="F289" s="77">
        <v>40</v>
      </c>
      <c r="G289" s="77">
        <v>1.3</v>
      </c>
      <c r="H289" s="77">
        <v>0</v>
      </c>
      <c r="I289" s="77">
        <v>3.8</v>
      </c>
      <c r="J289" s="77">
        <v>0</v>
      </c>
      <c r="K289" s="77">
        <v>0.8</v>
      </c>
      <c r="L289" s="77"/>
    </row>
    <row r="290" spans="2:12" ht="24">
      <c r="B290" s="176" t="s">
        <v>192</v>
      </c>
      <c r="C290" t="s">
        <v>2036</v>
      </c>
      <c r="E290" s="77">
        <v>250</v>
      </c>
      <c r="F290" s="77">
        <v>43</v>
      </c>
      <c r="G290" s="77">
        <v>1.8</v>
      </c>
      <c r="H290" s="77">
        <v>1.3</v>
      </c>
      <c r="I290" s="77">
        <v>3.5</v>
      </c>
      <c r="J290" s="77">
        <v>1.3</v>
      </c>
      <c r="K290" s="77">
        <v>0.3</v>
      </c>
      <c r="L290" s="77">
        <v>1.3</v>
      </c>
    </row>
    <row r="291" spans="2:12" ht="24">
      <c r="B291" s="176" t="s">
        <v>192</v>
      </c>
      <c r="C291" s="109" t="s">
        <v>2034</v>
      </c>
      <c r="E291" s="77">
        <v>200</v>
      </c>
      <c r="F291" s="77">
        <v>92</v>
      </c>
      <c r="G291" s="77">
        <v>0.8</v>
      </c>
      <c r="H291" s="77">
        <v>16.600000000000001</v>
      </c>
      <c r="I291" s="77">
        <v>2</v>
      </c>
      <c r="J291" s="77">
        <v>9.1999999999999993</v>
      </c>
      <c r="K291" s="77">
        <v>0.1</v>
      </c>
      <c r="L291" s="77"/>
    </row>
    <row r="292" spans="2:12" ht="24">
      <c r="B292" s="176" t="s">
        <v>192</v>
      </c>
      <c r="C292" s="109" t="s">
        <v>2071</v>
      </c>
      <c r="E292" s="77">
        <v>100</v>
      </c>
      <c r="F292" s="77">
        <v>38</v>
      </c>
      <c r="G292" s="77">
        <v>0.4</v>
      </c>
      <c r="H292" s="77">
        <v>6.4</v>
      </c>
      <c r="I292" s="77">
        <v>1.2</v>
      </c>
      <c r="J292" s="77">
        <v>4.5999999999999996</v>
      </c>
      <c r="K292" s="77">
        <v>0.3</v>
      </c>
      <c r="L292" s="77"/>
    </row>
    <row r="293" spans="2:12">
      <c r="B293" s="176"/>
      <c r="C293" s="109" t="s">
        <v>2112</v>
      </c>
      <c r="E293" s="77">
        <v>250</v>
      </c>
      <c r="F293" s="77">
        <v>115</v>
      </c>
      <c r="G293" s="77">
        <v>0.6</v>
      </c>
      <c r="H293" s="77">
        <v>22.5</v>
      </c>
      <c r="I293" s="77">
        <v>2.5</v>
      </c>
      <c r="J293" s="77">
        <v>15</v>
      </c>
      <c r="K293" s="77">
        <v>0.3</v>
      </c>
      <c r="L293" s="77"/>
    </row>
    <row r="294" spans="2:12" ht="24">
      <c r="B294" s="176" t="s">
        <v>192</v>
      </c>
      <c r="C294" s="109" t="s">
        <v>2038</v>
      </c>
      <c r="E294" s="77">
        <v>200</v>
      </c>
      <c r="F294" s="77">
        <v>112</v>
      </c>
      <c r="G294" s="77">
        <v>6.4</v>
      </c>
      <c r="H294" s="77">
        <v>12.6</v>
      </c>
      <c r="I294" s="77">
        <v>3.8</v>
      </c>
      <c r="J294" s="77">
        <v>8</v>
      </c>
      <c r="K294" s="77">
        <v>0.6</v>
      </c>
      <c r="L294" s="77"/>
    </row>
    <row r="295" spans="2:12" ht="24">
      <c r="B295" s="176" t="s">
        <v>192</v>
      </c>
      <c r="C295" s="109" t="s">
        <v>2039</v>
      </c>
      <c r="E295" s="77">
        <v>200</v>
      </c>
      <c r="F295" s="77">
        <v>34</v>
      </c>
      <c r="G295" s="77">
        <v>0</v>
      </c>
      <c r="H295" s="77">
        <v>1.2</v>
      </c>
      <c r="I295" s="77">
        <v>2.8</v>
      </c>
      <c r="J295" s="77">
        <v>0</v>
      </c>
      <c r="K295" s="77">
        <v>0</v>
      </c>
      <c r="L295" s="77">
        <v>0</v>
      </c>
    </row>
    <row r="296" spans="2:12" ht="24">
      <c r="B296" s="176" t="s">
        <v>192</v>
      </c>
      <c r="C296" s="109" t="s">
        <v>2073</v>
      </c>
      <c r="E296" s="77">
        <v>100</v>
      </c>
      <c r="F296" s="77">
        <v>32</v>
      </c>
      <c r="G296" s="77">
        <v>3</v>
      </c>
      <c r="H296" s="77">
        <v>1.4</v>
      </c>
      <c r="I296" s="77">
        <v>1.5</v>
      </c>
      <c r="J296" s="77">
        <v>0</v>
      </c>
      <c r="K296" s="77">
        <v>0.2</v>
      </c>
      <c r="L296" s="77"/>
    </row>
    <row r="297" spans="2:12" ht="24">
      <c r="B297" s="176" t="s">
        <v>192</v>
      </c>
      <c r="C297" s="109" t="s">
        <v>2074</v>
      </c>
      <c r="E297" s="77">
        <v>100</v>
      </c>
      <c r="F297" s="77">
        <v>31</v>
      </c>
      <c r="G297" s="77">
        <v>3</v>
      </c>
      <c r="H297" s="77">
        <v>0.7</v>
      </c>
      <c r="I297" s="77">
        <v>1.6</v>
      </c>
      <c r="J297" s="77">
        <v>0.5</v>
      </c>
      <c r="K297" s="77">
        <v>0.3</v>
      </c>
      <c r="L297" s="77">
        <v>0.8</v>
      </c>
    </row>
    <row r="298" spans="2:12" ht="24">
      <c r="B298" s="176" t="s">
        <v>192</v>
      </c>
      <c r="C298" s="109" t="s">
        <v>2075</v>
      </c>
      <c r="E298" s="77">
        <v>100</v>
      </c>
      <c r="F298" s="77">
        <v>39</v>
      </c>
      <c r="G298" s="77">
        <v>3.6</v>
      </c>
      <c r="H298" s="77">
        <v>1.1000000000000001</v>
      </c>
      <c r="I298" s="77">
        <v>2</v>
      </c>
      <c r="J298" s="77">
        <v>0.7</v>
      </c>
      <c r="K298" s="77">
        <v>0.4</v>
      </c>
      <c r="L298" s="77">
        <v>1</v>
      </c>
    </row>
    <row r="299" spans="2:12" ht="24">
      <c r="B299" s="176" t="s">
        <v>192</v>
      </c>
      <c r="C299" s="109" t="s">
        <v>2079</v>
      </c>
      <c r="E299" s="77">
        <v>100</v>
      </c>
      <c r="F299" s="77">
        <v>32</v>
      </c>
      <c r="G299" s="77">
        <v>3.1</v>
      </c>
      <c r="H299" s="77">
        <v>0.9</v>
      </c>
      <c r="I299" s="77">
        <v>1.7</v>
      </c>
      <c r="J299" s="77">
        <v>0</v>
      </c>
      <c r="K299" s="77">
        <v>0.3</v>
      </c>
      <c r="L299" s="77"/>
    </row>
    <row r="300" spans="2:12" ht="24">
      <c r="B300" s="176" t="s">
        <v>192</v>
      </c>
      <c r="C300" s="109" t="s">
        <v>2086</v>
      </c>
      <c r="E300" s="77">
        <v>200</v>
      </c>
      <c r="F300" s="77">
        <v>103</v>
      </c>
      <c r="G300" s="77">
        <v>1.6</v>
      </c>
      <c r="H300" s="77">
        <v>17</v>
      </c>
      <c r="I300" s="77">
        <v>3.4</v>
      </c>
      <c r="J300" s="77">
        <v>13</v>
      </c>
      <c r="K300" s="77">
        <v>0.4</v>
      </c>
      <c r="L300" s="77"/>
    </row>
    <row r="301" spans="2:12" ht="24">
      <c r="B301" s="176" t="s">
        <v>192</v>
      </c>
      <c r="C301" s="109" t="s">
        <v>2037</v>
      </c>
      <c r="E301" s="77">
        <v>250</v>
      </c>
      <c r="F301" s="77">
        <v>83</v>
      </c>
      <c r="G301" s="77">
        <v>7.5</v>
      </c>
      <c r="H301" s="77">
        <v>3</v>
      </c>
      <c r="I301" s="77">
        <v>4.3</v>
      </c>
      <c r="J301" s="77">
        <v>1.8</v>
      </c>
      <c r="K301" s="77">
        <v>0</v>
      </c>
      <c r="L301" s="77">
        <v>1.5</v>
      </c>
    </row>
    <row r="302" spans="2:12" ht="24">
      <c r="B302" s="176" t="s">
        <v>192</v>
      </c>
      <c r="C302" s="109" t="s">
        <v>2088</v>
      </c>
      <c r="E302" s="77">
        <v>100</v>
      </c>
      <c r="F302" s="77">
        <v>57</v>
      </c>
      <c r="G302" s="77">
        <v>5</v>
      </c>
      <c r="H302" s="77">
        <v>2.5</v>
      </c>
      <c r="I302" s="77">
        <v>2.8</v>
      </c>
      <c r="J302" s="77">
        <v>2.5</v>
      </c>
      <c r="K302" s="77">
        <v>0.5</v>
      </c>
      <c r="L302" s="77">
        <v>0.9</v>
      </c>
    </row>
    <row r="303" spans="2:12" ht="24">
      <c r="B303" s="176" t="s">
        <v>192</v>
      </c>
      <c r="C303" s="109" t="s">
        <v>2087</v>
      </c>
      <c r="E303" s="77">
        <v>200</v>
      </c>
      <c r="F303" s="77">
        <v>99</v>
      </c>
      <c r="G303" s="77">
        <v>1.8</v>
      </c>
      <c r="H303" s="77">
        <v>16</v>
      </c>
      <c r="I303" s="77">
        <v>3.2</v>
      </c>
      <c r="J303" s="77">
        <v>13</v>
      </c>
      <c r="K303" s="77">
        <v>0.4</v>
      </c>
      <c r="L303" s="77"/>
    </row>
    <row r="304" spans="2:12" ht="24">
      <c r="B304" s="176" t="s">
        <v>192</v>
      </c>
      <c r="C304" s="109" t="s">
        <v>2089</v>
      </c>
      <c r="E304" s="77">
        <v>100</v>
      </c>
      <c r="F304" s="77">
        <v>27</v>
      </c>
      <c r="G304" s="77">
        <v>2.2000000000000002</v>
      </c>
      <c r="H304" s="77">
        <v>0</v>
      </c>
      <c r="I304" s="77">
        <v>1.4</v>
      </c>
      <c r="J304" s="77"/>
      <c r="K304" s="77">
        <v>0.1</v>
      </c>
      <c r="L304" s="77"/>
    </row>
    <row r="305" spans="2:12" ht="32">
      <c r="B305" s="176" t="s">
        <v>192</v>
      </c>
      <c r="C305" t="s">
        <v>342</v>
      </c>
      <c r="D305" s="84" t="s">
        <v>198</v>
      </c>
      <c r="E305" s="77">
        <v>125</v>
      </c>
      <c r="F305" s="77">
        <v>51.25</v>
      </c>
      <c r="G305" s="77">
        <v>5.5</v>
      </c>
      <c r="H305" s="77">
        <v>6</v>
      </c>
      <c r="I305" s="77">
        <v>0.25</v>
      </c>
      <c r="J305" s="77">
        <v>6</v>
      </c>
      <c r="K305" s="77">
        <v>0.125</v>
      </c>
      <c r="L305" s="77"/>
    </row>
    <row r="306" spans="2:12" ht="32">
      <c r="B306" s="176" t="s">
        <v>192</v>
      </c>
      <c r="C306" t="s">
        <v>343</v>
      </c>
      <c r="D306" s="84" t="s">
        <v>197</v>
      </c>
      <c r="E306" s="77">
        <v>173</v>
      </c>
      <c r="F306" s="77">
        <v>58.82</v>
      </c>
      <c r="G306" s="77">
        <v>4.6710000000000003</v>
      </c>
      <c r="H306" s="77">
        <v>7.266</v>
      </c>
      <c r="I306" s="77">
        <v>0.34599999999999997</v>
      </c>
      <c r="J306" s="77">
        <v>6.0549999999999997</v>
      </c>
      <c r="K306" s="77">
        <v>0.17299999999999999</v>
      </c>
      <c r="L306" s="77">
        <v>2.0760000000000001</v>
      </c>
    </row>
    <row r="307" spans="2:12" ht="24">
      <c r="B307" s="176" t="s">
        <v>192</v>
      </c>
      <c r="C307" t="s">
        <v>2054</v>
      </c>
      <c r="E307" s="77">
        <v>100</v>
      </c>
      <c r="F307" s="77">
        <v>41</v>
      </c>
      <c r="G307" s="77">
        <v>3.7</v>
      </c>
      <c r="H307" s="77">
        <v>1.2</v>
      </c>
      <c r="I307" s="77">
        <v>2.1</v>
      </c>
      <c r="J307" s="77">
        <v>0.4</v>
      </c>
      <c r="K307" s="77">
        <v>0.4</v>
      </c>
      <c r="L307" s="77">
        <v>1.3</v>
      </c>
    </row>
    <row r="308" spans="2:12" ht="24">
      <c r="B308" s="176" t="s">
        <v>192</v>
      </c>
      <c r="C308" t="s">
        <v>2067</v>
      </c>
      <c r="E308" s="77">
        <v>100</v>
      </c>
      <c r="F308" s="77">
        <v>43</v>
      </c>
      <c r="G308" s="77">
        <v>4.5999999999999996</v>
      </c>
      <c r="H308" s="77">
        <v>0</v>
      </c>
      <c r="I308" s="77">
        <v>2.7</v>
      </c>
      <c r="J308" s="77">
        <v>0</v>
      </c>
      <c r="K308" s="77" t="s">
        <v>2068</v>
      </c>
      <c r="L308" s="77">
        <v>0.3</v>
      </c>
    </row>
    <row r="309" spans="2:12">
      <c r="B309" s="176"/>
      <c r="C309" t="s">
        <v>2080</v>
      </c>
      <c r="E309" s="77">
        <v>100</v>
      </c>
      <c r="F309" s="77">
        <v>41</v>
      </c>
      <c r="G309" s="77">
        <v>3.7</v>
      </c>
      <c r="H309" s="77">
        <v>1.2</v>
      </c>
      <c r="I309" s="77">
        <v>2.1</v>
      </c>
      <c r="J309" s="77"/>
      <c r="K309" s="77">
        <v>0.4</v>
      </c>
      <c r="L309" s="77"/>
    </row>
    <row r="310" spans="2:12" ht="24">
      <c r="B310" s="176" t="s">
        <v>192</v>
      </c>
      <c r="C310" t="s">
        <v>723</v>
      </c>
      <c r="E310" s="77">
        <v>120</v>
      </c>
      <c r="F310" s="77">
        <v>66</v>
      </c>
      <c r="G310" s="77">
        <v>6.1</v>
      </c>
      <c r="H310" s="77">
        <v>7.7</v>
      </c>
      <c r="I310" s="77">
        <v>0.7</v>
      </c>
      <c r="J310" s="77">
        <v>6.5</v>
      </c>
      <c r="K310" s="77">
        <v>0.1</v>
      </c>
      <c r="L310" s="77">
        <v>2.5</v>
      </c>
    </row>
    <row r="311" spans="2:12" ht="24">
      <c r="B311" s="176" t="s">
        <v>192</v>
      </c>
      <c r="C311" t="s">
        <v>2064</v>
      </c>
      <c r="E311" s="77">
        <v>120</v>
      </c>
      <c r="F311" s="77">
        <v>55</v>
      </c>
      <c r="G311" s="77">
        <v>5.3</v>
      </c>
      <c r="H311" s="77">
        <v>8.3000000000000007</v>
      </c>
      <c r="I311" s="77">
        <v>0.1</v>
      </c>
      <c r="J311" s="77">
        <v>7.9</v>
      </c>
      <c r="K311" s="77">
        <v>0</v>
      </c>
      <c r="L311" s="77"/>
    </row>
    <row r="312" spans="2:12" ht="24">
      <c r="B312" s="176" t="s">
        <v>192</v>
      </c>
      <c r="C312" t="s">
        <v>2065</v>
      </c>
      <c r="E312" s="77">
        <v>125</v>
      </c>
      <c r="F312" s="77">
        <v>57</v>
      </c>
      <c r="G312" s="77">
        <v>4.5</v>
      </c>
      <c r="H312" s="77">
        <v>8.9</v>
      </c>
      <c r="I312" s="77">
        <v>0.1</v>
      </c>
      <c r="J312" s="77">
        <v>5.9</v>
      </c>
      <c r="K312" s="77">
        <v>0</v>
      </c>
      <c r="L312" s="77">
        <v>1.3</v>
      </c>
    </row>
    <row r="313" spans="2:12" ht="24">
      <c r="B313" s="176" t="s">
        <v>192</v>
      </c>
      <c r="C313" t="s">
        <v>2066</v>
      </c>
      <c r="E313" s="77">
        <v>160</v>
      </c>
      <c r="F313" s="77">
        <v>54</v>
      </c>
      <c r="G313" s="77">
        <v>4.2</v>
      </c>
      <c r="H313" s="77">
        <v>7.3</v>
      </c>
      <c r="I313" s="77">
        <v>0.5</v>
      </c>
      <c r="J313" s="77">
        <v>6.9</v>
      </c>
      <c r="K313" s="77">
        <v>0.3</v>
      </c>
      <c r="L313" s="77"/>
    </row>
    <row r="314" spans="2:12">
      <c r="B314" s="176"/>
      <c r="C314" t="s">
        <v>2108</v>
      </c>
      <c r="E314" s="77">
        <v>150</v>
      </c>
      <c r="F314" s="77">
        <v>63</v>
      </c>
      <c r="G314" s="77">
        <v>5.7</v>
      </c>
      <c r="H314" s="77">
        <v>9.3000000000000007</v>
      </c>
      <c r="I314" s="77">
        <v>0.15</v>
      </c>
      <c r="J314" s="77">
        <v>8.6999999999999993</v>
      </c>
      <c r="K314" s="77">
        <v>0.15</v>
      </c>
      <c r="L314" s="77"/>
    </row>
    <row r="315" spans="2:12" ht="32">
      <c r="B315" s="176" t="s">
        <v>192</v>
      </c>
      <c r="C315" t="s">
        <v>344</v>
      </c>
      <c r="D315" s="84" t="s">
        <v>198</v>
      </c>
      <c r="E315" s="77">
        <v>125</v>
      </c>
      <c r="F315" s="77">
        <v>47</v>
      </c>
      <c r="G315" s="77">
        <v>5.4</v>
      </c>
      <c r="H315" s="77">
        <v>6.1</v>
      </c>
      <c r="I315" s="77">
        <v>0.1</v>
      </c>
      <c r="J315" s="77">
        <v>6.1</v>
      </c>
      <c r="K315" s="77">
        <v>0.1</v>
      </c>
      <c r="L315" s="77"/>
    </row>
    <row r="316" spans="2:12" ht="32">
      <c r="B316" s="176" t="s">
        <v>192</v>
      </c>
      <c r="C316" t="s">
        <v>345</v>
      </c>
      <c r="D316" s="84" t="s">
        <v>197</v>
      </c>
      <c r="E316" s="77">
        <v>160</v>
      </c>
      <c r="F316" s="77">
        <v>48</v>
      </c>
      <c r="G316" s="77">
        <v>3.7</v>
      </c>
      <c r="H316" s="77">
        <v>7.8</v>
      </c>
      <c r="I316" s="77">
        <v>0.2</v>
      </c>
      <c r="J316" s="77">
        <v>7.7</v>
      </c>
      <c r="K316" s="77">
        <v>0.2</v>
      </c>
      <c r="L316" s="77"/>
    </row>
    <row r="317" spans="2:12" ht="24">
      <c r="B317" s="176" t="s">
        <v>192</v>
      </c>
      <c r="C317" t="s">
        <v>2060</v>
      </c>
      <c r="E317" s="77">
        <v>160</v>
      </c>
      <c r="F317" s="77">
        <v>50</v>
      </c>
      <c r="G317" s="77">
        <v>4</v>
      </c>
      <c r="H317" s="77">
        <v>7</v>
      </c>
      <c r="I317" s="77">
        <v>0.6</v>
      </c>
      <c r="J317" s="77">
        <v>5.8</v>
      </c>
      <c r="K317" s="77">
        <v>0.3</v>
      </c>
      <c r="L317" s="77"/>
    </row>
    <row r="318" spans="2:12" ht="24">
      <c r="B318" s="176" t="s">
        <v>192</v>
      </c>
      <c r="C318" t="s">
        <v>2061</v>
      </c>
      <c r="E318" s="77">
        <v>125</v>
      </c>
      <c r="F318" s="77">
        <v>44</v>
      </c>
      <c r="G318" s="77">
        <v>5.4</v>
      </c>
      <c r="H318" s="77">
        <v>5.5</v>
      </c>
      <c r="I318" s="77">
        <v>0.1</v>
      </c>
      <c r="J318" s="77">
        <v>5.4</v>
      </c>
      <c r="K318" s="77">
        <v>0</v>
      </c>
      <c r="L318" s="77"/>
    </row>
    <row r="319" spans="2:12" ht="24">
      <c r="B319" s="176" t="s">
        <v>192</v>
      </c>
      <c r="C319" t="s">
        <v>2056</v>
      </c>
      <c r="E319" s="77">
        <v>100</v>
      </c>
      <c r="F319" s="77">
        <v>30</v>
      </c>
      <c r="G319" s="77">
        <v>2.8</v>
      </c>
      <c r="H319" s="77">
        <v>3.9</v>
      </c>
      <c r="I319" s="77">
        <v>0.3</v>
      </c>
      <c r="J319" s="77">
        <v>3.6</v>
      </c>
      <c r="K319" s="77">
        <v>0.2</v>
      </c>
      <c r="L319" s="77"/>
    </row>
    <row r="320" spans="2:12" ht="48">
      <c r="B320" s="176" t="s">
        <v>192</v>
      </c>
      <c r="C320" s="35" t="s">
        <v>199</v>
      </c>
      <c r="D320" s="84" t="s">
        <v>155</v>
      </c>
      <c r="E320" s="77">
        <v>120</v>
      </c>
      <c r="F320" s="77">
        <v>41</v>
      </c>
      <c r="G320" s="77">
        <v>4.8</v>
      </c>
      <c r="H320" s="77">
        <v>5.2</v>
      </c>
      <c r="I320" s="77">
        <v>2.5</v>
      </c>
      <c r="J320" s="77">
        <v>4.5999999999999996</v>
      </c>
      <c r="K320" s="77">
        <v>0.1</v>
      </c>
      <c r="L320" s="77">
        <v>0.12</v>
      </c>
    </row>
    <row r="321" spans="2:12" ht="24">
      <c r="B321" s="176" t="s">
        <v>192</v>
      </c>
      <c r="C321" s="35" t="s">
        <v>2059</v>
      </c>
      <c r="E321" s="77">
        <v>100</v>
      </c>
      <c r="F321" s="77">
        <v>60</v>
      </c>
      <c r="G321" s="77">
        <v>5.8</v>
      </c>
      <c r="H321" s="77">
        <v>4.7</v>
      </c>
      <c r="I321" s="77">
        <v>2</v>
      </c>
      <c r="J321" s="77">
        <v>4.7</v>
      </c>
      <c r="K321" s="77">
        <v>1.4</v>
      </c>
      <c r="L321" s="77"/>
    </row>
    <row r="322" spans="2:12">
      <c r="B322" s="176"/>
      <c r="C322" s="35" t="s">
        <v>2109</v>
      </c>
      <c r="E322" s="77">
        <v>100</v>
      </c>
      <c r="F322" s="77">
        <v>75</v>
      </c>
      <c r="G322" s="77">
        <v>5</v>
      </c>
      <c r="H322" s="77">
        <v>4.7</v>
      </c>
      <c r="I322" s="77">
        <v>3.8</v>
      </c>
      <c r="J322" s="77">
        <v>4.7</v>
      </c>
      <c r="K322" s="77">
        <v>2.4</v>
      </c>
      <c r="L322" s="77"/>
    </row>
    <row r="323" spans="2:12" ht="24">
      <c r="B323" s="176" t="s">
        <v>192</v>
      </c>
      <c r="C323" s="35" t="s">
        <v>2045</v>
      </c>
      <c r="E323" s="77">
        <v>100</v>
      </c>
      <c r="F323" s="77">
        <v>31</v>
      </c>
      <c r="G323" s="77">
        <v>2.8</v>
      </c>
      <c r="H323" s="77">
        <v>4</v>
      </c>
      <c r="I323" s="77">
        <v>0.4</v>
      </c>
      <c r="J323" s="77">
        <v>4</v>
      </c>
      <c r="K323" s="77">
        <v>0.2</v>
      </c>
      <c r="L323" s="77"/>
    </row>
    <row r="324" spans="2:12" ht="24">
      <c r="B324" s="176" t="s">
        <v>192</v>
      </c>
      <c r="C324" s="35" t="s">
        <v>2052</v>
      </c>
      <c r="E324" s="77">
        <v>100</v>
      </c>
      <c r="F324" s="77">
        <v>38</v>
      </c>
      <c r="G324" s="77">
        <v>2.7</v>
      </c>
      <c r="H324" s="77">
        <v>4.2</v>
      </c>
      <c r="I324" s="77">
        <v>1.1000000000000001</v>
      </c>
      <c r="J324" s="77">
        <v>4</v>
      </c>
      <c r="K324" s="77">
        <v>0.1</v>
      </c>
      <c r="L324" s="77"/>
    </row>
    <row r="325" spans="2:12" ht="24">
      <c r="B325" s="176" t="s">
        <v>192</v>
      </c>
      <c r="C325" s="35" t="s">
        <v>2069</v>
      </c>
      <c r="E325" s="77">
        <v>100</v>
      </c>
      <c r="F325" s="77">
        <v>29</v>
      </c>
      <c r="G325" s="77">
        <v>3.3</v>
      </c>
      <c r="H325" s="77">
        <v>3.8</v>
      </c>
      <c r="I325" s="77">
        <v>0.1</v>
      </c>
      <c r="J325" s="77">
        <v>3.5</v>
      </c>
      <c r="K325" s="77">
        <v>0</v>
      </c>
      <c r="L325" s="77"/>
    </row>
    <row r="326" spans="2:12" ht="48">
      <c r="B326" s="176" t="s">
        <v>192</v>
      </c>
      <c r="C326" s="35" t="s">
        <v>200</v>
      </c>
      <c r="D326" s="84" t="s">
        <v>159</v>
      </c>
      <c r="E326" s="77">
        <v>125</v>
      </c>
      <c r="F326" s="77">
        <v>57.5</v>
      </c>
      <c r="G326" s="77">
        <v>9.5</v>
      </c>
      <c r="H326" s="77">
        <v>4.875</v>
      </c>
      <c r="I326" s="77">
        <v>0.125</v>
      </c>
      <c r="J326" s="77">
        <v>4.875</v>
      </c>
      <c r="K326" s="77">
        <v>0.125</v>
      </c>
      <c r="L326" s="77"/>
    </row>
    <row r="327" spans="2:12" ht="24">
      <c r="B327" s="176" t="s">
        <v>192</v>
      </c>
      <c r="C327" s="35" t="s">
        <v>2083</v>
      </c>
      <c r="E327" s="77">
        <v>125</v>
      </c>
      <c r="F327" s="77">
        <v>73</v>
      </c>
      <c r="G327" s="77">
        <v>7.3</v>
      </c>
      <c r="H327" s="77">
        <v>5.3</v>
      </c>
      <c r="I327" s="77">
        <v>2.5</v>
      </c>
      <c r="J327" s="77">
        <v>5.3</v>
      </c>
      <c r="K327" s="77">
        <v>1.6</v>
      </c>
      <c r="L327" s="77"/>
    </row>
    <row r="328" spans="2:12" ht="24">
      <c r="B328" s="176" t="s">
        <v>192</v>
      </c>
      <c r="C328" s="35" t="s">
        <v>2110</v>
      </c>
      <c r="E328" s="77">
        <v>150</v>
      </c>
      <c r="F328" s="77">
        <v>87</v>
      </c>
      <c r="G328" s="77">
        <v>9</v>
      </c>
      <c r="H328" s="77">
        <v>6</v>
      </c>
      <c r="I328" s="77">
        <v>3</v>
      </c>
      <c r="J328" s="77">
        <v>6</v>
      </c>
      <c r="K328" s="77">
        <v>2.1</v>
      </c>
      <c r="L328" s="77"/>
    </row>
    <row r="329" spans="2:12" ht="24">
      <c r="B329" s="176" t="s">
        <v>192</v>
      </c>
      <c r="C329" s="35" t="s">
        <v>2115</v>
      </c>
      <c r="E329" s="77">
        <v>150</v>
      </c>
      <c r="F329" s="77">
        <v>69</v>
      </c>
      <c r="G329" s="77">
        <v>10.199999999999999</v>
      </c>
      <c r="H329" s="77">
        <v>6.8</v>
      </c>
      <c r="I329" s="77">
        <v>0.2</v>
      </c>
      <c r="J329" s="77">
        <v>6.8</v>
      </c>
      <c r="K329" s="77">
        <v>0.2</v>
      </c>
      <c r="L329" s="77"/>
    </row>
    <row r="330" spans="2:12" ht="80">
      <c r="B330" s="176" t="s">
        <v>192</v>
      </c>
      <c r="C330" s="35" t="s">
        <v>674</v>
      </c>
      <c r="D330" s="84" t="s">
        <v>201</v>
      </c>
      <c r="E330" s="77">
        <v>155</v>
      </c>
      <c r="F330" s="77">
        <v>53</v>
      </c>
      <c r="G330" s="77">
        <v>3.4</v>
      </c>
      <c r="H330" s="77">
        <v>7.3</v>
      </c>
      <c r="I330" s="77">
        <v>0.3</v>
      </c>
      <c r="J330" s="77">
        <v>7.1</v>
      </c>
      <c r="K330" s="77">
        <v>0.2</v>
      </c>
      <c r="L330" s="77">
        <v>1.4</v>
      </c>
    </row>
    <row r="331" spans="2:12" ht="24">
      <c r="B331" s="176" t="s">
        <v>192</v>
      </c>
      <c r="C331" s="35" t="s">
        <v>2082</v>
      </c>
      <c r="E331" s="77">
        <v>120</v>
      </c>
      <c r="F331" s="77">
        <v>53</v>
      </c>
      <c r="G331" s="77">
        <v>5.4</v>
      </c>
      <c r="H331" s="77">
        <v>7.5</v>
      </c>
      <c r="I331" s="77">
        <v>0.1</v>
      </c>
      <c r="J331" s="77">
        <v>7.5</v>
      </c>
      <c r="K331" s="77">
        <v>0.1</v>
      </c>
      <c r="L331" s="77"/>
    </row>
    <row r="332" spans="2:12" ht="24">
      <c r="B332" s="176" t="s">
        <v>192</v>
      </c>
      <c r="C332" s="35" t="s">
        <v>2085</v>
      </c>
      <c r="E332" s="77">
        <v>120</v>
      </c>
      <c r="F332" s="77">
        <v>72</v>
      </c>
      <c r="G332" s="77">
        <v>4</v>
      </c>
      <c r="H332" s="77">
        <v>5.2</v>
      </c>
      <c r="I332" s="77">
        <v>4</v>
      </c>
      <c r="J332" s="77">
        <v>5.2</v>
      </c>
      <c r="K332" s="77">
        <v>2.4</v>
      </c>
      <c r="L332" s="77"/>
    </row>
    <row r="333" spans="2:12" ht="80">
      <c r="B333" s="176" t="s">
        <v>192</v>
      </c>
      <c r="C333" s="35" t="s">
        <v>346</v>
      </c>
      <c r="D333" s="84" t="s">
        <v>202</v>
      </c>
      <c r="E333" s="77">
        <v>160</v>
      </c>
      <c r="F333" s="77">
        <v>130</v>
      </c>
      <c r="G333" s="77">
        <v>3.6</v>
      </c>
      <c r="H333" s="77">
        <v>23</v>
      </c>
      <c r="I333" s="77">
        <v>2.5</v>
      </c>
      <c r="J333" s="77">
        <v>23</v>
      </c>
      <c r="K333" s="77">
        <v>1.7</v>
      </c>
      <c r="L333" s="77"/>
    </row>
    <row r="334" spans="2:12" ht="80">
      <c r="B334" s="176" t="s">
        <v>192</v>
      </c>
      <c r="C334" s="35" t="s">
        <v>347</v>
      </c>
      <c r="D334" s="84" t="s">
        <v>201</v>
      </c>
      <c r="E334" s="77">
        <v>120</v>
      </c>
      <c r="F334" s="77">
        <v>87.6</v>
      </c>
      <c r="G334" s="77">
        <v>4.4400000000000004</v>
      </c>
      <c r="H334" s="77">
        <v>12</v>
      </c>
      <c r="I334" s="77">
        <v>1.8</v>
      </c>
      <c r="J334" s="77">
        <v>4.4400000000000004</v>
      </c>
      <c r="K334" s="77">
        <v>1.2</v>
      </c>
      <c r="L334" s="77"/>
    </row>
    <row r="335" spans="2:12" ht="80">
      <c r="B335" s="176" t="s">
        <v>192</v>
      </c>
      <c r="C335" s="35" t="s">
        <v>348</v>
      </c>
      <c r="D335" s="84" t="s">
        <v>203</v>
      </c>
      <c r="E335" s="77">
        <v>164</v>
      </c>
      <c r="F335" s="77">
        <v>111.52</v>
      </c>
      <c r="G335" s="77">
        <v>5.0839999999999996</v>
      </c>
      <c r="H335" s="77">
        <v>21.32</v>
      </c>
      <c r="I335" s="77">
        <v>0.32800000000000001</v>
      </c>
      <c r="J335" s="77">
        <v>21.32</v>
      </c>
      <c r="K335" s="77">
        <v>0.16400000000000001</v>
      </c>
      <c r="L335" s="77"/>
    </row>
    <row r="336" spans="2:12" ht="24">
      <c r="B336" s="176" t="s">
        <v>192</v>
      </c>
      <c r="C336" s="35" t="s">
        <v>675</v>
      </c>
      <c r="E336" s="77">
        <v>120</v>
      </c>
      <c r="F336" s="77">
        <v>52</v>
      </c>
      <c r="G336" s="77">
        <v>5.8</v>
      </c>
      <c r="H336" s="77">
        <v>5.8</v>
      </c>
      <c r="I336" s="77">
        <v>0.1</v>
      </c>
      <c r="J336" s="77">
        <v>5.6</v>
      </c>
      <c r="K336" s="77">
        <v>0.1</v>
      </c>
      <c r="L336" s="77">
        <v>0.5</v>
      </c>
    </row>
    <row r="337" spans="2:12" ht="24">
      <c r="B337" s="176" t="s">
        <v>192</v>
      </c>
      <c r="C337" s="35" t="s">
        <v>676</v>
      </c>
      <c r="E337" s="77">
        <v>156</v>
      </c>
      <c r="F337" s="77">
        <v>64</v>
      </c>
      <c r="G337" s="77">
        <v>4.7</v>
      </c>
      <c r="H337" s="77">
        <v>8.1</v>
      </c>
      <c r="I337" s="77">
        <v>0.5</v>
      </c>
      <c r="J337" s="77">
        <v>6.6</v>
      </c>
      <c r="K337" s="77">
        <v>0.2</v>
      </c>
      <c r="L337" s="77">
        <v>2.2999999999999998</v>
      </c>
    </row>
    <row r="338" spans="2:12" ht="24">
      <c r="B338" s="176" t="s">
        <v>192</v>
      </c>
      <c r="C338" s="35" t="s">
        <v>688</v>
      </c>
      <c r="E338" s="77">
        <v>170</v>
      </c>
      <c r="F338" s="77">
        <v>56</v>
      </c>
      <c r="G338" s="77">
        <v>4.9000000000000004</v>
      </c>
      <c r="H338" s="77">
        <v>8</v>
      </c>
      <c r="I338" s="77">
        <v>0.2</v>
      </c>
      <c r="J338" s="77">
        <v>7.8</v>
      </c>
      <c r="K338" s="77">
        <v>0.2</v>
      </c>
      <c r="L338" s="77">
        <v>1.5</v>
      </c>
    </row>
    <row r="339" spans="2:12" ht="24">
      <c r="B339" s="176" t="s">
        <v>192</v>
      </c>
      <c r="C339" s="35" t="s">
        <v>2055</v>
      </c>
      <c r="E339" s="77">
        <v>100</v>
      </c>
      <c r="F339" s="77">
        <v>47</v>
      </c>
      <c r="G339" s="77">
        <v>3.7</v>
      </c>
      <c r="H339" s="77">
        <v>4.8</v>
      </c>
      <c r="I339" s="77">
        <v>1.5</v>
      </c>
      <c r="J339" s="77">
        <v>4.8</v>
      </c>
      <c r="K339" s="77">
        <v>0.9</v>
      </c>
      <c r="L339" s="77"/>
    </row>
    <row r="340" spans="2:12">
      <c r="B340" s="176"/>
      <c r="C340" s="35" t="s">
        <v>2114</v>
      </c>
      <c r="E340" s="77">
        <v>100</v>
      </c>
      <c r="F340" s="77">
        <v>58</v>
      </c>
      <c r="G340" s="77">
        <v>5</v>
      </c>
      <c r="H340" s="77">
        <v>4.3</v>
      </c>
      <c r="I340" s="77">
        <v>2</v>
      </c>
      <c r="J340" s="77">
        <v>4.3</v>
      </c>
      <c r="K340" s="77">
        <v>1.3</v>
      </c>
      <c r="L340" s="77"/>
    </row>
    <row r="341" spans="2:12" ht="24">
      <c r="B341" s="176" t="s">
        <v>192</v>
      </c>
      <c r="C341" s="35" t="s">
        <v>2058</v>
      </c>
      <c r="E341" s="77">
        <v>100</v>
      </c>
      <c r="F341" s="77">
        <v>74</v>
      </c>
      <c r="G341" s="77">
        <v>3.9</v>
      </c>
      <c r="H341" s="77">
        <v>5.0999999999999996</v>
      </c>
      <c r="I341" s="77">
        <v>4.2</v>
      </c>
      <c r="J341" s="77">
        <v>3.9</v>
      </c>
      <c r="K341" s="77">
        <v>2.9</v>
      </c>
      <c r="L341" s="77"/>
    </row>
    <row r="342" spans="2:12" ht="24">
      <c r="B342" s="176" t="s">
        <v>192</v>
      </c>
      <c r="C342" s="35" t="s">
        <v>2057</v>
      </c>
      <c r="E342" s="77">
        <v>100</v>
      </c>
      <c r="F342" s="77">
        <v>62</v>
      </c>
      <c r="G342" s="77">
        <v>1.3</v>
      </c>
      <c r="H342" s="77">
        <v>8.9</v>
      </c>
      <c r="I342" s="77">
        <v>2.2999999999999998</v>
      </c>
      <c r="J342" s="77">
        <v>8.8000000000000007</v>
      </c>
      <c r="K342" s="77">
        <v>1.6</v>
      </c>
      <c r="L342" s="77"/>
    </row>
    <row r="343" spans="2:12" ht="24">
      <c r="B343" s="176" t="s">
        <v>192</v>
      </c>
      <c r="C343" s="35" t="s">
        <v>2084</v>
      </c>
      <c r="E343" s="77">
        <v>100</v>
      </c>
      <c r="F343" s="77">
        <v>39</v>
      </c>
      <c r="G343" s="77">
        <v>3</v>
      </c>
      <c r="H343" s="77">
        <v>3.5</v>
      </c>
      <c r="I343" s="77">
        <v>1.3</v>
      </c>
      <c r="J343" s="77">
        <v>3.5</v>
      </c>
      <c r="K343" s="77">
        <v>0.9</v>
      </c>
      <c r="L343" s="77">
        <v>0.1</v>
      </c>
    </row>
    <row r="344" spans="2:12">
      <c r="B344" s="176"/>
      <c r="C344" s="35" t="s">
        <v>2111</v>
      </c>
      <c r="E344" s="77">
        <v>100</v>
      </c>
      <c r="F344" s="77">
        <v>43</v>
      </c>
      <c r="G344" s="77">
        <v>3.4</v>
      </c>
      <c r="H344" s="77">
        <v>4</v>
      </c>
      <c r="I344" s="77">
        <v>1.5</v>
      </c>
      <c r="J344" s="77">
        <v>4</v>
      </c>
      <c r="K344" s="77">
        <v>0.9</v>
      </c>
      <c r="L344" s="77"/>
    </row>
    <row r="345" spans="2:12" ht="24">
      <c r="B345" s="176" t="s">
        <v>192</v>
      </c>
      <c r="C345" s="35" t="s">
        <v>2103</v>
      </c>
      <c r="E345" s="77">
        <v>200</v>
      </c>
      <c r="F345" s="77">
        <v>94</v>
      </c>
      <c r="G345" s="77">
        <v>6.4</v>
      </c>
      <c r="H345" s="77">
        <v>8.1999999999999993</v>
      </c>
      <c r="I345" s="77">
        <v>3.4</v>
      </c>
      <c r="J345" s="77">
        <v>8.1999999999999993</v>
      </c>
      <c r="K345" s="77">
        <v>2.4</v>
      </c>
      <c r="L345" s="77"/>
    </row>
    <row r="346" spans="2:12" ht="24">
      <c r="B346" s="176" t="s">
        <v>192</v>
      </c>
      <c r="C346" s="35" t="s">
        <v>689</v>
      </c>
      <c r="E346" s="77">
        <v>100</v>
      </c>
      <c r="F346" s="77">
        <v>42</v>
      </c>
      <c r="G346" s="77">
        <v>4</v>
      </c>
      <c r="H346" s="77"/>
      <c r="I346" s="77">
        <v>2.2999999999999998</v>
      </c>
      <c r="J346" s="77"/>
      <c r="K346" s="77">
        <v>0.4</v>
      </c>
      <c r="L346" s="77">
        <v>1</v>
      </c>
    </row>
    <row r="347" spans="2:12" ht="24">
      <c r="B347" s="176" t="s">
        <v>192</v>
      </c>
      <c r="C347" s="35" t="s">
        <v>690</v>
      </c>
      <c r="E347" s="77">
        <v>100</v>
      </c>
      <c r="F347" s="77">
        <v>84</v>
      </c>
      <c r="G347" s="77">
        <v>5.2</v>
      </c>
      <c r="H347" s="77">
        <v>8.5</v>
      </c>
      <c r="I347" s="77">
        <v>3</v>
      </c>
      <c r="J347" s="77">
        <v>8.1999999999999993</v>
      </c>
      <c r="K347" s="77">
        <v>0.5</v>
      </c>
      <c r="L347" s="77">
        <v>1.2</v>
      </c>
    </row>
    <row r="348" spans="2:12" ht="24">
      <c r="B348" s="176" t="s">
        <v>192</v>
      </c>
      <c r="C348" s="35" t="s">
        <v>1040</v>
      </c>
      <c r="E348" s="77">
        <v>100</v>
      </c>
      <c r="F348" s="77">
        <v>84</v>
      </c>
      <c r="G348" s="77">
        <v>5.2</v>
      </c>
      <c r="H348" s="77">
        <v>8.5</v>
      </c>
      <c r="I348" s="77">
        <v>3</v>
      </c>
      <c r="J348" s="77">
        <v>8.1999999999999993</v>
      </c>
      <c r="K348" s="77">
        <v>0.5</v>
      </c>
      <c r="L348" s="77">
        <v>0.6</v>
      </c>
    </row>
    <row r="349" spans="2:12" ht="24">
      <c r="B349" s="176" t="s">
        <v>192</v>
      </c>
      <c r="C349" s="35" t="s">
        <v>2081</v>
      </c>
      <c r="E349" s="77">
        <v>120</v>
      </c>
      <c r="F349" s="77">
        <v>114</v>
      </c>
      <c r="G349" s="77">
        <v>0.6</v>
      </c>
      <c r="H349" s="77">
        <v>14.04</v>
      </c>
      <c r="I349" s="77">
        <v>5.88</v>
      </c>
      <c r="J349" s="77">
        <v>8.0399999999999991</v>
      </c>
      <c r="K349" s="77">
        <v>5.7</v>
      </c>
      <c r="L349" s="77"/>
    </row>
    <row r="350" spans="2:12">
      <c r="B350" s="176"/>
      <c r="C350" s="35" t="s">
        <v>2116</v>
      </c>
      <c r="E350" s="77">
        <v>100</v>
      </c>
      <c r="F350" s="77">
        <v>61</v>
      </c>
      <c r="G350" s="77">
        <v>1.6</v>
      </c>
      <c r="H350" s="77">
        <v>4.3</v>
      </c>
      <c r="I350" s="77">
        <v>3.8</v>
      </c>
      <c r="J350" s="77">
        <v>0.6</v>
      </c>
      <c r="K350" s="77">
        <v>0.3</v>
      </c>
      <c r="L350" s="77"/>
    </row>
    <row r="351" spans="2:12">
      <c r="B351" s="176"/>
      <c r="C351" s="35" t="s">
        <v>2117</v>
      </c>
      <c r="E351" s="77">
        <v>100</v>
      </c>
      <c r="F351" s="77">
        <v>69</v>
      </c>
      <c r="G351" s="77">
        <v>0.5</v>
      </c>
      <c r="H351" s="77">
        <v>4.9000000000000004</v>
      </c>
      <c r="I351" s="77">
        <v>5.0999999999999996</v>
      </c>
      <c r="J351" s="77">
        <v>1</v>
      </c>
      <c r="K351" s="77">
        <v>4.8</v>
      </c>
      <c r="L351" s="77"/>
    </row>
    <row r="352" spans="2:12" ht="24">
      <c r="B352" s="176" t="s">
        <v>192</v>
      </c>
      <c r="C352" s="35" t="s">
        <v>1041</v>
      </c>
      <c r="E352" s="77">
        <v>100</v>
      </c>
      <c r="F352" s="77">
        <v>41</v>
      </c>
      <c r="G352" s="77">
        <v>3.7</v>
      </c>
      <c r="H352" s="77">
        <v>1.2</v>
      </c>
      <c r="I352" s="77">
        <v>2.1</v>
      </c>
      <c r="J352" s="77">
        <v>0.4</v>
      </c>
      <c r="K352" s="77">
        <v>0.4</v>
      </c>
      <c r="L352" s="77">
        <v>1.3</v>
      </c>
    </row>
    <row r="353" spans="2:12" ht="24">
      <c r="B353" s="176" t="s">
        <v>192</v>
      </c>
      <c r="C353" s="35" t="s">
        <v>2070</v>
      </c>
      <c r="E353" s="77">
        <v>125</v>
      </c>
      <c r="F353" s="77">
        <v>46</v>
      </c>
      <c r="G353" s="77">
        <v>5.0999999999999996</v>
      </c>
      <c r="H353" s="77">
        <v>6.1</v>
      </c>
      <c r="I353" s="77">
        <v>0.1</v>
      </c>
      <c r="J353" s="77">
        <v>5.0999999999999996</v>
      </c>
      <c r="K353" s="77">
        <v>0.1</v>
      </c>
      <c r="L353" s="77"/>
    </row>
    <row r="354" spans="2:12" ht="48">
      <c r="B354" s="176" t="s">
        <v>192</v>
      </c>
      <c r="C354" s="35" t="s">
        <v>204</v>
      </c>
      <c r="D354" s="84" t="s">
        <v>159</v>
      </c>
      <c r="E354" s="77">
        <v>170</v>
      </c>
      <c r="F354" s="77">
        <v>86</v>
      </c>
      <c r="G354" s="77">
        <v>12</v>
      </c>
      <c r="H354" s="77">
        <v>7.8</v>
      </c>
      <c r="I354" s="77">
        <v>0.7</v>
      </c>
      <c r="J354" s="77">
        <v>7.3</v>
      </c>
      <c r="K354" s="77">
        <v>0.3</v>
      </c>
      <c r="L354" s="77"/>
    </row>
    <row r="355" spans="2:12" ht="48">
      <c r="B355" s="176" t="s">
        <v>192</v>
      </c>
      <c r="C355" s="35" t="s">
        <v>290</v>
      </c>
      <c r="D355" s="84" t="s">
        <v>155</v>
      </c>
      <c r="E355" s="77">
        <v>170</v>
      </c>
      <c r="F355" s="77">
        <v>90</v>
      </c>
      <c r="G355" s="77">
        <v>13</v>
      </c>
      <c r="H355" s="77">
        <v>8</v>
      </c>
      <c r="I355" s="77">
        <v>0.7</v>
      </c>
      <c r="J355" s="77">
        <v>8</v>
      </c>
      <c r="K355" s="77">
        <v>0.3</v>
      </c>
      <c r="L355" s="77"/>
    </row>
    <row r="356" spans="2:12" ht="24">
      <c r="B356" s="176" t="s">
        <v>192</v>
      </c>
      <c r="C356" s="35" t="s">
        <v>677</v>
      </c>
      <c r="E356" s="77">
        <v>100</v>
      </c>
      <c r="F356" s="77">
        <v>56</v>
      </c>
      <c r="G356" s="77">
        <v>9.1</v>
      </c>
      <c r="H356" s="77">
        <v>4.3</v>
      </c>
      <c r="I356" s="77">
        <v>0.2</v>
      </c>
      <c r="J356" s="77">
        <v>4</v>
      </c>
      <c r="K356" s="77">
        <v>0.1</v>
      </c>
      <c r="L356" s="77"/>
    </row>
    <row r="357" spans="2:12" ht="48">
      <c r="B357" s="176" t="s">
        <v>192</v>
      </c>
      <c r="C357" s="35" t="s">
        <v>2050</v>
      </c>
      <c r="D357" s="84" t="s">
        <v>159</v>
      </c>
      <c r="E357" s="77">
        <v>280</v>
      </c>
      <c r="F357" s="77">
        <v>140</v>
      </c>
      <c r="G357" s="77">
        <v>20</v>
      </c>
      <c r="H357" s="77">
        <v>12.9</v>
      </c>
      <c r="I357" s="77">
        <v>1.1000000000000001</v>
      </c>
      <c r="J357" s="77">
        <v>12</v>
      </c>
      <c r="K357" s="77">
        <v>0.6</v>
      </c>
      <c r="L357" s="77"/>
    </row>
    <row r="358" spans="2:12" ht="24">
      <c r="B358" s="176" t="s">
        <v>192</v>
      </c>
      <c r="C358" s="35" t="s">
        <v>1062</v>
      </c>
      <c r="E358" s="77">
        <v>280</v>
      </c>
      <c r="F358" s="77">
        <v>202</v>
      </c>
      <c r="G358" s="77">
        <v>22.4</v>
      </c>
      <c r="H358" s="77">
        <v>18.5</v>
      </c>
      <c r="I358" s="77">
        <v>4.2</v>
      </c>
      <c r="J358" s="77">
        <v>17.899999999999999</v>
      </c>
      <c r="K358" s="77">
        <v>2.5</v>
      </c>
      <c r="L358" s="77"/>
    </row>
    <row r="359" spans="2:12" ht="24">
      <c r="B359" s="176" t="s">
        <v>192</v>
      </c>
      <c r="C359" s="35" t="s">
        <v>2118</v>
      </c>
      <c r="E359" s="77">
        <v>100</v>
      </c>
      <c r="F359" s="77">
        <v>62</v>
      </c>
      <c r="G359" s="77">
        <v>11</v>
      </c>
      <c r="H359" s="77">
        <v>4</v>
      </c>
      <c r="I359" s="77">
        <v>0.1</v>
      </c>
      <c r="J359" s="77">
        <v>4</v>
      </c>
      <c r="K359" s="77">
        <v>0.1</v>
      </c>
      <c r="L359" s="77"/>
    </row>
    <row r="360" spans="2:12">
      <c r="B360" s="176"/>
      <c r="C360" s="35" t="s">
        <v>2119</v>
      </c>
      <c r="E360" s="77">
        <v>150</v>
      </c>
      <c r="F360" s="77">
        <v>70</v>
      </c>
      <c r="G360" s="77">
        <v>12</v>
      </c>
      <c r="H360" s="77">
        <v>4.7</v>
      </c>
      <c r="I360" s="77">
        <v>0.4</v>
      </c>
      <c r="J360" s="77">
        <v>4.7</v>
      </c>
      <c r="K360" s="77">
        <v>0.2</v>
      </c>
      <c r="L360" s="77"/>
    </row>
    <row r="361" spans="2:12">
      <c r="B361" s="176"/>
      <c r="C361" s="35" t="s">
        <v>2121</v>
      </c>
      <c r="E361" s="77">
        <v>125</v>
      </c>
      <c r="F361" s="77">
        <v>79</v>
      </c>
      <c r="G361" s="77">
        <v>8.1</v>
      </c>
      <c r="H361" s="77">
        <v>11</v>
      </c>
      <c r="I361" s="77">
        <v>0.2</v>
      </c>
      <c r="J361" s="77">
        <v>11</v>
      </c>
      <c r="K361" s="77">
        <v>0.1</v>
      </c>
      <c r="L361" s="77"/>
    </row>
    <row r="362" spans="2:12" ht="24">
      <c r="B362" s="176" t="s">
        <v>192</v>
      </c>
      <c r="C362" s="35" t="s">
        <v>2051</v>
      </c>
      <c r="E362" s="77">
        <v>100</v>
      </c>
      <c r="F362" s="77">
        <v>55</v>
      </c>
      <c r="G362" s="77">
        <v>9.1999999999999993</v>
      </c>
      <c r="H362" s="380"/>
      <c r="I362" s="77">
        <v>0.2</v>
      </c>
      <c r="J362" s="77">
        <v>2.2000000000000002</v>
      </c>
      <c r="K362" s="77">
        <v>0.2</v>
      </c>
      <c r="L362" s="77"/>
    </row>
    <row r="363" spans="2:12" ht="48">
      <c r="B363" s="176" t="s">
        <v>192</v>
      </c>
      <c r="C363" s="35" t="s">
        <v>205</v>
      </c>
      <c r="D363" s="84" t="s">
        <v>159</v>
      </c>
      <c r="E363" s="77">
        <v>300</v>
      </c>
      <c r="F363" s="77">
        <v>153</v>
      </c>
      <c r="G363" s="77">
        <v>22.8</v>
      </c>
      <c r="H363" s="77">
        <v>14.7</v>
      </c>
      <c r="I363" s="77">
        <v>0.3</v>
      </c>
      <c r="J363" s="77">
        <v>14.7</v>
      </c>
      <c r="K363" s="77"/>
      <c r="L363" s="77"/>
    </row>
    <row r="364" spans="2:12" ht="48">
      <c r="B364" s="176" t="s">
        <v>192</v>
      </c>
      <c r="C364" s="35" t="s">
        <v>206</v>
      </c>
      <c r="D364" s="84" t="s">
        <v>159</v>
      </c>
      <c r="E364" s="77">
        <v>245</v>
      </c>
      <c r="F364" s="77">
        <v>151.9</v>
      </c>
      <c r="G364" s="77">
        <v>17.64</v>
      </c>
      <c r="H364" s="77">
        <v>13.965</v>
      </c>
      <c r="I364" s="77">
        <v>2.6949999999999998</v>
      </c>
      <c r="J364" s="77">
        <v>12.005000000000001</v>
      </c>
      <c r="K364" s="77">
        <v>1.96</v>
      </c>
      <c r="L364" s="77"/>
    </row>
    <row r="365" spans="2:12" ht="24">
      <c r="B365" s="176" t="s">
        <v>192</v>
      </c>
      <c r="C365" s="35" t="s">
        <v>2122</v>
      </c>
      <c r="E365" s="77">
        <v>230</v>
      </c>
      <c r="F365" s="77">
        <v>168</v>
      </c>
      <c r="G365" s="77">
        <v>18.399999999999999</v>
      </c>
      <c r="H365" s="77">
        <v>15.2</v>
      </c>
      <c r="I365" s="77">
        <v>3.5</v>
      </c>
      <c r="J365" s="77">
        <v>14.7</v>
      </c>
      <c r="K365" s="77">
        <v>2.1</v>
      </c>
      <c r="L365" s="77"/>
    </row>
    <row r="366" spans="2:12" ht="32">
      <c r="B366" s="176" t="s">
        <v>192</v>
      </c>
      <c r="C366" s="35" t="s">
        <v>505</v>
      </c>
      <c r="D366" s="84" t="s">
        <v>120</v>
      </c>
      <c r="E366" s="77">
        <v>125</v>
      </c>
      <c r="F366" s="77">
        <v>68.75</v>
      </c>
      <c r="G366" s="77">
        <v>10.88</v>
      </c>
      <c r="H366" s="77">
        <v>4.25</v>
      </c>
      <c r="I366" s="77">
        <v>0.88</v>
      </c>
      <c r="J366" s="77">
        <v>3.75</v>
      </c>
      <c r="K366" s="77">
        <v>0.5</v>
      </c>
      <c r="L366" s="77"/>
    </row>
    <row r="367" spans="2:12" ht="24">
      <c r="B367" s="176" t="s">
        <v>192</v>
      </c>
      <c r="C367" s="35" t="s">
        <v>2048</v>
      </c>
      <c r="E367" s="77">
        <v>345</v>
      </c>
      <c r="F367" s="77">
        <v>190</v>
      </c>
      <c r="G367" s="77">
        <v>30</v>
      </c>
      <c r="H367" s="77">
        <v>11.7</v>
      </c>
      <c r="I367" s="77">
        <v>2.4</v>
      </c>
      <c r="J367" s="77">
        <v>10.4</v>
      </c>
      <c r="K367" s="77">
        <v>1.4</v>
      </c>
      <c r="L367" s="77"/>
    </row>
    <row r="368" spans="2:12" ht="32">
      <c r="B368" s="176" t="s">
        <v>192</v>
      </c>
      <c r="C368" s="35" t="s">
        <v>506</v>
      </c>
      <c r="D368" s="84" t="s">
        <v>120</v>
      </c>
      <c r="E368" s="77">
        <v>150</v>
      </c>
      <c r="F368" s="77">
        <v>82</v>
      </c>
      <c r="G368" s="77">
        <v>14</v>
      </c>
      <c r="H368" s="77">
        <v>6</v>
      </c>
      <c r="I368" s="77">
        <v>0.5</v>
      </c>
      <c r="J368" s="77">
        <v>6</v>
      </c>
      <c r="K368" s="77">
        <v>0.3</v>
      </c>
      <c r="L368" s="77"/>
    </row>
    <row r="369" spans="2:12">
      <c r="B369" s="176"/>
      <c r="C369" s="35" t="s">
        <v>2107</v>
      </c>
      <c r="E369" s="77">
        <v>100</v>
      </c>
      <c r="F369" s="77">
        <v>55</v>
      </c>
      <c r="G369" s="77">
        <v>9.1</v>
      </c>
      <c r="H369" s="77">
        <v>4</v>
      </c>
      <c r="I369" s="77">
        <v>0.2</v>
      </c>
      <c r="J369" s="77">
        <v>3.7</v>
      </c>
      <c r="K369" s="77">
        <v>0.1</v>
      </c>
      <c r="L369" s="77"/>
    </row>
    <row r="370" spans="2:12" ht="48">
      <c r="B370" s="176" t="s">
        <v>192</v>
      </c>
      <c r="C370" s="35" t="s">
        <v>207</v>
      </c>
      <c r="D370" s="84" t="s">
        <v>159</v>
      </c>
      <c r="E370" s="77">
        <v>150</v>
      </c>
      <c r="F370" s="77">
        <v>75</v>
      </c>
      <c r="G370" s="77">
        <v>13</v>
      </c>
      <c r="H370" s="77">
        <v>5.7</v>
      </c>
      <c r="I370" s="77"/>
      <c r="J370" s="77">
        <v>5.0999999999999996</v>
      </c>
      <c r="K370" s="77"/>
      <c r="L370" s="77"/>
    </row>
    <row r="371" spans="2:12">
      <c r="B371" s="176"/>
      <c r="C371" s="35" t="s">
        <v>2053</v>
      </c>
      <c r="E371" s="77">
        <v>125</v>
      </c>
      <c r="F371" s="77">
        <v>73</v>
      </c>
      <c r="G371" s="422">
        <v>13</v>
      </c>
      <c r="H371" s="422">
        <v>4.5999999999999996</v>
      </c>
      <c r="I371" s="77">
        <v>0</v>
      </c>
      <c r="J371" s="77">
        <v>4.5999999999999996</v>
      </c>
      <c r="K371" s="77">
        <v>0</v>
      </c>
      <c r="L371" s="77"/>
    </row>
    <row r="372" spans="2:12" ht="24">
      <c r="B372" s="176" t="s">
        <v>192</v>
      </c>
      <c r="C372" s="35" t="s">
        <v>2120</v>
      </c>
      <c r="E372" s="77">
        <v>150</v>
      </c>
      <c r="F372" s="77">
        <v>111</v>
      </c>
      <c r="G372" s="77">
        <v>10.1</v>
      </c>
      <c r="H372" s="77">
        <v>16.7</v>
      </c>
      <c r="I372" s="77">
        <v>0.3</v>
      </c>
      <c r="J372" s="77">
        <v>15</v>
      </c>
      <c r="K372" s="77">
        <v>0.2</v>
      </c>
      <c r="L372" s="77"/>
    </row>
    <row r="373" spans="2:12" ht="48">
      <c r="B373" s="176" t="s">
        <v>192</v>
      </c>
      <c r="C373" s="35" t="s">
        <v>678</v>
      </c>
      <c r="D373" s="84" t="s">
        <v>159</v>
      </c>
      <c r="E373" s="77">
        <v>160</v>
      </c>
      <c r="F373" s="77">
        <v>91.2</v>
      </c>
      <c r="G373" s="77">
        <v>15.2</v>
      </c>
      <c r="H373" s="77">
        <v>5.76</v>
      </c>
      <c r="I373" s="77">
        <v>0.16</v>
      </c>
      <c r="J373" s="77">
        <v>5.28</v>
      </c>
      <c r="K373" s="77">
        <v>0.16</v>
      </c>
      <c r="L373" s="77"/>
    </row>
    <row r="374" spans="2:12" ht="24">
      <c r="B374" s="176" t="s">
        <v>192</v>
      </c>
      <c r="C374" s="35" t="s">
        <v>680</v>
      </c>
      <c r="E374" s="77">
        <v>300</v>
      </c>
      <c r="F374" s="77">
        <v>150</v>
      </c>
      <c r="G374" s="77">
        <v>20</v>
      </c>
      <c r="H374" s="77">
        <v>11</v>
      </c>
      <c r="I374" s="77">
        <v>3</v>
      </c>
      <c r="J374" s="77">
        <v>8</v>
      </c>
      <c r="K374" s="77">
        <v>2</v>
      </c>
      <c r="L374" s="77"/>
    </row>
    <row r="375" spans="2:12">
      <c r="B375" s="176"/>
      <c r="C375" s="35" t="s">
        <v>2104</v>
      </c>
      <c r="E375" s="77">
        <v>350</v>
      </c>
      <c r="F375" s="77">
        <v>231</v>
      </c>
      <c r="G375" s="77">
        <v>35</v>
      </c>
      <c r="H375" s="77">
        <v>19.25</v>
      </c>
      <c r="I375" s="77">
        <v>0.7</v>
      </c>
      <c r="J375" s="77">
        <v>19.25</v>
      </c>
      <c r="K375" s="77">
        <v>0.35</v>
      </c>
      <c r="L375" s="77"/>
    </row>
    <row r="376" spans="2:12" ht="48">
      <c r="B376" s="176" t="s">
        <v>192</v>
      </c>
      <c r="C376" s="35" t="s">
        <v>686</v>
      </c>
      <c r="D376" s="84" t="s">
        <v>159</v>
      </c>
      <c r="E376" s="77">
        <v>200</v>
      </c>
      <c r="F376" s="77">
        <v>152</v>
      </c>
      <c r="G376" s="77">
        <v>20</v>
      </c>
      <c r="H376" s="77">
        <v>16.5</v>
      </c>
      <c r="I376" s="77">
        <v>3</v>
      </c>
      <c r="J376" s="77">
        <v>8</v>
      </c>
      <c r="K376" s="77">
        <v>2</v>
      </c>
      <c r="L376" s="77"/>
    </row>
    <row r="377" spans="2:12" ht="24">
      <c r="B377" s="176" t="s">
        <v>192</v>
      </c>
      <c r="C377" s="35" t="s">
        <v>687</v>
      </c>
      <c r="E377" s="77">
        <v>125</v>
      </c>
      <c r="F377" s="77">
        <v>93</v>
      </c>
      <c r="G377" s="77">
        <v>13.4</v>
      </c>
      <c r="H377" s="77">
        <v>3.1</v>
      </c>
      <c r="I377" s="77">
        <v>2.1</v>
      </c>
      <c r="J377" s="77">
        <v>0.5</v>
      </c>
      <c r="K377" s="77">
        <v>1.4</v>
      </c>
      <c r="L377" s="77">
        <v>3</v>
      </c>
    </row>
    <row r="378" spans="2:12" ht="24">
      <c r="B378" s="176" t="s">
        <v>192</v>
      </c>
      <c r="C378" s="467" t="s">
        <v>2062</v>
      </c>
      <c r="D378" s="470"/>
      <c r="E378" s="422">
        <v>120</v>
      </c>
      <c r="F378" s="77">
        <v>97</v>
      </c>
      <c r="G378" s="77">
        <v>10</v>
      </c>
      <c r="H378" s="77">
        <v>10</v>
      </c>
      <c r="I378" s="77">
        <v>1.3</v>
      </c>
      <c r="J378" s="77">
        <v>4.3</v>
      </c>
      <c r="K378" s="77">
        <v>1.2</v>
      </c>
      <c r="L378" s="77"/>
    </row>
    <row r="379" spans="2:12" ht="24">
      <c r="B379" s="176" t="s">
        <v>192</v>
      </c>
      <c r="C379" s="467" t="s">
        <v>1063</v>
      </c>
      <c r="D379" s="470"/>
      <c r="E379" s="422">
        <v>200</v>
      </c>
      <c r="F379" s="77">
        <v>152</v>
      </c>
      <c r="G379" s="77">
        <v>20</v>
      </c>
      <c r="H379" s="77">
        <v>10</v>
      </c>
      <c r="I379" s="77">
        <v>3.2</v>
      </c>
      <c r="J379" s="77">
        <v>8</v>
      </c>
      <c r="K379" s="77">
        <v>2.2000000000000002</v>
      </c>
      <c r="L379" s="77"/>
    </row>
    <row r="380" spans="2:12">
      <c r="B380" s="176"/>
      <c r="C380" s="467" t="s">
        <v>2063</v>
      </c>
      <c r="D380" s="470"/>
      <c r="E380" s="422">
        <v>150</v>
      </c>
      <c r="F380" s="77">
        <v>122</v>
      </c>
      <c r="G380" s="77">
        <v>15</v>
      </c>
      <c r="H380" s="77">
        <v>7.5</v>
      </c>
      <c r="I380" s="77">
        <v>3.6</v>
      </c>
      <c r="J380" s="77">
        <v>6</v>
      </c>
      <c r="K380" s="77">
        <v>2.4</v>
      </c>
      <c r="L380" s="77"/>
    </row>
    <row r="381" spans="2:12" ht="24">
      <c r="B381" s="176" t="s">
        <v>192</v>
      </c>
      <c r="C381" s="35" t="s">
        <v>2043</v>
      </c>
      <c r="E381" s="77">
        <v>200</v>
      </c>
      <c r="F381" s="77">
        <v>149</v>
      </c>
      <c r="G381" s="77">
        <v>18.399999999999999</v>
      </c>
      <c r="H381" s="77">
        <v>12.7</v>
      </c>
      <c r="I381" s="77">
        <v>2.6</v>
      </c>
      <c r="J381" s="77">
        <v>4.5999999999999996</v>
      </c>
      <c r="K381" s="77">
        <v>1.8</v>
      </c>
      <c r="L381" s="77"/>
    </row>
    <row r="382" spans="2:12">
      <c r="B382" s="176"/>
      <c r="C382" s="35" t="s">
        <v>2123</v>
      </c>
      <c r="E382" s="77">
        <v>200</v>
      </c>
      <c r="F382" s="77">
        <v>170</v>
      </c>
      <c r="G382" s="77">
        <v>20</v>
      </c>
      <c r="H382" s="77">
        <v>16.399999999999999</v>
      </c>
      <c r="I382" s="77">
        <v>2.8</v>
      </c>
      <c r="J382" s="77">
        <v>9.6</v>
      </c>
      <c r="K382" s="77">
        <v>1.8</v>
      </c>
      <c r="L382" s="77"/>
    </row>
    <row r="383" spans="2:12" ht="24">
      <c r="B383" s="176" t="s">
        <v>192</v>
      </c>
      <c r="C383" s="467" t="s">
        <v>2044</v>
      </c>
      <c r="E383" s="77">
        <v>200</v>
      </c>
      <c r="F383" s="77">
        <v>156</v>
      </c>
      <c r="G383" s="77">
        <v>20.399999999999999</v>
      </c>
      <c r="H383" s="77">
        <v>7.4</v>
      </c>
      <c r="I383" s="77">
        <v>5</v>
      </c>
      <c r="J383" s="77">
        <v>6.6</v>
      </c>
      <c r="K383" s="77">
        <v>2.6</v>
      </c>
      <c r="L383" s="77"/>
    </row>
    <row r="384" spans="2:12" ht="24">
      <c r="B384" s="176" t="s">
        <v>192</v>
      </c>
      <c r="C384" s="35" t="s">
        <v>682</v>
      </c>
      <c r="E384" s="77">
        <v>150</v>
      </c>
      <c r="F384" s="77">
        <v>89</v>
      </c>
      <c r="G384" s="77">
        <v>15</v>
      </c>
      <c r="H384" s="77">
        <v>5.0999999999999996</v>
      </c>
      <c r="I384" s="77">
        <v>0.9</v>
      </c>
      <c r="J384" s="77">
        <v>4.8</v>
      </c>
      <c r="K384" s="77">
        <v>0.3</v>
      </c>
      <c r="L384" s="77"/>
    </row>
    <row r="385" spans="2:12">
      <c r="B385" s="176"/>
      <c r="C385" s="35" t="s">
        <v>2105</v>
      </c>
      <c r="E385" s="77">
        <v>200</v>
      </c>
      <c r="F385" s="77">
        <v>140</v>
      </c>
      <c r="G385" s="77">
        <v>25</v>
      </c>
      <c r="H385" s="77">
        <v>7.2</v>
      </c>
      <c r="I385" s="77">
        <v>1</v>
      </c>
      <c r="J385" s="77">
        <v>6.4</v>
      </c>
      <c r="K385" s="77">
        <v>0.8</v>
      </c>
      <c r="L385" s="77"/>
    </row>
    <row r="386" spans="2:12">
      <c r="B386" s="176"/>
      <c r="C386" s="35" t="s">
        <v>2106</v>
      </c>
      <c r="E386" s="77">
        <v>200</v>
      </c>
      <c r="F386" s="77">
        <v>130</v>
      </c>
      <c r="G386" s="77">
        <v>20</v>
      </c>
      <c r="H386" s="77">
        <v>12</v>
      </c>
      <c r="I386" s="77">
        <v>0.6</v>
      </c>
      <c r="J386" s="77">
        <v>8</v>
      </c>
      <c r="K386" s="77">
        <v>0.4</v>
      </c>
      <c r="L386" s="77"/>
    </row>
    <row r="387" spans="2:12" ht="24">
      <c r="B387" s="176" t="s">
        <v>192</v>
      </c>
      <c r="C387" s="35" t="s">
        <v>2047</v>
      </c>
      <c r="E387" s="77">
        <v>150</v>
      </c>
      <c r="F387" s="77">
        <v>91</v>
      </c>
      <c r="G387" s="77">
        <v>18</v>
      </c>
      <c r="H387" s="77">
        <v>4.5</v>
      </c>
      <c r="I387" s="77">
        <v>0.3</v>
      </c>
      <c r="J387" s="77">
        <v>4.0999999999999996</v>
      </c>
      <c r="K387" s="77">
        <v>0.2</v>
      </c>
      <c r="L387" s="77"/>
    </row>
    <row r="388" spans="2:12" ht="34" customHeight="1">
      <c r="B388" s="469" t="s">
        <v>192</v>
      </c>
      <c r="C388" s="35" t="s">
        <v>208</v>
      </c>
      <c r="D388" s="84" t="s">
        <v>159</v>
      </c>
      <c r="E388" s="77">
        <v>150</v>
      </c>
      <c r="F388" s="77">
        <v>90</v>
      </c>
      <c r="G388" s="77">
        <v>16.95</v>
      </c>
      <c r="H388" s="77">
        <v>5.0999999999999996</v>
      </c>
      <c r="I388" s="77">
        <v>0.3</v>
      </c>
      <c r="J388" s="77">
        <v>4.6500000000000004</v>
      </c>
      <c r="K388" s="77">
        <v>0.15</v>
      </c>
      <c r="L388" s="77"/>
    </row>
    <row r="389" spans="2:12" ht="24">
      <c r="B389" s="176" t="s">
        <v>192</v>
      </c>
      <c r="C389" s="35" t="s">
        <v>681</v>
      </c>
      <c r="E389" s="77">
        <v>150</v>
      </c>
      <c r="F389" s="77">
        <v>84</v>
      </c>
      <c r="G389" s="77">
        <v>13.3</v>
      </c>
      <c r="H389" s="77">
        <v>6.7</v>
      </c>
      <c r="I389" s="77">
        <v>0.3</v>
      </c>
      <c r="J389" s="77">
        <v>5.7</v>
      </c>
      <c r="K389" s="77">
        <v>0.1</v>
      </c>
      <c r="L389" s="77"/>
    </row>
    <row r="390" spans="2:12" ht="24">
      <c r="B390" s="176" t="s">
        <v>192</v>
      </c>
      <c r="C390" s="35" t="s">
        <v>683</v>
      </c>
      <c r="E390" s="77">
        <v>150</v>
      </c>
      <c r="F390" s="77">
        <v>80</v>
      </c>
      <c r="G390" s="77">
        <v>13</v>
      </c>
      <c r="H390" s="77">
        <v>5.7</v>
      </c>
      <c r="I390" s="77">
        <v>0.4</v>
      </c>
      <c r="J390" s="77">
        <v>5.7</v>
      </c>
      <c r="K390" s="77">
        <v>0.1</v>
      </c>
      <c r="L390" s="77"/>
    </row>
    <row r="391" spans="2:12" ht="24">
      <c r="B391" s="176" t="s">
        <v>192</v>
      </c>
      <c r="C391" s="35" t="s">
        <v>684</v>
      </c>
      <c r="E391" s="77">
        <v>125</v>
      </c>
      <c r="F391" s="77">
        <v>64</v>
      </c>
      <c r="G391" s="77">
        <v>10</v>
      </c>
      <c r="H391" s="77">
        <v>6</v>
      </c>
      <c r="I391" s="77">
        <v>0.1</v>
      </c>
      <c r="J391" s="77">
        <v>5.0999999999999996</v>
      </c>
      <c r="K391" s="77"/>
      <c r="L391" s="77"/>
    </row>
    <row r="392" spans="2:12" ht="24">
      <c r="B392" s="176" t="s">
        <v>192</v>
      </c>
      <c r="C392" s="35" t="s">
        <v>685</v>
      </c>
      <c r="E392" s="77">
        <v>125</v>
      </c>
      <c r="F392" s="77">
        <v>143</v>
      </c>
      <c r="G392" s="77">
        <v>20</v>
      </c>
      <c r="H392" s="77">
        <v>13.6</v>
      </c>
      <c r="I392" s="77">
        <v>1.1000000000000001</v>
      </c>
      <c r="J392" s="77">
        <v>12.6</v>
      </c>
      <c r="K392" s="77">
        <v>0.6</v>
      </c>
      <c r="L392" s="77"/>
    </row>
    <row r="393" spans="2:12" ht="48">
      <c r="B393" s="176" t="s">
        <v>192</v>
      </c>
      <c r="C393" s="468" t="s">
        <v>209</v>
      </c>
      <c r="D393" s="84" t="s">
        <v>159</v>
      </c>
      <c r="E393" s="77">
        <v>145</v>
      </c>
      <c r="F393" s="77">
        <v>81.2</v>
      </c>
      <c r="G393" s="77">
        <v>11.744999999999999</v>
      </c>
      <c r="H393" s="77">
        <v>8.2650000000000006</v>
      </c>
      <c r="I393" s="77">
        <v>0.14499999999999999</v>
      </c>
      <c r="J393" s="77">
        <v>7.9749999999999996</v>
      </c>
      <c r="K393" s="77">
        <v>0.14499999999999999</v>
      </c>
      <c r="L393" s="77"/>
    </row>
    <row r="394" spans="2:12">
      <c r="B394" s="176"/>
      <c r="C394" s="468" t="s">
        <v>2049</v>
      </c>
      <c r="E394" s="77">
        <v>140</v>
      </c>
      <c r="F394" s="77">
        <v>96</v>
      </c>
      <c r="G394" s="77">
        <v>15</v>
      </c>
      <c r="H394" s="77">
        <v>3.6</v>
      </c>
      <c r="I394" s="77">
        <v>1.5</v>
      </c>
      <c r="J394" s="77">
        <v>3.2</v>
      </c>
      <c r="K394" s="77">
        <v>1.3</v>
      </c>
      <c r="L394" s="77"/>
    </row>
    <row r="395" spans="2:12" ht="24">
      <c r="B395" s="176" t="s">
        <v>192</v>
      </c>
      <c r="C395" s="35" t="s">
        <v>679</v>
      </c>
      <c r="E395" s="77">
        <v>100</v>
      </c>
      <c r="F395" s="77">
        <v>88</v>
      </c>
      <c r="G395" s="77">
        <v>3</v>
      </c>
      <c r="H395" s="77">
        <v>3.2</v>
      </c>
      <c r="I395" s="77">
        <v>7.1</v>
      </c>
      <c r="J395" s="77">
        <v>3.2</v>
      </c>
      <c r="K395" s="77">
        <v>4.8</v>
      </c>
      <c r="L395" s="77"/>
    </row>
    <row r="396" spans="2:12" ht="48">
      <c r="B396" s="176" t="s">
        <v>192</v>
      </c>
      <c r="C396" s="35" t="s">
        <v>212</v>
      </c>
      <c r="D396" s="84" t="s">
        <v>159</v>
      </c>
      <c r="E396" s="77">
        <v>20</v>
      </c>
      <c r="F396" s="77">
        <v>59</v>
      </c>
      <c r="G396" s="77">
        <v>4.4000000000000004</v>
      </c>
      <c r="H396" s="77">
        <v>0.1</v>
      </c>
      <c r="I396" s="77">
        <v>4.5999999999999996</v>
      </c>
      <c r="J396" s="77">
        <v>0.1</v>
      </c>
      <c r="K396" s="77">
        <v>3.1</v>
      </c>
      <c r="L396" s="77"/>
    </row>
    <row r="397" spans="2:12" ht="48">
      <c r="B397" s="176" t="s">
        <v>192</v>
      </c>
      <c r="C397" s="35" t="s">
        <v>213</v>
      </c>
      <c r="D397" s="84" t="s">
        <v>159</v>
      </c>
      <c r="E397" s="77">
        <v>20</v>
      </c>
      <c r="F397" s="77">
        <v>41.6</v>
      </c>
      <c r="G397" s="77">
        <v>5</v>
      </c>
      <c r="H397" s="77">
        <v>0.1</v>
      </c>
      <c r="I397" s="77">
        <v>2.4</v>
      </c>
      <c r="J397" s="77">
        <v>0.1</v>
      </c>
      <c r="K397" s="77">
        <v>1.6</v>
      </c>
      <c r="L397" s="77"/>
    </row>
    <row r="398" spans="2:12" ht="48">
      <c r="B398" s="176" t="s">
        <v>192</v>
      </c>
      <c r="C398" s="35" t="s">
        <v>214</v>
      </c>
      <c r="D398" s="84" t="s">
        <v>155</v>
      </c>
      <c r="E398" s="77">
        <v>17.5</v>
      </c>
      <c r="F398" s="77">
        <v>38.15</v>
      </c>
      <c r="G398" s="77">
        <v>1.6625000000000001</v>
      </c>
      <c r="H398" s="77">
        <v>0.96250000000000002</v>
      </c>
      <c r="I398" s="77">
        <v>3.0625</v>
      </c>
      <c r="J398" s="77">
        <v>0.96250000000000002</v>
      </c>
      <c r="K398" s="77">
        <v>2.0125000000000002</v>
      </c>
      <c r="L398" s="77"/>
    </row>
    <row r="399" spans="2:12" ht="48">
      <c r="B399" s="176" t="s">
        <v>192</v>
      </c>
      <c r="C399" s="35" t="s">
        <v>215</v>
      </c>
      <c r="D399" s="84" t="s">
        <v>155</v>
      </c>
      <c r="E399" s="77">
        <v>17.5</v>
      </c>
      <c r="F399" s="77">
        <v>25.375</v>
      </c>
      <c r="G399" s="77">
        <v>1.925</v>
      </c>
      <c r="H399" s="77">
        <v>1.05</v>
      </c>
      <c r="I399" s="77">
        <v>1.4875</v>
      </c>
      <c r="J399" s="77">
        <v>1.05</v>
      </c>
      <c r="K399" s="77">
        <v>1.05</v>
      </c>
      <c r="L399" s="77"/>
    </row>
    <row r="400" spans="2:12" ht="24">
      <c r="B400" s="176" t="s">
        <v>192</v>
      </c>
      <c r="C400" s="35" t="s">
        <v>663</v>
      </c>
      <c r="E400" s="77">
        <v>15.6</v>
      </c>
      <c r="F400" s="77">
        <v>14</v>
      </c>
      <c r="G400" s="77">
        <v>1.9</v>
      </c>
      <c r="H400" s="77">
        <v>0.95</v>
      </c>
      <c r="I400" s="77">
        <v>1.2</v>
      </c>
      <c r="J400" s="77">
        <v>0.9</v>
      </c>
      <c r="K400" s="77">
        <v>0.8</v>
      </c>
      <c r="L400" s="77">
        <v>0</v>
      </c>
    </row>
    <row r="401" spans="2:12" ht="24">
      <c r="B401" s="176" t="s">
        <v>192</v>
      </c>
      <c r="C401" s="35" t="s">
        <v>664</v>
      </c>
      <c r="E401" s="77">
        <v>17.5</v>
      </c>
      <c r="F401" s="77">
        <v>32</v>
      </c>
      <c r="G401" s="77">
        <v>1.3</v>
      </c>
      <c r="H401" s="77">
        <v>1.2</v>
      </c>
      <c r="I401" s="77">
        <v>2.5</v>
      </c>
      <c r="J401" s="77">
        <v>0.9</v>
      </c>
      <c r="K401" s="77">
        <v>0.8</v>
      </c>
      <c r="L401" s="77"/>
    </row>
    <row r="402" spans="2:12" ht="48">
      <c r="B402" s="176" t="s">
        <v>192</v>
      </c>
      <c r="C402" s="35" t="s">
        <v>216</v>
      </c>
      <c r="D402" s="84" t="s">
        <v>157</v>
      </c>
      <c r="E402" s="77">
        <v>35</v>
      </c>
      <c r="F402" s="77">
        <v>76.650000000000006</v>
      </c>
      <c r="G402" s="77">
        <v>4.9000000000000004</v>
      </c>
      <c r="H402" s="77">
        <v>8.4</v>
      </c>
      <c r="I402" s="77">
        <v>2.4500000000000002</v>
      </c>
      <c r="J402" s="77">
        <v>1.75</v>
      </c>
      <c r="K402" s="77">
        <v>1.2250000000000001</v>
      </c>
      <c r="L402" s="77">
        <v>0.63</v>
      </c>
    </row>
    <row r="403" spans="2:12" ht="48">
      <c r="B403" s="176" t="s">
        <v>192</v>
      </c>
      <c r="C403" s="35" t="s">
        <v>217</v>
      </c>
      <c r="D403" s="84" t="s">
        <v>157</v>
      </c>
      <c r="E403" s="77">
        <v>35</v>
      </c>
      <c r="F403" s="77">
        <v>100.8</v>
      </c>
      <c r="G403" s="77">
        <v>3.5</v>
      </c>
      <c r="H403" s="77">
        <v>8.9250000000000007</v>
      </c>
      <c r="I403" s="77">
        <v>5.6</v>
      </c>
      <c r="J403" s="77">
        <v>1.925</v>
      </c>
      <c r="K403" s="77">
        <v>3.3250000000000002</v>
      </c>
      <c r="L403" s="77">
        <v>0.35</v>
      </c>
    </row>
    <row r="404" spans="2:12" ht="48">
      <c r="B404" s="176" t="s">
        <v>192</v>
      </c>
      <c r="C404" s="35" t="s">
        <v>298</v>
      </c>
      <c r="D404" s="84" t="s">
        <v>159</v>
      </c>
      <c r="E404" s="77">
        <v>15.6</v>
      </c>
      <c r="F404" s="77">
        <v>33.695999999999998</v>
      </c>
      <c r="G404" s="77">
        <v>1.482</v>
      </c>
      <c r="H404" s="77">
        <v>0.78</v>
      </c>
      <c r="I404" s="77">
        <v>2.73</v>
      </c>
      <c r="J404" s="77">
        <v>0.78</v>
      </c>
      <c r="K404" s="77">
        <v>1.794</v>
      </c>
      <c r="L404" s="77"/>
    </row>
    <row r="405" spans="2:12" ht="48">
      <c r="B405" s="176" t="s">
        <v>192</v>
      </c>
      <c r="C405" s="35" t="s">
        <v>299</v>
      </c>
      <c r="D405" s="84" t="s">
        <v>159</v>
      </c>
      <c r="E405" s="77">
        <v>15.6</v>
      </c>
      <c r="F405" s="77">
        <v>34</v>
      </c>
      <c r="G405" s="77">
        <v>1.52</v>
      </c>
      <c r="H405" s="77">
        <v>0.8</v>
      </c>
      <c r="I405" s="77">
        <v>2.8</v>
      </c>
      <c r="J405" s="77">
        <v>0.8</v>
      </c>
      <c r="K405" s="77">
        <v>1.84</v>
      </c>
      <c r="L405" s="77"/>
    </row>
    <row r="406" spans="2:12" ht="64">
      <c r="B406" s="176" t="s">
        <v>192</v>
      </c>
      <c r="C406" s="35" t="s">
        <v>507</v>
      </c>
      <c r="D406" s="84" t="s">
        <v>211</v>
      </c>
      <c r="E406" s="77">
        <v>9</v>
      </c>
      <c r="F406" s="77">
        <v>21.15</v>
      </c>
      <c r="G406" s="77">
        <v>0.94499999999999995</v>
      </c>
      <c r="H406" s="77">
        <v>0.58499999999999996</v>
      </c>
      <c r="I406" s="77">
        <v>1.665</v>
      </c>
      <c r="J406" s="77">
        <v>0.58499999999999996</v>
      </c>
      <c r="K406" s="77">
        <v>1.125</v>
      </c>
      <c r="L406" s="77"/>
    </row>
    <row r="407" spans="2:12">
      <c r="B407" s="176"/>
      <c r="C407" s="35" t="s">
        <v>2384</v>
      </c>
      <c r="E407" s="77">
        <v>100</v>
      </c>
      <c r="F407" s="77">
        <v>191</v>
      </c>
      <c r="G407" s="77">
        <v>7</v>
      </c>
      <c r="H407" s="77">
        <v>2</v>
      </c>
      <c r="I407" s="77">
        <v>15.7</v>
      </c>
      <c r="J407" s="77"/>
      <c r="K407" s="77"/>
      <c r="L407" s="77"/>
    </row>
    <row r="408" spans="2:12" ht="64">
      <c r="B408" s="176" t="s">
        <v>192</v>
      </c>
      <c r="C408" s="35" t="s">
        <v>508</v>
      </c>
      <c r="D408" s="84" t="s">
        <v>211</v>
      </c>
      <c r="E408" s="77">
        <v>9</v>
      </c>
      <c r="F408" s="77">
        <v>15.57</v>
      </c>
      <c r="G408" s="77">
        <v>1.08</v>
      </c>
      <c r="H408" s="77">
        <v>0.58499999999999996</v>
      </c>
      <c r="I408" s="77">
        <v>0.99</v>
      </c>
      <c r="J408" s="77">
        <v>0.58499999999999996</v>
      </c>
      <c r="K408" s="77">
        <v>0.67500000000000004</v>
      </c>
      <c r="L408" s="77"/>
    </row>
    <row r="409" spans="2:12" ht="64">
      <c r="B409" s="176" t="s">
        <v>192</v>
      </c>
      <c r="C409" s="35" t="s">
        <v>509</v>
      </c>
      <c r="D409" s="84" t="s">
        <v>211</v>
      </c>
      <c r="E409" s="77">
        <v>9</v>
      </c>
      <c r="F409" s="77">
        <v>22.41</v>
      </c>
      <c r="G409" s="77">
        <v>0.33300000000000002</v>
      </c>
      <c r="H409" s="77">
        <v>0.252</v>
      </c>
      <c r="I409" s="77">
        <v>2.25</v>
      </c>
      <c r="J409" s="77">
        <v>0.252</v>
      </c>
      <c r="K409" s="77">
        <v>1.44</v>
      </c>
      <c r="L409" s="77">
        <v>1.7999999999999999E-2</v>
      </c>
    </row>
    <row r="410" spans="2:12" ht="64">
      <c r="B410" s="176" t="s">
        <v>192</v>
      </c>
      <c r="C410" s="35" t="s">
        <v>510</v>
      </c>
      <c r="D410" s="84" t="s">
        <v>211</v>
      </c>
      <c r="E410" s="77">
        <v>9</v>
      </c>
      <c r="F410" s="77">
        <v>13.86</v>
      </c>
      <c r="G410" s="77">
        <v>0.53100000000000003</v>
      </c>
      <c r="H410" s="77">
        <v>0.36899999999999999</v>
      </c>
      <c r="I410" s="77">
        <v>1.08</v>
      </c>
      <c r="J410" s="77">
        <v>0.36</v>
      </c>
      <c r="K410" s="77">
        <v>0.72899999999999998</v>
      </c>
      <c r="L410" s="77">
        <v>3.5999999999999997E-2</v>
      </c>
    </row>
    <row r="411" spans="2:12" ht="64">
      <c r="B411" s="176" t="s">
        <v>192</v>
      </c>
      <c r="C411" s="35" t="s">
        <v>511</v>
      </c>
      <c r="D411" s="84" t="s">
        <v>211</v>
      </c>
      <c r="E411" s="77">
        <v>9</v>
      </c>
      <c r="F411" s="77">
        <v>13.77</v>
      </c>
      <c r="G411" s="77">
        <v>0.85499999999999998</v>
      </c>
      <c r="H411" s="77">
        <v>0.36</v>
      </c>
      <c r="I411" s="77">
        <v>0.99</v>
      </c>
      <c r="J411" s="77">
        <v>0.36</v>
      </c>
      <c r="K411" s="77">
        <v>0.66600000000000004</v>
      </c>
      <c r="L411" s="77"/>
    </row>
    <row r="412" spans="2:12" ht="64">
      <c r="B412" s="176" t="s">
        <v>192</v>
      </c>
      <c r="C412" s="35" t="s">
        <v>512</v>
      </c>
      <c r="D412" s="84" t="s">
        <v>211</v>
      </c>
      <c r="E412" s="77">
        <v>9</v>
      </c>
      <c r="F412" s="77">
        <v>24.93</v>
      </c>
      <c r="G412" s="77">
        <v>0.72899999999999998</v>
      </c>
      <c r="H412" s="77">
        <v>0.432</v>
      </c>
      <c r="I412" s="77">
        <v>2.25</v>
      </c>
      <c r="J412" s="77">
        <v>0.432</v>
      </c>
      <c r="K412" s="77"/>
      <c r="L412" s="77">
        <v>4.4999999999999998E-2</v>
      </c>
    </row>
    <row r="413" spans="2:12" ht="64">
      <c r="B413" s="176" t="s">
        <v>192</v>
      </c>
      <c r="C413" s="35" t="s">
        <v>513</v>
      </c>
      <c r="D413" s="84" t="s">
        <v>211</v>
      </c>
      <c r="E413" s="77">
        <v>9</v>
      </c>
      <c r="F413" s="77">
        <v>17.28</v>
      </c>
      <c r="G413" s="77">
        <v>0.99</v>
      </c>
      <c r="H413" s="77">
        <v>0.378</v>
      </c>
      <c r="I413" s="77">
        <v>1.35</v>
      </c>
      <c r="J413" s="77">
        <v>0.378</v>
      </c>
      <c r="K413" s="77"/>
      <c r="L413" s="77">
        <v>4.4999999999999998E-2</v>
      </c>
    </row>
    <row r="414" spans="2:12" ht="24">
      <c r="B414" s="176" t="s">
        <v>192</v>
      </c>
      <c r="C414" s="35" t="s">
        <v>665</v>
      </c>
      <c r="E414" s="77">
        <v>9</v>
      </c>
      <c r="F414" s="77">
        <v>13</v>
      </c>
      <c r="G414" s="77">
        <v>0.9</v>
      </c>
      <c r="H414" s="77">
        <v>0.3</v>
      </c>
      <c r="I414" s="77">
        <v>0.8</v>
      </c>
      <c r="J414" s="77">
        <v>0.3</v>
      </c>
      <c r="K414" s="77">
        <v>0.5</v>
      </c>
      <c r="L414" s="77"/>
    </row>
    <row r="415" spans="2:12" ht="64">
      <c r="B415" s="176" t="s">
        <v>192</v>
      </c>
      <c r="C415" s="35" t="s">
        <v>219</v>
      </c>
      <c r="D415" s="84" t="s">
        <v>218</v>
      </c>
      <c r="E415" s="77">
        <v>85</v>
      </c>
      <c r="F415" s="77">
        <v>111.35</v>
      </c>
      <c r="G415" s="77">
        <v>7.82</v>
      </c>
      <c r="H415" s="77">
        <v>2.89</v>
      </c>
      <c r="I415" s="77">
        <v>7.65</v>
      </c>
      <c r="J415" s="77">
        <v>2.89</v>
      </c>
      <c r="K415" s="77">
        <v>5.1849999999999996</v>
      </c>
      <c r="L415" s="77"/>
    </row>
    <row r="416" spans="2:12">
      <c r="B416" s="176"/>
      <c r="C416" s="35" t="s">
        <v>2353</v>
      </c>
      <c r="E416" s="77">
        <v>100</v>
      </c>
      <c r="F416" s="77">
        <v>103</v>
      </c>
      <c r="G416" s="77">
        <v>13</v>
      </c>
      <c r="H416" s="77">
        <v>3.8</v>
      </c>
      <c r="I416" s="77">
        <v>4</v>
      </c>
      <c r="J416" s="77">
        <v>3.8</v>
      </c>
      <c r="K416" s="77">
        <v>2.7</v>
      </c>
      <c r="L416" s="77"/>
    </row>
    <row r="417" spans="2:12">
      <c r="B417" s="176"/>
      <c r="C417" s="35" t="s">
        <v>2354</v>
      </c>
      <c r="E417" s="77">
        <v>100</v>
      </c>
      <c r="F417" s="77">
        <v>90</v>
      </c>
      <c r="G417" s="77">
        <v>12</v>
      </c>
      <c r="H417" s="77">
        <v>1.6</v>
      </c>
      <c r="I417" s="77">
        <v>3.9</v>
      </c>
      <c r="J417" s="77">
        <v>1.6</v>
      </c>
      <c r="K417" s="77">
        <v>2.5</v>
      </c>
      <c r="L417" s="77"/>
    </row>
    <row r="418" spans="2:12" ht="64">
      <c r="B418" s="176" t="s">
        <v>192</v>
      </c>
      <c r="C418" s="35" t="s">
        <v>220</v>
      </c>
      <c r="D418" s="84" t="s">
        <v>218</v>
      </c>
      <c r="E418" s="77">
        <v>62.5</v>
      </c>
      <c r="F418" s="77">
        <v>113</v>
      </c>
      <c r="G418" s="77">
        <v>6.25</v>
      </c>
      <c r="H418" s="77">
        <v>2.125</v>
      </c>
      <c r="I418" s="77">
        <v>8.8000000000000007</v>
      </c>
      <c r="J418" s="77">
        <v>1.9</v>
      </c>
      <c r="K418" s="77">
        <v>5.6</v>
      </c>
      <c r="L418" s="77">
        <v>0.3125</v>
      </c>
    </row>
    <row r="419" spans="2:12" ht="32">
      <c r="B419" s="176" t="s">
        <v>192</v>
      </c>
      <c r="C419" s="35" t="s">
        <v>514</v>
      </c>
      <c r="D419" s="84" t="s">
        <v>120</v>
      </c>
      <c r="E419" s="77">
        <v>62.5</v>
      </c>
      <c r="F419" s="77">
        <v>98</v>
      </c>
      <c r="G419" s="77">
        <v>6.875</v>
      </c>
      <c r="H419" s="77">
        <v>2</v>
      </c>
      <c r="I419" s="77">
        <v>6.9</v>
      </c>
      <c r="J419" s="77">
        <v>1.6</v>
      </c>
      <c r="K419" s="77">
        <v>4.4000000000000004</v>
      </c>
      <c r="L419" s="77">
        <v>0.3125</v>
      </c>
    </row>
    <row r="420" spans="2:12" ht="32">
      <c r="B420" s="176" t="s">
        <v>192</v>
      </c>
      <c r="C420" s="35" t="s">
        <v>515</v>
      </c>
      <c r="D420" s="84" t="s">
        <v>120</v>
      </c>
      <c r="E420" s="77">
        <v>75</v>
      </c>
      <c r="F420" s="77">
        <v>131</v>
      </c>
      <c r="G420" s="77">
        <v>7.9</v>
      </c>
      <c r="H420" s="77">
        <v>2.2000000000000002</v>
      </c>
      <c r="I420" s="77">
        <v>10</v>
      </c>
      <c r="J420" s="77">
        <v>2.2000000000000002</v>
      </c>
      <c r="K420" s="77">
        <v>6.9</v>
      </c>
      <c r="L420" s="77"/>
    </row>
    <row r="421" spans="2:12" ht="32">
      <c r="B421" s="176" t="s">
        <v>192</v>
      </c>
      <c r="C421" s="35" t="s">
        <v>516</v>
      </c>
      <c r="D421" s="84" t="s">
        <v>120</v>
      </c>
      <c r="E421" s="77">
        <v>75</v>
      </c>
      <c r="F421" s="77">
        <v>51</v>
      </c>
      <c r="G421" s="77">
        <v>8.25</v>
      </c>
      <c r="H421" s="77">
        <v>2.7</v>
      </c>
      <c r="I421" s="77"/>
      <c r="J421" s="77">
        <v>2.7</v>
      </c>
      <c r="K421" s="77"/>
      <c r="L421" s="77"/>
    </row>
    <row r="422" spans="2:12" ht="64">
      <c r="B422" s="176" t="s">
        <v>192</v>
      </c>
      <c r="C422" s="35" t="s">
        <v>221</v>
      </c>
      <c r="D422" s="84" t="s">
        <v>218</v>
      </c>
      <c r="E422" s="77">
        <v>85</v>
      </c>
      <c r="F422" s="77">
        <v>83.3</v>
      </c>
      <c r="G422" s="77">
        <v>13.94</v>
      </c>
      <c r="H422" s="77">
        <v>2.9750000000000001</v>
      </c>
      <c r="I422" s="77">
        <v>1.7</v>
      </c>
      <c r="J422" s="77">
        <v>2.9750000000000001</v>
      </c>
      <c r="K422" s="77">
        <v>1.19</v>
      </c>
      <c r="L422" s="77"/>
    </row>
    <row r="423" spans="2:12" ht="64">
      <c r="B423" s="176" t="s">
        <v>192</v>
      </c>
      <c r="C423" s="35" t="s">
        <v>224</v>
      </c>
      <c r="D423" s="84" t="s">
        <v>218</v>
      </c>
      <c r="E423" s="77">
        <v>80</v>
      </c>
      <c r="F423" s="77">
        <v>65.599999999999994</v>
      </c>
      <c r="G423" s="77">
        <v>9.84</v>
      </c>
      <c r="H423" s="77">
        <v>4.8</v>
      </c>
      <c r="I423" s="77">
        <v>0.8</v>
      </c>
      <c r="J423" s="77">
        <v>2.4</v>
      </c>
      <c r="K423" s="77">
        <v>0.56000000000000005</v>
      </c>
      <c r="L423" s="77"/>
    </row>
    <row r="424" spans="2:12" ht="64">
      <c r="B424" s="176" t="s">
        <v>192</v>
      </c>
      <c r="C424" s="35" t="s">
        <v>222</v>
      </c>
      <c r="D424" s="84" t="s">
        <v>218</v>
      </c>
      <c r="E424" s="77">
        <v>62.5</v>
      </c>
      <c r="F424" s="77">
        <v>113.125</v>
      </c>
      <c r="G424" s="77">
        <v>6.875</v>
      </c>
      <c r="H424" s="77">
        <v>2.25</v>
      </c>
      <c r="I424" s="77">
        <v>8.75</v>
      </c>
      <c r="J424" s="77">
        <v>2.25</v>
      </c>
      <c r="K424" s="77">
        <v>5.75</v>
      </c>
      <c r="L424" s="77">
        <v>0.3125</v>
      </c>
    </row>
    <row r="425" spans="2:12" ht="64">
      <c r="B425" s="176" t="s">
        <v>192</v>
      </c>
      <c r="C425" s="35" t="s">
        <v>300</v>
      </c>
      <c r="D425" s="84" t="s">
        <v>218</v>
      </c>
      <c r="E425" s="77">
        <v>62.5</v>
      </c>
      <c r="F425" s="77">
        <v>58.75</v>
      </c>
      <c r="G425" s="77">
        <v>6.875</v>
      </c>
      <c r="H425" s="77">
        <v>3.3125</v>
      </c>
      <c r="I425" s="77">
        <v>2.0325000000000002</v>
      </c>
      <c r="J425" s="77">
        <v>1.6875</v>
      </c>
      <c r="K425" s="77">
        <v>1.5</v>
      </c>
      <c r="L425" s="77">
        <v>0.3125</v>
      </c>
    </row>
    <row r="426" spans="2:12" ht="32">
      <c r="B426" s="176" t="s">
        <v>192</v>
      </c>
      <c r="C426" s="35" t="s">
        <v>517</v>
      </c>
      <c r="D426" s="84" t="s">
        <v>223</v>
      </c>
      <c r="E426" s="77">
        <v>20</v>
      </c>
      <c r="F426" s="77">
        <v>51.2</v>
      </c>
      <c r="G426" s="77">
        <v>5.6</v>
      </c>
      <c r="H426" s="77">
        <v>0.02</v>
      </c>
      <c r="I426" s="77">
        <v>3.2</v>
      </c>
      <c r="J426" s="77">
        <v>0.02</v>
      </c>
      <c r="K426" s="77">
        <v>2.2000000000000002</v>
      </c>
      <c r="L426" s="77"/>
    </row>
    <row r="427" spans="2:12" ht="32">
      <c r="B427" s="176" t="s">
        <v>192</v>
      </c>
      <c r="C427" s="35" t="s">
        <v>518</v>
      </c>
      <c r="D427" s="84" t="s">
        <v>223</v>
      </c>
      <c r="E427" s="77">
        <v>20</v>
      </c>
      <c r="F427" s="77">
        <v>55.6</v>
      </c>
      <c r="G427" s="77">
        <v>5.4</v>
      </c>
      <c r="H427" s="77">
        <v>0.4</v>
      </c>
      <c r="I427" s="77">
        <v>3.6</v>
      </c>
      <c r="J427" s="77">
        <v>0.04</v>
      </c>
      <c r="K427" s="77">
        <v>2.4</v>
      </c>
      <c r="L427" s="77"/>
    </row>
    <row r="428" spans="2:12" ht="24">
      <c r="B428" s="176" t="s">
        <v>192</v>
      </c>
      <c r="C428" s="35" t="s">
        <v>666</v>
      </c>
      <c r="E428" s="77">
        <v>20</v>
      </c>
      <c r="F428" s="77">
        <v>44</v>
      </c>
      <c r="G428" s="77">
        <v>5.6</v>
      </c>
      <c r="H428" s="77">
        <v>0.1</v>
      </c>
      <c r="I428" s="77">
        <v>2.4</v>
      </c>
      <c r="J428" s="77">
        <v>0.1</v>
      </c>
      <c r="K428" s="77">
        <v>1.6</v>
      </c>
      <c r="L428" s="77"/>
    </row>
    <row r="429" spans="2:12" ht="32">
      <c r="B429" s="176" t="s">
        <v>192</v>
      </c>
      <c r="C429" s="35" t="s">
        <v>519</v>
      </c>
      <c r="D429" s="84" t="s">
        <v>223</v>
      </c>
      <c r="E429" s="77">
        <v>20</v>
      </c>
      <c r="F429" s="77">
        <v>40</v>
      </c>
      <c r="G429" s="77">
        <v>3.4</v>
      </c>
      <c r="H429" s="77">
        <v>1.2</v>
      </c>
      <c r="I429" s="77">
        <v>2.4</v>
      </c>
      <c r="J429" s="77">
        <v>1.2</v>
      </c>
      <c r="K429" s="77">
        <v>1.6</v>
      </c>
      <c r="L429" s="77"/>
    </row>
    <row r="430" spans="2:12" ht="24">
      <c r="B430" s="176" t="s">
        <v>257</v>
      </c>
      <c r="C430" t="s">
        <v>520</v>
      </c>
      <c r="D430" s="84" t="s">
        <v>134</v>
      </c>
      <c r="E430" s="77">
        <v>20</v>
      </c>
      <c r="F430" s="77">
        <v>17</v>
      </c>
      <c r="G430" s="77">
        <v>2.76</v>
      </c>
      <c r="H430" s="77">
        <v>0.52</v>
      </c>
      <c r="I430" s="77">
        <v>0.38</v>
      </c>
      <c r="J430" s="77">
        <v>0.02</v>
      </c>
      <c r="K430" s="77">
        <v>0.12</v>
      </c>
      <c r="L430" s="77">
        <v>0.24</v>
      </c>
    </row>
    <row r="431" spans="2:12" ht="24">
      <c r="B431" s="176" t="s">
        <v>257</v>
      </c>
      <c r="C431" t="s">
        <v>521</v>
      </c>
      <c r="D431" s="84" t="s">
        <v>134</v>
      </c>
      <c r="E431" s="77">
        <v>20</v>
      </c>
      <c r="F431" s="77">
        <v>16.399999999999999</v>
      </c>
      <c r="G431" s="77">
        <v>2.74</v>
      </c>
      <c r="H431" s="77">
        <v>0.56000000000000005</v>
      </c>
      <c r="I431" s="77">
        <v>0.26</v>
      </c>
      <c r="J431" s="77">
        <v>0.02</v>
      </c>
      <c r="K431" s="77">
        <v>0.08</v>
      </c>
      <c r="L431" s="77">
        <v>0.38</v>
      </c>
    </row>
    <row r="432" spans="2:12" ht="24">
      <c r="B432" s="177" t="s">
        <v>225</v>
      </c>
      <c r="C432" s="35" t="s">
        <v>226</v>
      </c>
      <c r="D432" s="84">
        <v>1</v>
      </c>
      <c r="E432" s="77">
        <v>58</v>
      </c>
      <c r="F432" s="77">
        <v>86.42</v>
      </c>
      <c r="G432" s="77">
        <v>7.54</v>
      </c>
      <c r="H432" s="77"/>
      <c r="I432" s="77">
        <v>6.2640000000000002</v>
      </c>
      <c r="J432" s="77"/>
      <c r="K432" s="77">
        <v>1.5660000000000001</v>
      </c>
      <c r="L432" s="77"/>
    </row>
    <row r="433" spans="2:12" ht="24">
      <c r="B433" s="177" t="s">
        <v>225</v>
      </c>
      <c r="C433" s="35" t="s">
        <v>227</v>
      </c>
      <c r="D433" s="84">
        <v>1</v>
      </c>
      <c r="E433" s="77">
        <v>68</v>
      </c>
      <c r="F433" s="77">
        <v>101.32</v>
      </c>
      <c r="G433" s="77">
        <v>8.84</v>
      </c>
      <c r="H433" s="77"/>
      <c r="I433" s="77">
        <v>7.3440000000000003</v>
      </c>
      <c r="J433" s="77"/>
      <c r="K433" s="77">
        <v>1.8360000000000001</v>
      </c>
      <c r="L433" s="77"/>
    </row>
    <row r="434" spans="2:12" ht="24">
      <c r="B434" s="177" t="s">
        <v>225</v>
      </c>
      <c r="C434" s="35" t="s">
        <v>349</v>
      </c>
      <c r="E434" s="77">
        <v>100</v>
      </c>
      <c r="F434" s="77">
        <v>40</v>
      </c>
      <c r="G434" s="77">
        <v>10</v>
      </c>
      <c r="H434" s="77">
        <v>0.7</v>
      </c>
      <c r="I434" s="77"/>
      <c r="J434" s="77">
        <v>0.5</v>
      </c>
      <c r="K434" s="77"/>
      <c r="L434" s="77"/>
    </row>
    <row r="435" spans="2:12" ht="48">
      <c r="B435" s="181" t="s">
        <v>228</v>
      </c>
      <c r="C435" s="35" t="s">
        <v>233</v>
      </c>
      <c r="D435" s="84" t="s">
        <v>155</v>
      </c>
      <c r="E435" s="77">
        <v>100</v>
      </c>
      <c r="F435" s="77">
        <v>6</v>
      </c>
      <c r="G435" s="77">
        <v>1.8</v>
      </c>
      <c r="H435" s="77">
        <v>0.3</v>
      </c>
      <c r="I435" s="77">
        <v>0</v>
      </c>
      <c r="J435" s="77">
        <v>0</v>
      </c>
      <c r="K435" s="77">
        <v>0</v>
      </c>
      <c r="L435" s="77">
        <v>0</v>
      </c>
    </row>
    <row r="436" spans="2:12" ht="48">
      <c r="B436" s="181" t="s">
        <v>228</v>
      </c>
      <c r="C436" s="35" t="s">
        <v>229</v>
      </c>
      <c r="D436" s="84" t="s">
        <v>155</v>
      </c>
      <c r="E436" s="77">
        <v>100</v>
      </c>
      <c r="F436" s="77">
        <v>10</v>
      </c>
      <c r="G436" s="77">
        <v>1.7</v>
      </c>
      <c r="H436" s="77">
        <v>0.9</v>
      </c>
      <c r="I436" s="77">
        <v>0.1</v>
      </c>
      <c r="J436" s="77"/>
      <c r="K436" s="77">
        <v>0.1</v>
      </c>
      <c r="L436" s="77"/>
    </row>
    <row r="437" spans="2:12" ht="48">
      <c r="B437" s="181" t="s">
        <v>228</v>
      </c>
      <c r="C437" s="35" t="s">
        <v>230</v>
      </c>
      <c r="D437" s="84" t="s">
        <v>155</v>
      </c>
      <c r="E437" s="77">
        <v>100</v>
      </c>
      <c r="F437" s="77">
        <v>8</v>
      </c>
      <c r="G437" s="77">
        <v>1.8</v>
      </c>
      <c r="H437" s="77">
        <v>0.5</v>
      </c>
      <c r="I437" s="77"/>
      <c r="J437" s="77"/>
      <c r="K437" s="77"/>
      <c r="L437" s="77"/>
    </row>
    <row r="438" spans="2:12" ht="48">
      <c r="B438" s="181" t="s">
        <v>228</v>
      </c>
      <c r="C438" s="35" t="s">
        <v>231</v>
      </c>
      <c r="D438" s="84" t="s">
        <v>155</v>
      </c>
      <c r="E438" s="77">
        <v>100</v>
      </c>
      <c r="F438" s="77">
        <v>8</v>
      </c>
      <c r="G438" s="77">
        <v>1.9</v>
      </c>
      <c r="H438" s="77"/>
      <c r="I438" s="77"/>
      <c r="J438" s="77"/>
      <c r="K438" s="77"/>
      <c r="L438" s="77"/>
    </row>
    <row r="439" spans="2:12" ht="48">
      <c r="B439" s="181" t="s">
        <v>228</v>
      </c>
      <c r="C439" s="35" t="s">
        <v>232</v>
      </c>
      <c r="D439" s="84" t="s">
        <v>155</v>
      </c>
      <c r="E439" s="77">
        <v>120</v>
      </c>
      <c r="F439" s="77">
        <v>15</v>
      </c>
      <c r="G439" s="77">
        <v>2.2000000000000002</v>
      </c>
      <c r="H439" s="77">
        <v>1.1000000000000001</v>
      </c>
      <c r="I439" s="77">
        <v>0.03</v>
      </c>
      <c r="J439" s="77">
        <v>1.1000000000000001</v>
      </c>
      <c r="K439" s="77">
        <v>0.02</v>
      </c>
      <c r="L439" s="77"/>
    </row>
    <row r="440" spans="2:12" ht="48">
      <c r="B440" s="182" t="s">
        <v>235</v>
      </c>
      <c r="C440" s="35" t="s">
        <v>522</v>
      </c>
      <c r="D440" s="84" t="s">
        <v>133</v>
      </c>
      <c r="E440" s="77">
        <v>3</v>
      </c>
      <c r="F440" s="77">
        <v>6.99</v>
      </c>
      <c r="G440" s="77">
        <v>0.44700000000000001</v>
      </c>
      <c r="H440" s="77">
        <v>1.2330000000000001</v>
      </c>
      <c r="I440" s="77">
        <v>1.4999999999999999E-2</v>
      </c>
      <c r="J440" s="77">
        <v>0.72899999999999998</v>
      </c>
      <c r="K440" s="77">
        <v>6.0000000000000001E-3</v>
      </c>
      <c r="L440" s="77">
        <v>0.06</v>
      </c>
    </row>
    <row r="441" spans="2:12" ht="24">
      <c r="B441" s="182" t="s">
        <v>235</v>
      </c>
      <c r="C441" s="35" t="s">
        <v>350</v>
      </c>
      <c r="D441" s="84" t="s">
        <v>234</v>
      </c>
      <c r="E441" s="77">
        <v>3</v>
      </c>
      <c r="F441" s="77">
        <v>9.4499999999999993</v>
      </c>
      <c r="G441" s="77">
        <v>0.11700000000000001</v>
      </c>
      <c r="H441" s="77">
        <v>1.665</v>
      </c>
      <c r="I441" s="77">
        <v>9.6000000000000002E-2</v>
      </c>
      <c r="J441" s="77">
        <v>1.665</v>
      </c>
      <c r="K441" s="77">
        <v>2.1000000000000001E-2</v>
      </c>
      <c r="L441" s="77">
        <v>0.73199999999999998</v>
      </c>
    </row>
    <row r="442" spans="2:12" ht="48">
      <c r="B442" s="182" t="s">
        <v>235</v>
      </c>
      <c r="C442" s="35" t="s">
        <v>523</v>
      </c>
      <c r="D442" s="84" t="s">
        <v>129</v>
      </c>
      <c r="E442" s="77">
        <v>3</v>
      </c>
      <c r="F442" s="77">
        <v>9.4499999999999993</v>
      </c>
      <c r="G442" s="77">
        <v>0.11700000000000001</v>
      </c>
      <c r="H442" s="77">
        <v>1.665</v>
      </c>
      <c r="I442" s="77">
        <v>9.6000000000000002E-2</v>
      </c>
      <c r="J442" s="77">
        <v>1.665</v>
      </c>
      <c r="K442" s="77">
        <v>2.1000000000000001E-2</v>
      </c>
      <c r="L442" s="77">
        <v>0.73199999999999998</v>
      </c>
    </row>
    <row r="443" spans="2:12" ht="48">
      <c r="B443" s="182" t="s">
        <v>235</v>
      </c>
      <c r="C443" s="35" t="s">
        <v>524</v>
      </c>
      <c r="D443" s="84" t="s">
        <v>308</v>
      </c>
      <c r="E443" s="77">
        <v>50</v>
      </c>
      <c r="F443" s="77">
        <v>120.75</v>
      </c>
      <c r="G443" s="77"/>
      <c r="H443" s="77">
        <v>29.6</v>
      </c>
      <c r="I443" s="77"/>
      <c r="J443" s="77">
        <v>0.09</v>
      </c>
      <c r="K443" s="77"/>
      <c r="L443" s="77">
        <v>0.35</v>
      </c>
    </row>
    <row r="444" spans="2:12" ht="18.75" customHeight="1">
      <c r="B444" s="182" t="s">
        <v>235</v>
      </c>
      <c r="C444" s="35" t="s">
        <v>525</v>
      </c>
      <c r="D444" s="84" t="s">
        <v>130</v>
      </c>
      <c r="E444" s="77">
        <v>5</v>
      </c>
      <c r="F444" s="77">
        <v>1.1000000000000001</v>
      </c>
      <c r="G444" s="77">
        <v>1.4999999999999999E-2</v>
      </c>
      <c r="H444" s="77">
        <v>0.03</v>
      </c>
      <c r="I444" s="77"/>
      <c r="J444" s="77">
        <v>0.03</v>
      </c>
      <c r="K444" s="77"/>
      <c r="L444" s="77"/>
    </row>
    <row r="445" spans="2:12" ht="48">
      <c r="B445" s="182" t="s">
        <v>235</v>
      </c>
      <c r="C445" s="35" t="s">
        <v>526</v>
      </c>
      <c r="D445" s="84" t="s">
        <v>131</v>
      </c>
      <c r="E445" s="77">
        <v>8</v>
      </c>
      <c r="F445" s="77">
        <v>1.76</v>
      </c>
      <c r="G445" s="77">
        <v>2.4E-2</v>
      </c>
      <c r="H445" s="77">
        <v>4.8000000000000001E-2</v>
      </c>
      <c r="I445" s="77"/>
      <c r="J445" s="77">
        <v>4.8000000000000001E-2</v>
      </c>
      <c r="K445" s="77"/>
      <c r="L445" s="77"/>
    </row>
    <row r="446" spans="2:12" ht="48">
      <c r="B446" s="182" t="s">
        <v>235</v>
      </c>
      <c r="C446" s="35" t="s">
        <v>527</v>
      </c>
      <c r="D446" s="84" t="s">
        <v>133</v>
      </c>
      <c r="E446" s="77">
        <v>2</v>
      </c>
      <c r="F446" s="77">
        <v>0.44</v>
      </c>
      <c r="G446" s="77">
        <v>6.0000000000000001E-3</v>
      </c>
      <c r="H446" s="77">
        <v>1.2E-2</v>
      </c>
      <c r="I446" s="77"/>
      <c r="J446" s="77">
        <v>1.2E-2</v>
      </c>
      <c r="K446" s="77"/>
      <c r="L446" s="77"/>
    </row>
    <row r="447" spans="2:12" ht="48">
      <c r="B447" s="182" t="s">
        <v>235</v>
      </c>
      <c r="C447" s="35" t="s">
        <v>528</v>
      </c>
      <c r="D447" s="84" t="s">
        <v>131</v>
      </c>
      <c r="E447" s="77">
        <v>10</v>
      </c>
      <c r="F447" s="77">
        <v>62</v>
      </c>
      <c r="G447" s="77">
        <v>2.21</v>
      </c>
      <c r="H447" s="77">
        <v>0.64</v>
      </c>
      <c r="I447" s="77">
        <v>5.5</v>
      </c>
      <c r="J447" s="77">
        <v>0.04</v>
      </c>
      <c r="K447" s="77">
        <v>0.81</v>
      </c>
      <c r="L447" s="77">
        <v>0.55000000000000004</v>
      </c>
    </row>
    <row r="448" spans="2:12" ht="48">
      <c r="B448" s="182" t="s">
        <v>235</v>
      </c>
      <c r="C448" s="35" t="s">
        <v>529</v>
      </c>
      <c r="D448" s="84" t="s">
        <v>131</v>
      </c>
      <c r="E448" s="77">
        <v>8</v>
      </c>
      <c r="F448" s="77">
        <v>46.96</v>
      </c>
      <c r="G448" s="77">
        <v>1.5840000000000001</v>
      </c>
      <c r="H448" s="77">
        <v>1.36</v>
      </c>
      <c r="I448" s="77">
        <v>3.8</v>
      </c>
      <c r="J448" s="77">
        <v>0.128</v>
      </c>
      <c r="K448" s="77">
        <v>0.52800000000000002</v>
      </c>
      <c r="L448" s="77">
        <v>0.48</v>
      </c>
    </row>
    <row r="449" spans="2:12" ht="48">
      <c r="B449" s="182" t="s">
        <v>235</v>
      </c>
      <c r="C449" s="35" t="s">
        <v>530</v>
      </c>
      <c r="D449" s="84" t="s">
        <v>131</v>
      </c>
      <c r="E449" s="77">
        <v>10</v>
      </c>
      <c r="F449" s="77">
        <v>44.3</v>
      </c>
      <c r="G449" s="77">
        <v>1.65</v>
      </c>
      <c r="H449" s="77">
        <v>0.77</v>
      </c>
      <c r="I449" s="77">
        <v>3.07</v>
      </c>
      <c r="J449" s="77">
        <v>0.04</v>
      </c>
      <c r="K449" s="77">
        <v>0.33</v>
      </c>
      <c r="L449" s="77">
        <v>3.44</v>
      </c>
    </row>
    <row r="450" spans="2:12" ht="48">
      <c r="B450" s="182" t="s">
        <v>235</v>
      </c>
      <c r="C450" s="35" t="s">
        <v>531</v>
      </c>
      <c r="D450" s="84" t="s">
        <v>131</v>
      </c>
      <c r="E450" s="77">
        <v>7</v>
      </c>
      <c r="F450" s="77">
        <v>34.090000000000003</v>
      </c>
      <c r="G450" s="77">
        <v>1.75</v>
      </c>
      <c r="H450" s="77">
        <v>1.2669999999999999</v>
      </c>
      <c r="I450" s="77">
        <v>2.17</v>
      </c>
      <c r="J450" s="77">
        <v>0.36399999999999999</v>
      </c>
      <c r="K450" s="77">
        <v>0.189</v>
      </c>
      <c r="L450" s="77">
        <v>1.26</v>
      </c>
    </row>
    <row r="451" spans="2:12" ht="48">
      <c r="B451" s="183" t="s">
        <v>236</v>
      </c>
      <c r="C451" t="s">
        <v>237</v>
      </c>
      <c r="D451" s="84" t="s">
        <v>155</v>
      </c>
      <c r="E451" s="77">
        <v>20</v>
      </c>
      <c r="F451" s="77">
        <v>67</v>
      </c>
      <c r="G451" s="77">
        <v>1.48</v>
      </c>
      <c r="H451" s="77">
        <v>13.48</v>
      </c>
      <c r="I451" s="77">
        <v>1.98</v>
      </c>
      <c r="J451" s="77">
        <v>0.4</v>
      </c>
      <c r="K451" s="77">
        <v>1.2</v>
      </c>
      <c r="L451" s="77">
        <v>1.02</v>
      </c>
    </row>
    <row r="452" spans="2:12" ht="48">
      <c r="B452" s="183" t="s">
        <v>236</v>
      </c>
      <c r="C452" s="35" t="s">
        <v>239</v>
      </c>
      <c r="D452" s="84" t="s">
        <v>155</v>
      </c>
      <c r="E452" s="77">
        <v>23</v>
      </c>
      <c r="F452" s="77">
        <v>100.74</v>
      </c>
      <c r="G452" s="77">
        <v>1.357</v>
      </c>
      <c r="H452" s="77">
        <v>14.167999999999999</v>
      </c>
      <c r="I452" s="77">
        <v>4.048</v>
      </c>
      <c r="J452" s="77">
        <v>7.3369999999999997</v>
      </c>
      <c r="K452" s="77">
        <v>2.76</v>
      </c>
      <c r="L452" s="77">
        <v>1.127</v>
      </c>
    </row>
    <row r="453" spans="2:12" ht="48">
      <c r="B453" s="183" t="s">
        <v>236</v>
      </c>
      <c r="C453" s="35" t="s">
        <v>302</v>
      </c>
      <c r="D453" s="84" t="s">
        <v>155</v>
      </c>
      <c r="E453" s="77">
        <v>23</v>
      </c>
      <c r="F453" s="77">
        <v>89.7</v>
      </c>
      <c r="G453" s="77">
        <v>1.3109999999999999</v>
      </c>
      <c r="H453" s="77">
        <v>17.25</v>
      </c>
      <c r="I453" s="77">
        <v>1.587</v>
      </c>
      <c r="J453" s="77">
        <v>6.67</v>
      </c>
      <c r="K453" s="77">
        <v>1.288</v>
      </c>
      <c r="L453" s="77">
        <v>0.59799999999999998</v>
      </c>
    </row>
    <row r="454" spans="2:12" ht="27.75" customHeight="1">
      <c r="B454" s="183" t="s">
        <v>236</v>
      </c>
      <c r="C454" s="35" t="s">
        <v>1029</v>
      </c>
      <c r="E454" s="77">
        <v>45</v>
      </c>
      <c r="F454" s="77">
        <v>167</v>
      </c>
      <c r="G454" s="77">
        <v>22.5</v>
      </c>
      <c r="H454" s="77">
        <v>13.4</v>
      </c>
      <c r="I454" s="77">
        <v>4.9000000000000004</v>
      </c>
      <c r="J454" s="77">
        <v>0.8</v>
      </c>
      <c r="K454" s="77">
        <v>2.7</v>
      </c>
      <c r="L454" s="77"/>
    </row>
    <row r="455" spans="2:12" ht="27.75" customHeight="1">
      <c r="B455" s="183"/>
      <c r="C455" s="35" t="s">
        <v>2161</v>
      </c>
      <c r="E455" s="77">
        <v>30</v>
      </c>
      <c r="F455" s="77">
        <v>89</v>
      </c>
      <c r="G455" s="77">
        <v>10</v>
      </c>
      <c r="H455" s="77">
        <v>4.8</v>
      </c>
      <c r="I455" s="77">
        <v>2.7</v>
      </c>
      <c r="J455" s="77">
        <v>1.1399999999999999</v>
      </c>
      <c r="K455" s="77">
        <v>1.3</v>
      </c>
      <c r="L455" s="77"/>
    </row>
    <row r="456" spans="2:12" ht="33.75" customHeight="1">
      <c r="B456" s="183" t="s">
        <v>236</v>
      </c>
      <c r="C456" s="35" t="s">
        <v>1030</v>
      </c>
      <c r="E456" s="77">
        <v>20</v>
      </c>
      <c r="F456" s="77">
        <v>65</v>
      </c>
      <c r="G456" s="77">
        <v>1.36</v>
      </c>
      <c r="H456" s="77">
        <v>13.6</v>
      </c>
      <c r="I456" s="77">
        <v>1.78</v>
      </c>
      <c r="J456" s="77">
        <v>0.32</v>
      </c>
      <c r="K456" s="77">
        <v>1</v>
      </c>
      <c r="L456" s="77"/>
    </row>
    <row r="457" spans="2:12" ht="33.75" customHeight="1">
      <c r="B457" s="183" t="s">
        <v>236</v>
      </c>
      <c r="C457" s="35" t="s">
        <v>1154</v>
      </c>
      <c r="E457" s="77">
        <v>21</v>
      </c>
      <c r="F457" s="77">
        <v>70</v>
      </c>
      <c r="G457" s="77">
        <v>1.3</v>
      </c>
      <c r="H457" s="77">
        <v>11</v>
      </c>
      <c r="I457" s="77">
        <v>1.3</v>
      </c>
      <c r="J457" s="77">
        <v>2.2999999999999998</v>
      </c>
      <c r="K457" s="77">
        <v>0.8</v>
      </c>
      <c r="L457" s="77">
        <v>4.0999999999999996</v>
      </c>
    </row>
    <row r="458" spans="2:12" ht="33.75" customHeight="1">
      <c r="B458" s="183" t="s">
        <v>236</v>
      </c>
      <c r="C458" s="35" t="s">
        <v>2138</v>
      </c>
      <c r="E458" s="77">
        <v>30</v>
      </c>
      <c r="F458" s="77">
        <v>161</v>
      </c>
      <c r="G458" s="77">
        <v>3.1</v>
      </c>
      <c r="H458" s="77">
        <v>16</v>
      </c>
      <c r="I458" s="77">
        <v>8.8000000000000007</v>
      </c>
      <c r="J458" s="77">
        <v>13.8</v>
      </c>
      <c r="K458" s="77">
        <v>3.5</v>
      </c>
      <c r="L458" s="77"/>
    </row>
    <row r="459" spans="2:12" ht="33.75" customHeight="1">
      <c r="B459" s="183" t="s">
        <v>236</v>
      </c>
      <c r="C459" s="35" t="s">
        <v>2159</v>
      </c>
      <c r="E459" s="77">
        <v>25</v>
      </c>
      <c r="F459" s="77">
        <v>97</v>
      </c>
      <c r="G459" s="77">
        <v>1.8</v>
      </c>
      <c r="H459" s="77">
        <v>12.5</v>
      </c>
      <c r="I459" s="77">
        <v>3.9</v>
      </c>
      <c r="J459" s="77">
        <v>9.9</v>
      </c>
      <c r="K459" s="77">
        <v>0.5</v>
      </c>
      <c r="L459" s="77">
        <v>2.5</v>
      </c>
    </row>
    <row r="460" spans="2:12" ht="33.75" customHeight="1">
      <c r="B460" s="183" t="s">
        <v>236</v>
      </c>
      <c r="C460" s="35" t="s">
        <v>2160</v>
      </c>
      <c r="E460" s="77">
        <v>38</v>
      </c>
      <c r="F460" s="77">
        <v>151</v>
      </c>
      <c r="G460" s="77">
        <v>2.5</v>
      </c>
      <c r="H460" s="77">
        <v>22</v>
      </c>
      <c r="I460" s="77">
        <v>4.5999999999999996</v>
      </c>
      <c r="J460" s="77">
        <v>17.600000000000001</v>
      </c>
      <c r="K460" s="77">
        <v>0.5</v>
      </c>
      <c r="L460" s="77">
        <v>3.8</v>
      </c>
    </row>
    <row r="461" spans="2:12" ht="33.75" customHeight="1">
      <c r="B461" s="183"/>
      <c r="C461" s="35" t="s">
        <v>2162</v>
      </c>
      <c r="E461" s="77">
        <v>17</v>
      </c>
      <c r="F461" s="77">
        <v>67</v>
      </c>
      <c r="G461" s="77">
        <v>1.7</v>
      </c>
      <c r="H461" s="77">
        <v>8.6</v>
      </c>
      <c r="I461" s="77">
        <v>2.5</v>
      </c>
      <c r="J461" s="77">
        <v>8.1999999999999993</v>
      </c>
      <c r="K461" s="77">
        <v>0.3</v>
      </c>
      <c r="L461" s="77"/>
    </row>
    <row r="462" spans="2:12" ht="33.75" customHeight="1">
      <c r="B462" s="183" t="s">
        <v>236</v>
      </c>
      <c r="C462" s="35" t="s">
        <v>2139</v>
      </c>
      <c r="E462" s="77">
        <v>25</v>
      </c>
      <c r="F462" s="77">
        <v>100.75</v>
      </c>
      <c r="G462" s="77">
        <v>2</v>
      </c>
      <c r="H462" s="77">
        <v>15.5</v>
      </c>
      <c r="I462" s="77">
        <v>3.8</v>
      </c>
      <c r="J462" s="77">
        <v>0.3</v>
      </c>
      <c r="K462" s="77">
        <v>0.6</v>
      </c>
      <c r="L462" s="77">
        <v>1.5</v>
      </c>
    </row>
    <row r="463" spans="2:12" ht="48">
      <c r="B463" s="183" t="s">
        <v>236</v>
      </c>
      <c r="C463" t="s">
        <v>238</v>
      </c>
      <c r="D463" s="84" t="s">
        <v>155</v>
      </c>
      <c r="E463" s="77">
        <v>21</v>
      </c>
      <c r="F463" s="77">
        <v>88.41</v>
      </c>
      <c r="G463" s="77">
        <v>1.4279999999999999</v>
      </c>
      <c r="H463" s="77">
        <v>13.86</v>
      </c>
      <c r="I463" s="77">
        <v>2.52</v>
      </c>
      <c r="J463" s="77">
        <v>3.99</v>
      </c>
      <c r="K463" s="77">
        <v>0.88200000000000001</v>
      </c>
      <c r="L463" s="77">
        <v>1.7849999999999999</v>
      </c>
    </row>
    <row r="464" spans="2:12" ht="48">
      <c r="B464" s="184" t="s">
        <v>301</v>
      </c>
      <c r="C464" t="s">
        <v>532</v>
      </c>
      <c r="D464" s="84" t="s">
        <v>133</v>
      </c>
      <c r="E464" s="77">
        <v>8</v>
      </c>
      <c r="F464" s="77">
        <v>30.72</v>
      </c>
      <c r="G464" s="77">
        <v>0.152</v>
      </c>
      <c r="H464" s="77">
        <v>0.152</v>
      </c>
      <c r="I464" s="77">
        <v>3.28</v>
      </c>
      <c r="J464" s="77"/>
      <c r="K464" s="77">
        <v>2</v>
      </c>
      <c r="L464" s="77"/>
    </row>
    <row r="465" spans="2:24" ht="80">
      <c r="B465" s="184" t="s">
        <v>301</v>
      </c>
      <c r="C465" t="s">
        <v>533</v>
      </c>
      <c r="D465" s="84" t="s">
        <v>130</v>
      </c>
      <c r="E465" s="77">
        <v>13</v>
      </c>
      <c r="F465" s="77">
        <v>49.92</v>
      </c>
      <c r="G465" s="77">
        <v>0.247</v>
      </c>
      <c r="H465" s="77">
        <v>0.247</v>
      </c>
      <c r="I465" s="77">
        <v>5.33</v>
      </c>
      <c r="J465" s="77"/>
      <c r="K465" s="77">
        <v>3.25</v>
      </c>
      <c r="L465" s="77"/>
    </row>
    <row r="466" spans="2:24" ht="48">
      <c r="B466" s="184" t="s">
        <v>301</v>
      </c>
      <c r="C466" t="s">
        <v>534</v>
      </c>
      <c r="D466" s="84" t="s">
        <v>131</v>
      </c>
      <c r="E466" s="77">
        <v>20</v>
      </c>
      <c r="F466" s="77">
        <v>76.8</v>
      </c>
      <c r="G466" s="77">
        <v>0.38</v>
      </c>
      <c r="H466" s="77">
        <v>0.38</v>
      </c>
      <c r="I466" s="77">
        <v>8.1999999999999993</v>
      </c>
      <c r="J466" s="77"/>
      <c r="K466" s="77">
        <v>5</v>
      </c>
      <c r="L466" s="77"/>
    </row>
    <row r="467" spans="2:24" ht="80">
      <c r="B467" s="184" t="s">
        <v>301</v>
      </c>
      <c r="C467" t="s">
        <v>357</v>
      </c>
      <c r="D467" s="84" t="s">
        <v>243</v>
      </c>
      <c r="E467" s="77">
        <v>10</v>
      </c>
      <c r="F467" s="77">
        <v>38.4</v>
      </c>
      <c r="G467" s="77">
        <v>0.19</v>
      </c>
      <c r="H467" s="77">
        <v>0.19</v>
      </c>
      <c r="I467" s="77">
        <v>4.0999999999999996</v>
      </c>
      <c r="J467" s="77"/>
      <c r="K467" s="77">
        <v>2.5</v>
      </c>
      <c r="L467" s="77"/>
    </row>
    <row r="468" spans="2:24" ht="48">
      <c r="B468" s="184" t="s">
        <v>242</v>
      </c>
      <c r="C468" t="s">
        <v>535</v>
      </c>
      <c r="D468" s="84" t="s">
        <v>133</v>
      </c>
      <c r="E468" s="77">
        <v>8</v>
      </c>
      <c r="F468" s="77">
        <v>17.12</v>
      </c>
      <c r="G468" s="77">
        <v>2.4E-2</v>
      </c>
      <c r="H468" s="77">
        <v>0.64800000000000002</v>
      </c>
      <c r="I468" s="77">
        <v>1.6</v>
      </c>
      <c r="J468" s="77">
        <v>0.2</v>
      </c>
      <c r="K468" s="77">
        <v>1.04</v>
      </c>
      <c r="L468" s="77"/>
    </row>
    <row r="469" spans="2:24" ht="80">
      <c r="B469" s="184" t="s">
        <v>242</v>
      </c>
      <c r="C469" t="s">
        <v>536</v>
      </c>
      <c r="D469" s="84" t="s">
        <v>130</v>
      </c>
      <c r="E469" s="77">
        <v>13</v>
      </c>
      <c r="F469" s="77">
        <v>27.82</v>
      </c>
      <c r="G469" s="77">
        <v>3.9E-2</v>
      </c>
      <c r="H469" s="77">
        <v>1.0529999999999999</v>
      </c>
      <c r="I469" s="77">
        <v>2.6</v>
      </c>
      <c r="J469" s="77">
        <v>0.32500000000000001</v>
      </c>
      <c r="K469" s="77">
        <v>1.69</v>
      </c>
      <c r="L469" s="77"/>
    </row>
    <row r="470" spans="2:24" ht="48">
      <c r="B470" s="184" t="s">
        <v>242</v>
      </c>
      <c r="C470" t="s">
        <v>537</v>
      </c>
      <c r="D470" s="84" t="s">
        <v>131</v>
      </c>
      <c r="E470" s="77">
        <v>20</v>
      </c>
      <c r="F470" s="77">
        <v>42.8</v>
      </c>
      <c r="G470" s="77">
        <v>0.06</v>
      </c>
      <c r="H470" s="77">
        <v>1.62</v>
      </c>
      <c r="I470" s="77">
        <v>4</v>
      </c>
      <c r="J470" s="77">
        <v>0.5</v>
      </c>
      <c r="K470" s="77">
        <v>2.6</v>
      </c>
      <c r="L470" s="77"/>
    </row>
    <row r="471" spans="2:24" ht="80">
      <c r="B471" s="184" t="s">
        <v>242</v>
      </c>
      <c r="C471" t="s">
        <v>358</v>
      </c>
      <c r="D471" s="84" t="s">
        <v>243</v>
      </c>
      <c r="E471" s="77">
        <v>10</v>
      </c>
      <c r="F471" s="77">
        <v>21.4</v>
      </c>
      <c r="G471" s="77">
        <v>0.03</v>
      </c>
      <c r="H471" s="77">
        <v>0.81</v>
      </c>
      <c r="I471" s="77">
        <v>2</v>
      </c>
      <c r="J471" s="77">
        <v>0.25</v>
      </c>
      <c r="K471" s="77">
        <v>1.3</v>
      </c>
      <c r="L471" s="77"/>
    </row>
    <row r="472" spans="2:24" ht="80">
      <c r="B472" s="184" t="s">
        <v>242</v>
      </c>
      <c r="C472" t="s">
        <v>538</v>
      </c>
      <c r="D472" s="84" t="s">
        <v>130</v>
      </c>
      <c r="E472" s="77">
        <v>13</v>
      </c>
      <c r="F472" s="77">
        <v>48.88</v>
      </c>
      <c r="G472" s="77">
        <v>3.9E-2</v>
      </c>
      <c r="H472" s="77">
        <v>0.49399999999999999</v>
      </c>
      <c r="I472" s="77">
        <v>5.2</v>
      </c>
      <c r="J472" s="77">
        <v>0.20799999999999999</v>
      </c>
      <c r="K472" s="77"/>
      <c r="L472" s="77">
        <v>6.5000000000000002E-2</v>
      </c>
    </row>
    <row r="473" spans="2:24" ht="39.75" customHeight="1">
      <c r="B473" s="184" t="s">
        <v>242</v>
      </c>
      <c r="C473" t="s">
        <v>539</v>
      </c>
      <c r="D473" s="84" t="s">
        <v>131</v>
      </c>
      <c r="E473" s="77">
        <v>20</v>
      </c>
      <c r="F473" s="77">
        <v>75.2</v>
      </c>
      <c r="G473" s="77">
        <v>0.06</v>
      </c>
      <c r="H473" s="77">
        <v>0.76</v>
      </c>
      <c r="I473" s="77">
        <v>8</v>
      </c>
      <c r="J473" s="77">
        <v>0.32</v>
      </c>
      <c r="K473" s="77"/>
      <c r="L473" s="77">
        <v>0.1</v>
      </c>
    </row>
    <row r="474" spans="2:24" ht="48">
      <c r="B474" s="184" t="s">
        <v>242</v>
      </c>
      <c r="C474" t="s">
        <v>540</v>
      </c>
      <c r="D474" s="84" t="s">
        <v>133</v>
      </c>
      <c r="E474" s="77">
        <v>8</v>
      </c>
      <c r="F474" s="77">
        <v>26.4</v>
      </c>
      <c r="G474" s="77">
        <v>0.04</v>
      </c>
      <c r="H474" s="77">
        <v>0.04</v>
      </c>
      <c r="I474" s="77">
        <v>2.96</v>
      </c>
      <c r="J474" s="77">
        <v>0.04</v>
      </c>
      <c r="K474" s="77">
        <v>0.8</v>
      </c>
      <c r="L474" s="77"/>
    </row>
    <row r="475" spans="2:24" ht="80">
      <c r="B475" s="184" t="s">
        <v>242</v>
      </c>
      <c r="C475" t="s">
        <v>541</v>
      </c>
      <c r="D475" s="84" t="s">
        <v>130</v>
      </c>
      <c r="E475" s="77">
        <v>13</v>
      </c>
      <c r="F475" s="77">
        <v>42.9</v>
      </c>
      <c r="G475" s="77">
        <v>6.5000000000000002E-2</v>
      </c>
      <c r="H475" s="77">
        <v>6.5000000000000002E-2</v>
      </c>
      <c r="I475" s="77">
        <v>4.8099999999999996</v>
      </c>
      <c r="J475" s="77">
        <v>6.5000000000000002E-2</v>
      </c>
      <c r="K475" s="77">
        <v>1.3</v>
      </c>
      <c r="L475" s="77"/>
    </row>
    <row r="476" spans="2:24" ht="48">
      <c r="B476" s="184" t="s">
        <v>242</v>
      </c>
      <c r="C476" t="s">
        <v>542</v>
      </c>
      <c r="D476" s="84" t="s">
        <v>131</v>
      </c>
      <c r="E476" s="77">
        <v>20</v>
      </c>
      <c r="F476" s="77">
        <v>66</v>
      </c>
      <c r="G476" s="77">
        <v>0.1</v>
      </c>
      <c r="H476" s="77">
        <v>0.1</v>
      </c>
      <c r="I476" s="77">
        <v>7.4</v>
      </c>
      <c r="J476" s="77">
        <v>0.1</v>
      </c>
      <c r="K476" s="77">
        <v>2</v>
      </c>
      <c r="L476" s="77"/>
    </row>
    <row r="477" spans="2:24" ht="80">
      <c r="B477" s="184" t="s">
        <v>242</v>
      </c>
      <c r="C477" t="s">
        <v>359</v>
      </c>
      <c r="D477" s="84" t="s">
        <v>243</v>
      </c>
      <c r="E477" s="77">
        <v>10</v>
      </c>
      <c r="F477" s="77">
        <v>33</v>
      </c>
      <c r="G477" s="77">
        <v>0.05</v>
      </c>
      <c r="H477" s="77">
        <v>0.05</v>
      </c>
      <c r="I477" s="77">
        <v>3.7</v>
      </c>
      <c r="J477" s="77">
        <v>0.05</v>
      </c>
      <c r="K477" s="77">
        <v>1</v>
      </c>
      <c r="L477" s="77"/>
    </row>
    <row r="478" spans="2:24" ht="48">
      <c r="B478" s="184" t="s">
        <v>242</v>
      </c>
      <c r="C478" t="s">
        <v>543</v>
      </c>
      <c r="D478" s="84" t="s">
        <v>133</v>
      </c>
      <c r="E478" s="77">
        <v>8</v>
      </c>
      <c r="F478" s="77">
        <v>35.04</v>
      </c>
      <c r="G478" s="77">
        <v>0.04</v>
      </c>
      <c r="H478" s="77">
        <v>6.4000000000000001E-2</v>
      </c>
      <c r="I478" s="77">
        <v>3.92</v>
      </c>
      <c r="J478" s="77">
        <v>6.4000000000000001E-2</v>
      </c>
      <c r="K478" s="77">
        <v>1.28</v>
      </c>
      <c r="L478" s="77"/>
      <c r="N478" s="35"/>
      <c r="P478" s="84"/>
      <c r="Q478" s="77"/>
      <c r="R478" s="77"/>
      <c r="S478" s="77"/>
      <c r="T478" s="77"/>
      <c r="U478" s="77"/>
      <c r="V478" s="77"/>
      <c r="W478" s="77"/>
      <c r="X478" s="77"/>
    </row>
    <row r="479" spans="2:24" ht="80">
      <c r="B479" s="184" t="s">
        <v>242</v>
      </c>
      <c r="C479" t="s">
        <v>544</v>
      </c>
      <c r="D479" s="84" t="s">
        <v>130</v>
      </c>
      <c r="E479" s="77">
        <v>13</v>
      </c>
      <c r="F479" s="77">
        <v>56.94</v>
      </c>
      <c r="G479" s="77">
        <v>6.5000000000000002E-2</v>
      </c>
      <c r="H479" s="77">
        <v>6.5000000000000002E-2</v>
      </c>
      <c r="I479" s="77">
        <v>6.37</v>
      </c>
      <c r="J479" s="77">
        <v>6.5000000000000002E-2</v>
      </c>
      <c r="K479" s="77">
        <v>2.08</v>
      </c>
      <c r="L479" s="77"/>
      <c r="N479" s="35"/>
      <c r="P479" s="84"/>
      <c r="Q479" s="77"/>
      <c r="R479" s="77"/>
      <c r="S479" s="77"/>
      <c r="T479" s="77"/>
      <c r="U479" s="77"/>
      <c r="V479" s="77"/>
      <c r="W479" s="77"/>
      <c r="X479" s="77"/>
    </row>
    <row r="480" spans="2:24" ht="48">
      <c r="B480" s="184" t="s">
        <v>242</v>
      </c>
      <c r="C480" t="s">
        <v>545</v>
      </c>
      <c r="D480" s="84" t="s">
        <v>131</v>
      </c>
      <c r="E480" s="77">
        <v>20</v>
      </c>
      <c r="F480" s="77">
        <v>87.6</v>
      </c>
      <c r="G480" s="77">
        <v>0.1</v>
      </c>
      <c r="H480" s="77">
        <v>0.1</v>
      </c>
      <c r="I480" s="77">
        <v>9.8000000000000007</v>
      </c>
      <c r="J480" s="77">
        <v>0.1</v>
      </c>
      <c r="K480" s="77">
        <v>3.2</v>
      </c>
      <c r="L480" s="77"/>
    </row>
    <row r="481" spans="2:12" ht="43.5" customHeight="1">
      <c r="B481" s="179" t="s">
        <v>210</v>
      </c>
      <c r="C481" s="35" t="s">
        <v>486</v>
      </c>
      <c r="D481" s="84" t="s">
        <v>211</v>
      </c>
      <c r="E481" s="77">
        <v>10</v>
      </c>
      <c r="F481" s="77">
        <v>61.4</v>
      </c>
      <c r="G481" s="77">
        <v>2.6</v>
      </c>
      <c r="H481" s="77">
        <v>1.3</v>
      </c>
      <c r="I481" s="77">
        <v>4.9000000000000004</v>
      </c>
      <c r="J481" s="77">
        <v>0.42</v>
      </c>
      <c r="K481" s="77">
        <v>0.78</v>
      </c>
      <c r="L481" s="77">
        <v>0.87</v>
      </c>
    </row>
    <row r="482" spans="2:12" ht="43.5" customHeight="1">
      <c r="B482" s="179" t="s">
        <v>210</v>
      </c>
      <c r="C482" s="35" t="s">
        <v>1061</v>
      </c>
      <c r="E482" s="77">
        <v>10</v>
      </c>
      <c r="F482" s="77">
        <v>61.8</v>
      </c>
      <c r="G482" s="77">
        <v>2.2999999999999998</v>
      </c>
      <c r="H482" s="77">
        <v>2.08</v>
      </c>
      <c r="I482" s="77">
        <v>4.8600000000000003</v>
      </c>
      <c r="J482" s="77">
        <v>0.77</v>
      </c>
      <c r="K482" s="77">
        <v>0.96</v>
      </c>
      <c r="L482" s="77">
        <v>0.32</v>
      </c>
    </row>
    <row r="483" spans="2:12" ht="43.5" customHeight="1">
      <c r="B483" s="179"/>
      <c r="C483" s="35" t="s">
        <v>2142</v>
      </c>
      <c r="E483" s="77">
        <v>10</v>
      </c>
      <c r="F483" s="77">
        <v>41.6</v>
      </c>
      <c r="G483" s="77">
        <v>0.85</v>
      </c>
      <c r="H483" s="77">
        <v>4.0999999999999996</v>
      </c>
      <c r="I483" s="77">
        <v>3.6</v>
      </c>
      <c r="J483" s="77">
        <v>0.28000000000000003</v>
      </c>
      <c r="K483" s="77">
        <v>0.39</v>
      </c>
      <c r="L483" s="77">
        <v>1.1000000000000001</v>
      </c>
    </row>
    <row r="484" spans="2:12" ht="43.5" customHeight="1">
      <c r="B484" s="179"/>
      <c r="C484" s="35" t="s">
        <v>2144</v>
      </c>
      <c r="E484" s="77">
        <v>10</v>
      </c>
      <c r="F484" s="77">
        <v>62.2</v>
      </c>
      <c r="G484" s="77">
        <v>2.8</v>
      </c>
      <c r="H484" s="77">
        <v>1</v>
      </c>
      <c r="I484" s="77">
        <v>5</v>
      </c>
      <c r="J484" s="77">
        <v>0.54</v>
      </c>
      <c r="K484" s="77">
        <v>0.7</v>
      </c>
      <c r="L484" s="77">
        <v>0.72</v>
      </c>
    </row>
    <row r="485" spans="2:12" ht="43.5" customHeight="1">
      <c r="B485" s="179"/>
      <c r="C485" s="35" t="s">
        <v>2143</v>
      </c>
      <c r="E485" s="77">
        <v>10</v>
      </c>
      <c r="F485" s="77">
        <v>52.5</v>
      </c>
      <c r="G485" s="77">
        <v>2.1</v>
      </c>
      <c r="H485" s="77">
        <v>3.3</v>
      </c>
      <c r="I485" s="77">
        <v>3.7</v>
      </c>
      <c r="J485" s="77">
        <v>0.73</v>
      </c>
      <c r="K485" s="77">
        <v>0.86</v>
      </c>
      <c r="L485" s="77">
        <v>0.27</v>
      </c>
    </row>
    <row r="486" spans="2:12" ht="39.75" customHeight="1">
      <c r="B486" s="179" t="s">
        <v>210</v>
      </c>
      <c r="C486" s="35" t="s">
        <v>487</v>
      </c>
      <c r="D486" s="84" t="s">
        <v>211</v>
      </c>
      <c r="E486" s="77">
        <v>10</v>
      </c>
      <c r="F486" s="77">
        <v>63</v>
      </c>
      <c r="G486" s="77">
        <v>2.6</v>
      </c>
      <c r="H486" s="77">
        <v>1.1000000000000001</v>
      </c>
      <c r="I486" s="77">
        <v>5.2</v>
      </c>
      <c r="J486" s="77">
        <v>0.59</v>
      </c>
      <c r="K486" s="77">
        <v>0.68</v>
      </c>
      <c r="L486" s="77">
        <v>0.72</v>
      </c>
    </row>
    <row r="487" spans="2:12" ht="80">
      <c r="B487" s="184" t="s">
        <v>242</v>
      </c>
      <c r="C487" t="s">
        <v>360</v>
      </c>
      <c r="D487" s="84" t="s">
        <v>243</v>
      </c>
      <c r="E487" s="77">
        <v>10</v>
      </c>
      <c r="F487" s="77">
        <v>43.8</v>
      </c>
      <c r="G487" s="77">
        <v>0.05</v>
      </c>
      <c r="H487" s="77">
        <v>0.05</v>
      </c>
      <c r="I487" s="77">
        <v>4.9000000000000004</v>
      </c>
      <c r="J487" s="77">
        <v>0.05</v>
      </c>
      <c r="K487" s="77">
        <v>1.6</v>
      </c>
      <c r="L487" s="77"/>
    </row>
    <row r="488" spans="2:12" ht="48">
      <c r="B488" s="185" t="s">
        <v>240</v>
      </c>
      <c r="C488" s="35" t="s">
        <v>2190</v>
      </c>
      <c r="D488" s="84" t="s">
        <v>241</v>
      </c>
      <c r="E488" s="84">
        <v>1</v>
      </c>
      <c r="F488" s="77">
        <v>42.3</v>
      </c>
      <c r="G488" s="77">
        <v>6</v>
      </c>
      <c r="H488" s="77">
        <v>0</v>
      </c>
      <c r="I488" s="77">
        <v>2</v>
      </c>
      <c r="J488" s="77">
        <v>0</v>
      </c>
      <c r="K488" s="77">
        <v>0.6</v>
      </c>
      <c r="L488" s="77">
        <v>0</v>
      </c>
    </row>
    <row r="489" spans="2:12" ht="24">
      <c r="B489" s="185" t="s">
        <v>240</v>
      </c>
      <c r="C489" s="35" t="s">
        <v>376</v>
      </c>
      <c r="E489" s="84">
        <v>2</v>
      </c>
      <c r="F489" s="77">
        <v>84.6</v>
      </c>
      <c r="G489" s="77">
        <v>12</v>
      </c>
      <c r="H489" s="77">
        <v>0</v>
      </c>
      <c r="I489" s="77">
        <v>4</v>
      </c>
      <c r="J489" s="77">
        <v>0</v>
      </c>
      <c r="K489" s="77">
        <v>1.2</v>
      </c>
      <c r="L489" s="77">
        <v>0</v>
      </c>
    </row>
    <row r="490" spans="2:12" ht="24">
      <c r="B490" s="185" t="s">
        <v>240</v>
      </c>
      <c r="C490" s="35" t="s">
        <v>2191</v>
      </c>
      <c r="E490" s="84">
        <v>3</v>
      </c>
      <c r="F490" s="77">
        <v>126.9</v>
      </c>
      <c r="G490" s="77">
        <v>18</v>
      </c>
      <c r="H490" s="77">
        <v>0</v>
      </c>
      <c r="I490" s="77">
        <v>6</v>
      </c>
      <c r="J490" s="77">
        <v>0</v>
      </c>
      <c r="K490" s="77">
        <v>1.8</v>
      </c>
      <c r="L490" s="77">
        <v>0</v>
      </c>
    </row>
    <row r="491" spans="2:12" ht="24">
      <c r="B491" s="185" t="s">
        <v>240</v>
      </c>
      <c r="C491" s="35" t="s">
        <v>377</v>
      </c>
      <c r="E491" s="84">
        <v>4</v>
      </c>
      <c r="F491" s="77">
        <v>169.2</v>
      </c>
      <c r="G491" s="77">
        <v>24</v>
      </c>
      <c r="H491" s="77">
        <v>0</v>
      </c>
      <c r="I491" s="77">
        <v>8</v>
      </c>
      <c r="J491" s="77">
        <v>0</v>
      </c>
      <c r="K491" s="77">
        <v>2.4</v>
      </c>
      <c r="L491" s="77">
        <v>0</v>
      </c>
    </row>
    <row r="492" spans="2:12" ht="24">
      <c r="B492" s="185" t="s">
        <v>240</v>
      </c>
      <c r="C492" s="35" t="s">
        <v>2192</v>
      </c>
      <c r="E492" s="84">
        <v>5</v>
      </c>
      <c r="F492" s="77">
        <v>211.5</v>
      </c>
      <c r="G492" s="77">
        <v>30</v>
      </c>
      <c r="H492" s="77">
        <v>0</v>
      </c>
      <c r="I492" s="77">
        <v>10</v>
      </c>
      <c r="J492" s="77">
        <v>0</v>
      </c>
      <c r="K492" s="77">
        <v>3</v>
      </c>
      <c r="L492" s="77">
        <v>0</v>
      </c>
    </row>
    <row r="493" spans="2:12" ht="48">
      <c r="B493" s="185" t="s">
        <v>240</v>
      </c>
      <c r="C493" s="35" t="s">
        <v>638</v>
      </c>
      <c r="D493" s="84" t="s">
        <v>241</v>
      </c>
      <c r="E493" s="84"/>
      <c r="F493" s="77">
        <v>147</v>
      </c>
      <c r="G493" s="77">
        <v>4</v>
      </c>
      <c r="H493" s="77">
        <v>28</v>
      </c>
      <c r="I493" s="77">
        <v>2</v>
      </c>
      <c r="J493" s="77">
        <v>2.5</v>
      </c>
      <c r="K493" s="77">
        <v>0.4</v>
      </c>
      <c r="L493" s="77">
        <v>2.6</v>
      </c>
    </row>
    <row r="494" spans="2:12" ht="39.75" customHeight="1">
      <c r="B494" s="185" t="s">
        <v>240</v>
      </c>
      <c r="C494" s="35" t="s">
        <v>2193</v>
      </c>
      <c r="E494" s="84"/>
      <c r="F494" s="77">
        <v>73.5</v>
      </c>
      <c r="G494" s="77">
        <v>2</v>
      </c>
      <c r="H494" s="77">
        <v>14</v>
      </c>
      <c r="I494" s="77">
        <v>1</v>
      </c>
      <c r="J494" s="77">
        <v>1.25</v>
      </c>
      <c r="K494" s="77">
        <v>0.2</v>
      </c>
      <c r="L494" s="77">
        <v>1.3</v>
      </c>
    </row>
    <row r="495" spans="2:12" ht="51.75" customHeight="1">
      <c r="B495" s="185" t="s">
        <v>240</v>
      </c>
      <c r="C495" s="35" t="s">
        <v>639</v>
      </c>
      <c r="E495" s="84"/>
      <c r="F495" s="77">
        <v>220.5</v>
      </c>
      <c r="G495" s="77">
        <v>6</v>
      </c>
      <c r="H495" s="77">
        <v>42</v>
      </c>
      <c r="I495" s="77">
        <v>3</v>
      </c>
      <c r="J495" s="77">
        <v>3.75</v>
      </c>
      <c r="K495" s="77">
        <v>0.6</v>
      </c>
      <c r="L495" s="77">
        <v>3.9</v>
      </c>
    </row>
    <row r="496" spans="2:12" ht="34">
      <c r="B496" s="185" t="s">
        <v>240</v>
      </c>
      <c r="C496" s="35" t="s">
        <v>2194</v>
      </c>
      <c r="E496" s="84"/>
      <c r="F496" s="77">
        <v>294</v>
      </c>
      <c r="G496" s="77">
        <v>8</v>
      </c>
      <c r="H496" s="77">
        <v>56</v>
      </c>
      <c r="I496" s="77">
        <v>4</v>
      </c>
      <c r="J496" s="77">
        <v>5</v>
      </c>
      <c r="K496" s="77">
        <v>0.8</v>
      </c>
      <c r="L496" s="77">
        <v>5.2</v>
      </c>
    </row>
    <row r="497" spans="2:12" ht="34">
      <c r="B497" s="185" t="s">
        <v>240</v>
      </c>
      <c r="C497" s="35" t="s">
        <v>2195</v>
      </c>
      <c r="E497" s="84"/>
      <c r="F497" s="77">
        <v>441</v>
      </c>
      <c r="G497" s="77">
        <v>12</v>
      </c>
      <c r="H497" s="77">
        <v>84</v>
      </c>
      <c r="I497" s="77">
        <v>6</v>
      </c>
      <c r="J497" s="77">
        <v>7.5</v>
      </c>
      <c r="K497" s="77">
        <v>1.2</v>
      </c>
      <c r="L497" s="77">
        <v>7.8</v>
      </c>
    </row>
    <row r="498" spans="2:12" ht="48">
      <c r="B498" s="185" t="s">
        <v>240</v>
      </c>
      <c r="C498" s="35" t="s">
        <v>247</v>
      </c>
      <c r="D498" s="84" t="s">
        <v>241</v>
      </c>
      <c r="E498" s="84">
        <v>1</v>
      </c>
      <c r="F498" s="77">
        <v>59.5</v>
      </c>
      <c r="G498" s="77">
        <v>4.5</v>
      </c>
      <c r="H498" s="77">
        <v>6</v>
      </c>
      <c r="I498" s="77">
        <v>1</v>
      </c>
      <c r="J498" s="77">
        <v>4.5999999999999996</v>
      </c>
      <c r="K498" s="77">
        <v>0.15</v>
      </c>
      <c r="L498" s="77">
        <v>5.2</v>
      </c>
    </row>
    <row r="499" spans="2:12" ht="48">
      <c r="B499" s="185" t="s">
        <v>240</v>
      </c>
      <c r="C499" s="35" t="s">
        <v>248</v>
      </c>
      <c r="D499" s="84" t="s">
        <v>241</v>
      </c>
      <c r="E499" s="84">
        <v>1</v>
      </c>
      <c r="F499" s="77">
        <v>83</v>
      </c>
      <c r="G499" s="77">
        <v>6</v>
      </c>
      <c r="H499" s="77">
        <v>11</v>
      </c>
      <c r="I499" s="77">
        <v>1</v>
      </c>
      <c r="J499" s="77">
        <v>0.9</v>
      </c>
      <c r="K499" s="77">
        <v>0.1</v>
      </c>
      <c r="L499" s="77">
        <v>4.9000000000000004</v>
      </c>
    </row>
    <row r="500" spans="2:12" ht="24">
      <c r="B500" s="185" t="s">
        <v>240</v>
      </c>
      <c r="C500" s="35" t="s">
        <v>2285</v>
      </c>
      <c r="E500" s="84">
        <v>100</v>
      </c>
      <c r="F500" s="77">
        <v>349</v>
      </c>
      <c r="G500" s="77">
        <v>23</v>
      </c>
      <c r="H500" s="77">
        <v>53</v>
      </c>
      <c r="I500" s="77">
        <v>3</v>
      </c>
      <c r="J500" s="77"/>
      <c r="K500" s="77"/>
      <c r="L500" s="77"/>
    </row>
    <row r="501" spans="2:12" ht="27.75" customHeight="1">
      <c r="B501" s="185" t="s">
        <v>1103</v>
      </c>
      <c r="C501" s="35" t="s">
        <v>1104</v>
      </c>
      <c r="E501" s="84">
        <v>100</v>
      </c>
      <c r="F501" s="77">
        <v>34</v>
      </c>
      <c r="G501" s="77">
        <v>1.3</v>
      </c>
      <c r="H501" s="77">
        <v>7.7</v>
      </c>
      <c r="I501" s="77">
        <v>0.2</v>
      </c>
      <c r="J501" s="77"/>
      <c r="K501" s="77"/>
      <c r="L501" s="77"/>
    </row>
    <row r="502" spans="2:12" ht="27.75" customHeight="1">
      <c r="B502" s="185" t="s">
        <v>2027</v>
      </c>
      <c r="C502" s="35" t="s">
        <v>2028</v>
      </c>
      <c r="E502" s="84">
        <v>84</v>
      </c>
      <c r="F502" s="77">
        <v>90.72</v>
      </c>
      <c r="G502" s="77">
        <v>21.84</v>
      </c>
      <c r="H502" s="77">
        <v>0</v>
      </c>
      <c r="I502" s="77">
        <v>0</v>
      </c>
      <c r="J502" s="77"/>
      <c r="K502" s="77"/>
      <c r="L502" s="77"/>
    </row>
    <row r="503" spans="2:12" ht="27.75" customHeight="1">
      <c r="B503" s="185" t="s">
        <v>2209</v>
      </c>
      <c r="C503" s="35" t="s">
        <v>2210</v>
      </c>
      <c r="E503" s="84">
        <v>100</v>
      </c>
      <c r="F503" s="77">
        <v>77</v>
      </c>
      <c r="G503" s="77">
        <v>8.5</v>
      </c>
      <c r="H503" s="77">
        <v>0.7</v>
      </c>
      <c r="I503" s="77">
        <v>4.4000000000000004</v>
      </c>
      <c r="J503" s="77">
        <v>0.3</v>
      </c>
      <c r="K503" s="77">
        <v>0.6</v>
      </c>
      <c r="L503" s="77"/>
    </row>
    <row r="504" spans="2:12" ht="27.75" customHeight="1">
      <c r="B504" s="185" t="s">
        <v>2209</v>
      </c>
      <c r="C504" s="35" t="s">
        <v>548</v>
      </c>
      <c r="E504" s="84">
        <v>100</v>
      </c>
      <c r="F504" s="77">
        <v>407</v>
      </c>
      <c r="G504" s="77">
        <v>32.799999999999997</v>
      </c>
      <c r="H504" s="77">
        <v>18.3</v>
      </c>
      <c r="I504" s="77">
        <v>19.3</v>
      </c>
      <c r="J504" s="77">
        <v>6.6</v>
      </c>
      <c r="K504" s="77">
        <v>2.5</v>
      </c>
      <c r="L504" s="77"/>
    </row>
    <row r="505" spans="2:12" ht="27.75" customHeight="1">
      <c r="B505" s="185" t="s">
        <v>2209</v>
      </c>
      <c r="C505" s="35" t="s">
        <v>2211</v>
      </c>
      <c r="E505" s="84">
        <v>100</v>
      </c>
      <c r="F505" s="77">
        <v>139</v>
      </c>
      <c r="G505" s="77">
        <v>25</v>
      </c>
      <c r="H505" s="77">
        <v>5.4</v>
      </c>
      <c r="I505" s="77">
        <v>1.7</v>
      </c>
      <c r="J505" s="77">
        <v>0.3</v>
      </c>
      <c r="K505" s="77">
        <v>0.3</v>
      </c>
      <c r="L505" s="77"/>
    </row>
    <row r="506" spans="2:12" ht="27.75" customHeight="1">
      <c r="B506" s="185"/>
      <c r="C506" s="35" t="s">
        <v>2242</v>
      </c>
      <c r="E506" s="84">
        <v>100</v>
      </c>
      <c r="F506" s="77">
        <v>374</v>
      </c>
      <c r="G506" s="77">
        <v>13.1</v>
      </c>
      <c r="H506" s="77">
        <v>68.900000000000006</v>
      </c>
      <c r="I506" s="77">
        <v>5.8</v>
      </c>
      <c r="J506" s="77"/>
      <c r="K506" s="77">
        <v>0.59</v>
      </c>
      <c r="L506" s="77"/>
    </row>
    <row r="507" spans="2:12" ht="48">
      <c r="B507" s="185" t="s">
        <v>240</v>
      </c>
      <c r="C507" t="s">
        <v>384</v>
      </c>
      <c r="D507" s="84" t="s">
        <v>241</v>
      </c>
      <c r="E507" s="84">
        <v>1</v>
      </c>
      <c r="F507" s="77">
        <v>85</v>
      </c>
      <c r="G507" s="77">
        <v>2</v>
      </c>
      <c r="H507" s="77">
        <v>14</v>
      </c>
      <c r="I507" s="77">
        <v>1</v>
      </c>
      <c r="J507" s="77">
        <v>13.8</v>
      </c>
      <c r="K507" s="77">
        <v>0.1</v>
      </c>
      <c r="L507" s="77">
        <v>5</v>
      </c>
    </row>
    <row r="508" spans="2:12" ht="48">
      <c r="B508" s="186" t="s">
        <v>246</v>
      </c>
      <c r="C508" t="s">
        <v>546</v>
      </c>
      <c r="D508" s="84" t="s">
        <v>191</v>
      </c>
      <c r="E508" s="77">
        <v>66</v>
      </c>
      <c r="F508" s="77">
        <v>81.84</v>
      </c>
      <c r="G508" s="77">
        <v>10.56</v>
      </c>
      <c r="H508" s="77">
        <v>4.7519999999999998</v>
      </c>
      <c r="I508" s="77">
        <v>1.5840000000000001</v>
      </c>
      <c r="J508" s="77">
        <v>0.33</v>
      </c>
      <c r="K508" s="77">
        <v>0.19800000000000001</v>
      </c>
      <c r="L508" s="77">
        <v>3.1680000000000001</v>
      </c>
    </row>
    <row r="509" spans="2:12" ht="39" customHeight="1">
      <c r="B509" s="186" t="s">
        <v>246</v>
      </c>
      <c r="C509" t="s">
        <v>361</v>
      </c>
      <c r="D509" s="84" t="s">
        <v>255</v>
      </c>
      <c r="E509" s="77">
        <v>80</v>
      </c>
      <c r="F509" s="77">
        <v>99.2</v>
      </c>
      <c r="G509" s="77">
        <v>14.08</v>
      </c>
      <c r="H509" s="77">
        <v>6.3360000000000003</v>
      </c>
      <c r="I509" s="77">
        <v>2.1120000000000001</v>
      </c>
      <c r="J509" s="77">
        <v>0.44</v>
      </c>
      <c r="K509" s="77">
        <v>0.26400000000000001</v>
      </c>
      <c r="L509" s="77">
        <v>4.2240000000000002</v>
      </c>
    </row>
    <row r="510" spans="2:12" ht="80">
      <c r="B510" s="186" t="s">
        <v>246</v>
      </c>
      <c r="C510" t="s">
        <v>362</v>
      </c>
      <c r="D510" s="84" t="s">
        <v>255</v>
      </c>
      <c r="E510" s="77">
        <v>80</v>
      </c>
      <c r="F510" s="77">
        <v>91.2</v>
      </c>
      <c r="G510" s="77">
        <v>5.52</v>
      </c>
      <c r="H510" s="77">
        <v>14.48</v>
      </c>
      <c r="I510" s="77">
        <v>0.32</v>
      </c>
      <c r="J510" s="77">
        <v>0.72</v>
      </c>
      <c r="K510" s="77">
        <v>0.08</v>
      </c>
      <c r="L510" s="77">
        <v>4.08</v>
      </c>
    </row>
    <row r="511" spans="2:12" ht="80">
      <c r="B511" s="186" t="s">
        <v>246</v>
      </c>
      <c r="C511" t="s">
        <v>363</v>
      </c>
      <c r="D511" s="84" t="s">
        <v>255</v>
      </c>
      <c r="E511" s="77">
        <v>80</v>
      </c>
      <c r="F511" s="77">
        <v>82.4</v>
      </c>
      <c r="G511" s="77">
        <v>5.28</v>
      </c>
      <c r="H511" s="77">
        <v>11.68</v>
      </c>
      <c r="I511" s="77">
        <v>0.4</v>
      </c>
      <c r="J511" s="77">
        <v>0.56000000000000005</v>
      </c>
      <c r="K511" s="77">
        <v>0.08</v>
      </c>
      <c r="L511" s="77">
        <v>5.36</v>
      </c>
    </row>
    <row r="512" spans="2:12" ht="80">
      <c r="B512" s="186" t="s">
        <v>246</v>
      </c>
      <c r="C512" t="s">
        <v>364</v>
      </c>
      <c r="D512" s="84" t="s">
        <v>255</v>
      </c>
      <c r="E512" s="77">
        <v>80</v>
      </c>
      <c r="F512" s="77">
        <v>104</v>
      </c>
      <c r="G512" s="77">
        <v>13.44</v>
      </c>
      <c r="H512" s="77">
        <v>26.72</v>
      </c>
      <c r="I512" s="77">
        <v>3.36</v>
      </c>
      <c r="J512" s="77">
        <v>1.6</v>
      </c>
      <c r="K512" s="77">
        <v>0.32</v>
      </c>
      <c r="L512" s="77">
        <v>8.16</v>
      </c>
    </row>
    <row r="513" spans="2:12" ht="24">
      <c r="B513" s="186" t="s">
        <v>246</v>
      </c>
      <c r="C513" t="s">
        <v>365</v>
      </c>
      <c r="E513" s="77">
        <v>100</v>
      </c>
      <c r="F513" s="77">
        <v>18</v>
      </c>
      <c r="G513" s="77">
        <v>1.8</v>
      </c>
      <c r="H513" s="77">
        <v>0.5</v>
      </c>
      <c r="I513" s="77">
        <v>0.5</v>
      </c>
      <c r="J513" s="77">
        <v>0.3</v>
      </c>
      <c r="K513" s="77">
        <v>0.1</v>
      </c>
      <c r="L513" s="77">
        <v>2.2999999999999998</v>
      </c>
    </row>
    <row r="514" spans="2:12" ht="48">
      <c r="B514" s="186" t="s">
        <v>246</v>
      </c>
      <c r="C514" t="s">
        <v>366</v>
      </c>
      <c r="D514" s="84" t="s">
        <v>303</v>
      </c>
      <c r="E514" s="77">
        <v>100</v>
      </c>
      <c r="F514" s="77">
        <v>30</v>
      </c>
      <c r="G514" s="77">
        <v>1.8</v>
      </c>
      <c r="H514" s="77">
        <v>3.5</v>
      </c>
      <c r="I514" s="77">
        <v>0.3</v>
      </c>
      <c r="J514" s="77">
        <v>2.5</v>
      </c>
      <c r="K514" s="77">
        <v>0.1</v>
      </c>
      <c r="L514" s="77">
        <v>3</v>
      </c>
    </row>
    <row r="515" spans="2:12" ht="48">
      <c r="B515" s="186"/>
      <c r="C515" t="s">
        <v>367</v>
      </c>
      <c r="D515" s="84" t="s">
        <v>304</v>
      </c>
      <c r="E515" s="77">
        <v>48</v>
      </c>
      <c r="F515" s="77">
        <v>14.4</v>
      </c>
      <c r="G515" s="77">
        <v>0.86399999999999999</v>
      </c>
      <c r="H515" s="77">
        <v>1.68</v>
      </c>
      <c r="I515" s="77">
        <v>0.14399999999999999</v>
      </c>
      <c r="J515" s="77">
        <v>1.2</v>
      </c>
      <c r="K515" s="77">
        <v>4.8000000000000001E-2</v>
      </c>
      <c r="L515" s="77">
        <v>1.44</v>
      </c>
    </row>
    <row r="516" spans="2:12" ht="80">
      <c r="B516" s="186" t="s">
        <v>246</v>
      </c>
      <c r="C516" t="s">
        <v>368</v>
      </c>
      <c r="D516" s="84" t="s">
        <v>255</v>
      </c>
      <c r="E516" s="77">
        <v>80</v>
      </c>
      <c r="F516" s="77">
        <v>85.6</v>
      </c>
      <c r="G516" s="77">
        <v>6.24</v>
      </c>
      <c r="H516" s="77">
        <v>11.2</v>
      </c>
      <c r="I516" s="77">
        <v>6.6000000000000003E-2</v>
      </c>
      <c r="J516" s="77">
        <v>0.64</v>
      </c>
      <c r="K516" s="77">
        <v>0.08</v>
      </c>
      <c r="L516" s="77">
        <v>5.6</v>
      </c>
    </row>
    <row r="517" spans="2:12" ht="24">
      <c r="B517" s="186" t="s">
        <v>246</v>
      </c>
      <c r="C517" t="s">
        <v>547</v>
      </c>
      <c r="D517" s="84" t="s">
        <v>256</v>
      </c>
      <c r="E517" s="77">
        <v>137</v>
      </c>
      <c r="F517" s="77">
        <v>105.49</v>
      </c>
      <c r="G517" s="77">
        <v>11.645</v>
      </c>
      <c r="H517" s="77">
        <v>0.95899999999999996</v>
      </c>
      <c r="I517" s="77">
        <v>6.0279999999999996</v>
      </c>
      <c r="J517" s="77">
        <v>0.41099999999999998</v>
      </c>
      <c r="K517" s="77">
        <v>0.82199999999999995</v>
      </c>
      <c r="L517" s="77">
        <v>0.41099999999999998</v>
      </c>
    </row>
    <row r="518" spans="2:12" ht="24">
      <c r="B518" s="186" t="s">
        <v>246</v>
      </c>
      <c r="C518" t="s">
        <v>548</v>
      </c>
      <c r="E518" s="77">
        <v>100</v>
      </c>
      <c r="F518" s="77">
        <v>151</v>
      </c>
      <c r="G518" s="77">
        <v>12.5</v>
      </c>
      <c r="H518" s="77">
        <v>5.6</v>
      </c>
      <c r="I518" s="77">
        <v>7.5</v>
      </c>
      <c r="J518" s="77">
        <v>2.4</v>
      </c>
      <c r="K518" s="77">
        <v>1</v>
      </c>
      <c r="L518" s="77">
        <v>5.6</v>
      </c>
    </row>
    <row r="519" spans="2:12" ht="64">
      <c r="B519" s="180" t="s">
        <v>249</v>
      </c>
      <c r="C519" t="s">
        <v>369</v>
      </c>
      <c r="D519" s="84" t="s">
        <v>251</v>
      </c>
      <c r="E519" s="77">
        <v>350</v>
      </c>
      <c r="F519" s="77">
        <v>140</v>
      </c>
      <c r="G519" s="77">
        <v>7</v>
      </c>
      <c r="H519" s="77">
        <v>20.3</v>
      </c>
      <c r="I519" s="77">
        <v>3.15</v>
      </c>
      <c r="J519" s="77">
        <v>0.35</v>
      </c>
      <c r="K519" s="77">
        <v>0.7</v>
      </c>
      <c r="L519" s="77">
        <v>0.7</v>
      </c>
    </row>
    <row r="520" spans="2:12" ht="64">
      <c r="B520" s="180" t="s">
        <v>249</v>
      </c>
      <c r="C520" t="s">
        <v>370</v>
      </c>
      <c r="D520" s="84" t="s">
        <v>252</v>
      </c>
      <c r="E520" s="77">
        <v>510</v>
      </c>
      <c r="F520" s="77">
        <v>204</v>
      </c>
      <c r="G520" s="77">
        <v>10.199999999999999</v>
      </c>
      <c r="H520" s="77">
        <v>29.58</v>
      </c>
      <c r="I520" s="77">
        <v>4.59</v>
      </c>
      <c r="J520" s="77">
        <v>0.51</v>
      </c>
      <c r="K520" s="77">
        <v>1.02</v>
      </c>
      <c r="L520" s="77">
        <v>1.02</v>
      </c>
    </row>
    <row r="521" spans="2:12" ht="96">
      <c r="B521" s="180" t="s">
        <v>249</v>
      </c>
      <c r="C521" t="s">
        <v>371</v>
      </c>
      <c r="D521" s="84" t="s">
        <v>253</v>
      </c>
      <c r="E521" s="77">
        <v>399</v>
      </c>
      <c r="F521" s="77">
        <v>159.6</v>
      </c>
      <c r="G521" s="77">
        <v>7.98</v>
      </c>
      <c r="H521" s="77">
        <v>23.141999999999999</v>
      </c>
      <c r="I521" s="77">
        <v>3.5910000000000002</v>
      </c>
      <c r="J521" s="77">
        <v>0.39900000000000002</v>
      </c>
      <c r="K521" s="77">
        <v>0.79800000000000004</v>
      </c>
      <c r="L521" s="77">
        <v>0.79800000000000004</v>
      </c>
    </row>
    <row r="522" spans="2:12" ht="64">
      <c r="B522" s="180" t="s">
        <v>249</v>
      </c>
      <c r="C522" t="s">
        <v>372</v>
      </c>
      <c r="D522" s="84" t="s">
        <v>251</v>
      </c>
      <c r="E522" s="77">
        <v>350</v>
      </c>
      <c r="F522" s="77">
        <v>150.5</v>
      </c>
      <c r="G522" s="77">
        <v>4.55</v>
      </c>
      <c r="H522" s="77">
        <v>18.55</v>
      </c>
      <c r="I522" s="77">
        <v>5.95</v>
      </c>
      <c r="J522" s="77">
        <v>2.4500000000000002</v>
      </c>
      <c r="K522" s="77">
        <v>1.05</v>
      </c>
      <c r="L522" s="77">
        <v>2.8</v>
      </c>
    </row>
    <row r="523" spans="2:12" ht="64">
      <c r="B523" s="180" t="s">
        <v>249</v>
      </c>
      <c r="C523" t="s">
        <v>373</v>
      </c>
      <c r="D523" s="84" t="s">
        <v>252</v>
      </c>
      <c r="E523" s="77">
        <v>510</v>
      </c>
      <c r="F523" s="77">
        <v>219.3</v>
      </c>
      <c r="G523" s="77">
        <v>6.63</v>
      </c>
      <c r="H523" s="77">
        <v>27.03</v>
      </c>
      <c r="I523" s="77">
        <v>8.67</v>
      </c>
      <c r="J523" s="77">
        <v>3.57</v>
      </c>
      <c r="K523" s="77">
        <v>1.53</v>
      </c>
      <c r="L523" s="77">
        <v>4.08</v>
      </c>
    </row>
    <row r="524" spans="2:12" ht="96">
      <c r="B524" s="180" t="s">
        <v>249</v>
      </c>
      <c r="C524" t="s">
        <v>549</v>
      </c>
      <c r="D524" s="84" t="s">
        <v>253</v>
      </c>
      <c r="E524" s="77">
        <v>399</v>
      </c>
      <c r="F524" s="77">
        <v>171.57</v>
      </c>
      <c r="G524" s="77">
        <v>5.1870000000000003</v>
      </c>
      <c r="H524" s="77">
        <v>21.146999999999998</v>
      </c>
      <c r="I524" s="77">
        <v>6.7830000000000004</v>
      </c>
      <c r="J524" s="77">
        <v>2.7930000000000001</v>
      </c>
      <c r="K524" s="77">
        <v>1.1970000000000001</v>
      </c>
      <c r="L524" s="77">
        <v>3.1920000000000002</v>
      </c>
    </row>
    <row r="525" spans="2:12" ht="64">
      <c r="B525" s="180" t="s">
        <v>249</v>
      </c>
      <c r="C525" t="s">
        <v>374</v>
      </c>
      <c r="D525" s="84" t="s">
        <v>251</v>
      </c>
      <c r="E525" s="77">
        <v>399</v>
      </c>
      <c r="F525" s="77">
        <v>43.89</v>
      </c>
      <c r="G525" s="77">
        <v>3.1920000000000002</v>
      </c>
      <c r="H525" s="77">
        <v>4.7880000000000003</v>
      </c>
      <c r="I525" s="77">
        <v>0.79800000000000004</v>
      </c>
      <c r="J525" s="77">
        <v>4.3890000000000002</v>
      </c>
      <c r="K525" s="77"/>
      <c r="L525" s="77">
        <v>3.1920000000000002</v>
      </c>
    </row>
    <row r="526" spans="2:12" ht="64">
      <c r="B526" s="180" t="s">
        <v>249</v>
      </c>
      <c r="C526" t="s">
        <v>375</v>
      </c>
      <c r="D526" s="84" t="s">
        <v>251</v>
      </c>
      <c r="E526" s="77">
        <v>350</v>
      </c>
      <c r="F526" s="77">
        <v>147</v>
      </c>
      <c r="G526" s="77">
        <v>3.5</v>
      </c>
      <c r="H526" s="77">
        <v>19.25</v>
      </c>
      <c r="I526" s="77">
        <v>5.25</v>
      </c>
      <c r="J526" s="77">
        <v>3.5</v>
      </c>
      <c r="K526" s="77">
        <v>0.7</v>
      </c>
      <c r="L526" s="77">
        <v>3.5</v>
      </c>
    </row>
    <row r="527" spans="2:12" ht="64">
      <c r="B527" s="180" t="s">
        <v>249</v>
      </c>
      <c r="C527" t="s">
        <v>550</v>
      </c>
      <c r="D527" s="84" t="s">
        <v>250</v>
      </c>
      <c r="E527" s="77">
        <v>400</v>
      </c>
      <c r="F527" s="77">
        <v>108</v>
      </c>
      <c r="G527" s="77">
        <v>2.4</v>
      </c>
      <c r="H527" s="77">
        <v>14</v>
      </c>
      <c r="I527" s="77">
        <v>4</v>
      </c>
      <c r="J527" s="77">
        <v>0.8</v>
      </c>
      <c r="K527" s="77">
        <v>0.8</v>
      </c>
      <c r="L527" s="77">
        <v>6</v>
      </c>
    </row>
    <row r="528" spans="2:12" ht="64">
      <c r="B528" s="180" t="s">
        <v>249</v>
      </c>
      <c r="C528" t="s">
        <v>551</v>
      </c>
      <c r="D528" s="84" t="s">
        <v>218</v>
      </c>
      <c r="E528" s="77">
        <v>800</v>
      </c>
      <c r="F528" s="77">
        <v>232</v>
      </c>
      <c r="G528" s="77">
        <v>10.4</v>
      </c>
      <c r="H528" s="77">
        <v>31.2</v>
      </c>
      <c r="I528" s="77">
        <v>5.6</v>
      </c>
      <c r="J528" s="77">
        <v>12.8</v>
      </c>
      <c r="K528" s="77">
        <v>0.8</v>
      </c>
      <c r="L528" s="77">
        <v>8.8000000000000007</v>
      </c>
    </row>
    <row r="529" spans="2:12" ht="24">
      <c r="B529" s="176" t="s">
        <v>257</v>
      </c>
      <c r="C529" t="s">
        <v>520</v>
      </c>
      <c r="D529" s="84" t="s">
        <v>134</v>
      </c>
      <c r="E529" s="77">
        <v>20</v>
      </c>
      <c r="F529" s="77">
        <v>17</v>
      </c>
      <c r="G529" s="77">
        <v>2.76</v>
      </c>
      <c r="H529" s="77">
        <v>0.52</v>
      </c>
      <c r="I529" s="77">
        <v>0.38</v>
      </c>
      <c r="J529" s="77">
        <v>0.02</v>
      </c>
      <c r="K529" s="77">
        <v>0.12</v>
      </c>
      <c r="L529" s="77">
        <v>0.24</v>
      </c>
    </row>
    <row r="530" spans="2:12" ht="24">
      <c r="B530" s="176" t="s">
        <v>257</v>
      </c>
      <c r="C530" t="s">
        <v>521</v>
      </c>
      <c r="D530" s="84" t="s">
        <v>134</v>
      </c>
      <c r="E530" s="77">
        <v>20</v>
      </c>
      <c r="F530" s="77">
        <v>16.399999999999999</v>
      </c>
      <c r="G530" s="77">
        <v>2.74</v>
      </c>
      <c r="H530" s="77">
        <v>0.56000000000000005</v>
      </c>
      <c r="I530" s="77">
        <v>0.26</v>
      </c>
      <c r="J530" s="77">
        <v>0.02</v>
      </c>
      <c r="K530" s="77">
        <v>0.08</v>
      </c>
      <c r="L530" s="77">
        <v>0.38</v>
      </c>
    </row>
    <row r="531" spans="2:12" ht="24">
      <c r="B531" s="177" t="s">
        <v>154</v>
      </c>
      <c r="C531" t="s">
        <v>316</v>
      </c>
      <c r="E531" s="87">
        <v>100</v>
      </c>
      <c r="F531" s="87">
        <v>363</v>
      </c>
      <c r="G531" s="87">
        <v>14.5</v>
      </c>
      <c r="H531" s="87">
        <v>57</v>
      </c>
      <c r="I531" s="87">
        <v>7.3</v>
      </c>
      <c r="J531" s="87">
        <v>1.3</v>
      </c>
      <c r="K531" s="87">
        <v>0.7</v>
      </c>
      <c r="L531" s="87">
        <v>5.7</v>
      </c>
    </row>
    <row r="532" spans="2:12" ht="48">
      <c r="B532" s="177" t="s">
        <v>154</v>
      </c>
      <c r="C532" t="s">
        <v>552</v>
      </c>
      <c r="D532" s="84" t="s">
        <v>129</v>
      </c>
      <c r="E532" s="77">
        <v>6</v>
      </c>
      <c r="F532" s="77">
        <v>21.78</v>
      </c>
      <c r="G532" s="77">
        <v>0.87</v>
      </c>
      <c r="H532" s="77">
        <v>3.42</v>
      </c>
      <c r="I532" s="77">
        <v>0.438</v>
      </c>
      <c r="J532" s="77">
        <v>7.8E-2</v>
      </c>
      <c r="K532" s="77">
        <v>4.2000000000000003E-2</v>
      </c>
      <c r="L532" s="77">
        <v>0.34200000000000003</v>
      </c>
    </row>
    <row r="533" spans="2:12" ht="80">
      <c r="B533" s="177" t="s">
        <v>154</v>
      </c>
      <c r="C533" t="s">
        <v>553</v>
      </c>
      <c r="D533" s="84" t="s">
        <v>160</v>
      </c>
      <c r="E533" s="77">
        <v>12</v>
      </c>
      <c r="F533" s="77">
        <v>43.56</v>
      </c>
      <c r="G533" s="77">
        <v>1.74</v>
      </c>
      <c r="H533" s="77">
        <v>6.84</v>
      </c>
      <c r="I533" s="77">
        <v>0.876</v>
      </c>
      <c r="J533" s="77">
        <v>0.156</v>
      </c>
      <c r="K533" s="77">
        <v>8.4000000000000005E-2</v>
      </c>
      <c r="L533" s="77">
        <v>0.68400000000000005</v>
      </c>
    </row>
    <row r="534" spans="2:12" ht="48">
      <c r="B534" s="177" t="s">
        <v>154</v>
      </c>
      <c r="C534" t="s">
        <v>554</v>
      </c>
      <c r="D534" s="84" t="s">
        <v>161</v>
      </c>
      <c r="E534" s="77">
        <v>18</v>
      </c>
      <c r="F534" s="77">
        <v>65.34</v>
      </c>
      <c r="G534" s="77">
        <v>2.61</v>
      </c>
      <c r="H534" s="77">
        <v>10.26</v>
      </c>
      <c r="I534" s="77">
        <v>1.3140000000000001</v>
      </c>
      <c r="J534" s="77">
        <v>0.23400000000000001</v>
      </c>
      <c r="K534" s="77">
        <v>0.126</v>
      </c>
      <c r="L534" s="77">
        <v>1.026</v>
      </c>
    </row>
    <row r="535" spans="2:12">
      <c r="B535" s="177"/>
      <c r="C535" t="s">
        <v>2095</v>
      </c>
      <c r="E535" s="77">
        <v>100</v>
      </c>
      <c r="F535" s="77">
        <v>372</v>
      </c>
      <c r="G535" s="77">
        <v>12</v>
      </c>
      <c r="H535" s="77">
        <v>59.1</v>
      </c>
      <c r="I535" s="77">
        <v>7.5</v>
      </c>
      <c r="J535" s="77">
        <v>1</v>
      </c>
      <c r="K535" s="77">
        <v>1.3</v>
      </c>
      <c r="L535" s="77"/>
    </row>
    <row r="536" spans="2:12">
      <c r="B536" s="177"/>
      <c r="C536" t="s">
        <v>2196</v>
      </c>
      <c r="E536" s="77">
        <v>100</v>
      </c>
      <c r="F536" s="77">
        <v>385</v>
      </c>
      <c r="G536" s="77">
        <v>12</v>
      </c>
      <c r="H536" s="77">
        <v>69</v>
      </c>
      <c r="I536" s="77">
        <v>6</v>
      </c>
      <c r="J536" s="77">
        <v>1</v>
      </c>
      <c r="K536" s="77">
        <v>1</v>
      </c>
      <c r="L536" s="77"/>
    </row>
    <row r="537" spans="2:12">
      <c r="B537" s="177"/>
      <c r="C537" t="s">
        <v>2096</v>
      </c>
      <c r="E537" s="77">
        <v>100</v>
      </c>
      <c r="F537" s="77">
        <v>375</v>
      </c>
      <c r="G537" s="77">
        <v>15</v>
      </c>
      <c r="H537" s="77">
        <v>61.6</v>
      </c>
      <c r="I537" s="77">
        <v>6.5</v>
      </c>
      <c r="J537" s="77">
        <v>2.9</v>
      </c>
      <c r="K537" s="77">
        <v>1.4</v>
      </c>
      <c r="L537" s="77">
        <v>4.9000000000000004</v>
      </c>
    </row>
    <row r="538" spans="2:12" ht="24">
      <c r="B538" s="177" t="s">
        <v>154</v>
      </c>
      <c r="C538" t="s">
        <v>1156</v>
      </c>
      <c r="E538" s="87">
        <v>100</v>
      </c>
      <c r="F538" s="87">
        <v>324</v>
      </c>
      <c r="G538" s="87">
        <v>0</v>
      </c>
      <c r="H538" s="87">
        <v>81</v>
      </c>
      <c r="I538" s="87">
        <v>0</v>
      </c>
      <c r="J538" s="87">
        <v>0</v>
      </c>
      <c r="K538" s="87">
        <v>0</v>
      </c>
      <c r="L538" s="87">
        <v>0</v>
      </c>
    </row>
    <row r="539" spans="2:12" ht="24">
      <c r="B539" s="177" t="s">
        <v>154</v>
      </c>
      <c r="C539" t="s">
        <v>1157</v>
      </c>
      <c r="E539" s="87">
        <v>100</v>
      </c>
      <c r="F539" s="87">
        <v>233</v>
      </c>
      <c r="G539" s="87">
        <v>0</v>
      </c>
      <c r="H539" s="87">
        <v>57</v>
      </c>
      <c r="I539" s="87">
        <v>0</v>
      </c>
      <c r="J539" s="87">
        <v>0</v>
      </c>
      <c r="K539" s="87">
        <v>0</v>
      </c>
      <c r="L539" s="87">
        <v>0</v>
      </c>
    </row>
    <row r="540" spans="2:12" ht="24">
      <c r="B540" s="177" t="s">
        <v>154</v>
      </c>
      <c r="C540" t="s">
        <v>317</v>
      </c>
      <c r="E540" s="87">
        <v>100</v>
      </c>
      <c r="F540" s="87">
        <v>349</v>
      </c>
      <c r="G540" s="87">
        <v>8.5</v>
      </c>
      <c r="H540" s="87">
        <v>73.7</v>
      </c>
      <c r="I540" s="87">
        <v>1.5</v>
      </c>
      <c r="J540" s="87">
        <v>2.1</v>
      </c>
      <c r="K540" s="87">
        <v>0.3</v>
      </c>
      <c r="L540" s="87">
        <v>3.3</v>
      </c>
    </row>
    <row r="541" spans="2:12" ht="48">
      <c r="B541" s="177" t="s">
        <v>154</v>
      </c>
      <c r="C541" t="s">
        <v>555</v>
      </c>
      <c r="D541" s="84" t="s">
        <v>129</v>
      </c>
      <c r="E541" s="77">
        <v>6</v>
      </c>
      <c r="F541" s="77">
        <v>20.94</v>
      </c>
      <c r="G541" s="77">
        <v>0.51</v>
      </c>
      <c r="H541" s="77">
        <v>4.4219999999999997</v>
      </c>
      <c r="I541" s="77">
        <v>0.09</v>
      </c>
      <c r="J541" s="77">
        <v>0.126</v>
      </c>
      <c r="K541" s="77">
        <v>1.7999999999999999E-2</v>
      </c>
      <c r="L541" s="77">
        <v>0.19800000000000001</v>
      </c>
    </row>
    <row r="542" spans="2:12" ht="80">
      <c r="B542" s="177" t="s">
        <v>154</v>
      </c>
      <c r="C542" t="s">
        <v>556</v>
      </c>
      <c r="D542" s="84" t="s">
        <v>130</v>
      </c>
      <c r="E542" s="77">
        <v>8</v>
      </c>
      <c r="F542" s="77">
        <v>27.92</v>
      </c>
      <c r="G542" s="77">
        <v>0.68</v>
      </c>
      <c r="H542" s="77">
        <v>5.8959999999999999</v>
      </c>
      <c r="I542" s="77">
        <v>0.12</v>
      </c>
      <c r="J542" s="77">
        <v>0.16800000000000001</v>
      </c>
      <c r="K542" s="77">
        <v>2.4E-2</v>
      </c>
      <c r="L542" s="77">
        <v>0.26400000000000001</v>
      </c>
    </row>
    <row r="543" spans="2:12" ht="48">
      <c r="B543" s="177" t="s">
        <v>154</v>
      </c>
      <c r="C543" t="s">
        <v>557</v>
      </c>
      <c r="D543" s="84" t="s">
        <v>161</v>
      </c>
      <c r="E543" s="77">
        <v>12</v>
      </c>
      <c r="F543" s="77">
        <v>41.88</v>
      </c>
      <c r="G543" s="77">
        <v>1.02</v>
      </c>
      <c r="H543" s="77">
        <v>8.8439999999999994</v>
      </c>
      <c r="I543" s="77">
        <v>0.18</v>
      </c>
      <c r="J543" s="77">
        <v>0.252</v>
      </c>
      <c r="K543" s="77">
        <v>3.5999999999999997E-2</v>
      </c>
      <c r="L543" s="77">
        <v>0.39600000000000002</v>
      </c>
    </row>
    <row r="544" spans="2:12" ht="24">
      <c r="B544" s="177" t="s">
        <v>154</v>
      </c>
      <c r="C544" t="s">
        <v>707</v>
      </c>
      <c r="E544" s="77">
        <v>100</v>
      </c>
      <c r="F544" s="77">
        <v>359</v>
      </c>
      <c r="G544" s="77">
        <v>12</v>
      </c>
      <c r="H544" s="77">
        <v>56</v>
      </c>
      <c r="I544" s="77">
        <v>6.8</v>
      </c>
      <c r="J544" s="77">
        <v>1</v>
      </c>
      <c r="K544" s="77">
        <v>1.3</v>
      </c>
      <c r="L544" s="77">
        <v>13</v>
      </c>
    </row>
    <row r="545" spans="2:12" ht="24">
      <c r="B545" s="177" t="s">
        <v>154</v>
      </c>
      <c r="C545" t="s">
        <v>708</v>
      </c>
      <c r="E545" s="77">
        <v>100</v>
      </c>
      <c r="F545" s="77">
        <v>370</v>
      </c>
      <c r="G545" s="77">
        <v>14</v>
      </c>
      <c r="H545" s="77">
        <v>56</v>
      </c>
      <c r="I545" s="77">
        <v>7.6</v>
      </c>
      <c r="J545" s="77">
        <v>1.1000000000000001</v>
      </c>
      <c r="K545" s="77">
        <v>1.3</v>
      </c>
      <c r="L545" s="77"/>
    </row>
    <row r="546" spans="2:12" ht="24">
      <c r="B546" s="177" t="s">
        <v>154</v>
      </c>
      <c r="C546" t="s">
        <v>709</v>
      </c>
      <c r="E546" s="77">
        <v>100</v>
      </c>
      <c r="F546" s="77">
        <v>364</v>
      </c>
      <c r="G546" s="77">
        <v>28</v>
      </c>
      <c r="H546" s="77">
        <v>4</v>
      </c>
      <c r="I546" s="77">
        <v>6.1</v>
      </c>
      <c r="J546" s="77">
        <v>1.6</v>
      </c>
      <c r="K546" s="77">
        <v>2.8</v>
      </c>
      <c r="L546" s="77">
        <v>8.4</v>
      </c>
    </row>
    <row r="547" spans="2:12" ht="24">
      <c r="B547" s="177" t="s">
        <v>154</v>
      </c>
      <c r="C547" t="s">
        <v>710</v>
      </c>
      <c r="E547" s="77">
        <v>10</v>
      </c>
      <c r="F547" s="77">
        <v>365</v>
      </c>
      <c r="G547" s="77">
        <v>25</v>
      </c>
      <c r="H547" s="77">
        <v>59</v>
      </c>
      <c r="I547" s="77">
        <v>2.6</v>
      </c>
      <c r="J547" s="77"/>
      <c r="K547" s="77">
        <v>1.7</v>
      </c>
      <c r="L547" s="77">
        <v>3.1</v>
      </c>
    </row>
    <row r="548" spans="2:12" ht="24">
      <c r="B548" s="177" t="s">
        <v>154</v>
      </c>
      <c r="C548" t="s">
        <v>318</v>
      </c>
      <c r="E548" s="87">
        <v>100</v>
      </c>
      <c r="F548" s="87">
        <v>494</v>
      </c>
      <c r="G548" s="87">
        <v>21.2</v>
      </c>
      <c r="H548" s="87">
        <v>7.7</v>
      </c>
      <c r="I548" s="87">
        <v>36.700000000000003</v>
      </c>
      <c r="J548" s="87">
        <v>2.2000000000000002</v>
      </c>
      <c r="K548" s="87">
        <v>3.5</v>
      </c>
      <c r="L548" s="87">
        <v>24</v>
      </c>
    </row>
    <row r="549" spans="2:12" ht="48">
      <c r="B549" s="177" t="s">
        <v>154</v>
      </c>
      <c r="C549" t="s">
        <v>558</v>
      </c>
      <c r="D549" s="84" t="s">
        <v>129</v>
      </c>
      <c r="E549" s="77">
        <v>6</v>
      </c>
      <c r="F549" s="77">
        <v>29.64</v>
      </c>
      <c r="G549" s="77">
        <v>1.272</v>
      </c>
      <c r="H549" s="77">
        <v>0.46200000000000002</v>
      </c>
      <c r="I549" s="77">
        <v>2.202</v>
      </c>
      <c r="J549" s="77">
        <v>0.13200000000000001</v>
      </c>
      <c r="K549" s="77">
        <v>0.21</v>
      </c>
      <c r="L549" s="77">
        <v>1.44</v>
      </c>
    </row>
    <row r="550" spans="2:12" ht="80">
      <c r="B550" s="177" t="s">
        <v>154</v>
      </c>
      <c r="C550" t="s">
        <v>559</v>
      </c>
      <c r="D550" s="84" t="s">
        <v>130</v>
      </c>
      <c r="E550" s="77">
        <v>8</v>
      </c>
      <c r="F550" s="77">
        <v>39.520000000000003</v>
      </c>
      <c r="G550" s="77">
        <v>1.696</v>
      </c>
      <c r="H550" s="77">
        <v>0.61599999999999999</v>
      </c>
      <c r="I550" s="77">
        <v>2.9359999999999999</v>
      </c>
      <c r="J550" s="77">
        <v>0.17599999999999999</v>
      </c>
      <c r="K550" s="77">
        <v>0.28000000000000003</v>
      </c>
      <c r="L550" s="77">
        <v>1.92</v>
      </c>
    </row>
    <row r="551" spans="2:12" ht="48">
      <c r="B551" s="177" t="s">
        <v>154</v>
      </c>
      <c r="C551" t="s">
        <v>560</v>
      </c>
      <c r="D551" s="84" t="s">
        <v>161</v>
      </c>
      <c r="E551" s="77">
        <v>12</v>
      </c>
      <c r="F551" s="77">
        <v>59.28</v>
      </c>
      <c r="G551" s="77">
        <v>2.544</v>
      </c>
      <c r="H551" s="77">
        <v>0.92400000000000004</v>
      </c>
      <c r="I551" s="77">
        <v>4.4039999999999999</v>
      </c>
      <c r="J551" s="77">
        <v>0.26400000000000001</v>
      </c>
      <c r="K551" s="77">
        <v>0.42</v>
      </c>
      <c r="L551" s="77">
        <v>2.88</v>
      </c>
    </row>
    <row r="552" spans="2:12" ht="24">
      <c r="B552" s="182" t="s">
        <v>235</v>
      </c>
      <c r="C552" s="35" t="s">
        <v>351</v>
      </c>
      <c r="D552" s="84" t="s">
        <v>309</v>
      </c>
      <c r="E552" s="77">
        <v>100</v>
      </c>
      <c r="F552" s="77">
        <v>359</v>
      </c>
      <c r="G552" s="77">
        <v>4.5</v>
      </c>
      <c r="H552" s="77">
        <v>72.8</v>
      </c>
      <c r="I552" s="77"/>
      <c r="J552" s="77">
        <v>3.5</v>
      </c>
      <c r="K552" s="77"/>
      <c r="L552" s="77"/>
    </row>
    <row r="553" spans="2:12" ht="24">
      <c r="B553" s="182" t="s">
        <v>235</v>
      </c>
      <c r="C553" s="35" t="s">
        <v>352</v>
      </c>
      <c r="D553" s="84" t="s">
        <v>309</v>
      </c>
      <c r="E553" s="77">
        <v>100</v>
      </c>
      <c r="F553" s="77">
        <v>351</v>
      </c>
      <c r="G553" s="77">
        <v>7.7</v>
      </c>
      <c r="H553" s="77">
        <v>77</v>
      </c>
      <c r="I553" s="77">
        <v>0.1</v>
      </c>
      <c r="J553" s="77">
        <v>10.7</v>
      </c>
      <c r="K553" s="77"/>
      <c r="L553" s="77">
        <v>5.7</v>
      </c>
    </row>
    <row r="554" spans="2:12" ht="24">
      <c r="B554" s="182" t="s">
        <v>235</v>
      </c>
      <c r="C554" s="35" t="s">
        <v>353</v>
      </c>
      <c r="D554" s="84" t="s">
        <v>309</v>
      </c>
      <c r="E554" s="77">
        <v>100</v>
      </c>
      <c r="F554" s="77">
        <v>351</v>
      </c>
      <c r="G554" s="77">
        <v>7.7</v>
      </c>
      <c r="H554" s="77">
        <v>77</v>
      </c>
      <c r="I554" s="77">
        <v>0.1</v>
      </c>
      <c r="J554" s="77">
        <v>10.7</v>
      </c>
      <c r="K554" s="77"/>
      <c r="L554" s="77">
        <v>5.7</v>
      </c>
    </row>
    <row r="555" spans="2:12" ht="24">
      <c r="B555" s="182" t="s">
        <v>235</v>
      </c>
      <c r="C555" s="35" t="s">
        <v>354</v>
      </c>
      <c r="D555" s="84" t="s">
        <v>309</v>
      </c>
      <c r="E555" s="77">
        <v>100</v>
      </c>
      <c r="F555" s="77">
        <v>370</v>
      </c>
      <c r="G555" s="77">
        <v>5.5</v>
      </c>
      <c r="H555" s="77">
        <v>83.1</v>
      </c>
      <c r="I555" s="77">
        <v>0.2</v>
      </c>
      <c r="J555" s="77">
        <v>0.1</v>
      </c>
      <c r="K555" s="77">
        <v>0.1</v>
      </c>
      <c r="L555" s="77">
        <v>6.9</v>
      </c>
    </row>
    <row r="556" spans="2:12" ht="24">
      <c r="B556" s="182" t="s">
        <v>235</v>
      </c>
      <c r="C556" s="35" t="s">
        <v>355</v>
      </c>
      <c r="D556" s="84" t="s">
        <v>309</v>
      </c>
      <c r="E556" s="77">
        <v>100</v>
      </c>
      <c r="F556" s="77">
        <v>364</v>
      </c>
      <c r="G556" s="77">
        <v>6.3</v>
      </c>
      <c r="H556" s="77">
        <v>80.5</v>
      </c>
      <c r="I556" s="77">
        <v>0.6</v>
      </c>
      <c r="J556" s="77"/>
      <c r="K556" s="77">
        <v>0.1</v>
      </c>
      <c r="L556" s="77">
        <v>5.9</v>
      </c>
    </row>
    <row r="557" spans="2:12" ht="24">
      <c r="B557" s="182" t="s">
        <v>235</v>
      </c>
      <c r="C557" s="35" t="s">
        <v>356</v>
      </c>
      <c r="D557" s="84" t="s">
        <v>309</v>
      </c>
      <c r="E557" s="77">
        <v>100</v>
      </c>
      <c r="F557" s="77">
        <v>352</v>
      </c>
      <c r="G557" s="77">
        <v>7.4</v>
      </c>
      <c r="H557" s="77">
        <v>76</v>
      </c>
      <c r="I557" s="77">
        <v>0.1</v>
      </c>
      <c r="J557" s="77">
        <v>5.9</v>
      </c>
      <c r="K557" s="77"/>
      <c r="L557" s="77">
        <v>8.6</v>
      </c>
    </row>
    <row r="558" spans="2:12" ht="80">
      <c r="B558" s="187" t="s">
        <v>153</v>
      </c>
      <c r="C558" s="35" t="s">
        <v>561</v>
      </c>
      <c r="D558" s="84" t="s">
        <v>130</v>
      </c>
      <c r="E558" s="77">
        <v>11</v>
      </c>
      <c r="F558" s="77">
        <v>34.35</v>
      </c>
      <c r="G558" s="77">
        <v>2.52</v>
      </c>
      <c r="H558" s="77">
        <v>1.68</v>
      </c>
      <c r="I558" s="77">
        <v>1.155</v>
      </c>
      <c r="J558" s="77">
        <v>0.21</v>
      </c>
      <c r="K558" s="77"/>
      <c r="L558" s="77">
        <v>1.7</v>
      </c>
    </row>
    <row r="559" spans="2:12" ht="24">
      <c r="B559" s="187" t="s">
        <v>153</v>
      </c>
      <c r="C559" s="35" t="s">
        <v>1089</v>
      </c>
      <c r="E559" s="77">
        <v>100</v>
      </c>
      <c r="F559" s="77">
        <v>604</v>
      </c>
      <c r="G559" s="77">
        <v>0</v>
      </c>
      <c r="H559" s="77">
        <v>4.4000000000000004</v>
      </c>
      <c r="I559" s="77">
        <v>54.8</v>
      </c>
      <c r="J559" s="77"/>
      <c r="K559" s="77">
        <v>33.6</v>
      </c>
      <c r="L559" s="77"/>
    </row>
    <row r="560" spans="2:12" ht="24">
      <c r="B560" s="187" t="s">
        <v>153</v>
      </c>
      <c r="C560" s="35" t="s">
        <v>1090</v>
      </c>
      <c r="E560" s="77">
        <v>10</v>
      </c>
      <c r="F560" s="77">
        <f>(10*F559)/100</f>
        <v>60.4</v>
      </c>
      <c r="G560" s="77">
        <f t="shared" ref="G560:L560" si="0">(10*G559)/100</f>
        <v>0</v>
      </c>
      <c r="H560" s="77">
        <f t="shared" si="0"/>
        <v>0.44</v>
      </c>
      <c r="I560" s="77">
        <f t="shared" si="0"/>
        <v>5.48</v>
      </c>
      <c r="J560" s="77">
        <f t="shared" si="0"/>
        <v>0</v>
      </c>
      <c r="K560" s="77">
        <f t="shared" si="0"/>
        <v>3.36</v>
      </c>
      <c r="L560" s="77">
        <f t="shared" si="0"/>
        <v>0</v>
      </c>
    </row>
    <row r="561" spans="2:12" ht="24">
      <c r="B561" s="187" t="s">
        <v>153</v>
      </c>
      <c r="C561" s="35" t="s">
        <v>1091</v>
      </c>
      <c r="E561" s="77">
        <v>4</v>
      </c>
      <c r="F561" s="77">
        <f>(4*F559)/100</f>
        <v>24.16</v>
      </c>
      <c r="G561" s="77">
        <f t="shared" ref="G561:L561" si="1">(4*G559)/100</f>
        <v>0</v>
      </c>
      <c r="H561" s="77">
        <f t="shared" si="1"/>
        <v>0.17600000000000002</v>
      </c>
      <c r="I561" s="77">
        <f t="shared" si="1"/>
        <v>2.1919999999999997</v>
      </c>
      <c r="J561" s="77">
        <f t="shared" si="1"/>
        <v>0</v>
      </c>
      <c r="K561" s="77">
        <f t="shared" si="1"/>
        <v>1.3440000000000001</v>
      </c>
      <c r="L561" s="77">
        <f t="shared" si="1"/>
        <v>0</v>
      </c>
    </row>
    <row r="562" spans="2:12" ht="48">
      <c r="B562" s="187" t="s">
        <v>153</v>
      </c>
      <c r="C562" s="35" t="s">
        <v>562</v>
      </c>
      <c r="D562" s="84" t="s">
        <v>131</v>
      </c>
      <c r="E562" s="77">
        <v>13</v>
      </c>
      <c r="F562" s="77">
        <v>42.354999999999997</v>
      </c>
      <c r="G562" s="77">
        <v>1.716</v>
      </c>
      <c r="H562" s="77">
        <v>2.08</v>
      </c>
      <c r="I562" s="77">
        <v>1.43</v>
      </c>
      <c r="J562" s="77">
        <v>0.14299999999999999</v>
      </c>
      <c r="K562" s="77"/>
      <c r="L562" s="77">
        <v>2.21</v>
      </c>
    </row>
    <row r="563" spans="2:12" ht="80">
      <c r="B563" s="187" t="s">
        <v>153</v>
      </c>
      <c r="C563" s="35" t="s">
        <v>563</v>
      </c>
      <c r="D563" s="84" t="s">
        <v>130</v>
      </c>
      <c r="E563" s="77">
        <v>11</v>
      </c>
      <c r="F563" s="77">
        <v>37.07</v>
      </c>
      <c r="G563" s="77">
        <v>3.0910000000000002</v>
      </c>
      <c r="H563" s="77">
        <v>1.595</v>
      </c>
      <c r="I563" s="77">
        <v>1.21</v>
      </c>
      <c r="J563" s="77">
        <v>3.3000000000000002E-2</v>
      </c>
      <c r="K563" s="77">
        <v>0.75900000000000001</v>
      </c>
      <c r="L563" s="77">
        <v>3.8170000000000002</v>
      </c>
    </row>
    <row r="564" spans="2:12" ht="48">
      <c r="B564" s="187" t="s">
        <v>153</v>
      </c>
      <c r="C564" s="35" t="s">
        <v>564</v>
      </c>
      <c r="D564" s="84" t="s">
        <v>131</v>
      </c>
      <c r="E564" s="77">
        <v>13</v>
      </c>
      <c r="F564" s="77">
        <v>43.81</v>
      </c>
      <c r="G564" s="77">
        <v>3.653</v>
      </c>
      <c r="H564" s="77">
        <v>1.885</v>
      </c>
      <c r="I564" s="77">
        <v>1.43</v>
      </c>
      <c r="J564" s="77">
        <v>3.9E-2</v>
      </c>
      <c r="K564" s="77">
        <v>0.89700000000000002</v>
      </c>
      <c r="L564" s="77">
        <v>4.5110000000000001</v>
      </c>
    </row>
    <row r="565" spans="2:12" ht="80">
      <c r="B565" s="187" t="s">
        <v>153</v>
      </c>
      <c r="C565" s="35" t="s">
        <v>565</v>
      </c>
      <c r="D565" s="84" t="s">
        <v>130</v>
      </c>
      <c r="E565" s="77">
        <v>11</v>
      </c>
      <c r="F565" s="77">
        <v>23.43</v>
      </c>
      <c r="G565" s="77">
        <v>2.5299999999999998</v>
      </c>
      <c r="H565" s="77">
        <v>3.3</v>
      </c>
      <c r="I565" s="77">
        <v>1.21</v>
      </c>
      <c r="J565" s="77">
        <v>0.22</v>
      </c>
      <c r="K565" s="77">
        <v>0.77</v>
      </c>
      <c r="L565" s="77">
        <v>1.65</v>
      </c>
    </row>
    <row r="566" spans="2:12" ht="48">
      <c r="B566" s="187" t="s">
        <v>153</v>
      </c>
      <c r="C566" s="35" t="s">
        <v>566</v>
      </c>
      <c r="D566" s="84" t="s">
        <v>131</v>
      </c>
      <c r="E566" s="77">
        <v>13</v>
      </c>
      <c r="F566" s="77">
        <v>27.69</v>
      </c>
      <c r="G566" s="77">
        <v>2.99</v>
      </c>
      <c r="H566" s="77">
        <v>3.9</v>
      </c>
      <c r="I566" s="77">
        <v>1.43</v>
      </c>
      <c r="J566" s="77">
        <v>0.26</v>
      </c>
      <c r="K566" s="77">
        <v>0.91</v>
      </c>
      <c r="L566" s="77">
        <v>1.95</v>
      </c>
    </row>
    <row r="567" spans="2:12" ht="64">
      <c r="B567" s="176" t="s">
        <v>148</v>
      </c>
      <c r="C567" t="s">
        <v>567</v>
      </c>
      <c r="D567" s="84" t="s">
        <v>151</v>
      </c>
      <c r="E567" s="77">
        <v>40</v>
      </c>
      <c r="F567" s="77">
        <v>0.8</v>
      </c>
      <c r="G567" s="77">
        <v>0.08</v>
      </c>
      <c r="H567" s="77">
        <v>0.12</v>
      </c>
      <c r="I567" s="77"/>
      <c r="J567" s="77"/>
      <c r="K567" s="77"/>
      <c r="L567" s="77"/>
    </row>
    <row r="568" spans="2:12" ht="48">
      <c r="B568" s="176" t="s">
        <v>148</v>
      </c>
      <c r="C568" t="s">
        <v>568</v>
      </c>
      <c r="D568" s="84" t="s">
        <v>129</v>
      </c>
      <c r="E568" s="77">
        <v>3</v>
      </c>
      <c r="F568" s="77">
        <v>6.99</v>
      </c>
      <c r="G568" s="77">
        <v>0.44700000000000001</v>
      </c>
      <c r="H568" s="77">
        <v>1.2330000000000001</v>
      </c>
      <c r="I568" s="77">
        <v>1.4999999999999999E-2</v>
      </c>
      <c r="J568" s="77">
        <v>0.72899999999999998</v>
      </c>
      <c r="K568" s="77">
        <v>6.0000000000000001E-3</v>
      </c>
      <c r="L568" s="77">
        <v>0.06</v>
      </c>
    </row>
    <row r="569" spans="2:12" ht="32">
      <c r="B569" s="176" t="s">
        <v>148</v>
      </c>
      <c r="C569" t="s">
        <v>569</v>
      </c>
      <c r="D569" s="84" t="s">
        <v>152</v>
      </c>
      <c r="E569" s="77">
        <v>312</v>
      </c>
      <c r="F569" s="77">
        <v>3.12</v>
      </c>
      <c r="G569" s="77"/>
      <c r="H569" s="77">
        <v>0.93600000000000005</v>
      </c>
      <c r="I569" s="77"/>
      <c r="J569" s="77">
        <v>0.624</v>
      </c>
      <c r="K569" s="77"/>
      <c r="L569" s="77"/>
    </row>
    <row r="570" spans="2:12" ht="24">
      <c r="B570" s="421" t="s">
        <v>1155</v>
      </c>
      <c r="C570" t="s">
        <v>1158</v>
      </c>
      <c r="E570" s="77">
        <v>20</v>
      </c>
      <c r="F570" s="77">
        <v>77</v>
      </c>
      <c r="G570" s="77">
        <v>19.3</v>
      </c>
      <c r="H570" s="77">
        <v>0</v>
      </c>
      <c r="I570" s="77">
        <v>0.13</v>
      </c>
      <c r="J570" s="77"/>
    </row>
    <row r="571" spans="2:12" ht="24">
      <c r="B571" s="421" t="s">
        <v>1155</v>
      </c>
      <c r="C571" t="s">
        <v>1159</v>
      </c>
      <c r="E571" s="77">
        <v>30</v>
      </c>
      <c r="F571" s="77">
        <v>118.2</v>
      </c>
      <c r="G571" s="77">
        <v>22.8</v>
      </c>
      <c r="H571" s="77">
        <v>1.02</v>
      </c>
      <c r="I571" s="77">
        <v>2.5499999999999998</v>
      </c>
      <c r="K571" s="77">
        <v>1.5</v>
      </c>
    </row>
    <row r="572" spans="2:12" ht="24">
      <c r="B572" s="421" t="s">
        <v>1155</v>
      </c>
      <c r="C572" t="s">
        <v>2021</v>
      </c>
      <c r="E572" s="77">
        <v>30</v>
      </c>
      <c r="F572" s="77">
        <v>125.9</v>
      </c>
      <c r="G572" s="77">
        <v>28.21</v>
      </c>
      <c r="H572" s="77">
        <v>0.9</v>
      </c>
      <c r="I572" s="77">
        <v>1.05</v>
      </c>
    </row>
    <row r="573" spans="2:12" ht="24">
      <c r="B573" s="421" t="s">
        <v>1155</v>
      </c>
      <c r="F573">
        <f>F572/2</f>
        <v>62.95</v>
      </c>
      <c r="G573">
        <f t="shared" ref="G573:J573" si="2">G572/2</f>
        <v>14.105</v>
      </c>
      <c r="H573">
        <f t="shared" si="2"/>
        <v>0.45</v>
      </c>
      <c r="I573">
        <f t="shared" si="2"/>
        <v>0.52500000000000002</v>
      </c>
      <c r="J573">
        <f t="shared" si="2"/>
        <v>0</v>
      </c>
    </row>
    <row r="574" spans="2:12" ht="24">
      <c r="B574" s="421" t="s">
        <v>1155</v>
      </c>
    </row>
  </sheetData>
  <mergeCells count="1">
    <mergeCell ref="E2:M2"/>
  </mergeCells>
  <phoneticPr fontId="23" type="noConversion"/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EF50-BEBE-A34D-B44C-15E05B794F24}">
  <sheetPr>
    <pageSetUpPr fitToPage="1"/>
  </sheetPr>
  <dimension ref="B1:U86"/>
  <sheetViews>
    <sheetView showGridLines="0" zoomScale="85" zoomScaleNormal="63" zoomScaleSheetLayoutView="75" workbookViewId="0">
      <selection activeCell="D19" sqref="D19"/>
    </sheetView>
  </sheetViews>
  <sheetFormatPr baseColWidth="10" defaultColWidth="6" defaultRowHeight="13"/>
  <cols>
    <col min="1" max="1" width="3.33203125" style="478" customWidth="1"/>
    <col min="2" max="2" width="6" style="478" customWidth="1"/>
    <col min="3" max="3" width="38.1640625" style="479" customWidth="1"/>
    <col min="4" max="6" width="14.5" style="478" customWidth="1"/>
    <col min="7" max="7" width="6" style="478" customWidth="1"/>
    <col min="8" max="9" width="10.6640625" style="478" customWidth="1"/>
    <col min="10" max="10" width="6" style="478" customWidth="1"/>
    <col min="11" max="11" width="10.6640625" style="478" customWidth="1"/>
    <col min="12" max="12" width="10.83203125" style="478" customWidth="1"/>
    <col min="13" max="13" width="3.33203125" style="478" customWidth="1"/>
    <col min="14" max="14" width="37.83203125" style="478" customWidth="1"/>
    <col min="15" max="16" width="19.33203125" style="478" customWidth="1"/>
    <col min="17" max="17" width="15.83203125" style="478" customWidth="1"/>
    <col min="18" max="18" width="45.5" style="478" customWidth="1"/>
    <col min="19" max="19" width="3.33203125" style="478" customWidth="1"/>
    <col min="20" max="16384" width="6" style="478"/>
  </cols>
  <sheetData>
    <row r="1" spans="2:21" s="477" customFormat="1" ht="23" customHeight="1" thickTop="1">
      <c r="B1" s="476"/>
      <c r="C1" s="869" t="str">
        <f>IF([5]Info!J3, "ISAK RESTRICTED PROFORMA","PROFORMA PERFIL RESTRINGIDO ISAK")</f>
        <v>ISAK RESTRICTED PROFORMA</v>
      </c>
      <c r="D1" s="869"/>
      <c r="E1" s="869"/>
      <c r="F1" s="869"/>
      <c r="G1" s="869"/>
      <c r="H1" s="869"/>
      <c r="I1" s="869"/>
      <c r="J1" s="869"/>
      <c r="K1" s="869"/>
      <c r="M1" s="870" t="str">
        <f>IF([5]Info!J3, "ISAK PROFORMA PRINTOUT", "INFORME PROFORMA ISAK")</f>
        <v>ISAK PROFORMA PRINTOUT</v>
      </c>
      <c r="N1" s="871"/>
      <c r="O1" s="871"/>
      <c r="P1" s="871"/>
      <c r="Q1" s="871"/>
      <c r="R1" s="871"/>
      <c r="S1" s="872"/>
      <c r="T1" s="476"/>
      <c r="U1" s="476"/>
    </row>
    <row r="2" spans="2:21" ht="18" customHeight="1" thickBot="1">
      <c r="M2" s="480"/>
      <c r="S2" s="481"/>
    </row>
    <row r="3" spans="2:21" ht="18" customHeight="1">
      <c r="C3" s="482" t="str">
        <f>IF([5]Info!J3, "Name", "Nombre")</f>
        <v>Name</v>
      </c>
      <c r="D3" s="857" t="s">
        <v>2244</v>
      </c>
      <c r="E3" s="858"/>
      <c r="F3" s="859"/>
      <c r="M3" s="480"/>
      <c r="N3" s="482" t="str">
        <f t="shared" ref="N3:N4" si="0">C3</f>
        <v>Name</v>
      </c>
      <c r="O3" s="873" t="str">
        <f>IF(D3="", "", D3)</f>
        <v>E</v>
      </c>
      <c r="P3" s="874"/>
      <c r="Q3" s="875"/>
      <c r="S3" s="481"/>
    </row>
    <row r="4" spans="2:21" ht="18" customHeight="1" thickBot="1">
      <c r="C4" s="485" t="str">
        <f>IF([5]Info!J3, "Surname", "Apellidos")</f>
        <v>Surname</v>
      </c>
      <c r="D4" s="863" t="s">
        <v>2245</v>
      </c>
      <c r="E4" s="864"/>
      <c r="F4" s="865"/>
      <c r="M4" s="480"/>
      <c r="N4" s="485" t="str">
        <f t="shared" si="0"/>
        <v>Surname</v>
      </c>
      <c r="O4" s="860" t="str">
        <f t="shared" ref="O4" si="1">IF(D4="", "", D4)</f>
        <v>C</v>
      </c>
      <c r="P4" s="861"/>
      <c r="Q4" s="862"/>
      <c r="S4" s="481"/>
    </row>
    <row r="5" spans="2:21" ht="18" customHeight="1" thickBot="1">
      <c r="C5" s="487" t="str">
        <f>IF([5]Info!J3, "Country", "País")</f>
        <v>Country</v>
      </c>
      <c r="D5" s="826" t="s">
        <v>2246</v>
      </c>
      <c r="E5" s="827"/>
      <c r="F5" s="828"/>
      <c r="M5" s="480"/>
      <c r="N5" s="482" t="str">
        <f>C5</f>
        <v>Country</v>
      </c>
      <c r="O5" s="854" t="str">
        <f>IF(D5="", "", D5)</f>
        <v>PORTUGAL</v>
      </c>
      <c r="P5" s="855"/>
      <c r="Q5" s="856"/>
      <c r="S5" s="481"/>
    </row>
    <row r="6" spans="2:21" ht="18" customHeight="1" thickBot="1">
      <c r="C6" s="482" t="str">
        <f>IF([5]Info!J3, "Ethnicity (Asian=1; African-American=2; Caucasian=3)", "Raza (asiático=1; afro-americano=2; caucásico=3)")</f>
        <v>Ethnicity (Asian=1; African-American=2; Caucasian=3)</v>
      </c>
      <c r="D6" s="857">
        <v>3</v>
      </c>
      <c r="E6" s="858"/>
      <c r="F6" s="859"/>
      <c r="M6" s="480"/>
      <c r="N6" s="485" t="str">
        <f>C8</f>
        <v>Sport</v>
      </c>
      <c r="O6" s="860" t="str">
        <f>IF(D8="", "", D8)</f>
        <v>GYM</v>
      </c>
      <c r="P6" s="861"/>
      <c r="Q6" s="862"/>
      <c r="S6" s="481"/>
    </row>
    <row r="7" spans="2:21" ht="18" customHeight="1" thickBot="1">
      <c r="C7" s="485" t="str">
        <f>IF([5]Info!J3, "Sex (male=1, female=2)", "Sexo (hombre=1, mujer=2)")</f>
        <v>Sex (male=1, female=2)</v>
      </c>
      <c r="D7" s="863">
        <v>2</v>
      </c>
      <c r="E7" s="864"/>
      <c r="F7" s="865"/>
      <c r="M7" s="480"/>
      <c r="N7" s="482" t="str">
        <f>C9</f>
        <v>Date of Measurement</v>
      </c>
      <c r="O7" s="866">
        <f>IF(D9="", "", D9)</f>
        <v>45054</v>
      </c>
      <c r="P7" s="867"/>
      <c r="Q7" s="868"/>
      <c r="S7" s="481"/>
    </row>
    <row r="8" spans="2:21" ht="18" customHeight="1" thickBot="1">
      <c r="C8" s="487" t="str">
        <f>IF([5]Info!J3, "Sport", "Deporte")</f>
        <v>Sport</v>
      </c>
      <c r="D8" s="826" t="s">
        <v>2247</v>
      </c>
      <c r="E8" s="827"/>
      <c r="F8" s="828"/>
      <c r="M8" s="480"/>
      <c r="N8" s="489" t="str">
        <f>C10</f>
        <v>Date of Birth</v>
      </c>
      <c r="O8" s="829">
        <f>IF(D10="", "", D10)</f>
        <v>36193</v>
      </c>
      <c r="P8" s="830"/>
      <c r="Q8" s="831"/>
      <c r="S8" s="481"/>
    </row>
    <row r="9" spans="2:21" ht="18" customHeight="1" thickBot="1">
      <c r="C9" s="482" t="str">
        <f>IF([5]Info!J3, "Date of Measurement", "Fecha de la Valoración")</f>
        <v>Date of Measurement</v>
      </c>
      <c r="D9" s="832">
        <v>45054</v>
      </c>
      <c r="E9" s="833"/>
      <c r="F9" s="834"/>
      <c r="M9" s="480"/>
      <c r="N9" s="485" t="str">
        <f>IF([5]Info!J3, "Age", "Edad")</f>
        <v>Age</v>
      </c>
      <c r="O9" s="835">
        <f>IF(O8="", "", DATEDIF(O8, O7, "y"))</f>
        <v>24</v>
      </c>
      <c r="P9" s="836"/>
      <c r="Q9" s="837"/>
      <c r="S9" s="481"/>
    </row>
    <row r="10" spans="2:21" ht="18" customHeight="1" thickBot="1">
      <c r="C10" s="485" t="str">
        <f>IF([5]Info!J3, "Date of Birth", "Fecha de Nacimiento")</f>
        <v>Date of Birth</v>
      </c>
      <c r="D10" s="838">
        <v>36193</v>
      </c>
      <c r="E10" s="839"/>
      <c r="F10" s="840"/>
      <c r="K10" s="490"/>
      <c r="M10" s="480"/>
      <c r="S10" s="481"/>
    </row>
    <row r="11" spans="2:21" ht="18" customHeight="1" thickBot="1">
      <c r="C11" s="491" t="str">
        <f>IF([5]Info!J3, "Anthropometrist", "Antropometrista")</f>
        <v>Anthropometrist</v>
      </c>
      <c r="D11" s="841" t="s">
        <v>742</v>
      </c>
      <c r="E11" s="842"/>
      <c r="F11" s="843"/>
      <c r="K11" s="490"/>
      <c r="M11" s="480"/>
      <c r="N11" s="491" t="str">
        <f>C11</f>
        <v>Anthropometrist</v>
      </c>
      <c r="O11" s="844" t="str">
        <f>IF(D11="", "", D11)</f>
        <v>EDUARDA CARVALHO</v>
      </c>
      <c r="P11" s="845"/>
      <c r="Q11" s="846"/>
      <c r="S11" s="481"/>
    </row>
    <row r="12" spans="2:21" ht="18" customHeight="1" thickBot="1">
      <c r="M12" s="480"/>
      <c r="O12" s="492"/>
      <c r="S12" s="481"/>
    </row>
    <row r="13" spans="2:21" ht="18" customHeight="1" thickBot="1">
      <c r="D13" s="493"/>
      <c r="E13" s="493"/>
      <c r="F13" s="493"/>
      <c r="K13" s="847" t="str">
        <f>IF([5]Info!J3, "Mean or Median", "Media o Mediana")</f>
        <v>Mean or Median</v>
      </c>
      <c r="M13" s="480"/>
      <c r="Q13" s="849" t="str">
        <f>IF([5]Info!J3, "Phantom Z-Value", "Valor Z del Phantom")</f>
        <v>Phantom Z-Value</v>
      </c>
      <c r="R13" s="850"/>
      <c r="S13" s="481"/>
    </row>
    <row r="14" spans="2:21" ht="18" customHeight="1" thickBot="1">
      <c r="C14" s="496" t="str">
        <f>IF([5]Info!J3, "Measure", "Medida")</f>
        <v>Measure</v>
      </c>
      <c r="D14" s="494">
        <v>1</v>
      </c>
      <c r="E14" s="497">
        <v>2</v>
      </c>
      <c r="F14" s="495">
        <v>3</v>
      </c>
      <c r="H14" s="849" t="str">
        <f>IF([5]Info!J3, "3rd measure?", "¿3ª medida?")</f>
        <v>3rd measure?</v>
      </c>
      <c r="I14" s="850"/>
      <c r="K14" s="848"/>
      <c r="M14" s="480"/>
      <c r="N14" s="496" t="str">
        <f>IF([5]Info!J3, "Measure", "Medida")</f>
        <v>Measure</v>
      </c>
      <c r="O14" s="851" t="str">
        <f>IF([5]Info!J3, "Data", "Dato")</f>
        <v>Data</v>
      </c>
      <c r="P14" s="852"/>
      <c r="Q14" s="498"/>
      <c r="R14" s="499"/>
      <c r="S14" s="481"/>
    </row>
    <row r="15" spans="2:21" ht="18" customHeight="1">
      <c r="B15" s="500">
        <v>1</v>
      </c>
      <c r="C15" s="501" t="str">
        <f>IF([5]Info!J3, "Body Mass ®", "Masa Corporal ®")</f>
        <v>Body Mass ®</v>
      </c>
      <c r="D15" s="502">
        <v>53.2</v>
      </c>
      <c r="E15" s="503">
        <v>53.2</v>
      </c>
      <c r="F15" s="504"/>
      <c r="H15" s="505">
        <f t="shared" ref="H15:H18" si="2">IFERROR(IF(OR(F15="", ISNUMBER(F15)), (E15-D15)/(AVERAGE(D15:E15)), "-"), "-")</f>
        <v>0</v>
      </c>
      <c r="I15" s="484" t="str">
        <f>IFERROR(IF(ABS(H15)&gt;1%, "Yes", "No"), IF(D15="", "-", "ERROR"))</f>
        <v>No</v>
      </c>
      <c r="K15" s="506">
        <f>IFERROR(MEDIAN(D15, E15, F15), "-")</f>
        <v>53.2</v>
      </c>
      <c r="M15" s="480"/>
      <c r="N15" s="507" t="str">
        <f t="shared" ref="N15:N35" si="3">C15</f>
        <v>Body Mass ®</v>
      </c>
      <c r="O15" s="508">
        <f t="shared" ref="O15:O34" si="4">IFERROR(K15, "-")</f>
        <v>53.2</v>
      </c>
      <c r="P15" s="509" t="s">
        <v>2248</v>
      </c>
      <c r="Q15" s="510">
        <f>1/8.6*(+O15*((170.18/O$16)^3)-64.58)</f>
        <v>-7.9714117352445976E-2</v>
      </c>
      <c r="R15" s="511"/>
      <c r="S15" s="481"/>
    </row>
    <row r="16" spans="2:21" ht="18" customHeight="1">
      <c r="B16" s="512">
        <v>2</v>
      </c>
      <c r="C16" s="513" t="str">
        <f>IF([5]Info!J3, "Stretch Stature ®", "Talla ®")</f>
        <v>Stretch Stature ®</v>
      </c>
      <c r="D16" s="514">
        <v>160.1</v>
      </c>
      <c r="E16" s="515">
        <v>160.1</v>
      </c>
      <c r="F16" s="516"/>
      <c r="H16" s="517">
        <f t="shared" si="2"/>
        <v>0</v>
      </c>
      <c r="I16" s="518" t="str">
        <f t="shared" ref="I16:I18" si="5">IFERROR(IF(ABS(H16)&gt;1%, "Yes", "No"), IF(D16="", "-", "ERROR"))</f>
        <v>No</v>
      </c>
      <c r="K16" s="519">
        <f t="shared" ref="K16:K35" si="6">IFERROR(MEDIAN(D16, E16, F16), "-")</f>
        <v>160.1</v>
      </c>
      <c r="M16" s="480"/>
      <c r="N16" s="520" t="str">
        <f t="shared" si="3"/>
        <v>Stretch Stature ®</v>
      </c>
      <c r="O16" s="521">
        <f t="shared" si="4"/>
        <v>160.1</v>
      </c>
      <c r="P16" s="522" t="s">
        <v>2249</v>
      </c>
      <c r="Q16" s="523" t="s">
        <v>97</v>
      </c>
      <c r="R16" s="524"/>
      <c r="S16" s="481"/>
    </row>
    <row r="17" spans="2:19" ht="18" customHeight="1">
      <c r="B17" s="512">
        <v>3</v>
      </c>
      <c r="C17" s="513" t="str">
        <f>IF([5]Info!J3, "Sitting Height ®", "Talla Sentado ®")</f>
        <v>Sitting Height ®</v>
      </c>
      <c r="D17" s="514">
        <v>84</v>
      </c>
      <c r="E17" s="515">
        <v>84</v>
      </c>
      <c r="F17" s="516"/>
      <c r="H17" s="517">
        <f t="shared" si="2"/>
        <v>0</v>
      </c>
      <c r="I17" s="518" t="str">
        <f t="shared" si="5"/>
        <v>No</v>
      </c>
      <c r="K17" s="519">
        <f t="shared" si="6"/>
        <v>84</v>
      </c>
      <c r="M17" s="480"/>
      <c r="N17" s="520" t="str">
        <f t="shared" si="3"/>
        <v>Sitting Height ®</v>
      </c>
      <c r="O17" s="521">
        <f t="shared" si="4"/>
        <v>84</v>
      </c>
      <c r="P17" s="522" t="s">
        <v>2249</v>
      </c>
      <c r="Q17" s="523">
        <f>1/4.5*(+O17*((170.18/O$16)^1)-89.92)</f>
        <v>-0.1402900964674845</v>
      </c>
      <c r="R17" s="524"/>
      <c r="S17" s="481"/>
    </row>
    <row r="18" spans="2:19" ht="18" customHeight="1" thickBot="1">
      <c r="B18" s="525">
        <v>4</v>
      </c>
      <c r="C18" s="526" t="str">
        <f>IF([5]Info!J3, "Arm Span ®", "Envergadura de Brazos ®")</f>
        <v>Arm Span ®</v>
      </c>
      <c r="D18" s="527">
        <v>155</v>
      </c>
      <c r="E18" s="528">
        <v>155</v>
      </c>
      <c r="F18" s="529"/>
      <c r="H18" s="530">
        <f t="shared" si="2"/>
        <v>0</v>
      </c>
      <c r="I18" s="531" t="str">
        <f t="shared" si="5"/>
        <v>No</v>
      </c>
      <c r="K18" s="532">
        <f t="shared" si="6"/>
        <v>155</v>
      </c>
      <c r="M18" s="480"/>
      <c r="N18" s="486" t="str">
        <f t="shared" si="3"/>
        <v>Arm Span ®</v>
      </c>
      <c r="O18" s="533">
        <f t="shared" si="4"/>
        <v>155</v>
      </c>
      <c r="P18" s="534" t="s">
        <v>2249</v>
      </c>
      <c r="Q18" s="535">
        <f>1/7.41*(+O18*((170.18/O$16)^1)-172.35)</f>
        <v>-1.0244398532968153</v>
      </c>
      <c r="R18" s="536"/>
      <c r="S18" s="481"/>
    </row>
    <row r="19" spans="2:19" ht="18" customHeight="1">
      <c r="B19" s="500">
        <v>5</v>
      </c>
      <c r="C19" s="501" t="str">
        <f>IF([5]Info!J3, "Triceps SF ®", "PL Tríceps ®")</f>
        <v>Triceps SF ®</v>
      </c>
      <c r="D19" s="502">
        <v>10.5</v>
      </c>
      <c r="E19" s="503">
        <v>10.5</v>
      </c>
      <c r="F19" s="504"/>
      <c r="H19" s="505">
        <f>IFERROR(IF(OR(F19="", ISNUMBER(F19)), (E19-D19)/(AVERAGE(D19:E19)), "-"), "-")</f>
        <v>0</v>
      </c>
      <c r="I19" s="484" t="str">
        <f>IFERROR(IF(ABS(H19)&gt;5%, "Yes", "No"), IF(D19="", "-", "ERROR"))</f>
        <v>No</v>
      </c>
      <c r="K19" s="506">
        <f t="shared" si="6"/>
        <v>10.5</v>
      </c>
      <c r="M19" s="480"/>
      <c r="N19" s="488" t="str">
        <f t="shared" si="3"/>
        <v>Triceps SF ®</v>
      </c>
      <c r="O19" s="508">
        <f t="shared" si="4"/>
        <v>10.5</v>
      </c>
      <c r="P19" s="509" t="s">
        <v>2250</v>
      </c>
      <c r="Q19" s="510">
        <f>1/4.47*(+O19*((170.18/O$16)^1)-15.4)</f>
        <v>-0.94830272466732901</v>
      </c>
      <c r="R19" s="537"/>
      <c r="S19" s="481"/>
    </row>
    <row r="20" spans="2:19" ht="18" customHeight="1">
      <c r="B20" s="512">
        <v>6</v>
      </c>
      <c r="C20" s="513" t="str">
        <f>IF([5]Info!J3, "Subscapular SF ®", "PL Subescapular ®")</f>
        <v>Subscapular SF ®</v>
      </c>
      <c r="D20" s="514">
        <v>6</v>
      </c>
      <c r="E20" s="515">
        <v>6</v>
      </c>
      <c r="F20" s="516"/>
      <c r="H20" s="517">
        <f t="shared" ref="H20:H35" si="7">IFERROR(IF(OR(F20="", ISNUMBER(F20)), (E20-D20)/(AVERAGE(D20:E20)), "-"), "-")</f>
        <v>0</v>
      </c>
      <c r="I20" s="518" t="str">
        <f t="shared" ref="I20:I26" si="8">IFERROR(IF(ABS(H20)&gt;5%, "Yes", "No"), IF(D20="", "-", "ERROR"))</f>
        <v>No</v>
      </c>
      <c r="K20" s="519">
        <f t="shared" si="6"/>
        <v>6</v>
      </c>
      <c r="M20" s="480"/>
      <c r="N20" s="520" t="str">
        <f t="shared" si="3"/>
        <v>Subscapular SF ®</v>
      </c>
      <c r="O20" s="521">
        <f t="shared" si="4"/>
        <v>6</v>
      </c>
      <c r="P20" s="522" t="s">
        <v>2250</v>
      </c>
      <c r="Q20" s="523">
        <f>1/5.07*(+O20*((170.18/O$16)^1)-17.2)</f>
        <v>-2.1345633338138019</v>
      </c>
      <c r="R20" s="524"/>
      <c r="S20" s="481"/>
    </row>
    <row r="21" spans="2:19" ht="18" customHeight="1">
      <c r="B21" s="512">
        <v>7</v>
      </c>
      <c r="C21" s="513" t="str">
        <f>IF([5]Info!J3, "Biceps SF ®", "PL Bíceps ®")</f>
        <v>Biceps SF ®</v>
      </c>
      <c r="D21" s="514">
        <v>3.5</v>
      </c>
      <c r="E21" s="515">
        <v>3.5</v>
      </c>
      <c r="F21" s="516"/>
      <c r="H21" s="517">
        <f t="shared" si="7"/>
        <v>0</v>
      </c>
      <c r="I21" s="518" t="str">
        <f t="shared" si="8"/>
        <v>No</v>
      </c>
      <c r="K21" s="519">
        <f t="shared" si="6"/>
        <v>3.5</v>
      </c>
      <c r="M21" s="480"/>
      <c r="N21" s="520" t="str">
        <f t="shared" si="3"/>
        <v>Biceps SF ®</v>
      </c>
      <c r="O21" s="521">
        <f t="shared" si="4"/>
        <v>3.5</v>
      </c>
      <c r="P21" s="522" t="s">
        <v>2250</v>
      </c>
      <c r="Q21" s="523">
        <f>1/2*(+O21*((170.18/O$16)^1)-8)</f>
        <v>-2.1398188632104933</v>
      </c>
      <c r="R21" s="524"/>
      <c r="S21" s="481"/>
    </row>
    <row r="22" spans="2:19" ht="18" customHeight="1">
      <c r="B22" s="512">
        <v>8</v>
      </c>
      <c r="C22" s="513" t="str">
        <f>IF([5]Info!J3, "Iliac Crest SF ®", "PL Cresta Ilíaca ®")</f>
        <v>Iliac Crest SF ®</v>
      </c>
      <c r="D22" s="514">
        <v>7</v>
      </c>
      <c r="E22" s="515">
        <v>7</v>
      </c>
      <c r="F22" s="516"/>
      <c r="H22" s="517">
        <f t="shared" si="7"/>
        <v>0</v>
      </c>
      <c r="I22" s="518" t="str">
        <f t="shared" si="8"/>
        <v>No</v>
      </c>
      <c r="K22" s="519">
        <f t="shared" si="6"/>
        <v>7</v>
      </c>
      <c r="M22" s="480"/>
      <c r="N22" s="520" t="str">
        <f t="shared" si="3"/>
        <v>Iliac Crest SF ®</v>
      </c>
      <c r="O22" s="521">
        <f t="shared" si="4"/>
        <v>7</v>
      </c>
      <c r="P22" s="522" t="s">
        <v>2251</v>
      </c>
      <c r="Q22" s="523">
        <f>1/6.8*(+O22*((170.18/O$16)^1)-22.4)</f>
        <v>-2.199893448947349</v>
      </c>
      <c r="R22" s="524"/>
      <c r="S22" s="481"/>
    </row>
    <row r="23" spans="2:19" ht="18" customHeight="1">
      <c r="B23" s="512">
        <v>9</v>
      </c>
      <c r="C23" s="513" t="str">
        <f>IF([5]Info!J3, "Supraspinale SF ®", "PL Supraespinal ®")</f>
        <v>Supraspinale SF ®</v>
      </c>
      <c r="D23" s="514">
        <v>4</v>
      </c>
      <c r="E23" s="515">
        <v>4</v>
      </c>
      <c r="F23" s="516"/>
      <c r="H23" s="517">
        <f t="shared" si="7"/>
        <v>0</v>
      </c>
      <c r="I23" s="518" t="str">
        <f t="shared" si="8"/>
        <v>No</v>
      </c>
      <c r="K23" s="519">
        <f t="shared" si="6"/>
        <v>4</v>
      </c>
      <c r="M23" s="480"/>
      <c r="N23" s="520" t="str">
        <f t="shared" si="3"/>
        <v>Supraspinale SF ®</v>
      </c>
      <c r="O23" s="521">
        <f t="shared" si="4"/>
        <v>4</v>
      </c>
      <c r="P23" s="522" t="s">
        <v>2250</v>
      </c>
      <c r="Q23" s="523">
        <f>1/4.47*(+O23*((170.18/O$16)^1)-15.4)</f>
        <v>-2.4939949444348963</v>
      </c>
      <c r="R23" s="524"/>
      <c r="S23" s="481"/>
    </row>
    <row r="24" spans="2:19" ht="18" customHeight="1">
      <c r="B24" s="512">
        <v>10</v>
      </c>
      <c r="C24" s="513" t="str">
        <f>IF([5]Info!J3, "Abdominal SF ®", "PL Abdominal ®")</f>
        <v>Abdominal SF ®</v>
      </c>
      <c r="D24" s="514">
        <v>6</v>
      </c>
      <c r="E24" s="515">
        <v>6.5</v>
      </c>
      <c r="F24" s="516">
        <v>6</v>
      </c>
      <c r="H24" s="517">
        <f t="shared" si="7"/>
        <v>0.08</v>
      </c>
      <c r="I24" s="518" t="str">
        <f t="shared" si="8"/>
        <v>Yes</v>
      </c>
      <c r="K24" s="519">
        <f t="shared" si="6"/>
        <v>6</v>
      </c>
      <c r="M24" s="480"/>
      <c r="N24" s="520" t="str">
        <f t="shared" si="3"/>
        <v>Abdominal SF ®</v>
      </c>
      <c r="O24" s="521">
        <f t="shared" si="4"/>
        <v>6</v>
      </c>
      <c r="P24" s="522" t="s">
        <v>2250</v>
      </c>
      <c r="Q24" s="523">
        <f>1/7.78*(+O24*((170.18/O$16)^1)-25.4)</f>
        <v>-2.4450174938863722</v>
      </c>
      <c r="R24" s="524"/>
      <c r="S24" s="481"/>
    </row>
    <row r="25" spans="2:19" ht="18" customHeight="1">
      <c r="B25" s="512">
        <v>11</v>
      </c>
      <c r="C25" s="513" t="str">
        <f>IF([5]Info!J3, "Thigh SF ®", "PL Muslo ®")</f>
        <v>Thigh SF ®</v>
      </c>
      <c r="D25" s="514">
        <v>15.5</v>
      </c>
      <c r="E25" s="515">
        <v>15.5</v>
      </c>
      <c r="F25" s="516"/>
      <c r="H25" s="517">
        <f t="shared" si="7"/>
        <v>0</v>
      </c>
      <c r="I25" s="518" t="str">
        <f t="shared" si="8"/>
        <v>No</v>
      </c>
      <c r="K25" s="519">
        <f t="shared" si="6"/>
        <v>15.5</v>
      </c>
      <c r="M25" s="480"/>
      <c r="N25" s="520" t="str">
        <f t="shared" si="3"/>
        <v>Thigh SF ®</v>
      </c>
      <c r="O25" s="521">
        <f t="shared" si="4"/>
        <v>15.5</v>
      </c>
      <c r="P25" s="522" t="s">
        <v>2250</v>
      </c>
      <c r="Q25" s="523">
        <f>1/8.33*(+O25*((170.18/O$16)^1)-27)</f>
        <v>-1.2633985511756232</v>
      </c>
      <c r="R25" s="524"/>
      <c r="S25" s="481"/>
    </row>
    <row r="26" spans="2:19" ht="18" customHeight="1" thickBot="1">
      <c r="B26" s="538">
        <v>12</v>
      </c>
      <c r="C26" s="539" t="str">
        <f>IF([5]Info!J3, "Calf SF ®", "PL Pierna ®")</f>
        <v>Calf SF ®</v>
      </c>
      <c r="D26" s="540">
        <v>9</v>
      </c>
      <c r="E26" s="541">
        <v>9</v>
      </c>
      <c r="F26" s="542"/>
      <c r="H26" s="543">
        <f t="shared" si="7"/>
        <v>0</v>
      </c>
      <c r="I26" s="544" t="str">
        <f t="shared" si="8"/>
        <v>No</v>
      </c>
      <c r="K26" s="545">
        <f t="shared" si="6"/>
        <v>9</v>
      </c>
      <c r="M26" s="480"/>
      <c r="N26" s="486" t="str">
        <f t="shared" si="3"/>
        <v>Calf SF ®</v>
      </c>
      <c r="O26" s="533">
        <f t="shared" si="4"/>
        <v>9</v>
      </c>
      <c r="P26" s="534" t="s">
        <v>2250</v>
      </c>
      <c r="Q26" s="535">
        <f>1/4.67*(+O26*((170.18/O$16)^1)-16)</f>
        <v>-1.3775918958573803</v>
      </c>
      <c r="R26" s="536"/>
      <c r="S26" s="481"/>
    </row>
    <row r="27" spans="2:19" ht="18" customHeight="1">
      <c r="B27" s="500">
        <v>13</v>
      </c>
      <c r="C27" s="501" t="str">
        <f>IF([5]Info!J3, "Arm Relaxed Girth ®", "PR Brazo Relajado ®")</f>
        <v>Arm Relaxed Girth ®</v>
      </c>
      <c r="D27" s="502">
        <v>25.2</v>
      </c>
      <c r="E27" s="503">
        <v>25.2</v>
      </c>
      <c r="F27" s="504"/>
      <c r="H27" s="505">
        <f t="shared" si="7"/>
        <v>0</v>
      </c>
      <c r="I27" s="484" t="str">
        <f>IFERROR(IF(ABS(H27)&gt;1%, "Yes", "No"), IF(D27="", "-", "ERROR"))</f>
        <v>No</v>
      </c>
      <c r="K27" s="506">
        <f t="shared" si="6"/>
        <v>25.2</v>
      </c>
      <c r="M27" s="480"/>
      <c r="N27" s="520" t="str">
        <f t="shared" si="3"/>
        <v>Arm Relaxed Girth ®</v>
      </c>
      <c r="O27" s="521">
        <f t="shared" si="4"/>
        <v>25.2</v>
      </c>
      <c r="P27" s="522" t="s">
        <v>2249</v>
      </c>
      <c r="Q27" s="523">
        <f>1/2.33*(+O27*((170.18/O$16)^1)-26.89)</f>
        <v>-4.4374090227942004E-2</v>
      </c>
      <c r="R27" s="524"/>
      <c r="S27" s="481"/>
    </row>
    <row r="28" spans="2:19" ht="18" customHeight="1">
      <c r="B28" s="512">
        <v>14</v>
      </c>
      <c r="C28" s="513" t="str">
        <f>IF([5]Info!J3, "Arm Flexed and Tensed Girth ®", "PR Brazo Flexionado y Contraído ®")</f>
        <v>Arm Flexed and Tensed Girth ®</v>
      </c>
      <c r="D28" s="514">
        <v>26</v>
      </c>
      <c r="E28" s="515">
        <v>26.1</v>
      </c>
      <c r="F28" s="516"/>
      <c r="H28" s="517">
        <f t="shared" si="7"/>
        <v>3.8387715930902656E-3</v>
      </c>
      <c r="I28" s="518" t="str">
        <f t="shared" ref="I28:I35" si="9">IFERROR(IF(ABS(H28)&gt;1%, "Yes", "No"), IF(D28="", "-", "ERROR"))</f>
        <v>No</v>
      </c>
      <c r="K28" s="519">
        <f t="shared" si="6"/>
        <v>26.05</v>
      </c>
      <c r="M28" s="480"/>
      <c r="N28" s="520" t="str">
        <f t="shared" si="3"/>
        <v>Arm Flexed and Tensed Girth ®</v>
      </c>
      <c r="O28" s="521">
        <f t="shared" si="4"/>
        <v>26.05</v>
      </c>
      <c r="P28" s="522" t="s">
        <v>2249</v>
      </c>
      <c r="Q28" s="523">
        <f>1/2.37*(+O28*((170.18/O$16)^1)-29.41)</f>
        <v>-0.72568568695198299</v>
      </c>
      <c r="R28" s="524"/>
      <c r="S28" s="481"/>
    </row>
    <row r="29" spans="2:19" ht="18" customHeight="1">
      <c r="B29" s="512">
        <v>15</v>
      </c>
      <c r="C29" s="513" t="str">
        <f>IF([5]Info!J3, "Waist Girth ®", "PR Cintura ®")</f>
        <v>Waist Girth ®</v>
      </c>
      <c r="D29" s="514">
        <v>62.3</v>
      </c>
      <c r="E29" s="515">
        <v>62.3</v>
      </c>
      <c r="F29" s="516"/>
      <c r="H29" s="517">
        <f t="shared" si="7"/>
        <v>0</v>
      </c>
      <c r="I29" s="518" t="str">
        <f t="shared" si="9"/>
        <v>No</v>
      </c>
      <c r="K29" s="519">
        <f t="shared" si="6"/>
        <v>62.3</v>
      </c>
      <c r="M29" s="480"/>
      <c r="N29" s="520" t="str">
        <f t="shared" si="3"/>
        <v>Waist Girth ®</v>
      </c>
      <c r="O29" s="521">
        <f t="shared" si="4"/>
        <v>62.3</v>
      </c>
      <c r="P29" s="522" t="s">
        <v>2249</v>
      </c>
      <c r="Q29" s="523">
        <f>1/4.45*(+O29*((170.18/O$16)^1)-71.91)</f>
        <v>-1.2781014674816991</v>
      </c>
      <c r="R29" s="524"/>
      <c r="S29" s="481"/>
    </row>
    <row r="30" spans="2:19" ht="18" customHeight="1">
      <c r="B30" s="512">
        <v>16</v>
      </c>
      <c r="C30" s="513" t="str">
        <f>IF([5]Info!J3, "Hips Girth ®", "PR Caderas ®")</f>
        <v>Hips Girth ®</v>
      </c>
      <c r="D30" s="514">
        <v>95</v>
      </c>
      <c r="E30" s="515">
        <v>94.6</v>
      </c>
      <c r="F30" s="516"/>
      <c r="H30" s="517">
        <f t="shared" si="7"/>
        <v>-4.2194092827004823E-3</v>
      </c>
      <c r="I30" s="518" t="str">
        <f t="shared" si="9"/>
        <v>No</v>
      </c>
      <c r="K30" s="519">
        <f t="shared" si="6"/>
        <v>94.8</v>
      </c>
      <c r="M30" s="480"/>
      <c r="N30" s="520" t="str">
        <f t="shared" si="3"/>
        <v>Hips Girth ®</v>
      </c>
      <c r="O30" s="521">
        <f t="shared" si="4"/>
        <v>94.8</v>
      </c>
      <c r="P30" s="522" t="s">
        <v>2249</v>
      </c>
      <c r="Q30" s="523">
        <f>1/5.58*(+O30*((170.18/O$16)^1)-94.67)</f>
        <v>1.0929515379052972</v>
      </c>
      <c r="R30" s="524"/>
      <c r="S30" s="481"/>
    </row>
    <row r="31" spans="2:19" ht="18" customHeight="1">
      <c r="B31" s="512">
        <v>17</v>
      </c>
      <c r="C31" s="513" t="str">
        <f>IF([5]Info!J3, "Thigh Middle Girth ®", "PR Muslo Medio ®")</f>
        <v>Thigh Middle Girth ®</v>
      </c>
      <c r="D31" s="514">
        <v>50.1</v>
      </c>
      <c r="E31" s="515">
        <v>50.1</v>
      </c>
      <c r="F31" s="516"/>
      <c r="H31" s="517">
        <f t="shared" si="7"/>
        <v>0</v>
      </c>
      <c r="I31" s="518" t="str">
        <f t="shared" si="9"/>
        <v>No</v>
      </c>
      <c r="K31" s="519">
        <f t="shared" si="6"/>
        <v>50.1</v>
      </c>
      <c r="M31" s="480"/>
      <c r="N31" s="520" t="str">
        <f t="shared" si="3"/>
        <v>Thigh Middle Girth ®</v>
      </c>
      <c r="O31" s="521">
        <f t="shared" si="4"/>
        <v>50.1</v>
      </c>
      <c r="P31" s="522" t="s">
        <v>2249</v>
      </c>
      <c r="Q31" s="523">
        <f>1/4.56*(+O31*((170.18/O$16)^1)-53.2)</f>
        <v>1.1914154530611898E-2</v>
      </c>
      <c r="R31" s="524"/>
      <c r="S31" s="481"/>
    </row>
    <row r="32" spans="2:19" ht="18" customHeight="1" thickBot="1">
      <c r="B32" s="525">
        <v>18</v>
      </c>
      <c r="C32" s="526" t="str">
        <f>IF([5]Info!J3, "Calf Girth ®", "PR Pierna ®")</f>
        <v>Calf Girth ®</v>
      </c>
      <c r="D32" s="527">
        <v>34.700000000000003</v>
      </c>
      <c r="E32" s="528">
        <v>34.700000000000003</v>
      </c>
      <c r="F32" s="529"/>
      <c r="H32" s="530">
        <f t="shared" si="7"/>
        <v>0</v>
      </c>
      <c r="I32" s="531" t="str">
        <f t="shared" si="9"/>
        <v>No</v>
      </c>
      <c r="K32" s="532">
        <f t="shared" si="6"/>
        <v>34.700000000000003</v>
      </c>
      <c r="M32" s="480"/>
      <c r="N32" s="546" t="str">
        <f t="shared" si="3"/>
        <v>Calf Girth ®</v>
      </c>
      <c r="O32" s="547">
        <f t="shared" si="4"/>
        <v>34.700000000000003</v>
      </c>
      <c r="P32" s="548" t="s">
        <v>2249</v>
      </c>
      <c r="Q32" s="549">
        <f>1/2.3*(+O32*((170.18/O$16)^1)-35.25)</f>
        <v>0.71075414822258076</v>
      </c>
      <c r="R32" s="550"/>
      <c r="S32" s="481"/>
    </row>
    <row r="33" spans="2:19" ht="18" customHeight="1">
      <c r="B33" s="500">
        <v>19</v>
      </c>
      <c r="C33" s="501" t="str">
        <f>IF([5]Info!J3, "Humerus Breadth ®", "D Húmero ®")</f>
        <v>Humerus Breadth ®</v>
      </c>
      <c r="D33" s="502">
        <v>4.8</v>
      </c>
      <c r="E33" s="503">
        <v>4.9000000000000004</v>
      </c>
      <c r="F33" s="504">
        <v>4.8</v>
      </c>
      <c r="H33" s="505">
        <f t="shared" si="7"/>
        <v>2.0618556701031038E-2</v>
      </c>
      <c r="I33" s="484" t="str">
        <f t="shared" si="9"/>
        <v>Yes</v>
      </c>
      <c r="K33" s="506">
        <f t="shared" si="6"/>
        <v>4.8</v>
      </c>
      <c r="M33" s="480"/>
      <c r="N33" s="488" t="str">
        <f t="shared" si="3"/>
        <v>Humerus Breadth ®</v>
      </c>
      <c r="O33" s="508">
        <f t="shared" si="4"/>
        <v>4.8</v>
      </c>
      <c r="P33" s="509" t="s">
        <v>2249</v>
      </c>
      <c r="Q33" s="510">
        <f>1/0.35*(+O33*((170.18/O$16)^1)-6.48)</f>
        <v>-3.9365396627108065</v>
      </c>
      <c r="R33" s="537"/>
      <c r="S33" s="481"/>
    </row>
    <row r="34" spans="2:19" ht="18" customHeight="1">
      <c r="B34" s="512">
        <v>20</v>
      </c>
      <c r="C34" s="513" t="str">
        <f>IF([5]Info!J3, "Bi-Styloid Breadth ®", "D Biestiloideo ®")</f>
        <v>Bi-Styloid Breadth ®</v>
      </c>
      <c r="D34" s="514">
        <v>4.2</v>
      </c>
      <c r="E34" s="515">
        <v>4.2</v>
      </c>
      <c r="F34" s="516"/>
      <c r="H34" s="517">
        <f t="shared" si="7"/>
        <v>0</v>
      </c>
      <c r="I34" s="518" t="str">
        <f t="shared" si="9"/>
        <v>No</v>
      </c>
      <c r="K34" s="519">
        <f t="shared" si="6"/>
        <v>4.2</v>
      </c>
      <c r="M34" s="480"/>
      <c r="N34" s="520" t="str">
        <f t="shared" si="3"/>
        <v>Bi-Styloid Breadth ®</v>
      </c>
      <c r="O34" s="521">
        <f t="shared" si="4"/>
        <v>4.2</v>
      </c>
      <c r="P34" s="522" t="s">
        <v>2249</v>
      </c>
      <c r="Q34" s="523">
        <f>1/0.28*(+O34*((170.18/O$16)^1)-5.21)</f>
        <v>-2.6627331132327989</v>
      </c>
      <c r="R34" s="524"/>
      <c r="S34" s="481"/>
    </row>
    <row r="35" spans="2:19" ht="18" customHeight="1" thickBot="1">
      <c r="B35" s="525">
        <v>21</v>
      </c>
      <c r="C35" s="526" t="str">
        <f>IF([5]Info!J3, "Femur Breadth ®", "D Fémur ®")</f>
        <v>Femur Breadth ®</v>
      </c>
      <c r="D35" s="527">
        <v>8.9</v>
      </c>
      <c r="E35" s="528">
        <v>8.9</v>
      </c>
      <c r="F35" s="529"/>
      <c r="H35" s="530">
        <f t="shared" si="7"/>
        <v>0</v>
      </c>
      <c r="I35" s="531" t="str">
        <f t="shared" si="9"/>
        <v>No</v>
      </c>
      <c r="K35" s="532">
        <f t="shared" si="6"/>
        <v>8.9</v>
      </c>
      <c r="M35" s="480"/>
      <c r="N35" s="486" t="str">
        <f t="shared" si="3"/>
        <v>Femur Breadth ®</v>
      </c>
      <c r="O35" s="533">
        <f>IFERROR(K35, "-")</f>
        <v>8.9</v>
      </c>
      <c r="P35" s="534" t="s">
        <v>2249</v>
      </c>
      <c r="Q35" s="535">
        <f>1/0.48*(+O35*((170.18/O$16)^1)-9.52)</f>
        <v>-0.12427128877784412</v>
      </c>
      <c r="R35" s="551"/>
      <c r="S35" s="481"/>
    </row>
    <row r="36" spans="2:19" ht="18" customHeight="1">
      <c r="D36" s="552"/>
      <c r="E36" s="552"/>
      <c r="F36" s="552"/>
      <c r="H36" s="553"/>
      <c r="I36" s="554"/>
      <c r="K36" s="552"/>
      <c r="M36" s="480"/>
      <c r="N36" s="555" t="str">
        <f>IF([5]Info!J3, "Muscle Mass", "Masa Muscular")</f>
        <v>Muscle Mass</v>
      </c>
      <c r="O36" s="556">
        <f>IFERROR(P45, "-")</f>
        <v>22.403733575914263</v>
      </c>
      <c r="P36" s="557" t="s">
        <v>2248</v>
      </c>
      <c r="Q36" s="558">
        <f>1/2.99*(+O36*((170.18/O$16)^1)-25.55)</f>
        <v>-0.58050595478768663</v>
      </c>
      <c r="R36" s="559"/>
      <c r="S36" s="481"/>
    </row>
    <row r="37" spans="2:19" ht="18" customHeight="1">
      <c r="D37" s="552"/>
      <c r="E37" s="552"/>
      <c r="F37" s="552"/>
      <c r="H37" s="553"/>
      <c r="I37" s="554"/>
      <c r="K37" s="552"/>
      <c r="M37" s="480"/>
      <c r="N37" s="560" t="str">
        <f>IF([5]Info!J3, "Bone Mass", "Masa Ósea")</f>
        <v>Bone Mass</v>
      </c>
      <c r="O37" s="561">
        <f>IFERROR(P46, "-")</f>
        <v>7.8604261706906087</v>
      </c>
      <c r="P37" s="562" t="s">
        <v>2248</v>
      </c>
      <c r="Q37" s="563">
        <f>1/1.57*(+O37*((170.18/O$16)^1)-10.49)</f>
        <v>-1.3596664277178363</v>
      </c>
      <c r="R37" s="564"/>
      <c r="S37" s="481"/>
    </row>
    <row r="38" spans="2:19" ht="18" customHeight="1" thickBot="1">
      <c r="D38" s="552"/>
      <c r="E38" s="552"/>
      <c r="F38" s="552"/>
      <c r="H38" s="553"/>
      <c r="I38" s="554"/>
      <c r="K38" s="552"/>
      <c r="M38" s="480"/>
      <c r="N38" s="565" t="str">
        <f>IF([5]Info!J3, "Adipose Mass", "Masa Adiposa")</f>
        <v>Adipose Mass</v>
      </c>
      <c r="O38" s="566">
        <f>IFERROR(P48, "-")</f>
        <v>12.606851617864782</v>
      </c>
      <c r="P38" s="567" t="s">
        <v>2248</v>
      </c>
      <c r="Q38" s="568">
        <f>1/5.85*(+O38*((170.18/O$16)^1)-25.6)</f>
        <v>-2.0853697119554249</v>
      </c>
      <c r="R38" s="569"/>
      <c r="S38" s="481"/>
    </row>
    <row r="39" spans="2:19" ht="18" customHeight="1">
      <c r="D39" s="570"/>
      <c r="E39" s="570"/>
      <c r="F39" s="570"/>
      <c r="H39" s="571"/>
      <c r="K39" s="570"/>
      <c r="M39" s="480"/>
      <c r="N39" s="572" t="str">
        <f>IF([5]Info!J3, "Corrected Arm Girth", "PR Brazo Corregido")</f>
        <v>Corrected Arm Girth</v>
      </c>
      <c r="O39" s="573">
        <f>IFERROR(K27-PI()*(K19/10), "-")</f>
        <v>21.901327713730716</v>
      </c>
      <c r="P39" s="574" t="s">
        <v>2249</v>
      </c>
      <c r="Q39" s="575">
        <f>1/1.91*(+O39*((170.18/O$16)^1)-22.05)</f>
        <v>0.64410970343369678</v>
      </c>
      <c r="R39" s="576"/>
      <c r="S39" s="481"/>
    </row>
    <row r="40" spans="2:19" ht="18" customHeight="1">
      <c r="K40" s="570"/>
      <c r="M40" s="480"/>
      <c r="N40" s="577" t="str">
        <f>IF([5]Info!J3, "Corrected Thigh Girth", "PR Muslo Corregido")</f>
        <v>Corrected Thigh Girth</v>
      </c>
      <c r="O40" s="578">
        <f>IFERROR(K31-PI()*(K25/10), "-")</f>
        <v>45.230531386935823</v>
      </c>
      <c r="P40" s="579" t="s">
        <v>2249</v>
      </c>
      <c r="Q40" s="580">
        <f>1/3.59*(+O40*((170.18/O$16)^1)-47.34)</f>
        <v>0.20564763914743095</v>
      </c>
      <c r="R40" s="581"/>
      <c r="S40" s="481"/>
    </row>
    <row r="41" spans="2:19" ht="18" customHeight="1" thickBot="1">
      <c r="B41" s="582"/>
      <c r="C41" s="583"/>
      <c r="D41" s="582" t="s">
        <v>2252</v>
      </c>
      <c r="E41" s="582" t="s">
        <v>2253</v>
      </c>
      <c r="F41" s="582" t="s">
        <v>2254</v>
      </c>
      <c r="G41" s="582" t="str">
        <f>IF([5]Info!J3, "3rd measure taken?", "¿3ª medida tomada?")</f>
        <v>3rd measure taken?</v>
      </c>
      <c r="H41" s="582" t="str">
        <f>IF([5]Info!J3, "3rd measure requested?", "¿3ª medida solicitada?")</f>
        <v>3rd measure requested?</v>
      </c>
      <c r="I41" s="582" t="str">
        <f>IF([5]Info!J3, "He/she has not done 1st measure", "No se ha realizado la 1ª medición")</f>
        <v>He/she has not done 1st measure</v>
      </c>
      <c r="J41" s="582" t="str">
        <f>IF([5]Info!J3, "He/she has not done 2nd measure", "No se ha realizado la 2ª medición")</f>
        <v>He/she has not done 2nd measure</v>
      </c>
      <c r="K41" s="570"/>
      <c r="M41" s="480"/>
      <c r="N41" s="584" t="str">
        <f>IF([5]Info!J3, "Corrected Calf Girth", "PR Pierna Corregido")</f>
        <v>Corrected Calf Girth</v>
      </c>
      <c r="O41" s="585">
        <f>IFERROR(K32-PI()*(K26/10), "-")</f>
        <v>31.872566611769187</v>
      </c>
      <c r="P41" s="586" t="s">
        <v>2249</v>
      </c>
      <c r="Q41" s="587">
        <f>1/1.97*(+O41*((170.18/O$16)^1)-30.22)</f>
        <v>1.8575046243016928</v>
      </c>
      <c r="R41" s="588"/>
      <c r="S41" s="481"/>
    </row>
    <row r="42" spans="2:19" ht="18" customHeight="1" thickBot="1">
      <c r="B42" s="582">
        <f t="shared" ref="B42:C57" si="10">B15</f>
        <v>1</v>
      </c>
      <c r="C42" s="583" t="str">
        <f t="shared" si="10"/>
        <v>Body Mass ®</v>
      </c>
      <c r="D42" s="582">
        <f t="shared" ref="D42:D62" si="11">IF(D15=E15, 1, 0)</f>
        <v>1</v>
      </c>
      <c r="E42" s="582">
        <f t="shared" ref="E42:E62" si="12">IF(D15=F15, 1, 0)</f>
        <v>0</v>
      </c>
      <c r="F42" s="582">
        <f t="shared" ref="F42:F62" si="13">IF(E15=F15, 1, 0)</f>
        <v>0</v>
      </c>
      <c r="G42" s="582">
        <f t="shared" ref="G42:G62" si="14">IF(F15="", 0, 1)</f>
        <v>0</v>
      </c>
      <c r="H42" s="582">
        <f t="shared" ref="H42:H62" si="15">IF(I15="Yes", 1, 0)</f>
        <v>0</v>
      </c>
      <c r="I42" s="582">
        <f t="shared" ref="I42:J62" si="16">COUNTIF(D15, "")</f>
        <v>0</v>
      </c>
      <c r="J42" s="582">
        <f t="shared" si="16"/>
        <v>0</v>
      </c>
      <c r="K42" s="570"/>
      <c r="M42" s="480"/>
      <c r="S42" s="481"/>
    </row>
    <row r="43" spans="2:19" ht="18" customHeight="1" thickBot="1">
      <c r="B43" s="582">
        <f t="shared" si="10"/>
        <v>2</v>
      </c>
      <c r="C43" s="583" t="str">
        <f t="shared" si="10"/>
        <v>Stretch Stature ®</v>
      </c>
      <c r="D43" s="582">
        <f t="shared" si="11"/>
        <v>1</v>
      </c>
      <c r="E43" s="582">
        <f t="shared" si="12"/>
        <v>0</v>
      </c>
      <c r="F43" s="582">
        <f t="shared" si="13"/>
        <v>0</v>
      </c>
      <c r="G43" s="582">
        <f t="shared" si="14"/>
        <v>0</v>
      </c>
      <c r="H43" s="582">
        <f t="shared" si="15"/>
        <v>0</v>
      </c>
      <c r="I43" s="582">
        <f t="shared" si="16"/>
        <v>0</v>
      </c>
      <c r="J43" s="582">
        <f t="shared" si="16"/>
        <v>0</v>
      </c>
      <c r="K43" s="570"/>
      <c r="M43" s="480"/>
      <c r="N43" s="851" t="str">
        <f>IF([5]Info!J3, "4 Compartment Body Composition", "Composición Corporal 4 Componentes")</f>
        <v>4 Compartment Body Composition</v>
      </c>
      <c r="O43" s="853"/>
      <c r="P43" s="852"/>
      <c r="S43" s="481"/>
    </row>
    <row r="44" spans="2:19" ht="18" customHeight="1" thickBot="1">
      <c r="B44" s="582">
        <f t="shared" si="10"/>
        <v>3</v>
      </c>
      <c r="C44" s="583" t="str">
        <f t="shared" si="10"/>
        <v>Sitting Height ®</v>
      </c>
      <c r="D44" s="582">
        <f t="shared" si="11"/>
        <v>1</v>
      </c>
      <c r="E44" s="582">
        <f t="shared" si="12"/>
        <v>0</v>
      </c>
      <c r="F44" s="582">
        <f t="shared" si="13"/>
        <v>0</v>
      </c>
      <c r="G44" s="582">
        <f t="shared" si="14"/>
        <v>0</v>
      </c>
      <c r="H44" s="582">
        <f t="shared" si="15"/>
        <v>0</v>
      </c>
      <c r="I44" s="582">
        <f t="shared" si="16"/>
        <v>0</v>
      </c>
      <c r="J44" s="582">
        <f t="shared" si="16"/>
        <v>0</v>
      </c>
      <c r="K44" s="570"/>
      <c r="M44" s="480"/>
      <c r="N44" s="589"/>
      <c r="O44" s="496" t="str">
        <f>IF([5]Info!J3, "Percentage", "Porcentaje")</f>
        <v>Percentage</v>
      </c>
      <c r="P44" s="496" t="str">
        <f>IF([5]Info!J3, "Real Mass", "Masa Real")</f>
        <v>Real Mass</v>
      </c>
      <c r="S44" s="481"/>
    </row>
    <row r="45" spans="2:19" ht="18" customHeight="1">
      <c r="B45" s="582">
        <f t="shared" si="10"/>
        <v>4</v>
      </c>
      <c r="C45" s="583" t="str">
        <f t="shared" si="10"/>
        <v>Arm Span ®</v>
      </c>
      <c r="D45" s="582">
        <f t="shared" si="11"/>
        <v>1</v>
      </c>
      <c r="E45" s="582">
        <f t="shared" si="12"/>
        <v>0</v>
      </c>
      <c r="F45" s="582">
        <f t="shared" si="13"/>
        <v>0</v>
      </c>
      <c r="G45" s="582">
        <f t="shared" si="14"/>
        <v>0</v>
      </c>
      <c r="H45" s="582">
        <f t="shared" si="15"/>
        <v>0</v>
      </c>
      <c r="I45" s="582">
        <f t="shared" si="16"/>
        <v>0</v>
      </c>
      <c r="J45" s="582">
        <f t="shared" si="16"/>
        <v>0</v>
      </c>
      <c r="K45" s="570"/>
      <c r="M45" s="480"/>
      <c r="N45" s="590" t="str">
        <f>IF([5]Info!J3, "Muscle Mass - Lee", "Masa Muscular - Lee")</f>
        <v>Muscle Mass - Lee</v>
      </c>
      <c r="O45" s="591">
        <f>IFERROR(P45/O15, "-")</f>
        <v>0.42112281157733572</v>
      </c>
      <c r="P45" s="592">
        <f>IFERROR(O16/100*(0.00744*O39^2+0.00088*O40^2+0.00441*O41^2)+(2.4*(IF(D7=1,1,0)))-0.048*((O7-O8)/365.25)+IF(D6=1, -2, IF(D6=2, 1.1, 0))+7.8, "-")</f>
        <v>22.403733575914263</v>
      </c>
      <c r="S45" s="481"/>
    </row>
    <row r="46" spans="2:19" ht="18" customHeight="1">
      <c r="B46" s="582">
        <f t="shared" si="10"/>
        <v>5</v>
      </c>
      <c r="C46" s="583" t="str">
        <f t="shared" si="10"/>
        <v>Triceps SF ®</v>
      </c>
      <c r="D46" s="582">
        <f t="shared" si="11"/>
        <v>1</v>
      </c>
      <c r="E46" s="582">
        <f t="shared" si="12"/>
        <v>0</v>
      </c>
      <c r="F46" s="582">
        <f t="shared" si="13"/>
        <v>0</v>
      </c>
      <c r="G46" s="582">
        <f t="shared" si="14"/>
        <v>0</v>
      </c>
      <c r="H46" s="582">
        <f t="shared" si="15"/>
        <v>0</v>
      </c>
      <c r="I46" s="582">
        <f t="shared" si="16"/>
        <v>0</v>
      </c>
      <c r="J46" s="582">
        <f t="shared" si="16"/>
        <v>0</v>
      </c>
      <c r="K46" s="570"/>
      <c r="M46" s="480"/>
      <c r="N46" s="593" t="str">
        <f>IF([5]Info!J3, "Bone Mass - Rocha", "Masa Ósea - Rocha")</f>
        <v>Bone Mass - Rocha</v>
      </c>
      <c r="O46" s="594">
        <f>IFERROR(P46/O15, "-")</f>
        <v>0.14775237162952271</v>
      </c>
      <c r="P46" s="595">
        <f>IFERROR(3.02*(((O16/100)^2)*(O34/100)*(O35/100)*400)^0.712, "-")</f>
        <v>7.8604261706906087</v>
      </c>
      <c r="S46" s="481"/>
    </row>
    <row r="47" spans="2:19" ht="18" customHeight="1">
      <c r="B47" s="582">
        <f t="shared" si="10"/>
        <v>6</v>
      </c>
      <c r="C47" s="583" t="str">
        <f t="shared" si="10"/>
        <v>Subscapular SF ®</v>
      </c>
      <c r="D47" s="582">
        <f t="shared" si="11"/>
        <v>1</v>
      </c>
      <c r="E47" s="582">
        <f t="shared" si="12"/>
        <v>0</v>
      </c>
      <c r="F47" s="582">
        <f t="shared" si="13"/>
        <v>0</v>
      </c>
      <c r="G47" s="582">
        <f t="shared" si="14"/>
        <v>0</v>
      </c>
      <c r="H47" s="582">
        <f t="shared" si="15"/>
        <v>0</v>
      </c>
      <c r="I47" s="582">
        <f t="shared" si="16"/>
        <v>0</v>
      </c>
      <c r="J47" s="582">
        <f t="shared" si="16"/>
        <v>0</v>
      </c>
      <c r="K47" s="570"/>
      <c r="M47" s="480"/>
      <c r="N47" s="596" t="str">
        <f>IF([5]Info!J3, "Residual Mass", "Masa Residual")</f>
        <v>Residual Mass</v>
      </c>
      <c r="O47" s="597">
        <f>IFERROR(1-O45-O48-O46, "-")</f>
        <v>0.19415392172049528</v>
      </c>
      <c r="P47" s="598">
        <f>IFERROR(O15-P45-P48-P46, "-")</f>
        <v>10.328988635530351</v>
      </c>
      <c r="S47" s="481"/>
    </row>
    <row r="48" spans="2:19" ht="18" customHeight="1" thickBot="1">
      <c r="B48" s="582">
        <f t="shared" si="10"/>
        <v>7</v>
      </c>
      <c r="C48" s="583" t="str">
        <f t="shared" si="10"/>
        <v>Biceps SF ®</v>
      </c>
      <c r="D48" s="582">
        <f t="shared" si="11"/>
        <v>1</v>
      </c>
      <c r="E48" s="582">
        <f t="shared" si="12"/>
        <v>0</v>
      </c>
      <c r="F48" s="582">
        <f t="shared" si="13"/>
        <v>0</v>
      </c>
      <c r="G48" s="582">
        <f t="shared" si="14"/>
        <v>0</v>
      </c>
      <c r="H48" s="582">
        <f t="shared" si="15"/>
        <v>0</v>
      </c>
      <c r="I48" s="582">
        <f t="shared" si="16"/>
        <v>0</v>
      </c>
      <c r="J48" s="582">
        <f t="shared" si="16"/>
        <v>0</v>
      </c>
      <c r="K48" s="570"/>
      <c r="M48" s="480"/>
      <c r="N48" s="599" t="str">
        <f>IF([5]Info!J3, "Adipose Mass - Kerr", "Masa Adiposa - Kerr")</f>
        <v>Adipose Mass - Kerr</v>
      </c>
      <c r="O48" s="600">
        <f>IFERROR(P48/O15, "-")</f>
        <v>0.23697089507264626</v>
      </c>
      <c r="P48" s="601">
        <f>IFERROR((((((O61*(170.18/O16)-116.41)/34.79)*5.85)+25.6)/(170.18/O16)^3), "-")</f>
        <v>12.606851617864782</v>
      </c>
      <c r="S48" s="481"/>
    </row>
    <row r="49" spans="2:21" ht="18" customHeight="1">
      <c r="B49" s="582">
        <f t="shared" si="10"/>
        <v>8</v>
      </c>
      <c r="C49" s="583" t="str">
        <f t="shared" si="10"/>
        <v>Iliac Crest SF ®</v>
      </c>
      <c r="D49" s="582">
        <f t="shared" si="11"/>
        <v>1</v>
      </c>
      <c r="E49" s="582">
        <f t="shared" si="12"/>
        <v>0</v>
      </c>
      <c r="F49" s="582">
        <f t="shared" si="13"/>
        <v>0</v>
      </c>
      <c r="G49" s="582">
        <f t="shared" si="14"/>
        <v>0</v>
      </c>
      <c r="H49" s="582">
        <f t="shared" si="15"/>
        <v>0</v>
      </c>
      <c r="I49" s="582">
        <f t="shared" si="16"/>
        <v>0</v>
      </c>
      <c r="J49" s="582">
        <f t="shared" si="16"/>
        <v>0</v>
      </c>
      <c r="K49" s="570"/>
      <c r="M49" s="480"/>
      <c r="N49" s="602" t="str">
        <f>IF([5]Info!J3, "Fat Mass - Faulkner", "Masa Grasa - Faulkner")</f>
        <v>Fat Mass - Faulkner</v>
      </c>
      <c r="O49" s="603">
        <f>IFERROR(IF(D7=1, 0.153*(O19+O20+O23+O24)+5.783, 0.213*(O19+O20+O23+O24)+7.9)/100, "-")</f>
        <v>0.13544499999999998</v>
      </c>
      <c r="P49" s="604">
        <f>IFERROR(O15*O49, "-")</f>
        <v>7.2056739999999992</v>
      </c>
      <c r="S49" s="481"/>
    </row>
    <row r="50" spans="2:21" ht="18" customHeight="1" thickBot="1">
      <c r="B50" s="582">
        <f t="shared" si="10"/>
        <v>9</v>
      </c>
      <c r="C50" s="583" t="str">
        <f t="shared" si="10"/>
        <v>Supraspinale SF ®</v>
      </c>
      <c r="D50" s="582">
        <f t="shared" si="11"/>
        <v>1</v>
      </c>
      <c r="E50" s="582">
        <f t="shared" si="12"/>
        <v>0</v>
      </c>
      <c r="F50" s="582">
        <f t="shared" si="13"/>
        <v>0</v>
      </c>
      <c r="G50" s="582">
        <f t="shared" si="14"/>
        <v>0</v>
      </c>
      <c r="H50" s="582">
        <f t="shared" si="15"/>
        <v>0</v>
      </c>
      <c r="I50" s="582">
        <f t="shared" si="16"/>
        <v>0</v>
      </c>
      <c r="J50" s="582">
        <f t="shared" si="16"/>
        <v>0</v>
      </c>
      <c r="M50" s="480"/>
      <c r="N50" s="605" t="str">
        <f>IF([5]Info!J3, "Fat Mass - Carter", "Masa Grasa - Carter")</f>
        <v>Fat Mass - Carter</v>
      </c>
      <c r="O50" s="606">
        <f>IFERROR(IF(O61=0, "-", IF(D7=1, 0.1051*(O61)+2.58, 0.1548*(O61)+3.58)/100), "-")</f>
        <v>0.114748</v>
      </c>
      <c r="P50" s="607">
        <f>IFERROR(O15*O50, "-")</f>
        <v>6.1045936000000003</v>
      </c>
      <c r="S50" s="481"/>
      <c r="U50" s="479"/>
    </row>
    <row r="51" spans="2:21" ht="18" customHeight="1" thickBot="1">
      <c r="B51" s="582">
        <f t="shared" si="10"/>
        <v>10</v>
      </c>
      <c r="C51" s="583" t="str">
        <f t="shared" si="10"/>
        <v>Abdominal SF ®</v>
      </c>
      <c r="D51" s="582">
        <f t="shared" si="11"/>
        <v>0</v>
      </c>
      <c r="E51" s="582">
        <f t="shared" si="12"/>
        <v>1</v>
      </c>
      <c r="F51" s="582">
        <f t="shared" si="13"/>
        <v>0</v>
      </c>
      <c r="G51" s="582">
        <f t="shared" si="14"/>
        <v>1</v>
      </c>
      <c r="H51" s="582">
        <f t="shared" si="15"/>
        <v>1</v>
      </c>
      <c r="I51" s="582">
        <f t="shared" si="16"/>
        <v>0</v>
      </c>
      <c r="J51" s="582">
        <f t="shared" si="16"/>
        <v>0</v>
      </c>
      <c r="M51" s="480"/>
      <c r="S51" s="481"/>
    </row>
    <row r="52" spans="2:21" ht="18" customHeight="1" thickBot="1">
      <c r="B52" s="582">
        <f t="shared" si="10"/>
        <v>11</v>
      </c>
      <c r="C52" s="583" t="str">
        <f t="shared" si="10"/>
        <v>Thigh SF ®</v>
      </c>
      <c r="D52" s="582">
        <f t="shared" si="11"/>
        <v>1</v>
      </c>
      <c r="E52" s="582">
        <f t="shared" si="12"/>
        <v>0</v>
      </c>
      <c r="F52" s="582">
        <f t="shared" si="13"/>
        <v>0</v>
      </c>
      <c r="G52" s="582">
        <f t="shared" si="14"/>
        <v>0</v>
      </c>
      <c r="H52" s="582">
        <f t="shared" si="15"/>
        <v>0</v>
      </c>
      <c r="I52" s="582">
        <f t="shared" si="16"/>
        <v>0</v>
      </c>
      <c r="J52" s="582">
        <f t="shared" si="16"/>
        <v>0</v>
      </c>
      <c r="M52" s="480"/>
      <c r="N52" s="823" t="str">
        <f>IF([5]Info!J3, "Somatotype (Heath-Carter)", "Somatotipo (Heath-Carter)")</f>
        <v>Somatotype (Heath-Carter)</v>
      </c>
      <c r="O52" s="824"/>
      <c r="P52" s="825"/>
      <c r="Q52" s="608"/>
      <c r="R52" s="609"/>
      <c r="S52" s="481"/>
    </row>
    <row r="53" spans="2:21" ht="18" customHeight="1">
      <c r="B53" s="582">
        <f t="shared" si="10"/>
        <v>12</v>
      </c>
      <c r="C53" s="583" t="str">
        <f t="shared" si="10"/>
        <v>Calf SF ®</v>
      </c>
      <c r="D53" s="582">
        <f t="shared" si="11"/>
        <v>1</v>
      </c>
      <c r="E53" s="582">
        <f t="shared" si="12"/>
        <v>0</v>
      </c>
      <c r="F53" s="582">
        <f t="shared" si="13"/>
        <v>0</v>
      </c>
      <c r="G53" s="582">
        <f t="shared" si="14"/>
        <v>0</v>
      </c>
      <c r="H53" s="582">
        <f t="shared" si="15"/>
        <v>0</v>
      </c>
      <c r="I53" s="582">
        <f t="shared" si="16"/>
        <v>0</v>
      </c>
      <c r="J53" s="582">
        <f t="shared" si="16"/>
        <v>0</v>
      </c>
      <c r="M53" s="480"/>
      <c r="N53" s="483" t="str">
        <f>IF([5]Info!J3, "Endomorphy", "Endomorfia")</f>
        <v>Endomorphy</v>
      </c>
      <c r="O53" s="813">
        <f>IFERROR(-0.7182+0.1451*((O19+O20+O23)*(170.18/O16))-0.00068*(((O19+O20+O23)*(170.18/O16))^2)+0.0000014*(((O19+O20+O23)*(170.18/O16))^3), "-")</f>
        <v>2.1352280224141569</v>
      </c>
      <c r="P53" s="814"/>
      <c r="Q53" s="610" t="s">
        <v>2255</v>
      </c>
      <c r="R53" s="611">
        <f>IFERROR(O55-O53, "-")</f>
        <v>0.44897794147208403</v>
      </c>
      <c r="S53" s="481"/>
    </row>
    <row r="54" spans="2:21" ht="18" customHeight="1">
      <c r="B54" s="582">
        <f t="shared" si="10"/>
        <v>13</v>
      </c>
      <c r="C54" s="583" t="str">
        <f t="shared" si="10"/>
        <v>Arm Relaxed Girth ®</v>
      </c>
      <c r="D54" s="582">
        <f t="shared" si="11"/>
        <v>1</v>
      </c>
      <c r="E54" s="582">
        <f t="shared" si="12"/>
        <v>0</v>
      </c>
      <c r="F54" s="582">
        <f t="shared" si="13"/>
        <v>0</v>
      </c>
      <c r="G54" s="582">
        <f t="shared" si="14"/>
        <v>0</v>
      </c>
      <c r="H54" s="582">
        <f t="shared" si="15"/>
        <v>0</v>
      </c>
      <c r="I54" s="582">
        <f t="shared" si="16"/>
        <v>0</v>
      </c>
      <c r="J54" s="582">
        <f t="shared" si="16"/>
        <v>0</v>
      </c>
      <c r="M54" s="480"/>
      <c r="N54" s="612" t="str">
        <f>IF([5]Info!J3, "Mesomorphy", "Mesomorfia")</f>
        <v>Mesomorphy</v>
      </c>
      <c r="O54" s="815">
        <f>IFERROR((0.858*O33)+(0.601*O35)+(0.188*(O28-(O19/10)))+(0.161*(O32-(O26/10)))-(0.131*O16)+4.5, "-")</f>
        <v>3.1360000000000028</v>
      </c>
      <c r="P54" s="816"/>
      <c r="Q54" s="610" t="s">
        <v>2256</v>
      </c>
      <c r="R54" s="611">
        <f>IFERROR(2*O54-(O55+O53), "-")</f>
        <v>1.5525660136996073</v>
      </c>
      <c r="S54" s="481"/>
    </row>
    <row r="55" spans="2:21" ht="18" customHeight="1" thickBot="1">
      <c r="B55" s="582">
        <f t="shared" si="10"/>
        <v>14</v>
      </c>
      <c r="C55" s="583" t="str">
        <f t="shared" si="10"/>
        <v>Arm Flexed and Tensed Girth ®</v>
      </c>
      <c r="D55" s="582">
        <f t="shared" si="11"/>
        <v>0</v>
      </c>
      <c r="E55" s="582">
        <f t="shared" si="12"/>
        <v>0</v>
      </c>
      <c r="F55" s="582">
        <f t="shared" si="13"/>
        <v>0</v>
      </c>
      <c r="G55" s="582">
        <f t="shared" si="14"/>
        <v>0</v>
      </c>
      <c r="H55" s="582">
        <f t="shared" si="15"/>
        <v>0</v>
      </c>
      <c r="I55" s="582">
        <f t="shared" si="16"/>
        <v>0</v>
      </c>
      <c r="J55" s="582">
        <f t="shared" si="16"/>
        <v>0</v>
      </c>
      <c r="M55" s="480"/>
      <c r="N55" s="613" t="str">
        <f>IF([5]Info!J3, "Ectomorphy", "Ectomorfia")</f>
        <v>Ectomorphy</v>
      </c>
      <c r="O55" s="817">
        <f>IFERROR(IF(O16/(O15^0.3333)&gt;40.75, ((0.732*O16/(O15^0.3333))-28.58), IF(O16/(O15^0.3333)&gt;38.28, ((0.463*O16/(O15^0.3333))-17.63), 0.1)), "-")</f>
        <v>2.5842059638862409</v>
      </c>
      <c r="P55" s="818"/>
      <c r="R55" s="609"/>
      <c r="S55" s="481"/>
    </row>
    <row r="56" spans="2:21" ht="18" customHeight="1" thickBot="1">
      <c r="B56" s="582">
        <f t="shared" si="10"/>
        <v>15</v>
      </c>
      <c r="C56" s="583" t="str">
        <f t="shared" si="10"/>
        <v>Waist Girth ®</v>
      </c>
      <c r="D56" s="582">
        <f t="shared" si="11"/>
        <v>1</v>
      </c>
      <c r="E56" s="582">
        <f t="shared" si="12"/>
        <v>0</v>
      </c>
      <c r="F56" s="582">
        <f t="shared" si="13"/>
        <v>0</v>
      </c>
      <c r="G56" s="582">
        <f t="shared" si="14"/>
        <v>0</v>
      </c>
      <c r="H56" s="582">
        <f t="shared" si="15"/>
        <v>0</v>
      </c>
      <c r="I56" s="582">
        <f t="shared" si="16"/>
        <v>0</v>
      </c>
      <c r="J56" s="582">
        <f t="shared" si="16"/>
        <v>0</v>
      </c>
      <c r="M56" s="480"/>
      <c r="P56" s="614"/>
      <c r="S56" s="481"/>
    </row>
    <row r="57" spans="2:21" ht="18" customHeight="1" thickBot="1">
      <c r="B57" s="582">
        <f t="shared" si="10"/>
        <v>16</v>
      </c>
      <c r="C57" s="583" t="str">
        <f t="shared" si="10"/>
        <v>Hips Girth ®</v>
      </c>
      <c r="D57" s="582">
        <f t="shared" si="11"/>
        <v>0</v>
      </c>
      <c r="E57" s="582">
        <f t="shared" si="12"/>
        <v>0</v>
      </c>
      <c r="F57" s="582">
        <f t="shared" si="13"/>
        <v>0</v>
      </c>
      <c r="G57" s="582">
        <f t="shared" si="14"/>
        <v>0</v>
      </c>
      <c r="H57" s="582">
        <f t="shared" si="15"/>
        <v>0</v>
      </c>
      <c r="I57" s="582">
        <f t="shared" si="16"/>
        <v>0</v>
      </c>
      <c r="J57" s="582">
        <f t="shared" si="16"/>
        <v>0</v>
      </c>
      <c r="M57" s="480"/>
      <c r="N57" s="494" t="str">
        <f>IF([5]Info!J3, "Body Mass Index (BMI)", "Índice de Masa Corporal (IMC)" )</f>
        <v>Body Mass Index (BMI)</v>
      </c>
      <c r="O57" s="819">
        <f>IFERROR(O15/(O16/100)^2, "-")</f>
        <v>20.755297770249001</v>
      </c>
      <c r="P57" s="820"/>
      <c r="S57" s="481"/>
    </row>
    <row r="58" spans="2:21" ht="18" customHeight="1" thickBot="1">
      <c r="B58" s="582">
        <f t="shared" ref="B58:C62" si="17">B31</f>
        <v>17</v>
      </c>
      <c r="C58" s="583" t="str">
        <f t="shared" si="17"/>
        <v>Thigh Middle Girth ®</v>
      </c>
      <c r="D58" s="582">
        <f t="shared" si="11"/>
        <v>1</v>
      </c>
      <c r="E58" s="582">
        <f t="shared" si="12"/>
        <v>0</v>
      </c>
      <c r="F58" s="582">
        <f t="shared" si="13"/>
        <v>0</v>
      </c>
      <c r="G58" s="582">
        <f t="shared" si="14"/>
        <v>0</v>
      </c>
      <c r="H58" s="582">
        <f t="shared" si="15"/>
        <v>0</v>
      </c>
      <c r="I58" s="582">
        <f t="shared" si="16"/>
        <v>0</v>
      </c>
      <c r="J58" s="582">
        <f t="shared" si="16"/>
        <v>0</v>
      </c>
      <c r="M58" s="480"/>
      <c r="N58" s="494" t="str">
        <f>IF([5]Info!J3, "Waist/Hip Ratio", "Índice Cintura/Cadera")</f>
        <v>Waist/Hip Ratio</v>
      </c>
      <c r="O58" s="821">
        <f>IFERROR(O29/O30, "-")</f>
        <v>0.65717299578059074</v>
      </c>
      <c r="P58" s="822"/>
      <c r="Q58" s="615"/>
      <c r="S58" s="481"/>
    </row>
    <row r="59" spans="2:21" ht="18" customHeight="1" thickBot="1">
      <c r="B59" s="582">
        <f t="shared" si="17"/>
        <v>18</v>
      </c>
      <c r="C59" s="583" t="str">
        <f t="shared" si="17"/>
        <v>Calf Girth ®</v>
      </c>
      <c r="D59" s="582">
        <f t="shared" si="11"/>
        <v>1</v>
      </c>
      <c r="E59" s="582">
        <f t="shared" si="12"/>
        <v>0</v>
      </c>
      <c r="F59" s="582">
        <f t="shared" si="13"/>
        <v>0</v>
      </c>
      <c r="G59" s="582">
        <f t="shared" si="14"/>
        <v>0</v>
      </c>
      <c r="H59" s="582">
        <f t="shared" si="15"/>
        <v>0</v>
      </c>
      <c r="I59" s="582">
        <f t="shared" si="16"/>
        <v>0</v>
      </c>
      <c r="J59" s="582">
        <f t="shared" si="16"/>
        <v>0</v>
      </c>
      <c r="M59" s="480"/>
      <c r="N59" s="494" t="str">
        <f>IF([5]Info!J3, "Waist/Stature Ratio", "Índice Cintura/Talla")</f>
        <v>Waist/Stature Ratio</v>
      </c>
      <c r="O59" s="821">
        <f>IFERROR(O29/O16, "-")</f>
        <v>0.38913179262960651</v>
      </c>
      <c r="P59" s="822"/>
      <c r="S59" s="481"/>
    </row>
    <row r="60" spans="2:21" ht="18" customHeight="1" thickBot="1">
      <c r="B60" s="582">
        <f t="shared" si="17"/>
        <v>19</v>
      </c>
      <c r="C60" s="583" t="str">
        <f t="shared" si="17"/>
        <v>Humerus Breadth ®</v>
      </c>
      <c r="D60" s="582">
        <f t="shared" si="11"/>
        <v>0</v>
      </c>
      <c r="E60" s="582">
        <f t="shared" si="12"/>
        <v>1</v>
      </c>
      <c r="F60" s="582">
        <f t="shared" si="13"/>
        <v>0</v>
      </c>
      <c r="G60" s="582">
        <f t="shared" si="14"/>
        <v>1</v>
      </c>
      <c r="H60" s="582">
        <f t="shared" si="15"/>
        <v>1</v>
      </c>
      <c r="I60" s="582">
        <f t="shared" si="16"/>
        <v>0</v>
      </c>
      <c r="J60" s="582">
        <f t="shared" si="16"/>
        <v>0</v>
      </c>
      <c r="M60" s="480"/>
      <c r="N60" s="494" t="str">
        <f>IF([5]Info!J3, "Sum of 8 skinfolds", "Sumatorio de 8 pliegues" )</f>
        <v>Sum of 8 skinfolds</v>
      </c>
      <c r="O60" s="811">
        <f>IFERROR(SUM(O19:O26), "-")</f>
        <v>61.5</v>
      </c>
      <c r="P60" s="812"/>
      <c r="S60" s="481"/>
    </row>
    <row r="61" spans="2:21" ht="18" customHeight="1" thickBot="1">
      <c r="B61" s="582">
        <f t="shared" si="17"/>
        <v>20</v>
      </c>
      <c r="C61" s="583" t="str">
        <f t="shared" si="17"/>
        <v>Bi-Styloid Breadth ®</v>
      </c>
      <c r="D61" s="582">
        <f t="shared" si="11"/>
        <v>1</v>
      </c>
      <c r="E61" s="582">
        <f t="shared" si="12"/>
        <v>0</v>
      </c>
      <c r="F61" s="582">
        <f t="shared" si="13"/>
        <v>0</v>
      </c>
      <c r="G61" s="582">
        <f t="shared" si="14"/>
        <v>0</v>
      </c>
      <c r="H61" s="582">
        <f t="shared" si="15"/>
        <v>0</v>
      </c>
      <c r="I61" s="582">
        <f t="shared" si="16"/>
        <v>0</v>
      </c>
      <c r="J61" s="582">
        <f t="shared" si="16"/>
        <v>0</v>
      </c>
      <c r="M61" s="480"/>
      <c r="N61" s="494" t="str">
        <f>IF([5]Info!J3, "Sum of 6 skinfolds", "Sumatorio de 6 pliegues" )</f>
        <v>Sum of 6 skinfolds</v>
      </c>
      <c r="O61" s="811">
        <f>IFERROR(SUM(O19:O20, O23:O26), "-")</f>
        <v>51</v>
      </c>
      <c r="P61" s="812"/>
      <c r="Q61" s="616"/>
      <c r="S61" s="481"/>
    </row>
    <row r="62" spans="2:21" ht="18" customHeight="1">
      <c r="B62" s="582">
        <f t="shared" si="17"/>
        <v>21</v>
      </c>
      <c r="C62" s="583" t="str">
        <f t="shared" si="17"/>
        <v>Femur Breadth ®</v>
      </c>
      <c r="D62" s="582">
        <f t="shared" si="11"/>
        <v>1</v>
      </c>
      <c r="E62" s="582">
        <f t="shared" si="12"/>
        <v>0</v>
      </c>
      <c r="F62" s="582">
        <f t="shared" si="13"/>
        <v>0</v>
      </c>
      <c r="G62" s="582">
        <f t="shared" si="14"/>
        <v>0</v>
      </c>
      <c r="H62" s="582">
        <f t="shared" si="15"/>
        <v>0</v>
      </c>
      <c r="I62" s="582">
        <f t="shared" si="16"/>
        <v>0</v>
      </c>
      <c r="J62" s="582">
        <f t="shared" si="16"/>
        <v>0</v>
      </c>
      <c r="M62" s="480"/>
      <c r="S62" s="481"/>
    </row>
    <row r="63" spans="2:21" ht="18" customHeight="1">
      <c r="B63" s="582" t="s">
        <v>97</v>
      </c>
      <c r="C63" s="583" t="s">
        <v>2257</v>
      </c>
      <c r="D63" s="582">
        <f t="shared" ref="D63:J63" si="18">SUM(D42:D62)</f>
        <v>17</v>
      </c>
      <c r="E63" s="582">
        <f t="shared" si="18"/>
        <v>2</v>
      </c>
      <c r="F63" s="582">
        <f t="shared" si="18"/>
        <v>0</v>
      </c>
      <c r="G63" s="582">
        <f t="shared" si="18"/>
        <v>2</v>
      </c>
      <c r="H63" s="582">
        <f t="shared" si="18"/>
        <v>2</v>
      </c>
      <c r="I63" s="582">
        <f t="shared" si="18"/>
        <v>0</v>
      </c>
      <c r="J63" s="582">
        <f t="shared" si="18"/>
        <v>0</v>
      </c>
      <c r="M63" s="480"/>
      <c r="R63" s="609"/>
      <c r="S63" s="481"/>
    </row>
    <row r="64" spans="2:21" ht="18" customHeight="1">
      <c r="B64" s="582"/>
      <c r="C64" s="583"/>
      <c r="D64" s="582"/>
      <c r="E64" s="582"/>
      <c r="F64" s="582"/>
      <c r="G64" s="582"/>
      <c r="H64" s="582"/>
      <c r="I64" s="582"/>
      <c r="J64" s="582"/>
      <c r="M64" s="480"/>
      <c r="R64" s="609"/>
      <c r="S64" s="481"/>
    </row>
    <row r="65" spans="2:19" ht="18" customHeight="1">
      <c r="B65" s="582">
        <f t="shared" ref="B65:C80" si="19">B15</f>
        <v>1</v>
      </c>
      <c r="C65" s="583" t="str">
        <f t="shared" si="19"/>
        <v>Body Mass ®</v>
      </c>
      <c r="D65" s="582">
        <f t="shared" ref="D65:D85" si="20">ABS(D15-E15)</f>
        <v>0</v>
      </c>
      <c r="E65" s="582">
        <f t="shared" ref="E65:E85" si="21">ABS(F15-D15)</f>
        <v>53.2</v>
      </c>
      <c r="F65" s="582">
        <f t="shared" ref="F65:F85" si="22">ABS(E15-F15)</f>
        <v>53.2</v>
      </c>
      <c r="G65" s="611">
        <f t="shared" ref="G65:G85" si="23">IF(D65=MIN(D65:F65), D15, IF(E65=MIN(D65:F65), D15, E15))</f>
        <v>53.2</v>
      </c>
      <c r="H65" s="611">
        <f t="shared" ref="H65:H85" si="24">IF(D65=MIN(D65:F65), E15, IF(E65=MIN(D65:F65), F15, F15))</f>
        <v>53.2</v>
      </c>
      <c r="I65" s="582"/>
      <c r="J65" s="582"/>
      <c r="M65" s="480"/>
      <c r="S65" s="481"/>
    </row>
    <row r="66" spans="2:19" ht="18" customHeight="1">
      <c r="B66" s="582">
        <f t="shared" si="19"/>
        <v>2</v>
      </c>
      <c r="C66" s="583" t="str">
        <f t="shared" si="19"/>
        <v>Stretch Stature ®</v>
      </c>
      <c r="D66" s="582">
        <f t="shared" si="20"/>
        <v>0</v>
      </c>
      <c r="E66" s="582">
        <f t="shared" si="21"/>
        <v>160.1</v>
      </c>
      <c r="F66" s="582">
        <f t="shared" si="22"/>
        <v>160.1</v>
      </c>
      <c r="G66" s="611">
        <f t="shared" si="23"/>
        <v>160.1</v>
      </c>
      <c r="H66" s="611">
        <f t="shared" si="24"/>
        <v>160.1</v>
      </c>
      <c r="I66" s="582"/>
      <c r="J66" s="582"/>
      <c r="M66" s="480"/>
      <c r="S66" s="481"/>
    </row>
    <row r="67" spans="2:19" ht="18" customHeight="1">
      <c r="B67" s="582">
        <f t="shared" si="19"/>
        <v>3</v>
      </c>
      <c r="C67" s="583" t="str">
        <f t="shared" si="19"/>
        <v>Sitting Height ®</v>
      </c>
      <c r="D67" s="582">
        <f t="shared" si="20"/>
        <v>0</v>
      </c>
      <c r="E67" s="582">
        <f t="shared" si="21"/>
        <v>84</v>
      </c>
      <c r="F67" s="582">
        <f t="shared" si="22"/>
        <v>84</v>
      </c>
      <c r="G67" s="611">
        <f t="shared" si="23"/>
        <v>84</v>
      </c>
      <c r="H67" s="611">
        <f t="shared" si="24"/>
        <v>84</v>
      </c>
      <c r="I67" s="582"/>
      <c r="J67" s="582"/>
      <c r="M67" s="480"/>
      <c r="S67" s="481"/>
    </row>
    <row r="68" spans="2:19" ht="18" customHeight="1">
      <c r="B68" s="582">
        <f t="shared" si="19"/>
        <v>4</v>
      </c>
      <c r="C68" s="583" t="str">
        <f t="shared" si="19"/>
        <v>Arm Span ®</v>
      </c>
      <c r="D68" s="582">
        <f t="shared" si="20"/>
        <v>0</v>
      </c>
      <c r="E68" s="582">
        <f t="shared" si="21"/>
        <v>155</v>
      </c>
      <c r="F68" s="582">
        <f t="shared" si="22"/>
        <v>155</v>
      </c>
      <c r="G68" s="611">
        <f t="shared" si="23"/>
        <v>155</v>
      </c>
      <c r="H68" s="611">
        <f t="shared" si="24"/>
        <v>155</v>
      </c>
      <c r="I68" s="582"/>
      <c r="J68" s="582"/>
      <c r="M68" s="480"/>
      <c r="R68" s="609"/>
      <c r="S68" s="481"/>
    </row>
    <row r="69" spans="2:19" ht="18" customHeight="1" thickBot="1">
      <c r="B69" s="582">
        <f t="shared" si="19"/>
        <v>5</v>
      </c>
      <c r="C69" s="583" t="str">
        <f t="shared" si="19"/>
        <v>Triceps SF ®</v>
      </c>
      <c r="D69" s="582">
        <f t="shared" si="20"/>
        <v>0</v>
      </c>
      <c r="E69" s="582">
        <f t="shared" si="21"/>
        <v>10.5</v>
      </c>
      <c r="F69" s="582">
        <f t="shared" si="22"/>
        <v>10.5</v>
      </c>
      <c r="G69" s="611">
        <f t="shared" si="23"/>
        <v>10.5</v>
      </c>
      <c r="H69" s="611">
        <f t="shared" si="24"/>
        <v>10.5</v>
      </c>
      <c r="I69" s="582"/>
      <c r="J69" s="582"/>
      <c r="M69" s="617"/>
      <c r="N69" s="618"/>
      <c r="O69" s="618"/>
      <c r="P69" s="618"/>
      <c r="Q69" s="618"/>
      <c r="R69" s="619"/>
      <c r="S69" s="620"/>
    </row>
    <row r="70" spans="2:19" ht="18" customHeight="1" thickTop="1">
      <c r="B70" s="582">
        <f t="shared" si="19"/>
        <v>6</v>
      </c>
      <c r="C70" s="583" t="str">
        <f t="shared" si="19"/>
        <v>Subscapular SF ®</v>
      </c>
      <c r="D70" s="582">
        <f t="shared" si="20"/>
        <v>0</v>
      </c>
      <c r="E70" s="582">
        <f t="shared" si="21"/>
        <v>6</v>
      </c>
      <c r="F70" s="582">
        <f t="shared" si="22"/>
        <v>6</v>
      </c>
      <c r="G70" s="611">
        <f t="shared" si="23"/>
        <v>6</v>
      </c>
      <c r="H70" s="611">
        <f t="shared" si="24"/>
        <v>6</v>
      </c>
      <c r="I70" s="582"/>
      <c r="J70" s="582"/>
      <c r="M70" s="621"/>
      <c r="N70" s="621"/>
      <c r="O70" s="621"/>
      <c r="P70" s="621"/>
      <c r="Q70" s="621"/>
      <c r="R70" s="622"/>
      <c r="S70" s="621"/>
    </row>
    <row r="71" spans="2:19" ht="18" customHeight="1">
      <c r="B71" s="582">
        <f t="shared" si="19"/>
        <v>7</v>
      </c>
      <c r="C71" s="583" t="str">
        <f t="shared" si="19"/>
        <v>Biceps SF ®</v>
      </c>
      <c r="D71" s="582">
        <f t="shared" si="20"/>
        <v>0</v>
      </c>
      <c r="E71" s="582">
        <f t="shared" si="21"/>
        <v>3.5</v>
      </c>
      <c r="F71" s="582">
        <f t="shared" si="22"/>
        <v>3.5</v>
      </c>
      <c r="G71" s="611">
        <f t="shared" si="23"/>
        <v>3.5</v>
      </c>
      <c r="H71" s="611">
        <f t="shared" si="24"/>
        <v>3.5</v>
      </c>
      <c r="I71" s="582"/>
      <c r="J71" s="582"/>
      <c r="R71" s="609"/>
    </row>
    <row r="72" spans="2:19" ht="18" customHeight="1">
      <c r="B72" s="582">
        <f t="shared" si="19"/>
        <v>8</v>
      </c>
      <c r="C72" s="583" t="str">
        <f t="shared" si="19"/>
        <v>Iliac Crest SF ®</v>
      </c>
      <c r="D72" s="582">
        <f t="shared" si="20"/>
        <v>0</v>
      </c>
      <c r="E72" s="582">
        <f t="shared" si="21"/>
        <v>7</v>
      </c>
      <c r="F72" s="582">
        <f t="shared" si="22"/>
        <v>7</v>
      </c>
      <c r="G72" s="611">
        <f t="shared" si="23"/>
        <v>7</v>
      </c>
      <c r="H72" s="611">
        <f t="shared" si="24"/>
        <v>7</v>
      </c>
      <c r="I72" s="582"/>
      <c r="J72" s="582"/>
      <c r="N72" s="608"/>
      <c r="O72" s="608"/>
      <c r="P72" s="608"/>
      <c r="Q72" s="608"/>
    </row>
    <row r="73" spans="2:19" ht="18" customHeight="1">
      <c r="B73" s="582">
        <f t="shared" si="19"/>
        <v>9</v>
      </c>
      <c r="C73" s="583" t="str">
        <f t="shared" si="19"/>
        <v>Supraspinale SF ®</v>
      </c>
      <c r="D73" s="582">
        <f t="shared" si="20"/>
        <v>0</v>
      </c>
      <c r="E73" s="582">
        <f t="shared" si="21"/>
        <v>4</v>
      </c>
      <c r="F73" s="582">
        <f t="shared" si="22"/>
        <v>4</v>
      </c>
      <c r="G73" s="611">
        <f t="shared" si="23"/>
        <v>4</v>
      </c>
      <c r="H73" s="611">
        <f t="shared" si="24"/>
        <v>4</v>
      </c>
      <c r="I73" s="582"/>
      <c r="J73" s="582"/>
      <c r="N73" s="608"/>
      <c r="O73" s="608"/>
      <c r="P73" s="608"/>
      <c r="Q73" s="608"/>
    </row>
    <row r="74" spans="2:19" ht="18" customHeight="1">
      <c r="B74" s="582">
        <f t="shared" si="19"/>
        <v>10</v>
      </c>
      <c r="C74" s="583" t="str">
        <f t="shared" si="19"/>
        <v>Abdominal SF ®</v>
      </c>
      <c r="D74" s="582">
        <f t="shared" si="20"/>
        <v>0.5</v>
      </c>
      <c r="E74" s="582">
        <f t="shared" si="21"/>
        <v>0</v>
      </c>
      <c r="F74" s="582">
        <f t="shared" si="22"/>
        <v>0.5</v>
      </c>
      <c r="G74" s="611">
        <f t="shared" si="23"/>
        <v>6</v>
      </c>
      <c r="H74" s="611">
        <f t="shared" si="24"/>
        <v>6</v>
      </c>
      <c r="I74" s="582"/>
      <c r="J74" s="582"/>
      <c r="N74" s="608"/>
      <c r="O74" s="608"/>
      <c r="P74" s="608"/>
      <c r="Q74" s="608"/>
    </row>
    <row r="75" spans="2:19" ht="18" customHeight="1">
      <c r="B75" s="582">
        <f t="shared" si="19"/>
        <v>11</v>
      </c>
      <c r="C75" s="583" t="str">
        <f t="shared" si="19"/>
        <v>Thigh SF ®</v>
      </c>
      <c r="D75" s="582">
        <f t="shared" si="20"/>
        <v>0</v>
      </c>
      <c r="E75" s="582">
        <f t="shared" si="21"/>
        <v>15.5</v>
      </c>
      <c r="F75" s="582">
        <f t="shared" si="22"/>
        <v>15.5</v>
      </c>
      <c r="G75" s="611">
        <f t="shared" si="23"/>
        <v>15.5</v>
      </c>
      <c r="H75" s="611">
        <f t="shared" si="24"/>
        <v>15.5</v>
      </c>
      <c r="I75" s="582"/>
      <c r="J75" s="582"/>
      <c r="N75" s="608"/>
      <c r="O75" s="608"/>
      <c r="P75" s="608"/>
      <c r="Q75" s="608"/>
    </row>
    <row r="76" spans="2:19" ht="18" customHeight="1">
      <c r="B76" s="582">
        <f t="shared" si="19"/>
        <v>12</v>
      </c>
      <c r="C76" s="583" t="str">
        <f t="shared" si="19"/>
        <v>Calf SF ®</v>
      </c>
      <c r="D76" s="582">
        <f t="shared" si="20"/>
        <v>0</v>
      </c>
      <c r="E76" s="582">
        <f t="shared" si="21"/>
        <v>9</v>
      </c>
      <c r="F76" s="582">
        <f t="shared" si="22"/>
        <v>9</v>
      </c>
      <c r="G76" s="611">
        <f t="shared" si="23"/>
        <v>9</v>
      </c>
      <c r="H76" s="611">
        <f t="shared" si="24"/>
        <v>9</v>
      </c>
      <c r="I76" s="582"/>
      <c r="J76" s="582"/>
      <c r="N76" s="608"/>
      <c r="O76" s="608"/>
      <c r="P76" s="608"/>
      <c r="Q76" s="608"/>
    </row>
    <row r="77" spans="2:19" ht="18" customHeight="1">
      <c r="B77" s="582">
        <f t="shared" si="19"/>
        <v>13</v>
      </c>
      <c r="C77" s="583" t="str">
        <f t="shared" si="19"/>
        <v>Arm Relaxed Girth ®</v>
      </c>
      <c r="D77" s="582">
        <f t="shared" si="20"/>
        <v>0</v>
      </c>
      <c r="E77" s="582">
        <f t="shared" si="21"/>
        <v>25.2</v>
      </c>
      <c r="F77" s="582">
        <f t="shared" si="22"/>
        <v>25.2</v>
      </c>
      <c r="G77" s="611">
        <f t="shared" si="23"/>
        <v>25.2</v>
      </c>
      <c r="H77" s="611">
        <f t="shared" si="24"/>
        <v>25.2</v>
      </c>
      <c r="I77" s="582"/>
      <c r="J77" s="582"/>
      <c r="N77" s="608"/>
      <c r="O77" s="608"/>
      <c r="P77" s="608"/>
      <c r="Q77" s="608"/>
    </row>
    <row r="78" spans="2:19" ht="18" customHeight="1">
      <c r="B78" s="582">
        <f t="shared" si="19"/>
        <v>14</v>
      </c>
      <c r="C78" s="583" t="str">
        <f t="shared" si="19"/>
        <v>Arm Flexed and Tensed Girth ®</v>
      </c>
      <c r="D78" s="582">
        <f t="shared" si="20"/>
        <v>0.10000000000000142</v>
      </c>
      <c r="E78" s="582">
        <f t="shared" si="21"/>
        <v>26</v>
      </c>
      <c r="F78" s="582">
        <f t="shared" si="22"/>
        <v>26.1</v>
      </c>
      <c r="G78" s="611">
        <f t="shared" si="23"/>
        <v>26</v>
      </c>
      <c r="H78" s="611">
        <f t="shared" si="24"/>
        <v>26.1</v>
      </c>
      <c r="I78" s="582"/>
      <c r="J78" s="582"/>
      <c r="N78" s="608"/>
      <c r="O78" s="608"/>
      <c r="P78" s="608"/>
      <c r="Q78" s="608"/>
    </row>
    <row r="79" spans="2:19" ht="18" customHeight="1">
      <c r="B79" s="582">
        <f t="shared" si="19"/>
        <v>15</v>
      </c>
      <c r="C79" s="583" t="str">
        <f t="shared" si="19"/>
        <v>Waist Girth ®</v>
      </c>
      <c r="D79" s="582">
        <f t="shared" si="20"/>
        <v>0</v>
      </c>
      <c r="E79" s="582">
        <f t="shared" si="21"/>
        <v>62.3</v>
      </c>
      <c r="F79" s="582">
        <f t="shared" si="22"/>
        <v>62.3</v>
      </c>
      <c r="G79" s="611">
        <f t="shared" si="23"/>
        <v>62.3</v>
      </c>
      <c r="H79" s="611">
        <f t="shared" si="24"/>
        <v>62.3</v>
      </c>
      <c r="I79" s="582"/>
      <c r="J79" s="582"/>
      <c r="N79" s="608"/>
      <c r="O79" s="608"/>
      <c r="P79" s="608"/>
      <c r="Q79" s="608"/>
    </row>
    <row r="80" spans="2:19" ht="18" customHeight="1">
      <c r="B80" s="582">
        <f t="shared" si="19"/>
        <v>16</v>
      </c>
      <c r="C80" s="583" t="str">
        <f t="shared" si="19"/>
        <v>Hips Girth ®</v>
      </c>
      <c r="D80" s="582">
        <f t="shared" si="20"/>
        <v>0.40000000000000568</v>
      </c>
      <c r="E80" s="582">
        <f t="shared" si="21"/>
        <v>95</v>
      </c>
      <c r="F80" s="582">
        <f t="shared" si="22"/>
        <v>94.6</v>
      </c>
      <c r="G80" s="611">
        <f t="shared" si="23"/>
        <v>95</v>
      </c>
      <c r="H80" s="611">
        <f t="shared" si="24"/>
        <v>94.6</v>
      </c>
      <c r="I80" s="582"/>
      <c r="J80" s="582"/>
      <c r="N80" s="608"/>
      <c r="O80" s="608"/>
      <c r="P80" s="608"/>
      <c r="Q80" s="608"/>
    </row>
    <row r="81" spans="2:17" ht="18" customHeight="1">
      <c r="B81" s="582">
        <f t="shared" ref="B81:C85" si="25">B31</f>
        <v>17</v>
      </c>
      <c r="C81" s="583" t="str">
        <f t="shared" si="25"/>
        <v>Thigh Middle Girth ®</v>
      </c>
      <c r="D81" s="582">
        <f t="shared" si="20"/>
        <v>0</v>
      </c>
      <c r="E81" s="582">
        <f t="shared" si="21"/>
        <v>50.1</v>
      </c>
      <c r="F81" s="582">
        <f t="shared" si="22"/>
        <v>50.1</v>
      </c>
      <c r="G81" s="611">
        <f t="shared" si="23"/>
        <v>50.1</v>
      </c>
      <c r="H81" s="611">
        <f t="shared" si="24"/>
        <v>50.1</v>
      </c>
      <c r="I81" s="582"/>
      <c r="J81" s="582"/>
      <c r="N81" s="608"/>
      <c r="O81" s="608"/>
      <c r="P81" s="608"/>
      <c r="Q81" s="608"/>
    </row>
    <row r="82" spans="2:17" ht="18" customHeight="1">
      <c r="B82" s="582">
        <f t="shared" si="25"/>
        <v>18</v>
      </c>
      <c r="C82" s="583" t="str">
        <f t="shared" si="25"/>
        <v>Calf Girth ®</v>
      </c>
      <c r="D82" s="582">
        <f t="shared" si="20"/>
        <v>0</v>
      </c>
      <c r="E82" s="582">
        <f t="shared" si="21"/>
        <v>34.700000000000003</v>
      </c>
      <c r="F82" s="582">
        <f t="shared" si="22"/>
        <v>34.700000000000003</v>
      </c>
      <c r="G82" s="611">
        <f t="shared" si="23"/>
        <v>34.700000000000003</v>
      </c>
      <c r="H82" s="611">
        <f t="shared" si="24"/>
        <v>34.700000000000003</v>
      </c>
      <c r="I82" s="582"/>
      <c r="J82" s="582"/>
    </row>
    <row r="83" spans="2:17" ht="18" customHeight="1">
      <c r="B83" s="582">
        <f t="shared" si="25"/>
        <v>19</v>
      </c>
      <c r="C83" s="583" t="str">
        <f t="shared" si="25"/>
        <v>Humerus Breadth ®</v>
      </c>
      <c r="D83" s="582">
        <f t="shared" si="20"/>
        <v>0.10000000000000053</v>
      </c>
      <c r="E83" s="582">
        <f t="shared" si="21"/>
        <v>0</v>
      </c>
      <c r="F83" s="582">
        <f t="shared" si="22"/>
        <v>0.10000000000000053</v>
      </c>
      <c r="G83" s="611">
        <f t="shared" si="23"/>
        <v>4.8</v>
      </c>
      <c r="H83" s="611">
        <f t="shared" si="24"/>
        <v>4.8</v>
      </c>
      <c r="I83" s="582"/>
      <c r="J83" s="582"/>
    </row>
    <row r="84" spans="2:17" ht="18" customHeight="1">
      <c r="B84" s="582">
        <f t="shared" si="25"/>
        <v>20</v>
      </c>
      <c r="C84" s="583" t="str">
        <f t="shared" si="25"/>
        <v>Bi-Styloid Breadth ®</v>
      </c>
      <c r="D84" s="582">
        <f t="shared" si="20"/>
        <v>0</v>
      </c>
      <c r="E84" s="582">
        <f t="shared" si="21"/>
        <v>4.2</v>
      </c>
      <c r="F84" s="582">
        <f t="shared" si="22"/>
        <v>4.2</v>
      </c>
      <c r="G84" s="611">
        <f t="shared" si="23"/>
        <v>4.2</v>
      </c>
      <c r="H84" s="611">
        <f t="shared" si="24"/>
        <v>4.2</v>
      </c>
      <c r="I84" s="582"/>
      <c r="J84" s="582"/>
    </row>
    <row r="85" spans="2:17" ht="18" customHeight="1">
      <c r="B85" s="582">
        <f t="shared" si="25"/>
        <v>21</v>
      </c>
      <c r="C85" s="583" t="str">
        <f t="shared" si="25"/>
        <v>Femur Breadth ®</v>
      </c>
      <c r="D85" s="582">
        <f t="shared" si="20"/>
        <v>0</v>
      </c>
      <c r="E85" s="582">
        <f t="shared" si="21"/>
        <v>8.9</v>
      </c>
      <c r="F85" s="582">
        <f t="shared" si="22"/>
        <v>8.9</v>
      </c>
      <c r="G85" s="611">
        <f t="shared" si="23"/>
        <v>8.9</v>
      </c>
      <c r="H85" s="611">
        <f t="shared" si="24"/>
        <v>8.9</v>
      </c>
      <c r="I85" s="582"/>
      <c r="J85" s="582"/>
    </row>
    <row r="86" spans="2:17">
      <c r="B86" s="582"/>
      <c r="C86" s="583"/>
      <c r="D86" s="582"/>
      <c r="E86" s="582"/>
      <c r="F86" s="582"/>
      <c r="G86" s="582"/>
      <c r="H86" s="582"/>
      <c r="I86" s="582"/>
      <c r="J86" s="582"/>
    </row>
  </sheetData>
  <sheetProtection algorithmName="SHA-512" hashValue="2dgDDlJGYSHJ4yoPYgA2wTYIP49ytHlpZMXlxwvAPPPcomgbJiedwP3bfHImu/+J4SKRFC0wzYzQUf0MlLS4EA==" saltValue="QxCvRIS4WHTKuHq2A2XF/A==" spinCount="100000" sheet="1" objects="1" selectLockedCells="1"/>
  <mergeCells count="33">
    <mergeCell ref="C1:K1"/>
    <mergeCell ref="M1:S1"/>
    <mergeCell ref="D3:F3"/>
    <mergeCell ref="O3:Q3"/>
    <mergeCell ref="D4:F4"/>
    <mergeCell ref="O4:Q4"/>
    <mergeCell ref="D5:F5"/>
    <mergeCell ref="O5:Q5"/>
    <mergeCell ref="D6:F6"/>
    <mergeCell ref="O6:Q6"/>
    <mergeCell ref="D7:F7"/>
    <mergeCell ref="O7:Q7"/>
    <mergeCell ref="N52:P52"/>
    <mergeCell ref="D8:F8"/>
    <mergeCell ref="O8:Q8"/>
    <mergeCell ref="D9:F9"/>
    <mergeCell ref="O9:Q9"/>
    <mergeCell ref="D10:F10"/>
    <mergeCell ref="D11:F11"/>
    <mergeCell ref="O11:Q11"/>
    <mergeCell ref="K13:K14"/>
    <mergeCell ref="Q13:R13"/>
    <mergeCell ref="H14:I14"/>
    <mergeCell ref="O14:P14"/>
    <mergeCell ref="N43:P43"/>
    <mergeCell ref="O60:P60"/>
    <mergeCell ref="O61:P61"/>
    <mergeCell ref="O53:P53"/>
    <mergeCell ref="O54:P54"/>
    <mergeCell ref="O55:P55"/>
    <mergeCell ref="O57:P57"/>
    <mergeCell ref="O58:P58"/>
    <mergeCell ref="O59:P59"/>
  </mergeCells>
  <conditionalFormatting sqref="D3:F11">
    <cfRule type="containsBlanks" dxfId="5" priority="2">
      <formula>LEN(TRIM(D3))=0</formula>
    </cfRule>
  </conditionalFormatting>
  <conditionalFormatting sqref="D15:F35">
    <cfRule type="containsBlanks" dxfId="4" priority="6">
      <formula>LEN(TRIM(D15))=0</formula>
    </cfRule>
  </conditionalFormatting>
  <conditionalFormatting sqref="F15:F35">
    <cfRule type="expression" dxfId="3" priority="5">
      <formula>I15="No"</formula>
    </cfRule>
  </conditionalFormatting>
  <conditionalFormatting sqref="I15:I35">
    <cfRule type="containsText" dxfId="2" priority="1" operator="containsText" text="ERROR">
      <formula>NOT(ISERROR(SEARCH("ERROR",I15)))</formula>
    </cfRule>
    <cfRule type="expression" dxfId="1" priority="3">
      <formula>F15&lt;&gt;""</formula>
    </cfRule>
    <cfRule type="containsText" dxfId="0" priority="4" operator="containsText" text="Yes">
      <formula>NOT(ISERROR(SEARCH("Yes",I15)))</formula>
    </cfRule>
  </conditionalFormatting>
  <dataValidations count="2">
    <dataValidation type="list" allowBlank="1" showInputMessage="1" showErrorMessage="1" sqref="D7:F7" xr:uid="{8174CCE3-43F7-B943-BA7C-C8042AFD1B21}">
      <formula1>"1, 2"</formula1>
    </dataValidation>
    <dataValidation type="list" allowBlank="1" showInputMessage="1" showErrorMessage="1" sqref="D6:F6" xr:uid="{D846AB55-A060-FA43-8B89-E8B8B29EA917}">
      <formula1>"1, 2, 3"</formula1>
    </dataValidation>
  </dataValidations>
  <printOptions horizontalCentered="1" verticalCentered="1"/>
  <pageMargins left="0" right="0" top="0" bottom="0" header="0" footer="0"/>
  <pageSetup paperSize="9" scale="65" orientation="portrait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AE5C-635D-4DE6-ACE7-52618F5844D6}">
  <sheetPr codeName="Folha15">
    <tabColor rgb="FFC00000"/>
  </sheetPr>
  <dimension ref="A3:H13"/>
  <sheetViews>
    <sheetView zoomScale="96" zoomScaleNormal="100" workbookViewId="0">
      <selection activeCell="C5" sqref="C5"/>
    </sheetView>
  </sheetViews>
  <sheetFormatPr baseColWidth="10" defaultColWidth="8.83203125" defaultRowHeight="15"/>
  <cols>
    <col min="1" max="1" width="13.5" customWidth="1"/>
    <col min="2" max="2" width="60.5" customWidth="1"/>
    <col min="3" max="3" width="17.5" customWidth="1"/>
    <col min="4" max="4" width="24.5" customWidth="1"/>
  </cols>
  <sheetData>
    <row r="3" spans="1:8" ht="27" customHeight="1">
      <c r="B3" s="876" t="s">
        <v>2007</v>
      </c>
      <c r="C3" s="877"/>
      <c r="D3" s="877"/>
      <c r="E3" s="877"/>
      <c r="F3" s="877"/>
      <c r="G3" s="877"/>
      <c r="H3" s="877"/>
    </row>
    <row r="4" spans="1:8" ht="34">
      <c r="A4" s="439" t="s">
        <v>2002</v>
      </c>
      <c r="B4" s="439" t="s">
        <v>2006</v>
      </c>
      <c r="C4" s="439" t="s">
        <v>2003</v>
      </c>
      <c r="D4" s="440" t="s">
        <v>2005</v>
      </c>
      <c r="E4" s="439"/>
    </row>
    <row r="5" spans="1:8">
      <c r="A5" s="442"/>
      <c r="B5" t="s">
        <v>2008</v>
      </c>
      <c r="C5" s="442" t="e" cm="1">
        <f t="array" ref="C5">_xlfn.XLOOKUP(B5,Tabela1[],Mets!B:B,0,0,1)</f>
        <v>#VALUE!</v>
      </c>
    </row>
    <row r="6" spans="1:8">
      <c r="A6" s="442"/>
      <c r="C6" s="442"/>
    </row>
    <row r="7" spans="1:8">
      <c r="A7" s="442"/>
      <c r="C7" s="442"/>
    </row>
    <row r="8" spans="1:8">
      <c r="A8" s="442"/>
      <c r="C8" s="442"/>
    </row>
    <row r="9" spans="1:8">
      <c r="A9" s="442"/>
      <c r="C9" s="442"/>
    </row>
    <row r="10" spans="1:8">
      <c r="A10" s="442"/>
      <c r="C10" s="442"/>
    </row>
    <row r="11" spans="1:8" ht="16">
      <c r="B11" s="441" t="s">
        <v>2001</v>
      </c>
      <c r="C11" t="e">
        <f>SUM(C5:C10)</f>
        <v>#VALUE!</v>
      </c>
      <c r="D11">
        <f>SUM(D5:D10)</f>
        <v>0</v>
      </c>
    </row>
    <row r="13" spans="1:8" ht="16">
      <c r="C13" s="441" t="s">
        <v>2004</v>
      </c>
      <c r="D13" s="438" t="e">
        <f>C11*ANTROPOMETRIA!C9*(D11/60)</f>
        <v>#VALUE!</v>
      </c>
    </row>
  </sheetData>
  <mergeCells count="1">
    <mergeCell ref="B3:H3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E824D5-DC5F-443C-8FFB-918894160B6A}">
          <x14:formula1>
            <xm:f>Mets!$D$2:$D$822</xm:f>
          </x14:formula1>
          <xm:sqref>B5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D61C-0EE2-422C-AE6D-47913D380308}">
  <sheetPr codeName="Folha16"/>
  <dimension ref="A1:E823"/>
  <sheetViews>
    <sheetView zoomScale="125" workbookViewId="0">
      <selection activeCell="D2" sqref="D2"/>
    </sheetView>
  </sheetViews>
  <sheetFormatPr baseColWidth="10" defaultColWidth="9.1640625" defaultRowHeight="11.25" customHeight="1"/>
  <cols>
    <col min="1" max="1" width="13" style="425" customWidth="1"/>
    <col min="2" max="2" width="9.1640625" style="425"/>
    <col min="3" max="3" width="15.6640625" style="425" customWidth="1"/>
    <col min="4" max="4" width="109" style="425" customWidth="1"/>
    <col min="5" max="5" width="3.1640625" style="425" customWidth="1"/>
    <col min="6" max="16384" width="9.1640625" style="425"/>
  </cols>
  <sheetData>
    <row r="1" spans="1:5" ht="11.25" customHeight="1">
      <c r="A1" s="423" t="s">
        <v>1160</v>
      </c>
      <c r="B1" s="423" t="s">
        <v>1161</v>
      </c>
      <c r="C1" s="423" t="s">
        <v>1162</v>
      </c>
      <c r="D1" s="423" t="s">
        <v>1163</v>
      </c>
      <c r="E1" s="424"/>
    </row>
    <row r="2" spans="1:5" ht="11.25" customHeight="1">
      <c r="A2" s="426">
        <v>1003</v>
      </c>
      <c r="B2" s="427">
        <v>14</v>
      </c>
      <c r="C2" s="428" t="s">
        <v>1164</v>
      </c>
      <c r="D2" s="428" t="s">
        <v>1165</v>
      </c>
      <c r="E2" s="429"/>
    </row>
    <row r="3" spans="1:5" ht="11.25" customHeight="1">
      <c r="A3" s="426">
        <v>1004</v>
      </c>
      <c r="B3" s="427">
        <v>16</v>
      </c>
      <c r="C3" s="428" t="s">
        <v>1164</v>
      </c>
      <c r="D3" s="428" t="s">
        <v>1166</v>
      </c>
      <c r="E3" s="429"/>
    </row>
    <row r="4" spans="1:5" ht="11.25" customHeight="1">
      <c r="A4" s="430">
        <v>1008</v>
      </c>
      <c r="B4" s="431">
        <v>8.5</v>
      </c>
      <c r="C4" s="428" t="s">
        <v>1164</v>
      </c>
      <c r="D4" s="428" t="s">
        <v>1167</v>
      </c>
      <c r="E4" s="429"/>
    </row>
    <row r="5" spans="1:5" ht="11.25" customHeight="1">
      <c r="A5" s="430">
        <v>1009</v>
      </c>
      <c r="B5" s="431">
        <v>8.5</v>
      </c>
      <c r="C5" s="428" t="s">
        <v>1164</v>
      </c>
      <c r="D5" s="428" t="s">
        <v>1168</v>
      </c>
      <c r="E5" s="429"/>
    </row>
    <row r="6" spans="1:5" ht="11.25" customHeight="1">
      <c r="A6" s="426">
        <v>1010</v>
      </c>
      <c r="B6" s="427">
        <v>4</v>
      </c>
      <c r="C6" s="428" t="s">
        <v>1164</v>
      </c>
      <c r="D6" s="428" t="s">
        <v>1169</v>
      </c>
      <c r="E6" s="429"/>
    </row>
    <row r="7" spans="1:5" ht="11.25" customHeight="1">
      <c r="A7" s="426">
        <v>1011</v>
      </c>
      <c r="B7" s="427">
        <v>6.8</v>
      </c>
      <c r="C7" s="428" t="s">
        <v>1164</v>
      </c>
      <c r="D7" s="428" t="s">
        <v>1170</v>
      </c>
      <c r="E7" s="429"/>
    </row>
    <row r="8" spans="1:5" ht="11.25" customHeight="1">
      <c r="A8" s="426">
        <v>1013</v>
      </c>
      <c r="B8" s="427">
        <v>5.8</v>
      </c>
      <c r="C8" s="428" t="s">
        <v>1164</v>
      </c>
      <c r="D8" s="428" t="s">
        <v>1171</v>
      </c>
      <c r="E8" s="429"/>
    </row>
    <row r="9" spans="1:5" ht="11.25" customHeight="1">
      <c r="A9" s="426">
        <v>1015</v>
      </c>
      <c r="B9" s="427">
        <v>7.5</v>
      </c>
      <c r="C9" s="428" t="s">
        <v>1164</v>
      </c>
      <c r="D9" s="428" t="s">
        <v>1172</v>
      </c>
      <c r="E9" s="429"/>
    </row>
    <row r="10" spans="1:5" ht="11.25" customHeight="1">
      <c r="A10" s="426">
        <v>1018</v>
      </c>
      <c r="B10" s="427">
        <v>3.5</v>
      </c>
      <c r="C10" s="428" t="s">
        <v>1164</v>
      </c>
      <c r="D10" s="428" t="s">
        <v>1173</v>
      </c>
      <c r="E10" s="429"/>
    </row>
    <row r="11" spans="1:5" ht="11.25" customHeight="1">
      <c r="A11" s="426">
        <v>1019</v>
      </c>
      <c r="B11" s="427">
        <v>5.8</v>
      </c>
      <c r="C11" s="428" t="s">
        <v>1164</v>
      </c>
      <c r="D11" s="428" t="s">
        <v>1174</v>
      </c>
      <c r="E11" s="429"/>
    </row>
    <row r="12" spans="1:5" ht="11.25" customHeight="1">
      <c r="A12" s="426">
        <v>1020</v>
      </c>
      <c r="B12" s="427">
        <v>6.8</v>
      </c>
      <c r="C12" s="428" t="s">
        <v>1164</v>
      </c>
      <c r="D12" s="428" t="s">
        <v>1175</v>
      </c>
      <c r="E12" s="429"/>
    </row>
    <row r="13" spans="1:5" ht="11.25" customHeight="1">
      <c r="A13" s="426">
        <v>1030</v>
      </c>
      <c r="B13" s="427">
        <v>8</v>
      </c>
      <c r="C13" s="428" t="s">
        <v>1164</v>
      </c>
      <c r="D13" s="428" t="s">
        <v>1176</v>
      </c>
      <c r="E13" s="429"/>
    </row>
    <row r="14" spans="1:5" ht="11.25" customHeight="1">
      <c r="A14" s="426">
        <v>1040</v>
      </c>
      <c r="B14" s="427">
        <v>10</v>
      </c>
      <c r="C14" s="428" t="s">
        <v>1164</v>
      </c>
      <c r="D14" s="428" t="s">
        <v>1177</v>
      </c>
      <c r="E14" s="429"/>
    </row>
    <row r="15" spans="1:5" ht="11.25" customHeight="1">
      <c r="A15" s="430">
        <v>1050</v>
      </c>
      <c r="B15" s="431">
        <v>12</v>
      </c>
      <c r="C15" s="428" t="s">
        <v>1164</v>
      </c>
      <c r="D15" s="428" t="s">
        <v>1178</v>
      </c>
      <c r="E15" s="429"/>
    </row>
    <row r="16" spans="1:5" ht="11.25" customHeight="1">
      <c r="A16" s="426">
        <v>1060</v>
      </c>
      <c r="B16" s="427">
        <v>15.8</v>
      </c>
      <c r="C16" s="428" t="s">
        <v>1164</v>
      </c>
      <c r="D16" s="428" t="s">
        <v>1179</v>
      </c>
      <c r="E16" s="429"/>
    </row>
    <row r="17" spans="1:5" ht="11.25" customHeight="1">
      <c r="A17" s="426">
        <v>1065</v>
      </c>
      <c r="B17" s="427">
        <v>8.5</v>
      </c>
      <c r="C17" s="428" t="s">
        <v>1164</v>
      </c>
      <c r="D17" s="428" t="s">
        <v>1180</v>
      </c>
      <c r="E17" s="429"/>
    </row>
    <row r="18" spans="1:5" ht="11.25" customHeight="1">
      <c r="A18" s="426">
        <v>1066</v>
      </c>
      <c r="B18" s="427">
        <v>9</v>
      </c>
      <c r="C18" s="428" t="s">
        <v>1164</v>
      </c>
      <c r="D18" s="428" t="s">
        <v>1181</v>
      </c>
      <c r="E18" s="429"/>
    </row>
    <row r="19" spans="1:5" ht="11.25" customHeight="1">
      <c r="A19" s="430">
        <v>1070</v>
      </c>
      <c r="B19" s="431">
        <v>5</v>
      </c>
      <c r="C19" s="428" t="s">
        <v>1164</v>
      </c>
      <c r="D19" s="428" t="s">
        <v>1182</v>
      </c>
      <c r="E19" s="429"/>
    </row>
    <row r="20" spans="1:5" ht="11.25" customHeight="1">
      <c r="A20" s="426">
        <v>2001</v>
      </c>
      <c r="B20" s="427">
        <v>2.2999999999999998</v>
      </c>
      <c r="C20" s="428" t="s">
        <v>1183</v>
      </c>
      <c r="D20" s="428" t="s">
        <v>1184</v>
      </c>
      <c r="E20" s="429"/>
    </row>
    <row r="21" spans="1:5" ht="11.25" customHeight="1">
      <c r="A21" s="426">
        <v>2003</v>
      </c>
      <c r="B21" s="427">
        <v>3.8</v>
      </c>
      <c r="C21" s="428" t="s">
        <v>1183</v>
      </c>
      <c r="D21" s="428" t="s">
        <v>1185</v>
      </c>
      <c r="E21" s="429"/>
    </row>
    <row r="22" spans="1:5" ht="11.25" customHeight="1">
      <c r="A22" s="426">
        <v>2005</v>
      </c>
      <c r="B22" s="427">
        <v>7.2</v>
      </c>
      <c r="C22" s="428" t="s">
        <v>1183</v>
      </c>
      <c r="D22" s="428" t="s">
        <v>1186</v>
      </c>
      <c r="E22" s="429"/>
    </row>
    <row r="23" spans="1:5" ht="11.25" customHeight="1">
      <c r="A23" s="426">
        <v>2008</v>
      </c>
      <c r="B23" s="427">
        <v>5</v>
      </c>
      <c r="C23" s="428" t="s">
        <v>1183</v>
      </c>
      <c r="D23" s="428" t="s">
        <v>1187</v>
      </c>
      <c r="E23" s="429"/>
    </row>
    <row r="24" spans="1:5" ht="11.25" customHeight="1">
      <c r="A24" s="430">
        <v>2010</v>
      </c>
      <c r="B24" s="431">
        <v>7</v>
      </c>
      <c r="C24" s="428" t="s">
        <v>1183</v>
      </c>
      <c r="D24" s="428" t="s">
        <v>1188</v>
      </c>
      <c r="E24" s="429"/>
    </row>
    <row r="25" spans="1:5" ht="11.25" customHeight="1">
      <c r="A25" s="426">
        <v>2011</v>
      </c>
      <c r="B25" s="427">
        <v>3.5</v>
      </c>
      <c r="C25" s="428" t="s">
        <v>1183</v>
      </c>
      <c r="D25" s="428" t="s">
        <v>1189</v>
      </c>
      <c r="E25" s="429"/>
    </row>
    <row r="26" spans="1:5" ht="11.25" customHeight="1">
      <c r="A26" s="426">
        <v>2012</v>
      </c>
      <c r="B26" s="427">
        <v>6.8</v>
      </c>
      <c r="C26" s="428" t="s">
        <v>1183</v>
      </c>
      <c r="D26" s="428" t="s">
        <v>1190</v>
      </c>
      <c r="E26" s="429"/>
    </row>
    <row r="27" spans="1:5" ht="11.25" customHeight="1">
      <c r="A27" s="426">
        <v>2013</v>
      </c>
      <c r="B27" s="427">
        <v>8.8000000000000007</v>
      </c>
      <c r="C27" s="428" t="s">
        <v>1183</v>
      </c>
      <c r="D27" s="428" t="s">
        <v>1191</v>
      </c>
      <c r="E27" s="429"/>
    </row>
    <row r="28" spans="1:5" ht="11.25" customHeight="1">
      <c r="A28" s="426">
        <v>2014</v>
      </c>
      <c r="B28" s="427">
        <v>11</v>
      </c>
      <c r="C28" s="428" t="s">
        <v>1183</v>
      </c>
      <c r="D28" s="428" t="s">
        <v>1192</v>
      </c>
      <c r="E28" s="429"/>
    </row>
    <row r="29" spans="1:5" ht="11.25" customHeight="1">
      <c r="A29" s="426">
        <v>2015</v>
      </c>
      <c r="B29" s="427">
        <v>14</v>
      </c>
      <c r="C29" s="428" t="s">
        <v>1183</v>
      </c>
      <c r="D29" s="428" t="s">
        <v>1193</v>
      </c>
      <c r="E29" s="429"/>
    </row>
    <row r="30" spans="1:5" ht="11.25" customHeight="1">
      <c r="A30" s="426">
        <v>2017</v>
      </c>
      <c r="B30" s="427">
        <v>4.8</v>
      </c>
      <c r="C30" s="428" t="s">
        <v>1183</v>
      </c>
      <c r="D30" s="428" t="s">
        <v>1194</v>
      </c>
      <c r="E30" s="429"/>
    </row>
    <row r="31" spans="1:5" ht="11.25" customHeight="1">
      <c r="A31" s="426">
        <v>2019</v>
      </c>
      <c r="B31" s="427">
        <v>8.5</v>
      </c>
      <c r="C31" s="428" t="s">
        <v>1183</v>
      </c>
      <c r="D31" s="428" t="s">
        <v>1195</v>
      </c>
      <c r="E31" s="429"/>
    </row>
    <row r="32" spans="1:5" ht="11.25" customHeight="1">
      <c r="A32" s="430">
        <v>2020</v>
      </c>
      <c r="B32" s="431">
        <v>8</v>
      </c>
      <c r="C32" s="428" t="s">
        <v>1183</v>
      </c>
      <c r="D32" s="428" t="s">
        <v>1196</v>
      </c>
      <c r="E32" s="429"/>
    </row>
    <row r="33" spans="1:5" ht="11.25" customHeight="1">
      <c r="A33" s="426">
        <v>2022</v>
      </c>
      <c r="B33" s="427">
        <v>3.8</v>
      </c>
      <c r="C33" s="428" t="s">
        <v>1183</v>
      </c>
      <c r="D33" s="428" t="s">
        <v>1197</v>
      </c>
      <c r="E33" s="429"/>
    </row>
    <row r="34" spans="1:5" ht="11.25" customHeight="1">
      <c r="A34" s="426">
        <v>2024</v>
      </c>
      <c r="B34" s="427">
        <v>2.8</v>
      </c>
      <c r="C34" s="428" t="s">
        <v>1183</v>
      </c>
      <c r="D34" s="428" t="s">
        <v>1198</v>
      </c>
      <c r="E34" s="429"/>
    </row>
    <row r="35" spans="1:5" ht="11.25" customHeight="1">
      <c r="A35" s="426">
        <v>2030</v>
      </c>
      <c r="B35" s="427">
        <v>3.5</v>
      </c>
      <c r="C35" s="428" t="s">
        <v>1183</v>
      </c>
      <c r="D35" s="428" t="s">
        <v>1199</v>
      </c>
      <c r="E35" s="429"/>
    </row>
    <row r="36" spans="1:5" ht="11.25" customHeight="1">
      <c r="A36" s="426">
        <v>2035</v>
      </c>
      <c r="B36" s="427">
        <v>4.3</v>
      </c>
      <c r="C36" s="428" t="s">
        <v>1183</v>
      </c>
      <c r="D36" s="428" t="s">
        <v>1200</v>
      </c>
      <c r="E36" s="429"/>
    </row>
    <row r="37" spans="1:5" ht="11.25" customHeight="1">
      <c r="A37" s="426">
        <v>2040</v>
      </c>
      <c r="B37" s="427">
        <v>8</v>
      </c>
      <c r="C37" s="428" t="s">
        <v>1183</v>
      </c>
      <c r="D37" s="428" t="s">
        <v>1201</v>
      </c>
      <c r="E37" s="429"/>
    </row>
    <row r="38" spans="1:5" ht="11.25" customHeight="1">
      <c r="A38" s="426">
        <v>2045</v>
      </c>
      <c r="B38" s="427">
        <v>3.5</v>
      </c>
      <c r="C38" s="428" t="s">
        <v>1183</v>
      </c>
      <c r="D38" s="428" t="s">
        <v>1202</v>
      </c>
      <c r="E38" s="429"/>
    </row>
    <row r="39" spans="1:5" ht="11.25" customHeight="1">
      <c r="A39" s="426">
        <v>2048</v>
      </c>
      <c r="B39" s="427">
        <v>5</v>
      </c>
      <c r="C39" s="428" t="s">
        <v>1183</v>
      </c>
      <c r="D39" s="428" t="s">
        <v>1203</v>
      </c>
      <c r="E39" s="429"/>
    </row>
    <row r="40" spans="1:5" ht="11.25" customHeight="1">
      <c r="A40" s="426">
        <v>2050</v>
      </c>
      <c r="B40" s="427">
        <v>6</v>
      </c>
      <c r="C40" s="428" t="s">
        <v>1183</v>
      </c>
      <c r="D40" s="428" t="s">
        <v>1204</v>
      </c>
      <c r="E40" s="429"/>
    </row>
    <row r="41" spans="1:5" ht="11.25" customHeight="1">
      <c r="A41" s="426">
        <v>2052</v>
      </c>
      <c r="B41" s="427">
        <v>5</v>
      </c>
      <c r="C41" s="428" t="s">
        <v>1183</v>
      </c>
      <c r="D41" s="428" t="s">
        <v>1205</v>
      </c>
      <c r="E41" s="429"/>
    </row>
    <row r="42" spans="1:5" ht="11.25" customHeight="1">
      <c r="A42" s="426">
        <v>2054</v>
      </c>
      <c r="B42" s="427">
        <v>3.5</v>
      </c>
      <c r="C42" s="428" t="s">
        <v>1183</v>
      </c>
      <c r="D42" s="428" t="s">
        <v>1206</v>
      </c>
      <c r="E42" s="429"/>
    </row>
    <row r="43" spans="1:5" ht="11.25" customHeight="1">
      <c r="A43" s="426">
        <v>2060</v>
      </c>
      <c r="B43" s="427">
        <v>5.5</v>
      </c>
      <c r="C43" s="428" t="s">
        <v>1183</v>
      </c>
      <c r="D43" s="428" t="s">
        <v>1207</v>
      </c>
      <c r="E43" s="429"/>
    </row>
    <row r="44" spans="1:5" ht="11.25" customHeight="1">
      <c r="A44" s="426">
        <v>2061</v>
      </c>
      <c r="B44" s="427">
        <v>5</v>
      </c>
      <c r="C44" s="428" t="s">
        <v>1183</v>
      </c>
      <c r="D44" s="428" t="s">
        <v>1208</v>
      </c>
      <c r="E44" s="429"/>
    </row>
    <row r="45" spans="1:5" ht="11.25" customHeight="1">
      <c r="A45" s="426">
        <v>2062</v>
      </c>
      <c r="B45" s="427">
        <v>7.8</v>
      </c>
      <c r="C45" s="428" t="s">
        <v>1183</v>
      </c>
      <c r="D45" s="428" t="s">
        <v>1209</v>
      </c>
      <c r="E45" s="429"/>
    </row>
    <row r="46" spans="1:5" ht="11.25" customHeight="1">
      <c r="A46" s="426">
        <v>2064</v>
      </c>
      <c r="B46" s="427">
        <v>3.8</v>
      </c>
      <c r="C46" s="428" t="s">
        <v>1183</v>
      </c>
      <c r="D46" s="428" t="s">
        <v>1210</v>
      </c>
      <c r="E46" s="429"/>
    </row>
    <row r="47" spans="1:5" ht="11.25" customHeight="1">
      <c r="A47" s="430">
        <v>2065</v>
      </c>
      <c r="B47" s="431">
        <v>9</v>
      </c>
      <c r="C47" s="428" t="s">
        <v>1183</v>
      </c>
      <c r="D47" s="428" t="s">
        <v>1211</v>
      </c>
      <c r="E47" s="429"/>
    </row>
    <row r="48" spans="1:5" ht="11.25" customHeight="1">
      <c r="A48" s="426">
        <v>2068</v>
      </c>
      <c r="B48" s="427">
        <v>12.3</v>
      </c>
      <c r="C48" s="428" t="s">
        <v>1183</v>
      </c>
      <c r="D48" s="428" t="s">
        <v>1212</v>
      </c>
      <c r="E48" s="429"/>
    </row>
    <row r="49" spans="1:5" ht="11.25" customHeight="1">
      <c r="A49" s="430">
        <v>2070</v>
      </c>
      <c r="B49" s="431">
        <v>6</v>
      </c>
      <c r="C49" s="428" t="s">
        <v>1183</v>
      </c>
      <c r="D49" s="428" t="s">
        <v>1213</v>
      </c>
      <c r="E49" s="429"/>
    </row>
    <row r="50" spans="1:5" ht="11.25" customHeight="1">
      <c r="A50" s="426">
        <v>2071</v>
      </c>
      <c r="B50" s="427">
        <v>4.8</v>
      </c>
      <c r="C50" s="428" t="s">
        <v>1183</v>
      </c>
      <c r="D50" s="428" t="s">
        <v>1214</v>
      </c>
      <c r="E50" s="429"/>
    </row>
    <row r="51" spans="1:5" ht="11.25" customHeight="1">
      <c r="A51" s="430">
        <v>2072</v>
      </c>
      <c r="B51" s="431">
        <v>7</v>
      </c>
      <c r="C51" s="428" t="s">
        <v>1183</v>
      </c>
      <c r="D51" s="428" t="s">
        <v>1215</v>
      </c>
      <c r="E51" s="429"/>
    </row>
    <row r="52" spans="1:5" ht="11.25" customHeight="1">
      <c r="A52" s="430">
        <v>2073</v>
      </c>
      <c r="B52" s="431">
        <v>8.5</v>
      </c>
      <c r="C52" s="428" t="s">
        <v>1183</v>
      </c>
      <c r="D52" s="428" t="s">
        <v>1216</v>
      </c>
      <c r="E52" s="429"/>
    </row>
    <row r="53" spans="1:5" ht="11.25" customHeight="1">
      <c r="A53" s="430">
        <v>2074</v>
      </c>
      <c r="B53" s="431">
        <v>12</v>
      </c>
      <c r="C53" s="428" t="s">
        <v>1183</v>
      </c>
      <c r="D53" s="428" t="s">
        <v>1217</v>
      </c>
      <c r="E53" s="429"/>
    </row>
    <row r="54" spans="1:5" ht="11.25" customHeight="1">
      <c r="A54" s="426">
        <v>2080</v>
      </c>
      <c r="B54" s="427">
        <v>6.8</v>
      </c>
      <c r="C54" s="428" t="s">
        <v>1183</v>
      </c>
      <c r="D54" s="428" t="s">
        <v>1218</v>
      </c>
      <c r="E54" s="429"/>
    </row>
    <row r="55" spans="1:5" ht="11.25" customHeight="1">
      <c r="A55" s="426">
        <v>2085</v>
      </c>
      <c r="B55" s="427">
        <v>11</v>
      </c>
      <c r="C55" s="428" t="s">
        <v>1183</v>
      </c>
      <c r="D55" s="428" t="s">
        <v>1219</v>
      </c>
      <c r="E55" s="429"/>
    </row>
    <row r="56" spans="1:5" ht="11.25" customHeight="1">
      <c r="A56" s="430">
        <v>2090</v>
      </c>
      <c r="B56" s="431">
        <v>6</v>
      </c>
      <c r="C56" s="428" t="s">
        <v>1183</v>
      </c>
      <c r="D56" s="428" t="s">
        <v>1220</v>
      </c>
      <c r="E56" s="429"/>
    </row>
    <row r="57" spans="1:5" ht="11.25" customHeight="1">
      <c r="A57" s="426">
        <v>2101</v>
      </c>
      <c r="B57" s="427">
        <v>2.2999999999999998</v>
      </c>
      <c r="C57" s="428" t="s">
        <v>1183</v>
      </c>
      <c r="D57" s="428" t="s">
        <v>1221</v>
      </c>
      <c r="E57" s="429"/>
    </row>
    <row r="58" spans="1:5" ht="11.25" customHeight="1">
      <c r="A58" s="426">
        <v>2105</v>
      </c>
      <c r="B58" s="427">
        <v>3</v>
      </c>
      <c r="C58" s="428" t="s">
        <v>1183</v>
      </c>
      <c r="D58" s="428" t="s">
        <v>1222</v>
      </c>
      <c r="E58" s="429"/>
    </row>
    <row r="59" spans="1:5" ht="11.25" customHeight="1">
      <c r="A59" s="426">
        <v>2110</v>
      </c>
      <c r="B59" s="427">
        <v>6.8</v>
      </c>
      <c r="C59" s="428" t="s">
        <v>1183</v>
      </c>
      <c r="D59" s="428" t="s">
        <v>1223</v>
      </c>
      <c r="E59" s="429"/>
    </row>
    <row r="60" spans="1:5" ht="11.25" customHeight="1">
      <c r="A60" s="426">
        <v>2112</v>
      </c>
      <c r="B60" s="427">
        <v>2.8</v>
      </c>
      <c r="C60" s="428" t="s">
        <v>1183</v>
      </c>
      <c r="D60" s="428" t="s">
        <v>1224</v>
      </c>
      <c r="E60" s="429"/>
    </row>
    <row r="61" spans="1:5" ht="11.25" customHeight="1">
      <c r="A61" s="426">
        <v>2115</v>
      </c>
      <c r="B61" s="427">
        <v>2.8</v>
      </c>
      <c r="C61" s="428" t="s">
        <v>1183</v>
      </c>
      <c r="D61" s="428" t="s">
        <v>1225</v>
      </c>
      <c r="E61" s="429"/>
    </row>
    <row r="62" spans="1:5" ht="11.25" customHeight="1">
      <c r="A62" s="426">
        <v>2117</v>
      </c>
      <c r="B62" s="427">
        <v>4.3</v>
      </c>
      <c r="C62" s="428" t="s">
        <v>1183</v>
      </c>
      <c r="D62" s="428" t="s">
        <v>1226</v>
      </c>
      <c r="E62" s="429"/>
    </row>
    <row r="63" spans="1:5" ht="11.25" customHeight="1">
      <c r="A63" s="426">
        <v>2120</v>
      </c>
      <c r="B63" s="427">
        <v>5.3</v>
      </c>
      <c r="C63" s="428" t="s">
        <v>1183</v>
      </c>
      <c r="D63" s="428" t="s">
        <v>1227</v>
      </c>
      <c r="E63" s="429"/>
    </row>
    <row r="64" spans="1:5" ht="11.25" customHeight="1">
      <c r="A64" s="430">
        <v>2135</v>
      </c>
      <c r="B64" s="431">
        <v>1.3</v>
      </c>
      <c r="C64" s="428" t="s">
        <v>1183</v>
      </c>
      <c r="D64" s="428" t="s">
        <v>1228</v>
      </c>
      <c r="E64" s="429"/>
    </row>
    <row r="65" spans="1:5" ht="11.25" customHeight="1">
      <c r="A65" s="430">
        <v>2140</v>
      </c>
      <c r="B65" s="431">
        <v>2.2999999999999998</v>
      </c>
      <c r="C65" s="428" t="s">
        <v>1183</v>
      </c>
      <c r="D65" s="428" t="s">
        <v>1229</v>
      </c>
      <c r="E65" s="429"/>
    </row>
    <row r="66" spans="1:5" ht="11.25" customHeight="1">
      <c r="A66" s="430">
        <v>2143</v>
      </c>
      <c r="B66" s="431">
        <v>4</v>
      </c>
      <c r="C66" s="428" t="s">
        <v>1183</v>
      </c>
      <c r="D66" s="428" t="s">
        <v>1230</v>
      </c>
      <c r="E66" s="429"/>
    </row>
    <row r="67" spans="1:5" ht="11.25" customHeight="1">
      <c r="A67" s="426">
        <v>2146</v>
      </c>
      <c r="B67" s="427">
        <v>6</v>
      </c>
      <c r="C67" s="428" t="s">
        <v>1183</v>
      </c>
      <c r="D67" s="428" t="s">
        <v>1231</v>
      </c>
      <c r="E67" s="429"/>
    </row>
    <row r="68" spans="1:5" ht="11.25" customHeight="1">
      <c r="A68" s="426">
        <v>2150</v>
      </c>
      <c r="B68" s="427">
        <v>2.5</v>
      </c>
      <c r="C68" s="428" t="s">
        <v>1183</v>
      </c>
      <c r="D68" s="428" t="s">
        <v>1232</v>
      </c>
      <c r="E68" s="429"/>
    </row>
    <row r="69" spans="1:5" ht="11.25" customHeight="1">
      <c r="A69" s="430">
        <v>2160</v>
      </c>
      <c r="B69" s="431">
        <v>4</v>
      </c>
      <c r="C69" s="428" t="s">
        <v>1183</v>
      </c>
      <c r="D69" s="428" t="s">
        <v>1233</v>
      </c>
      <c r="E69" s="429"/>
    </row>
    <row r="70" spans="1:5" ht="11.25" customHeight="1">
      <c r="A70" s="426">
        <v>2170</v>
      </c>
      <c r="B70" s="427">
        <v>2</v>
      </c>
      <c r="C70" s="428" t="s">
        <v>1183</v>
      </c>
      <c r="D70" s="428" t="s">
        <v>1234</v>
      </c>
      <c r="E70" s="429"/>
    </row>
    <row r="71" spans="1:5" ht="11.25" customHeight="1">
      <c r="A71" s="426">
        <v>2180</v>
      </c>
      <c r="B71" s="427">
        <v>3.3</v>
      </c>
      <c r="C71" s="428" t="s">
        <v>1183</v>
      </c>
      <c r="D71" s="428" t="s">
        <v>1235</v>
      </c>
      <c r="E71" s="429"/>
    </row>
    <row r="72" spans="1:5" ht="11.25" customHeight="1">
      <c r="A72" s="426">
        <v>2200</v>
      </c>
      <c r="B72" s="427">
        <v>5.3</v>
      </c>
      <c r="C72" s="428" t="s">
        <v>1183</v>
      </c>
      <c r="D72" s="428" t="s">
        <v>1236</v>
      </c>
      <c r="E72" s="429"/>
    </row>
    <row r="73" spans="1:5" ht="11.25" customHeight="1">
      <c r="A73" s="426">
        <v>2205</v>
      </c>
      <c r="B73" s="427">
        <v>6.8</v>
      </c>
      <c r="C73" s="428" t="s">
        <v>1183</v>
      </c>
      <c r="D73" s="428" t="s">
        <v>1237</v>
      </c>
      <c r="E73" s="429"/>
    </row>
    <row r="74" spans="1:5" ht="11.25" customHeight="1">
      <c r="A74" s="426">
        <v>3010</v>
      </c>
      <c r="B74" s="427">
        <v>5</v>
      </c>
      <c r="C74" s="428" t="s">
        <v>1238</v>
      </c>
      <c r="D74" s="428" t="s">
        <v>1239</v>
      </c>
      <c r="E74" s="429"/>
    </row>
    <row r="75" spans="1:5" ht="11.25" customHeight="1">
      <c r="A75" s="426">
        <v>3012</v>
      </c>
      <c r="B75" s="427">
        <v>6.8</v>
      </c>
      <c r="C75" s="428" t="s">
        <v>1238</v>
      </c>
      <c r="D75" s="428" t="s">
        <v>1240</v>
      </c>
      <c r="E75" s="429"/>
    </row>
    <row r="76" spans="1:5" ht="11.25" customHeight="1">
      <c r="A76" s="426">
        <v>3014</v>
      </c>
      <c r="B76" s="427">
        <v>4.8</v>
      </c>
      <c r="C76" s="428" t="s">
        <v>1238</v>
      </c>
      <c r="D76" s="428" t="s">
        <v>1241</v>
      </c>
      <c r="E76" s="429"/>
    </row>
    <row r="77" spans="1:5" ht="11.25" customHeight="1">
      <c r="A77" s="426">
        <v>3015</v>
      </c>
      <c r="B77" s="427">
        <v>7.3</v>
      </c>
      <c r="C77" s="428" t="s">
        <v>1238</v>
      </c>
      <c r="D77" s="428" t="s">
        <v>1242</v>
      </c>
      <c r="E77" s="429"/>
    </row>
    <row r="78" spans="1:5" ht="11.25" customHeight="1">
      <c r="A78" s="426">
        <v>3016</v>
      </c>
      <c r="B78" s="427">
        <v>7.5</v>
      </c>
      <c r="C78" s="428" t="s">
        <v>1238</v>
      </c>
      <c r="D78" s="428" t="s">
        <v>1243</v>
      </c>
      <c r="E78" s="429"/>
    </row>
    <row r="79" spans="1:5" ht="11.25" customHeight="1">
      <c r="A79" s="426">
        <v>3017</v>
      </c>
      <c r="B79" s="427">
        <v>9.5</v>
      </c>
      <c r="C79" s="428" t="s">
        <v>1238</v>
      </c>
      <c r="D79" s="428" t="s">
        <v>1244</v>
      </c>
      <c r="E79" s="429"/>
    </row>
    <row r="80" spans="1:5" ht="11.25" customHeight="1">
      <c r="A80" s="426">
        <v>3018</v>
      </c>
      <c r="B80" s="427">
        <v>5.5</v>
      </c>
      <c r="C80" s="428" t="s">
        <v>1238</v>
      </c>
      <c r="D80" s="428" t="s">
        <v>1245</v>
      </c>
      <c r="E80" s="429"/>
    </row>
    <row r="81" spans="1:5" ht="11.25" customHeight="1">
      <c r="A81" s="426">
        <v>3019</v>
      </c>
      <c r="B81" s="427">
        <v>8.5</v>
      </c>
      <c r="C81" s="428" t="s">
        <v>1238</v>
      </c>
      <c r="D81" s="428" t="s">
        <v>1246</v>
      </c>
      <c r="E81" s="429"/>
    </row>
    <row r="82" spans="1:5" ht="11.25" customHeight="1">
      <c r="A82" s="430">
        <v>3020</v>
      </c>
      <c r="B82" s="431">
        <v>5</v>
      </c>
      <c r="C82" s="428" t="s">
        <v>1238</v>
      </c>
      <c r="D82" s="428" t="s">
        <v>1247</v>
      </c>
      <c r="E82" s="429"/>
    </row>
    <row r="83" spans="1:5" ht="11.25" customHeight="1">
      <c r="A83" s="426">
        <v>3021</v>
      </c>
      <c r="B83" s="427">
        <v>7.3</v>
      </c>
      <c r="C83" s="428" t="s">
        <v>1238</v>
      </c>
      <c r="D83" s="428" t="s">
        <v>1248</v>
      </c>
      <c r="E83" s="429"/>
    </row>
    <row r="84" spans="1:5" ht="11.25" customHeight="1">
      <c r="A84" s="426">
        <v>3022</v>
      </c>
      <c r="B84" s="427">
        <v>10</v>
      </c>
      <c r="C84" s="428" t="s">
        <v>1238</v>
      </c>
      <c r="D84" s="428" t="s">
        <v>1249</v>
      </c>
      <c r="E84" s="429"/>
    </row>
    <row r="85" spans="1:5" ht="11.25" customHeight="1">
      <c r="A85" s="430">
        <v>3025</v>
      </c>
      <c r="B85" s="431">
        <v>4.5</v>
      </c>
      <c r="C85" s="428" t="s">
        <v>1238</v>
      </c>
      <c r="D85" s="428" t="s">
        <v>1250</v>
      </c>
      <c r="E85" s="429"/>
    </row>
    <row r="86" spans="1:5" ht="11.25" customHeight="1">
      <c r="A86" s="426">
        <v>3030</v>
      </c>
      <c r="B86" s="427">
        <v>5.5</v>
      </c>
      <c r="C86" s="428" t="s">
        <v>1238</v>
      </c>
      <c r="D86" s="428" t="s">
        <v>1251</v>
      </c>
      <c r="E86" s="429"/>
    </row>
    <row r="87" spans="1:5" ht="11.25" customHeight="1">
      <c r="A87" s="426">
        <v>3031</v>
      </c>
      <c r="B87" s="427">
        <v>7.8</v>
      </c>
      <c r="C87" s="428" t="s">
        <v>1238</v>
      </c>
      <c r="D87" s="428" t="s">
        <v>1252</v>
      </c>
      <c r="E87" s="429"/>
    </row>
    <row r="88" spans="1:5" ht="11.25" customHeight="1">
      <c r="A88" s="426">
        <v>3038</v>
      </c>
      <c r="B88" s="427">
        <v>11.3</v>
      </c>
      <c r="C88" s="428" t="s">
        <v>1238</v>
      </c>
      <c r="D88" s="428" t="s">
        <v>1253</v>
      </c>
      <c r="E88" s="429"/>
    </row>
    <row r="89" spans="1:5" ht="11.25" customHeight="1">
      <c r="A89" s="430">
        <v>3040</v>
      </c>
      <c r="B89" s="431">
        <v>3</v>
      </c>
      <c r="C89" s="428" t="s">
        <v>1238</v>
      </c>
      <c r="D89" s="428" t="s">
        <v>1254</v>
      </c>
      <c r="E89" s="429"/>
    </row>
    <row r="90" spans="1:5" ht="11.25" customHeight="1">
      <c r="A90" s="426">
        <v>3050</v>
      </c>
      <c r="B90" s="427">
        <v>5.5</v>
      </c>
      <c r="C90" s="428" t="s">
        <v>1238</v>
      </c>
      <c r="D90" s="428" t="s">
        <v>1255</v>
      </c>
      <c r="E90" s="429"/>
    </row>
    <row r="91" spans="1:5" ht="11.25" customHeight="1">
      <c r="A91" s="426">
        <v>3060</v>
      </c>
      <c r="B91" s="427">
        <v>3.5</v>
      </c>
      <c r="C91" s="428" t="s">
        <v>1238</v>
      </c>
      <c r="D91" s="428" t="s">
        <v>1256</v>
      </c>
      <c r="E91" s="429"/>
    </row>
    <row r="92" spans="1:5" ht="11.25" customHeight="1">
      <c r="A92" s="426">
        <v>4001</v>
      </c>
      <c r="B92" s="427">
        <v>3.5</v>
      </c>
      <c r="C92" s="428" t="s">
        <v>1257</v>
      </c>
      <c r="D92" s="428" t="s">
        <v>1258</v>
      </c>
      <c r="E92" s="429"/>
    </row>
    <row r="93" spans="1:5" ht="11.25" customHeight="1">
      <c r="A93" s="426">
        <v>4005</v>
      </c>
      <c r="B93" s="427">
        <v>4.5</v>
      </c>
      <c r="C93" s="428" t="s">
        <v>1257</v>
      </c>
      <c r="D93" s="428" t="s">
        <v>1259</v>
      </c>
      <c r="E93" s="429"/>
    </row>
    <row r="94" spans="1:5" ht="11.25" customHeight="1">
      <c r="A94" s="426">
        <v>4007</v>
      </c>
      <c r="B94" s="427">
        <v>4</v>
      </c>
      <c r="C94" s="428" t="s">
        <v>1257</v>
      </c>
      <c r="D94" s="428" t="s">
        <v>1260</v>
      </c>
      <c r="E94" s="429"/>
    </row>
    <row r="95" spans="1:5" ht="11.25" customHeight="1">
      <c r="A95" s="426">
        <v>4010</v>
      </c>
      <c r="B95" s="427">
        <v>4.3</v>
      </c>
      <c r="C95" s="428" t="s">
        <v>1257</v>
      </c>
      <c r="D95" s="428" t="s">
        <v>1261</v>
      </c>
      <c r="E95" s="429"/>
    </row>
    <row r="96" spans="1:5" ht="11.25" customHeight="1">
      <c r="A96" s="430">
        <v>4020</v>
      </c>
      <c r="B96" s="431">
        <v>4</v>
      </c>
      <c r="C96" s="428" t="s">
        <v>1257</v>
      </c>
      <c r="D96" s="428" t="s">
        <v>1262</v>
      </c>
      <c r="E96" s="429"/>
    </row>
    <row r="97" spans="1:5" ht="11.25" customHeight="1">
      <c r="A97" s="430">
        <v>4030</v>
      </c>
      <c r="B97" s="431">
        <v>2</v>
      </c>
      <c r="C97" s="428" t="s">
        <v>1257</v>
      </c>
      <c r="D97" s="428" t="s">
        <v>1263</v>
      </c>
      <c r="E97" s="429"/>
    </row>
    <row r="98" spans="1:5" ht="11.25" customHeight="1">
      <c r="A98" s="430">
        <v>4040</v>
      </c>
      <c r="B98" s="431">
        <v>3.5</v>
      </c>
      <c r="C98" s="428" t="s">
        <v>1257</v>
      </c>
      <c r="D98" s="428" t="s">
        <v>1264</v>
      </c>
      <c r="E98" s="429"/>
    </row>
    <row r="99" spans="1:5" ht="11.25" customHeight="1">
      <c r="A99" s="430">
        <v>4050</v>
      </c>
      <c r="B99" s="431">
        <v>6</v>
      </c>
      <c r="C99" s="428" t="s">
        <v>1257</v>
      </c>
      <c r="D99" s="428" t="s">
        <v>1265</v>
      </c>
      <c r="E99" s="429"/>
    </row>
    <row r="100" spans="1:5" ht="11.25" customHeight="1">
      <c r="A100" s="430">
        <v>4060</v>
      </c>
      <c r="B100" s="431">
        <v>2</v>
      </c>
      <c r="C100" s="428" t="s">
        <v>1257</v>
      </c>
      <c r="D100" s="428" t="s">
        <v>1266</v>
      </c>
      <c r="E100" s="429"/>
    </row>
    <row r="101" spans="1:5" ht="11.25" customHeight="1">
      <c r="A101" s="426">
        <v>4061</v>
      </c>
      <c r="B101" s="427">
        <v>1.8</v>
      </c>
      <c r="C101" s="428" t="s">
        <v>1257</v>
      </c>
      <c r="D101" s="428" t="s">
        <v>1267</v>
      </c>
      <c r="E101" s="429"/>
    </row>
    <row r="102" spans="1:5" ht="11.25" customHeight="1">
      <c r="A102" s="430">
        <v>4062</v>
      </c>
      <c r="B102" s="431">
        <v>3.5</v>
      </c>
      <c r="C102" s="428" t="s">
        <v>1257</v>
      </c>
      <c r="D102" s="428" t="s">
        <v>1268</v>
      </c>
      <c r="E102" s="429"/>
    </row>
    <row r="103" spans="1:5" ht="11.25" customHeight="1">
      <c r="A103" s="426">
        <v>4063</v>
      </c>
      <c r="B103" s="427">
        <v>3.8</v>
      </c>
      <c r="C103" s="428" t="s">
        <v>1257</v>
      </c>
      <c r="D103" s="428" t="s">
        <v>1269</v>
      </c>
      <c r="E103" s="429"/>
    </row>
    <row r="104" spans="1:5" ht="11.25" customHeight="1">
      <c r="A104" s="430">
        <v>4064</v>
      </c>
      <c r="B104" s="431">
        <v>3</v>
      </c>
      <c r="C104" s="428" t="s">
        <v>1257</v>
      </c>
      <c r="D104" s="428" t="s">
        <v>1270</v>
      </c>
      <c r="E104" s="429"/>
    </row>
    <row r="105" spans="1:5" ht="11.25" customHeight="1">
      <c r="A105" s="426">
        <v>4065</v>
      </c>
      <c r="B105" s="427">
        <v>2.2999999999999998</v>
      </c>
      <c r="C105" s="428" t="s">
        <v>1257</v>
      </c>
      <c r="D105" s="428" t="s">
        <v>1271</v>
      </c>
      <c r="E105" s="429"/>
    </row>
    <row r="106" spans="1:5" ht="11.25" customHeight="1">
      <c r="A106" s="430">
        <v>4070</v>
      </c>
      <c r="B106" s="431">
        <v>2.5</v>
      </c>
      <c r="C106" s="428" t="s">
        <v>1257</v>
      </c>
      <c r="D106" s="428" t="s">
        <v>1272</v>
      </c>
      <c r="E106" s="429"/>
    </row>
    <row r="107" spans="1:5" ht="11.25" customHeight="1">
      <c r="A107" s="426">
        <v>4080</v>
      </c>
      <c r="B107" s="427">
        <v>6</v>
      </c>
      <c r="C107" s="428" t="s">
        <v>1257</v>
      </c>
      <c r="D107" s="428" t="s">
        <v>1273</v>
      </c>
      <c r="E107" s="429"/>
    </row>
    <row r="108" spans="1:5" ht="11.25" customHeight="1">
      <c r="A108" s="426">
        <v>4081</v>
      </c>
      <c r="B108" s="427">
        <v>11.3</v>
      </c>
      <c r="C108" s="428" t="s">
        <v>1257</v>
      </c>
      <c r="D108" s="428" t="s">
        <v>1274</v>
      </c>
      <c r="E108" s="429"/>
    </row>
    <row r="109" spans="1:5" ht="11.25" customHeight="1">
      <c r="A109" s="430">
        <v>4083</v>
      </c>
      <c r="B109" s="431">
        <v>4</v>
      </c>
      <c r="C109" s="428" t="s">
        <v>1257</v>
      </c>
      <c r="D109" s="428" t="s">
        <v>1275</v>
      </c>
      <c r="E109" s="429"/>
    </row>
    <row r="110" spans="1:5" ht="11.25" customHeight="1">
      <c r="A110" s="430">
        <v>4085</v>
      </c>
      <c r="B110" s="431">
        <v>2.5</v>
      </c>
      <c r="C110" s="428" t="s">
        <v>1257</v>
      </c>
      <c r="D110" s="428" t="s">
        <v>1276</v>
      </c>
      <c r="E110" s="429"/>
    </row>
    <row r="111" spans="1:5" ht="11.25" customHeight="1">
      <c r="A111" s="430">
        <v>4086</v>
      </c>
      <c r="B111" s="431">
        <v>2</v>
      </c>
      <c r="C111" s="428" t="s">
        <v>1257</v>
      </c>
      <c r="D111" s="428" t="s">
        <v>1277</v>
      </c>
      <c r="E111" s="429"/>
    </row>
    <row r="112" spans="1:5" ht="11.25" customHeight="1">
      <c r="A112" s="430">
        <v>4090</v>
      </c>
      <c r="B112" s="431">
        <v>2.5</v>
      </c>
      <c r="C112" s="428" t="s">
        <v>1257</v>
      </c>
      <c r="D112" s="428" t="s">
        <v>1278</v>
      </c>
      <c r="E112" s="429"/>
    </row>
    <row r="113" spans="1:5" ht="11.25" customHeight="1">
      <c r="A113" s="426">
        <v>4095</v>
      </c>
      <c r="B113" s="427">
        <v>3</v>
      </c>
      <c r="C113" s="428" t="s">
        <v>1257</v>
      </c>
      <c r="D113" s="428" t="s">
        <v>1279</v>
      </c>
      <c r="E113" s="429"/>
    </row>
    <row r="114" spans="1:5" ht="11.25" customHeight="1">
      <c r="A114" s="430">
        <v>4100</v>
      </c>
      <c r="B114" s="431">
        <v>5</v>
      </c>
      <c r="C114" s="428" t="s">
        <v>1257</v>
      </c>
      <c r="D114" s="428" t="s">
        <v>1280</v>
      </c>
      <c r="E114" s="429"/>
    </row>
    <row r="115" spans="1:5" ht="11.25" customHeight="1">
      <c r="A115" s="426">
        <v>4110</v>
      </c>
      <c r="B115" s="427">
        <v>6</v>
      </c>
      <c r="C115" s="428" t="s">
        <v>1257</v>
      </c>
      <c r="D115" s="428" t="s">
        <v>1281</v>
      </c>
      <c r="E115" s="429"/>
    </row>
    <row r="116" spans="1:5" ht="11.25" customHeight="1">
      <c r="A116" s="426">
        <v>4115</v>
      </c>
      <c r="B116" s="427">
        <v>3.3</v>
      </c>
      <c r="C116" s="428" t="s">
        <v>1257</v>
      </c>
      <c r="D116" s="428" t="s">
        <v>1282</v>
      </c>
      <c r="E116" s="429"/>
    </row>
    <row r="117" spans="1:5" ht="11.25" customHeight="1">
      <c r="A117" s="426">
        <v>4120</v>
      </c>
      <c r="B117" s="427">
        <v>5</v>
      </c>
      <c r="C117" s="428" t="s">
        <v>1257</v>
      </c>
      <c r="D117" s="428" t="s">
        <v>1283</v>
      </c>
      <c r="E117" s="429"/>
    </row>
    <row r="118" spans="1:5" ht="11.25" customHeight="1">
      <c r="A118" s="426">
        <v>4123</v>
      </c>
      <c r="B118" s="427">
        <v>3.3</v>
      </c>
      <c r="C118" s="428" t="s">
        <v>1257</v>
      </c>
      <c r="D118" s="428" t="s">
        <v>1284</v>
      </c>
      <c r="E118" s="429"/>
    </row>
    <row r="119" spans="1:5" ht="11.25" customHeight="1">
      <c r="A119" s="430">
        <v>4124</v>
      </c>
      <c r="B119" s="431">
        <v>2</v>
      </c>
      <c r="C119" s="428" t="s">
        <v>1257</v>
      </c>
      <c r="D119" s="428" t="s">
        <v>1285</v>
      </c>
      <c r="E119" s="429"/>
    </row>
    <row r="120" spans="1:5" ht="11.25" customHeight="1">
      <c r="A120" s="426">
        <v>4125</v>
      </c>
      <c r="B120" s="427">
        <v>9.5</v>
      </c>
      <c r="C120" s="428" t="s">
        <v>1257</v>
      </c>
      <c r="D120" s="428" t="s">
        <v>1286</v>
      </c>
      <c r="E120" s="429"/>
    </row>
    <row r="121" spans="1:5" ht="11.25" customHeight="1">
      <c r="A121" s="430">
        <v>4130</v>
      </c>
      <c r="B121" s="431">
        <v>2.5</v>
      </c>
      <c r="C121" s="428" t="s">
        <v>1257</v>
      </c>
      <c r="D121" s="428" t="s">
        <v>1287</v>
      </c>
      <c r="E121" s="429"/>
    </row>
    <row r="122" spans="1:5" ht="11.25" customHeight="1">
      <c r="A122" s="426">
        <v>4140</v>
      </c>
      <c r="B122" s="427">
        <v>2.2999999999999998</v>
      </c>
      <c r="C122" s="428" t="s">
        <v>1257</v>
      </c>
      <c r="D122" s="428" t="s">
        <v>1288</v>
      </c>
      <c r="E122" s="429"/>
    </row>
    <row r="123" spans="1:5" ht="11.25" customHeight="1">
      <c r="A123" s="426">
        <v>4145</v>
      </c>
      <c r="B123" s="427">
        <v>2.5</v>
      </c>
      <c r="C123" s="428" t="s">
        <v>1257</v>
      </c>
      <c r="D123" s="428" t="s">
        <v>1289</v>
      </c>
      <c r="E123" s="429"/>
    </row>
    <row r="124" spans="1:5" ht="11.25" customHeight="1">
      <c r="A124" s="426">
        <v>5010</v>
      </c>
      <c r="B124" s="427">
        <v>3.3</v>
      </c>
      <c r="C124" s="428" t="s">
        <v>1290</v>
      </c>
      <c r="D124" s="428" t="s">
        <v>1291</v>
      </c>
      <c r="E124" s="429"/>
    </row>
    <row r="125" spans="1:5" ht="11.25" customHeight="1">
      <c r="A125" s="426">
        <v>5011</v>
      </c>
      <c r="B125" s="427">
        <v>2.2999999999999998</v>
      </c>
      <c r="C125" s="428" t="s">
        <v>1290</v>
      </c>
      <c r="D125" s="428" t="s">
        <v>1292</v>
      </c>
      <c r="E125" s="429"/>
    </row>
    <row r="126" spans="1:5" ht="11.25" customHeight="1">
      <c r="A126" s="426">
        <v>5012</v>
      </c>
      <c r="B126" s="427">
        <v>3.8</v>
      </c>
      <c r="C126" s="428" t="s">
        <v>1290</v>
      </c>
      <c r="D126" s="428" t="s">
        <v>1293</v>
      </c>
      <c r="E126" s="429"/>
    </row>
    <row r="127" spans="1:5" ht="11.25" customHeight="1">
      <c r="A127" s="430">
        <v>5020</v>
      </c>
      <c r="B127" s="431">
        <v>3.5</v>
      </c>
      <c r="C127" s="428" t="s">
        <v>1290</v>
      </c>
      <c r="D127" s="428" t="s">
        <v>1294</v>
      </c>
      <c r="E127" s="429"/>
    </row>
    <row r="128" spans="1:5" ht="11.25" customHeight="1">
      <c r="A128" s="426">
        <v>5021</v>
      </c>
      <c r="B128" s="427">
        <v>3.5</v>
      </c>
      <c r="C128" s="428" t="s">
        <v>1290</v>
      </c>
      <c r="D128" s="428" t="s">
        <v>1295</v>
      </c>
      <c r="E128" s="429"/>
    </row>
    <row r="129" spans="1:5" ht="11.25" customHeight="1">
      <c r="A129" s="426">
        <v>5022</v>
      </c>
      <c r="B129" s="427">
        <v>3.2</v>
      </c>
      <c r="C129" s="428" t="s">
        <v>1290</v>
      </c>
      <c r="D129" s="428" t="s">
        <v>1296</v>
      </c>
      <c r="E129" s="429"/>
    </row>
    <row r="130" spans="1:5" ht="11.25" customHeight="1">
      <c r="A130" s="426">
        <v>5023</v>
      </c>
      <c r="B130" s="427">
        <v>2.5</v>
      </c>
      <c r="C130" s="428" t="s">
        <v>1290</v>
      </c>
      <c r="D130" s="428" t="s">
        <v>1297</v>
      </c>
      <c r="E130" s="429"/>
    </row>
    <row r="131" spans="1:5" ht="11.25" customHeight="1">
      <c r="A131" s="426">
        <v>5024</v>
      </c>
      <c r="B131" s="427">
        <v>4.5</v>
      </c>
      <c r="C131" s="428" t="s">
        <v>1290</v>
      </c>
      <c r="D131" s="428" t="s">
        <v>1298</v>
      </c>
      <c r="E131" s="429"/>
    </row>
    <row r="132" spans="1:5" ht="11.25" customHeight="1">
      <c r="A132" s="426">
        <v>5025</v>
      </c>
      <c r="B132" s="427">
        <v>2.8</v>
      </c>
      <c r="C132" s="428" t="s">
        <v>1290</v>
      </c>
      <c r="D132" s="428" t="s">
        <v>1299</v>
      </c>
      <c r="E132" s="429"/>
    </row>
    <row r="133" spans="1:5" ht="11.25" customHeight="1">
      <c r="A133" s="430">
        <v>5026</v>
      </c>
      <c r="B133" s="431">
        <v>3.5</v>
      </c>
      <c r="C133" s="428" t="s">
        <v>1290</v>
      </c>
      <c r="D133" s="428" t="s">
        <v>1300</v>
      </c>
      <c r="E133" s="429"/>
    </row>
    <row r="134" spans="1:5" ht="11.25" customHeight="1">
      <c r="A134" s="426">
        <v>5027</v>
      </c>
      <c r="B134" s="427">
        <v>4.3</v>
      </c>
      <c r="C134" s="428" t="s">
        <v>1290</v>
      </c>
      <c r="D134" s="428" t="s">
        <v>1301</v>
      </c>
      <c r="E134" s="429"/>
    </row>
    <row r="135" spans="1:5" ht="11.25" customHeight="1">
      <c r="A135" s="426">
        <v>5030</v>
      </c>
      <c r="B135" s="427">
        <v>3.3</v>
      </c>
      <c r="C135" s="428" t="s">
        <v>1290</v>
      </c>
      <c r="D135" s="428" t="s">
        <v>1302</v>
      </c>
      <c r="E135" s="429"/>
    </row>
    <row r="136" spans="1:5" ht="11.25" customHeight="1">
      <c r="A136" s="426">
        <v>5032</v>
      </c>
      <c r="B136" s="427">
        <v>2.2999999999999998</v>
      </c>
      <c r="C136" s="428" t="s">
        <v>1290</v>
      </c>
      <c r="D136" s="428" t="s">
        <v>1303</v>
      </c>
      <c r="E136" s="429"/>
    </row>
    <row r="137" spans="1:5" ht="11.25" customHeight="1">
      <c r="A137" s="426">
        <v>5035</v>
      </c>
      <c r="B137" s="427">
        <v>3.3</v>
      </c>
      <c r="C137" s="428" t="s">
        <v>1290</v>
      </c>
      <c r="D137" s="428" t="s">
        <v>1304</v>
      </c>
      <c r="E137" s="429"/>
    </row>
    <row r="138" spans="1:5" ht="11.25" customHeight="1">
      <c r="A138" s="426">
        <v>5040</v>
      </c>
      <c r="B138" s="427">
        <v>2.5</v>
      </c>
      <c r="C138" s="428" t="s">
        <v>1290</v>
      </c>
      <c r="D138" s="428" t="s">
        <v>1305</v>
      </c>
      <c r="E138" s="429"/>
    </row>
    <row r="139" spans="1:5" ht="11.25" customHeight="1">
      <c r="A139" s="426">
        <v>5041</v>
      </c>
      <c r="B139" s="427">
        <v>1.8</v>
      </c>
      <c r="C139" s="428" t="s">
        <v>1290</v>
      </c>
      <c r="D139" s="428" t="s">
        <v>1306</v>
      </c>
      <c r="E139" s="429"/>
    </row>
    <row r="140" spans="1:5" ht="11.25" customHeight="1">
      <c r="A140" s="430">
        <v>5042</v>
      </c>
      <c r="B140" s="431">
        <v>2.5</v>
      </c>
      <c r="C140" s="428" t="s">
        <v>1290</v>
      </c>
      <c r="D140" s="428" t="s">
        <v>1307</v>
      </c>
      <c r="E140" s="429"/>
    </row>
    <row r="141" spans="1:5" ht="11.25" customHeight="1">
      <c r="A141" s="426">
        <v>5043</v>
      </c>
      <c r="B141" s="427">
        <v>3.3</v>
      </c>
      <c r="C141" s="428" t="s">
        <v>1290</v>
      </c>
      <c r="D141" s="428" t="s">
        <v>1308</v>
      </c>
      <c r="E141" s="429"/>
    </row>
    <row r="142" spans="1:5" ht="11.25" customHeight="1">
      <c r="A142" s="430">
        <v>5044</v>
      </c>
      <c r="B142" s="431">
        <v>3</v>
      </c>
      <c r="C142" s="428" t="s">
        <v>1290</v>
      </c>
      <c r="D142" s="428" t="s">
        <v>1309</v>
      </c>
      <c r="E142" s="429"/>
    </row>
    <row r="143" spans="1:5" ht="11.25" customHeight="1">
      <c r="A143" s="430">
        <v>5045</v>
      </c>
      <c r="B143" s="431">
        <v>6</v>
      </c>
      <c r="C143" s="428" t="s">
        <v>1290</v>
      </c>
      <c r="D143" s="428" t="s">
        <v>1310</v>
      </c>
      <c r="E143" s="429"/>
    </row>
    <row r="144" spans="1:5" ht="11.25" customHeight="1">
      <c r="A144" s="430">
        <v>5046</v>
      </c>
      <c r="B144" s="431">
        <v>2.2999999999999998</v>
      </c>
      <c r="C144" s="428" t="s">
        <v>1290</v>
      </c>
      <c r="D144" s="428" t="s">
        <v>1311</v>
      </c>
      <c r="E144" s="429"/>
    </row>
    <row r="145" spans="1:5" ht="11.25" customHeight="1">
      <c r="A145" s="430">
        <v>5048</v>
      </c>
      <c r="B145" s="431">
        <v>4</v>
      </c>
      <c r="C145" s="428" t="s">
        <v>1290</v>
      </c>
      <c r="D145" s="428" t="s">
        <v>1312</v>
      </c>
      <c r="E145" s="429"/>
    </row>
    <row r="146" spans="1:5" ht="11.25" customHeight="1">
      <c r="A146" s="426">
        <v>5049</v>
      </c>
      <c r="B146" s="427">
        <v>3.5</v>
      </c>
      <c r="C146" s="428" t="s">
        <v>1290</v>
      </c>
      <c r="D146" s="428" t="s">
        <v>1313</v>
      </c>
      <c r="E146" s="429"/>
    </row>
    <row r="147" spans="1:5" ht="11.25" customHeight="1">
      <c r="A147" s="426">
        <v>5050</v>
      </c>
      <c r="B147" s="427">
        <v>2</v>
      </c>
      <c r="C147" s="428" t="s">
        <v>1290</v>
      </c>
      <c r="D147" s="428" t="s">
        <v>1314</v>
      </c>
      <c r="E147" s="429"/>
    </row>
    <row r="148" spans="1:5" ht="11.25" customHeight="1">
      <c r="A148" s="430">
        <v>5051</v>
      </c>
      <c r="B148" s="431">
        <v>2.5</v>
      </c>
      <c r="C148" s="428" t="s">
        <v>1290</v>
      </c>
      <c r="D148" s="428" t="s">
        <v>1315</v>
      </c>
      <c r="E148" s="429"/>
    </row>
    <row r="149" spans="1:5" ht="11.25" customHeight="1">
      <c r="A149" s="430">
        <v>5052</v>
      </c>
      <c r="B149" s="431">
        <v>2.5</v>
      </c>
      <c r="C149" s="428" t="s">
        <v>1290</v>
      </c>
      <c r="D149" s="428" t="s">
        <v>1316</v>
      </c>
      <c r="E149" s="429"/>
    </row>
    <row r="150" spans="1:5" ht="11.25" customHeight="1">
      <c r="A150" s="430">
        <v>5053</v>
      </c>
      <c r="B150" s="431">
        <v>2.5</v>
      </c>
      <c r="C150" s="428" t="s">
        <v>1290</v>
      </c>
      <c r="D150" s="428" t="s">
        <v>1317</v>
      </c>
      <c r="E150" s="429"/>
    </row>
    <row r="151" spans="1:5" ht="11.25" customHeight="1">
      <c r="A151" s="430">
        <v>5055</v>
      </c>
      <c r="B151" s="431">
        <v>2.5</v>
      </c>
      <c r="C151" s="428" t="s">
        <v>1290</v>
      </c>
      <c r="D151" s="428" t="s">
        <v>1318</v>
      </c>
      <c r="E151" s="429"/>
    </row>
    <row r="152" spans="1:5" ht="11.25" customHeight="1">
      <c r="A152" s="430">
        <v>5056</v>
      </c>
      <c r="B152" s="431">
        <v>7.5</v>
      </c>
      <c r="C152" s="428" t="s">
        <v>1290</v>
      </c>
      <c r="D152" s="428" t="s">
        <v>1319</v>
      </c>
      <c r="E152" s="429"/>
    </row>
    <row r="153" spans="1:5" ht="11.25" customHeight="1">
      <c r="A153" s="430">
        <v>5057</v>
      </c>
      <c r="B153" s="431">
        <v>3</v>
      </c>
      <c r="C153" s="428" t="s">
        <v>1290</v>
      </c>
      <c r="D153" s="428" t="s">
        <v>1320</v>
      </c>
      <c r="E153" s="429"/>
    </row>
    <row r="154" spans="1:5" ht="11.25" customHeight="1">
      <c r="A154" s="426">
        <v>5060</v>
      </c>
      <c r="B154" s="427">
        <v>2.2999999999999998</v>
      </c>
      <c r="C154" s="428" t="s">
        <v>1290</v>
      </c>
      <c r="D154" s="428" t="s">
        <v>1321</v>
      </c>
      <c r="E154" s="429"/>
    </row>
    <row r="155" spans="1:5" ht="11.25" customHeight="1">
      <c r="A155" s="430">
        <v>5065</v>
      </c>
      <c r="B155" s="431">
        <v>2.2999999999999998</v>
      </c>
      <c r="C155" s="428" t="s">
        <v>1290</v>
      </c>
      <c r="D155" s="428" t="s">
        <v>1322</v>
      </c>
      <c r="E155" s="429"/>
    </row>
    <row r="156" spans="1:5" ht="11.25" customHeight="1">
      <c r="A156" s="426">
        <v>5070</v>
      </c>
      <c r="B156" s="427">
        <v>1.8</v>
      </c>
      <c r="C156" s="428" t="s">
        <v>1290</v>
      </c>
      <c r="D156" s="428" t="s">
        <v>1323</v>
      </c>
      <c r="E156" s="429"/>
    </row>
    <row r="157" spans="1:5" ht="11.25" customHeight="1">
      <c r="A157" s="426">
        <v>5080</v>
      </c>
      <c r="B157" s="427">
        <v>1.3</v>
      </c>
      <c r="C157" s="428" t="s">
        <v>1290</v>
      </c>
      <c r="D157" s="428" t="s">
        <v>1324</v>
      </c>
      <c r="E157" s="429"/>
    </row>
    <row r="158" spans="1:5" ht="11.25" customHeight="1">
      <c r="A158" s="426">
        <v>5082</v>
      </c>
      <c r="B158" s="427">
        <v>2.8</v>
      </c>
      <c r="C158" s="428" t="s">
        <v>1290</v>
      </c>
      <c r="D158" s="428" t="s">
        <v>1325</v>
      </c>
      <c r="E158" s="429"/>
    </row>
    <row r="159" spans="1:5" ht="11.25" customHeight="1">
      <c r="A159" s="426">
        <v>5090</v>
      </c>
      <c r="B159" s="427">
        <v>2</v>
      </c>
      <c r="C159" s="428" t="s">
        <v>1290</v>
      </c>
      <c r="D159" s="428" t="s">
        <v>1326</v>
      </c>
      <c r="E159" s="429"/>
    </row>
    <row r="160" spans="1:5" ht="11.25" customHeight="1">
      <c r="A160" s="426">
        <v>5092</v>
      </c>
      <c r="B160" s="427">
        <v>4</v>
      </c>
      <c r="C160" s="428" t="s">
        <v>1290</v>
      </c>
      <c r="D160" s="428" t="s">
        <v>1327</v>
      </c>
      <c r="E160" s="429"/>
    </row>
    <row r="161" spans="1:5" ht="11.25" customHeight="1">
      <c r="A161" s="430">
        <v>5095</v>
      </c>
      <c r="B161" s="431">
        <v>2.2999999999999998</v>
      </c>
      <c r="C161" s="428" t="s">
        <v>1290</v>
      </c>
      <c r="D161" s="428" t="s">
        <v>1328</v>
      </c>
      <c r="E161" s="429"/>
    </row>
    <row r="162" spans="1:5" ht="11.25" customHeight="1">
      <c r="A162" s="426">
        <v>5100</v>
      </c>
      <c r="B162" s="427">
        <v>3.3</v>
      </c>
      <c r="C162" s="428" t="s">
        <v>1290</v>
      </c>
      <c r="D162" s="428" t="s">
        <v>1329</v>
      </c>
      <c r="E162" s="429"/>
    </row>
    <row r="163" spans="1:5" ht="11.25" customHeight="1">
      <c r="A163" s="426">
        <v>5110</v>
      </c>
      <c r="B163" s="427">
        <v>5</v>
      </c>
      <c r="C163" s="428" t="s">
        <v>1290</v>
      </c>
      <c r="D163" s="428" t="s">
        <v>1330</v>
      </c>
      <c r="E163" s="429"/>
    </row>
    <row r="164" spans="1:5" ht="11.25" customHeight="1">
      <c r="A164" s="426">
        <v>5120</v>
      </c>
      <c r="B164" s="427">
        <v>5.8</v>
      </c>
      <c r="C164" s="428" t="s">
        <v>1290</v>
      </c>
      <c r="D164" s="428" t="s">
        <v>1331</v>
      </c>
      <c r="E164" s="429"/>
    </row>
    <row r="165" spans="1:5" ht="11.25" customHeight="1">
      <c r="A165" s="426">
        <v>5121</v>
      </c>
      <c r="B165" s="427">
        <v>5</v>
      </c>
      <c r="C165" s="428" t="s">
        <v>1290</v>
      </c>
      <c r="D165" s="428" t="s">
        <v>1332</v>
      </c>
      <c r="E165" s="429"/>
    </row>
    <row r="166" spans="1:5" ht="11.25" customHeight="1">
      <c r="A166" s="426">
        <v>5125</v>
      </c>
      <c r="B166" s="427">
        <v>4.8</v>
      </c>
      <c r="C166" s="428" t="s">
        <v>1290</v>
      </c>
      <c r="D166" s="428" t="s">
        <v>1333</v>
      </c>
      <c r="E166" s="429"/>
    </row>
    <row r="167" spans="1:5" ht="11.25" customHeight="1">
      <c r="A167" s="426">
        <v>5130</v>
      </c>
      <c r="B167" s="427">
        <v>3.5</v>
      </c>
      <c r="C167" s="428" t="s">
        <v>1290</v>
      </c>
      <c r="D167" s="428" t="s">
        <v>1334</v>
      </c>
      <c r="E167" s="429"/>
    </row>
    <row r="168" spans="1:5" ht="11.25" customHeight="1">
      <c r="A168" s="426">
        <v>5131</v>
      </c>
      <c r="B168" s="427">
        <v>2</v>
      </c>
      <c r="C168" s="428" t="s">
        <v>1290</v>
      </c>
      <c r="D168" s="428" t="s">
        <v>1335</v>
      </c>
      <c r="E168" s="429"/>
    </row>
    <row r="169" spans="1:5" ht="11.25" customHeight="1">
      <c r="A169" s="426">
        <v>5132</v>
      </c>
      <c r="B169" s="427">
        <v>6.5</v>
      </c>
      <c r="C169" s="428" t="s">
        <v>1290</v>
      </c>
      <c r="D169" s="428" t="s">
        <v>1336</v>
      </c>
      <c r="E169" s="429"/>
    </row>
    <row r="170" spans="1:5" ht="11.25" customHeight="1">
      <c r="A170" s="430">
        <v>5140</v>
      </c>
      <c r="B170" s="431">
        <v>4</v>
      </c>
      <c r="C170" s="428" t="s">
        <v>1290</v>
      </c>
      <c r="D170" s="428" t="s">
        <v>1337</v>
      </c>
      <c r="E170" s="429"/>
    </row>
    <row r="171" spans="1:5" ht="11.25" customHeight="1">
      <c r="A171" s="430">
        <v>5146</v>
      </c>
      <c r="B171" s="431">
        <v>3.5</v>
      </c>
      <c r="C171" s="428" t="s">
        <v>1290</v>
      </c>
      <c r="D171" s="428" t="s">
        <v>1338</v>
      </c>
      <c r="E171" s="429"/>
    </row>
    <row r="172" spans="1:5" ht="11.25" customHeight="1">
      <c r="A172" s="430">
        <v>5147</v>
      </c>
      <c r="B172" s="431">
        <v>3</v>
      </c>
      <c r="C172" s="428" t="s">
        <v>1290</v>
      </c>
      <c r="D172" s="428" t="s">
        <v>1339</v>
      </c>
      <c r="E172" s="429"/>
    </row>
    <row r="173" spans="1:5" ht="11.25" customHeight="1">
      <c r="A173" s="430">
        <v>5148</v>
      </c>
      <c r="B173" s="431">
        <v>2.5</v>
      </c>
      <c r="C173" s="428" t="s">
        <v>1290</v>
      </c>
      <c r="D173" s="428" t="s">
        <v>1340</v>
      </c>
      <c r="E173" s="429"/>
    </row>
    <row r="174" spans="1:5" ht="11.25" customHeight="1">
      <c r="A174" s="430">
        <v>5149</v>
      </c>
      <c r="B174" s="431">
        <v>2.5</v>
      </c>
      <c r="C174" s="428" t="s">
        <v>1290</v>
      </c>
      <c r="D174" s="428" t="s">
        <v>1341</v>
      </c>
      <c r="E174" s="429"/>
    </row>
    <row r="175" spans="1:5" ht="11.25" customHeight="1">
      <c r="A175" s="430">
        <v>5150</v>
      </c>
      <c r="B175" s="431">
        <v>9</v>
      </c>
      <c r="C175" s="428" t="s">
        <v>1290</v>
      </c>
      <c r="D175" s="428" t="s">
        <v>1342</v>
      </c>
      <c r="E175" s="429"/>
    </row>
    <row r="176" spans="1:5" ht="11.25" customHeight="1">
      <c r="A176" s="430">
        <v>5160</v>
      </c>
      <c r="B176" s="431">
        <v>2</v>
      </c>
      <c r="C176" s="428" t="s">
        <v>1290</v>
      </c>
      <c r="D176" s="428" t="s">
        <v>1343</v>
      </c>
      <c r="E176" s="429"/>
    </row>
    <row r="177" spans="1:5" ht="11.25" customHeight="1">
      <c r="A177" s="426">
        <v>5165</v>
      </c>
      <c r="B177" s="427">
        <v>3.5</v>
      </c>
      <c r="C177" s="428" t="s">
        <v>1290</v>
      </c>
      <c r="D177" s="428" t="s">
        <v>1344</v>
      </c>
      <c r="E177" s="429"/>
    </row>
    <row r="178" spans="1:5" ht="11.25" customHeight="1">
      <c r="A178" s="426">
        <v>5170</v>
      </c>
      <c r="B178" s="427">
        <v>2.2000000000000002</v>
      </c>
      <c r="C178" s="428" t="s">
        <v>1290</v>
      </c>
      <c r="D178" s="428" t="s">
        <v>1345</v>
      </c>
      <c r="E178" s="429"/>
    </row>
    <row r="179" spans="1:5" ht="11.25" customHeight="1">
      <c r="A179" s="430">
        <v>5171</v>
      </c>
      <c r="B179" s="431">
        <v>2.8</v>
      </c>
      <c r="C179" s="428" t="s">
        <v>1290</v>
      </c>
      <c r="D179" s="428" t="s">
        <v>1346</v>
      </c>
      <c r="E179" s="429"/>
    </row>
    <row r="180" spans="1:5" ht="11.25" customHeight="1">
      <c r="A180" s="426">
        <v>5175</v>
      </c>
      <c r="B180" s="427">
        <v>3.5</v>
      </c>
      <c r="C180" s="428" t="s">
        <v>1290</v>
      </c>
      <c r="D180" s="428" t="s">
        <v>1347</v>
      </c>
      <c r="E180" s="429"/>
    </row>
    <row r="181" spans="1:5" ht="11.25" customHeight="1">
      <c r="A181" s="426">
        <v>5180</v>
      </c>
      <c r="B181" s="427">
        <v>5.8</v>
      </c>
      <c r="C181" s="428" t="s">
        <v>1290</v>
      </c>
      <c r="D181" s="428" t="s">
        <v>1348</v>
      </c>
      <c r="E181" s="429"/>
    </row>
    <row r="182" spans="1:5" ht="11.25" customHeight="1">
      <c r="A182" s="430">
        <v>5181</v>
      </c>
      <c r="B182" s="431">
        <v>3</v>
      </c>
      <c r="C182" s="428" t="s">
        <v>1290</v>
      </c>
      <c r="D182" s="428" t="s">
        <v>1349</v>
      </c>
      <c r="E182" s="429"/>
    </row>
    <row r="183" spans="1:5" ht="11.25" customHeight="1">
      <c r="A183" s="426">
        <v>5182</v>
      </c>
      <c r="B183" s="427">
        <v>2.2999999999999998</v>
      </c>
      <c r="C183" s="428" t="s">
        <v>1290</v>
      </c>
      <c r="D183" s="428" t="s">
        <v>1350</v>
      </c>
      <c r="E183" s="429"/>
    </row>
    <row r="184" spans="1:5" ht="11.25" customHeight="1">
      <c r="A184" s="426">
        <v>5183</v>
      </c>
      <c r="B184" s="427">
        <v>2</v>
      </c>
      <c r="C184" s="428" t="s">
        <v>1290</v>
      </c>
      <c r="D184" s="428" t="s">
        <v>1351</v>
      </c>
      <c r="E184" s="429"/>
    </row>
    <row r="185" spans="1:5" ht="11.25" customHeight="1">
      <c r="A185" s="426">
        <v>5184</v>
      </c>
      <c r="B185" s="427">
        <v>2.5</v>
      </c>
      <c r="C185" s="428" t="s">
        <v>1290</v>
      </c>
      <c r="D185" s="428" t="s">
        <v>1352</v>
      </c>
      <c r="E185" s="429"/>
    </row>
    <row r="186" spans="1:5" ht="11.25" customHeight="1">
      <c r="A186" s="426">
        <v>5185</v>
      </c>
      <c r="B186" s="427">
        <v>2</v>
      </c>
      <c r="C186" s="428" t="s">
        <v>1290</v>
      </c>
      <c r="D186" s="428" t="s">
        <v>1353</v>
      </c>
      <c r="E186" s="429"/>
    </row>
    <row r="187" spans="1:5" ht="11.25" customHeight="1">
      <c r="A187" s="430">
        <v>5186</v>
      </c>
      <c r="B187" s="431">
        <v>3</v>
      </c>
      <c r="C187" s="428" t="s">
        <v>1290</v>
      </c>
      <c r="D187" s="428" t="s">
        <v>1354</v>
      </c>
      <c r="E187" s="429"/>
    </row>
    <row r="188" spans="1:5" ht="11.25" customHeight="1">
      <c r="A188" s="430">
        <v>5188</v>
      </c>
      <c r="B188" s="431">
        <v>1.5</v>
      </c>
      <c r="C188" s="428" t="s">
        <v>1290</v>
      </c>
      <c r="D188" s="428" t="s">
        <v>1355</v>
      </c>
      <c r="E188" s="429"/>
    </row>
    <row r="189" spans="1:5" ht="11.25" customHeight="1">
      <c r="A189" s="426">
        <v>5189</v>
      </c>
      <c r="B189" s="427">
        <v>2</v>
      </c>
      <c r="C189" s="428" t="s">
        <v>1290</v>
      </c>
      <c r="D189" s="428" t="s">
        <v>1356</v>
      </c>
      <c r="E189" s="429"/>
    </row>
    <row r="190" spans="1:5" ht="11.25" customHeight="1">
      <c r="A190" s="430">
        <v>5190</v>
      </c>
      <c r="B190" s="431">
        <v>2.5</v>
      </c>
      <c r="C190" s="428" t="s">
        <v>1290</v>
      </c>
      <c r="D190" s="428" t="s">
        <v>1357</v>
      </c>
      <c r="E190" s="429"/>
    </row>
    <row r="191" spans="1:5" ht="11.25" customHeight="1">
      <c r="A191" s="430">
        <v>5191</v>
      </c>
      <c r="B191" s="431">
        <v>2.8</v>
      </c>
      <c r="C191" s="428" t="s">
        <v>1290</v>
      </c>
      <c r="D191" s="428" t="s">
        <v>1358</v>
      </c>
      <c r="E191" s="429"/>
    </row>
    <row r="192" spans="1:5" ht="11.25" customHeight="1">
      <c r="A192" s="426">
        <v>5192</v>
      </c>
      <c r="B192" s="427">
        <v>3</v>
      </c>
      <c r="C192" s="428" t="s">
        <v>1290</v>
      </c>
      <c r="D192" s="428" t="s">
        <v>1359</v>
      </c>
      <c r="E192" s="429"/>
    </row>
    <row r="193" spans="1:5" ht="11.25" customHeight="1">
      <c r="A193" s="430">
        <v>5193</v>
      </c>
      <c r="B193" s="431">
        <v>4</v>
      </c>
      <c r="C193" s="428" t="s">
        <v>1290</v>
      </c>
      <c r="D193" s="428" t="s">
        <v>1360</v>
      </c>
      <c r="E193" s="429"/>
    </row>
    <row r="194" spans="1:5" ht="11.25" customHeight="1">
      <c r="A194" s="430">
        <v>5194</v>
      </c>
      <c r="B194" s="431">
        <v>5</v>
      </c>
      <c r="C194" s="428" t="s">
        <v>1290</v>
      </c>
      <c r="D194" s="428" t="s">
        <v>1361</v>
      </c>
      <c r="E194" s="429"/>
    </row>
    <row r="195" spans="1:5" ht="11.25" customHeight="1">
      <c r="A195" s="430">
        <v>5195</v>
      </c>
      <c r="B195" s="431">
        <v>3.5</v>
      </c>
      <c r="C195" s="428" t="s">
        <v>1290</v>
      </c>
      <c r="D195" s="428" t="s">
        <v>1362</v>
      </c>
      <c r="E195" s="429"/>
    </row>
    <row r="196" spans="1:5" ht="11.25" customHeight="1">
      <c r="A196" s="430">
        <v>5197</v>
      </c>
      <c r="B196" s="431">
        <v>2.2999999999999998</v>
      </c>
      <c r="C196" s="428" t="s">
        <v>1290</v>
      </c>
      <c r="D196" s="428" t="s">
        <v>1363</v>
      </c>
      <c r="E196" s="429"/>
    </row>
    <row r="197" spans="1:5" ht="11.25" customHeight="1">
      <c r="A197" s="430">
        <v>5200</v>
      </c>
      <c r="B197" s="431">
        <v>4</v>
      </c>
      <c r="C197" s="428" t="s">
        <v>1290</v>
      </c>
      <c r="D197" s="428" t="s">
        <v>1364</v>
      </c>
      <c r="E197" s="429"/>
    </row>
    <row r="198" spans="1:5" ht="11.25" customHeight="1">
      <c r="A198" s="430">
        <v>5205</v>
      </c>
      <c r="B198" s="431">
        <v>2.2999999999999998</v>
      </c>
      <c r="C198" s="428" t="s">
        <v>1290</v>
      </c>
      <c r="D198" s="428" t="s">
        <v>1365</v>
      </c>
      <c r="E198" s="429"/>
    </row>
    <row r="199" spans="1:5" ht="11.25" customHeight="1">
      <c r="A199" s="430">
        <v>6010</v>
      </c>
      <c r="B199" s="431">
        <v>3</v>
      </c>
      <c r="C199" s="428" t="s">
        <v>1366</v>
      </c>
      <c r="D199" s="428" t="s">
        <v>1367</v>
      </c>
      <c r="E199" s="429"/>
    </row>
    <row r="200" spans="1:5" ht="11.25" customHeight="1">
      <c r="A200" s="430">
        <v>6020</v>
      </c>
      <c r="B200" s="431">
        <v>4</v>
      </c>
      <c r="C200" s="428" t="s">
        <v>1366</v>
      </c>
      <c r="D200" s="428" t="s">
        <v>1368</v>
      </c>
      <c r="E200" s="429"/>
    </row>
    <row r="201" spans="1:5" ht="11.25" customHeight="1">
      <c r="A201" s="426">
        <v>6030</v>
      </c>
      <c r="B201" s="427">
        <v>3.3</v>
      </c>
      <c r="C201" s="428" t="s">
        <v>1366</v>
      </c>
      <c r="D201" s="428" t="s">
        <v>1369</v>
      </c>
      <c r="E201" s="429"/>
    </row>
    <row r="202" spans="1:5" ht="11.25" customHeight="1">
      <c r="A202" s="426">
        <v>6040</v>
      </c>
      <c r="B202" s="427">
        <v>3</v>
      </c>
      <c r="C202" s="428" t="s">
        <v>1366</v>
      </c>
      <c r="D202" s="428" t="s">
        <v>1370</v>
      </c>
      <c r="E202" s="429"/>
    </row>
    <row r="203" spans="1:5" ht="11.25" customHeight="1">
      <c r="A203" s="426">
        <v>6050</v>
      </c>
      <c r="B203" s="427">
        <v>6</v>
      </c>
      <c r="C203" s="428" t="s">
        <v>1366</v>
      </c>
      <c r="D203" s="428" t="s">
        <v>1371</v>
      </c>
      <c r="E203" s="429"/>
    </row>
    <row r="204" spans="1:5" ht="11.25" customHeight="1">
      <c r="A204" s="426">
        <v>6052</v>
      </c>
      <c r="B204" s="427">
        <v>3.8</v>
      </c>
      <c r="C204" s="428" t="s">
        <v>1366</v>
      </c>
      <c r="D204" s="428" t="s">
        <v>1372</v>
      </c>
      <c r="E204" s="429"/>
    </row>
    <row r="205" spans="1:5" ht="11.25" customHeight="1">
      <c r="A205" s="426">
        <v>6060</v>
      </c>
      <c r="B205" s="427">
        <v>3.3</v>
      </c>
      <c r="C205" s="428" t="s">
        <v>1366</v>
      </c>
      <c r="D205" s="428" t="s">
        <v>1373</v>
      </c>
      <c r="E205" s="429"/>
    </row>
    <row r="206" spans="1:5" ht="11.25" customHeight="1">
      <c r="A206" s="426">
        <v>6070</v>
      </c>
      <c r="B206" s="427">
        <v>6</v>
      </c>
      <c r="C206" s="428" t="s">
        <v>1366</v>
      </c>
      <c r="D206" s="428" t="s">
        <v>1374</v>
      </c>
      <c r="E206" s="429"/>
    </row>
    <row r="207" spans="1:5" ht="11.25" customHeight="1">
      <c r="A207" s="426">
        <v>6072</v>
      </c>
      <c r="B207" s="427">
        <v>4</v>
      </c>
      <c r="C207" s="428" t="s">
        <v>1366</v>
      </c>
      <c r="D207" s="428" t="s">
        <v>1375</v>
      </c>
      <c r="E207" s="429"/>
    </row>
    <row r="208" spans="1:5" ht="11.25" customHeight="1">
      <c r="A208" s="426">
        <v>6074</v>
      </c>
      <c r="B208" s="427">
        <v>2.2999999999999998</v>
      </c>
      <c r="C208" s="428" t="s">
        <v>1366</v>
      </c>
      <c r="D208" s="428" t="s">
        <v>1376</v>
      </c>
      <c r="E208" s="429"/>
    </row>
    <row r="209" spans="1:5" ht="11.25" customHeight="1">
      <c r="A209" s="430">
        <v>6080</v>
      </c>
      <c r="B209" s="431">
        <v>5</v>
      </c>
      <c r="C209" s="428" t="s">
        <v>1366</v>
      </c>
      <c r="D209" s="428" t="s">
        <v>1377</v>
      </c>
      <c r="E209" s="429"/>
    </row>
    <row r="210" spans="1:5" ht="11.25" customHeight="1">
      <c r="A210" s="430">
        <v>6090</v>
      </c>
      <c r="B210" s="431">
        <v>4.5</v>
      </c>
      <c r="C210" s="428" t="s">
        <v>1366</v>
      </c>
      <c r="D210" s="428" t="s">
        <v>1378</v>
      </c>
      <c r="E210" s="429"/>
    </row>
    <row r="211" spans="1:5" ht="11.25" customHeight="1">
      <c r="A211" s="430">
        <v>6100</v>
      </c>
      <c r="B211" s="431">
        <v>5</v>
      </c>
      <c r="C211" s="428" t="s">
        <v>1366</v>
      </c>
      <c r="D211" s="428" t="s">
        <v>1379</v>
      </c>
      <c r="E211" s="429"/>
    </row>
    <row r="212" spans="1:5" ht="11.25" customHeight="1">
      <c r="A212" s="430">
        <v>6110</v>
      </c>
      <c r="B212" s="431">
        <v>5</v>
      </c>
      <c r="C212" s="428" t="s">
        <v>1366</v>
      </c>
      <c r="D212" s="428" t="s">
        <v>1380</v>
      </c>
      <c r="E212" s="429"/>
    </row>
    <row r="213" spans="1:5" ht="11.25" customHeight="1">
      <c r="A213" s="430">
        <v>6120</v>
      </c>
      <c r="B213" s="431">
        <v>5</v>
      </c>
      <c r="C213" s="428" t="s">
        <v>1366</v>
      </c>
      <c r="D213" s="428" t="s">
        <v>1381</v>
      </c>
      <c r="E213" s="429"/>
    </row>
    <row r="214" spans="1:5" ht="11.25" customHeight="1">
      <c r="A214" s="430">
        <v>6122</v>
      </c>
      <c r="B214" s="431">
        <v>5</v>
      </c>
      <c r="C214" s="428" t="s">
        <v>1366</v>
      </c>
      <c r="D214" s="428" t="s">
        <v>1382</v>
      </c>
      <c r="E214" s="429"/>
    </row>
    <row r="215" spans="1:5" ht="11.25" customHeight="1">
      <c r="A215" s="426">
        <v>6124</v>
      </c>
      <c r="B215" s="427">
        <v>3</v>
      </c>
      <c r="C215" s="428" t="s">
        <v>1366</v>
      </c>
      <c r="D215" s="428" t="s">
        <v>1383</v>
      </c>
      <c r="E215" s="429"/>
    </row>
    <row r="216" spans="1:5" ht="11.25" customHeight="1">
      <c r="A216" s="430">
        <v>6126</v>
      </c>
      <c r="B216" s="431">
        <v>2.5</v>
      </c>
      <c r="C216" s="428" t="s">
        <v>1366</v>
      </c>
      <c r="D216" s="428" t="s">
        <v>1384</v>
      </c>
      <c r="E216" s="429"/>
    </row>
    <row r="217" spans="1:5" ht="11.25" customHeight="1">
      <c r="A217" s="430">
        <v>6127</v>
      </c>
      <c r="B217" s="431">
        <v>4.5</v>
      </c>
      <c r="C217" s="428" t="s">
        <v>1366</v>
      </c>
      <c r="D217" s="428" t="s">
        <v>1385</v>
      </c>
      <c r="E217" s="429"/>
    </row>
    <row r="218" spans="1:5" ht="11.25" customHeight="1">
      <c r="A218" s="430">
        <v>6128</v>
      </c>
      <c r="B218" s="431">
        <v>6</v>
      </c>
      <c r="C218" s="428" t="s">
        <v>1366</v>
      </c>
      <c r="D218" s="428" t="s">
        <v>1386</v>
      </c>
      <c r="E218" s="429"/>
    </row>
    <row r="219" spans="1:5" ht="11.25" customHeight="1">
      <c r="A219" s="430">
        <v>6130</v>
      </c>
      <c r="B219" s="431">
        <v>4.5</v>
      </c>
      <c r="C219" s="428" t="s">
        <v>1366</v>
      </c>
      <c r="D219" s="428" t="s">
        <v>1387</v>
      </c>
      <c r="E219" s="429"/>
    </row>
    <row r="220" spans="1:5" ht="11.25" customHeight="1">
      <c r="A220" s="426">
        <v>6140</v>
      </c>
      <c r="B220" s="427">
        <v>3.8</v>
      </c>
      <c r="C220" s="428" t="s">
        <v>1366</v>
      </c>
      <c r="D220" s="428" t="s">
        <v>1388</v>
      </c>
      <c r="E220" s="429"/>
    </row>
    <row r="221" spans="1:5" ht="11.25" customHeight="1">
      <c r="A221" s="430">
        <v>6144</v>
      </c>
      <c r="B221" s="431">
        <v>3</v>
      </c>
      <c r="C221" s="428" t="s">
        <v>1366</v>
      </c>
      <c r="D221" s="428" t="s">
        <v>1389</v>
      </c>
      <c r="E221" s="429"/>
    </row>
    <row r="222" spans="1:5" ht="11.25" customHeight="1">
      <c r="A222" s="426">
        <v>6150</v>
      </c>
      <c r="B222" s="427">
        <v>5</v>
      </c>
      <c r="C222" s="428" t="s">
        <v>1366</v>
      </c>
      <c r="D222" s="428" t="s">
        <v>1390</v>
      </c>
      <c r="E222" s="429"/>
    </row>
    <row r="223" spans="1:5" ht="11.25" customHeight="1">
      <c r="A223" s="426">
        <v>6160</v>
      </c>
      <c r="B223" s="427">
        <v>3.3</v>
      </c>
      <c r="C223" s="428" t="s">
        <v>1366</v>
      </c>
      <c r="D223" s="428" t="s">
        <v>1391</v>
      </c>
      <c r="E223" s="429"/>
    </row>
    <row r="224" spans="1:5" ht="11.25" customHeight="1">
      <c r="A224" s="426">
        <v>6165</v>
      </c>
      <c r="B224" s="427">
        <v>4.5</v>
      </c>
      <c r="C224" s="428" t="s">
        <v>1366</v>
      </c>
      <c r="D224" s="428" t="s">
        <v>1392</v>
      </c>
      <c r="E224" s="429"/>
    </row>
    <row r="225" spans="1:5" ht="11.25" customHeight="1">
      <c r="A225" s="430">
        <v>6167</v>
      </c>
      <c r="B225" s="431">
        <v>3</v>
      </c>
      <c r="C225" s="428" t="s">
        <v>1366</v>
      </c>
      <c r="D225" s="428" t="s">
        <v>1393</v>
      </c>
      <c r="E225" s="429"/>
    </row>
    <row r="226" spans="1:5" ht="11.25" customHeight="1">
      <c r="A226" s="430">
        <v>6170</v>
      </c>
      <c r="B226" s="431">
        <v>3</v>
      </c>
      <c r="C226" s="428" t="s">
        <v>1366</v>
      </c>
      <c r="D226" s="428" t="s">
        <v>1394</v>
      </c>
      <c r="E226" s="429"/>
    </row>
    <row r="227" spans="1:5" ht="11.25" customHeight="1">
      <c r="A227" s="430">
        <v>6180</v>
      </c>
      <c r="B227" s="431">
        <v>6</v>
      </c>
      <c r="C227" s="428" t="s">
        <v>1366</v>
      </c>
      <c r="D227" s="428" t="s">
        <v>1395</v>
      </c>
      <c r="E227" s="429"/>
    </row>
    <row r="228" spans="1:5" ht="11.25" customHeight="1">
      <c r="A228" s="430">
        <v>6190</v>
      </c>
      <c r="B228" s="431">
        <v>4.5</v>
      </c>
      <c r="C228" s="428" t="s">
        <v>1366</v>
      </c>
      <c r="D228" s="428" t="s">
        <v>1396</v>
      </c>
      <c r="E228" s="429"/>
    </row>
    <row r="229" spans="1:5" ht="11.25" customHeight="1">
      <c r="A229" s="430">
        <v>6200</v>
      </c>
      <c r="B229" s="431">
        <v>4.5</v>
      </c>
      <c r="C229" s="428" t="s">
        <v>1366</v>
      </c>
      <c r="D229" s="428" t="s">
        <v>1397</v>
      </c>
      <c r="E229" s="429"/>
    </row>
    <row r="230" spans="1:5" ht="11.25" customHeight="1">
      <c r="A230" s="426">
        <v>6205</v>
      </c>
      <c r="B230" s="427">
        <v>2</v>
      </c>
      <c r="C230" s="428" t="s">
        <v>1366</v>
      </c>
      <c r="D230" s="428" t="s">
        <v>1398</v>
      </c>
      <c r="E230" s="429"/>
    </row>
    <row r="231" spans="1:5" ht="11.25" customHeight="1">
      <c r="A231" s="430">
        <v>6210</v>
      </c>
      <c r="B231" s="431">
        <v>5</v>
      </c>
      <c r="C231" s="428" t="s">
        <v>1366</v>
      </c>
      <c r="D231" s="428" t="s">
        <v>1399</v>
      </c>
      <c r="E231" s="429"/>
    </row>
    <row r="232" spans="1:5" ht="11.25" customHeight="1">
      <c r="A232" s="430">
        <v>6220</v>
      </c>
      <c r="B232" s="431">
        <v>4.5</v>
      </c>
      <c r="C232" s="428" t="s">
        <v>1366</v>
      </c>
      <c r="D232" s="428" t="s">
        <v>1400</v>
      </c>
      <c r="E232" s="429"/>
    </row>
    <row r="233" spans="1:5" ht="11.25" customHeight="1">
      <c r="A233" s="426">
        <v>6225</v>
      </c>
      <c r="B233" s="427">
        <v>2</v>
      </c>
      <c r="C233" s="428" t="s">
        <v>1366</v>
      </c>
      <c r="D233" s="428" t="s">
        <v>1401</v>
      </c>
      <c r="E233" s="429"/>
    </row>
    <row r="234" spans="1:5" ht="11.25" customHeight="1">
      <c r="A234" s="430">
        <v>6230</v>
      </c>
      <c r="B234" s="431">
        <v>4.5</v>
      </c>
      <c r="C234" s="428" t="s">
        <v>1366</v>
      </c>
      <c r="D234" s="428" t="s">
        <v>1402</v>
      </c>
      <c r="E234" s="429"/>
    </row>
    <row r="235" spans="1:5" ht="11.25" customHeight="1">
      <c r="A235" s="426">
        <v>6240</v>
      </c>
      <c r="B235" s="427">
        <v>3.3</v>
      </c>
      <c r="C235" s="428" t="s">
        <v>1366</v>
      </c>
      <c r="D235" s="428" t="s">
        <v>1403</v>
      </c>
      <c r="E235" s="429"/>
    </row>
    <row r="236" spans="1:5" ht="11.25" customHeight="1">
      <c r="A236" s="430">
        <v>7010</v>
      </c>
      <c r="B236" s="431">
        <v>1</v>
      </c>
      <c r="C236" s="428" t="s">
        <v>1404</v>
      </c>
      <c r="D236" s="428" t="s">
        <v>1405</v>
      </c>
      <c r="E236" s="429"/>
    </row>
    <row r="237" spans="1:5" ht="11.25" customHeight="1">
      <c r="A237" s="426">
        <v>7011</v>
      </c>
      <c r="B237" s="427">
        <v>1.3</v>
      </c>
      <c r="C237" s="428" t="s">
        <v>1404</v>
      </c>
      <c r="D237" s="428" t="s">
        <v>1406</v>
      </c>
      <c r="E237" s="429"/>
    </row>
    <row r="238" spans="1:5" ht="11.25" customHeight="1">
      <c r="A238" s="426">
        <v>7020</v>
      </c>
      <c r="B238" s="427">
        <v>1.3</v>
      </c>
      <c r="C238" s="428" t="s">
        <v>1404</v>
      </c>
      <c r="D238" s="428" t="s">
        <v>1407</v>
      </c>
      <c r="E238" s="429"/>
    </row>
    <row r="239" spans="1:5" ht="11.25" customHeight="1">
      <c r="A239" s="426">
        <v>7021</v>
      </c>
      <c r="B239" s="427">
        <v>1.3</v>
      </c>
      <c r="C239" s="428" t="s">
        <v>1404</v>
      </c>
      <c r="D239" s="428" t="s">
        <v>1408</v>
      </c>
      <c r="E239" s="429"/>
    </row>
    <row r="240" spans="1:5" ht="11.25" customHeight="1">
      <c r="A240" s="426">
        <v>7022</v>
      </c>
      <c r="B240" s="427">
        <v>1.5</v>
      </c>
      <c r="C240" s="428" t="s">
        <v>1404</v>
      </c>
      <c r="D240" s="428" t="s">
        <v>1409</v>
      </c>
      <c r="E240" s="429"/>
    </row>
    <row r="241" spans="1:5" ht="11.25" customHeight="1">
      <c r="A241" s="426">
        <v>7023</v>
      </c>
      <c r="B241" s="427">
        <v>1.8</v>
      </c>
      <c r="C241" s="428" t="s">
        <v>1404</v>
      </c>
      <c r="D241" s="428" t="s">
        <v>1410</v>
      </c>
      <c r="E241" s="429"/>
    </row>
    <row r="242" spans="1:5" ht="11.25" customHeight="1">
      <c r="A242" s="430">
        <v>7024</v>
      </c>
      <c r="B242" s="431">
        <v>1.3</v>
      </c>
      <c r="C242" s="428" t="s">
        <v>1404</v>
      </c>
      <c r="D242" s="428" t="s">
        <v>1411</v>
      </c>
      <c r="E242" s="429"/>
    </row>
    <row r="243" spans="1:5" ht="11.25" customHeight="1">
      <c r="A243" s="426">
        <v>7025</v>
      </c>
      <c r="B243" s="427">
        <v>1.5</v>
      </c>
      <c r="C243" s="428" t="s">
        <v>1404</v>
      </c>
      <c r="D243" s="428" t="s">
        <v>1412</v>
      </c>
      <c r="E243" s="429"/>
    </row>
    <row r="244" spans="1:5" ht="11.25" customHeight="1">
      <c r="A244" s="426">
        <v>7026</v>
      </c>
      <c r="B244" s="427">
        <v>1.3</v>
      </c>
      <c r="C244" s="428" t="s">
        <v>1404</v>
      </c>
      <c r="D244" s="428" t="s">
        <v>1413</v>
      </c>
      <c r="E244" s="429"/>
    </row>
    <row r="245" spans="1:5" ht="11.25" customHeight="1">
      <c r="A245" s="426">
        <v>7030</v>
      </c>
      <c r="B245" s="427">
        <v>1</v>
      </c>
      <c r="C245" s="428" t="s">
        <v>1404</v>
      </c>
      <c r="D245" s="428" t="s">
        <v>1414</v>
      </c>
      <c r="E245" s="429"/>
    </row>
    <row r="246" spans="1:5" ht="11.25" customHeight="1">
      <c r="A246" s="426">
        <v>7040</v>
      </c>
      <c r="B246" s="427">
        <v>1.3</v>
      </c>
      <c r="C246" s="428" t="s">
        <v>1404</v>
      </c>
      <c r="D246" s="428" t="s">
        <v>1415</v>
      </c>
      <c r="E246" s="429"/>
    </row>
    <row r="247" spans="1:5" ht="11.25" customHeight="1">
      <c r="A247" s="426">
        <v>7041</v>
      </c>
      <c r="B247" s="427">
        <v>1.8</v>
      </c>
      <c r="C247" s="428" t="s">
        <v>1404</v>
      </c>
      <c r="D247" s="428" t="s">
        <v>1416</v>
      </c>
      <c r="E247" s="429"/>
    </row>
    <row r="248" spans="1:5" ht="11.25" customHeight="1">
      <c r="A248" s="430">
        <v>7050</v>
      </c>
      <c r="B248" s="431">
        <v>1.3</v>
      </c>
      <c r="C248" s="428" t="s">
        <v>1404</v>
      </c>
      <c r="D248" s="428" t="s">
        <v>1417</v>
      </c>
      <c r="E248" s="429"/>
    </row>
    <row r="249" spans="1:5" ht="11.25" customHeight="1">
      <c r="A249" s="430">
        <v>7060</v>
      </c>
      <c r="B249" s="431">
        <v>1.3</v>
      </c>
      <c r="C249" s="428" t="s">
        <v>1404</v>
      </c>
      <c r="D249" s="428" t="s">
        <v>1418</v>
      </c>
      <c r="E249" s="429"/>
    </row>
    <row r="250" spans="1:5" ht="11.25" customHeight="1">
      <c r="A250" s="426">
        <v>7070</v>
      </c>
      <c r="B250" s="427">
        <v>1.3</v>
      </c>
      <c r="C250" s="428" t="s">
        <v>1404</v>
      </c>
      <c r="D250" s="428" t="s">
        <v>1419</v>
      </c>
      <c r="E250" s="429"/>
    </row>
    <row r="251" spans="1:5" ht="11.25" customHeight="1">
      <c r="A251" s="430">
        <v>7075</v>
      </c>
      <c r="B251" s="431">
        <v>1</v>
      </c>
      <c r="C251" s="428" t="s">
        <v>1404</v>
      </c>
      <c r="D251" s="428" t="s">
        <v>1420</v>
      </c>
      <c r="E251" s="429"/>
    </row>
    <row r="252" spans="1:5" ht="11.25" customHeight="1">
      <c r="A252" s="426">
        <v>8009</v>
      </c>
      <c r="B252" s="427">
        <v>3.3</v>
      </c>
      <c r="C252" s="428" t="s">
        <v>1421</v>
      </c>
      <c r="D252" s="428" t="s">
        <v>1422</v>
      </c>
      <c r="E252" s="429"/>
    </row>
    <row r="253" spans="1:5" ht="11.25" customHeight="1">
      <c r="A253" s="426">
        <v>8010</v>
      </c>
      <c r="B253" s="427">
        <v>5.5</v>
      </c>
      <c r="C253" s="428" t="s">
        <v>1421</v>
      </c>
      <c r="D253" s="428" t="s">
        <v>1423</v>
      </c>
      <c r="E253" s="429"/>
    </row>
    <row r="254" spans="1:5" ht="11.25" customHeight="1">
      <c r="A254" s="426">
        <v>8019</v>
      </c>
      <c r="B254" s="427">
        <v>4.5</v>
      </c>
      <c r="C254" s="428" t="s">
        <v>1421</v>
      </c>
      <c r="D254" s="428" t="s">
        <v>1424</v>
      </c>
      <c r="E254" s="429"/>
    </row>
    <row r="255" spans="1:5" ht="11.25" customHeight="1">
      <c r="A255" s="426">
        <v>8020</v>
      </c>
      <c r="B255" s="427">
        <v>6.3</v>
      </c>
      <c r="C255" s="428" t="s">
        <v>1421</v>
      </c>
      <c r="D255" s="428" t="s">
        <v>1425</v>
      </c>
      <c r="E255" s="429"/>
    </row>
    <row r="256" spans="1:5" ht="11.25" customHeight="1">
      <c r="A256" s="426">
        <v>8025</v>
      </c>
      <c r="B256" s="427">
        <v>3.5</v>
      </c>
      <c r="C256" s="428" t="s">
        <v>1421</v>
      </c>
      <c r="D256" s="428" t="s">
        <v>1426</v>
      </c>
      <c r="E256" s="429"/>
    </row>
    <row r="257" spans="1:5" ht="11.25" customHeight="1">
      <c r="A257" s="426">
        <v>8030</v>
      </c>
      <c r="B257" s="427">
        <v>6.3</v>
      </c>
      <c r="C257" s="428" t="s">
        <v>1421</v>
      </c>
      <c r="D257" s="428" t="s">
        <v>1427</v>
      </c>
      <c r="E257" s="429"/>
    </row>
    <row r="258" spans="1:5" ht="11.25" customHeight="1">
      <c r="A258" s="426">
        <v>8040</v>
      </c>
      <c r="B258" s="427">
        <v>5</v>
      </c>
      <c r="C258" s="428" t="s">
        <v>1421</v>
      </c>
      <c r="D258" s="428" t="s">
        <v>1428</v>
      </c>
      <c r="E258" s="429"/>
    </row>
    <row r="259" spans="1:5" ht="11.25" customHeight="1">
      <c r="A259" s="426">
        <v>8045</v>
      </c>
      <c r="B259" s="427">
        <v>3.5</v>
      </c>
      <c r="C259" s="428" t="s">
        <v>1421</v>
      </c>
      <c r="D259" s="428" t="s">
        <v>1429</v>
      </c>
      <c r="E259" s="429"/>
    </row>
    <row r="260" spans="1:5" ht="11.25" customHeight="1">
      <c r="A260" s="426">
        <v>8050</v>
      </c>
      <c r="B260" s="427">
        <v>5</v>
      </c>
      <c r="C260" s="428" t="s">
        <v>1421</v>
      </c>
      <c r="D260" s="428" t="s">
        <v>1430</v>
      </c>
      <c r="E260" s="429"/>
    </row>
    <row r="261" spans="1:5" ht="11.25" customHeight="1">
      <c r="A261" s="426">
        <v>8052</v>
      </c>
      <c r="B261" s="427">
        <v>7.8</v>
      </c>
      <c r="C261" s="428" t="s">
        <v>1421</v>
      </c>
      <c r="D261" s="428" t="s">
        <v>1431</v>
      </c>
      <c r="E261" s="429"/>
    </row>
    <row r="262" spans="1:5" ht="11.25" customHeight="1">
      <c r="A262" s="426">
        <v>8055</v>
      </c>
      <c r="B262" s="427">
        <v>2.8</v>
      </c>
      <c r="C262" s="428" t="s">
        <v>1421</v>
      </c>
      <c r="D262" s="428" t="s">
        <v>1432</v>
      </c>
      <c r="E262" s="429"/>
    </row>
    <row r="263" spans="1:5" ht="11.25" customHeight="1">
      <c r="A263" s="426">
        <v>8057</v>
      </c>
      <c r="B263" s="427">
        <v>8.3000000000000007</v>
      </c>
      <c r="C263" s="428" t="s">
        <v>1421</v>
      </c>
      <c r="D263" s="428" t="s">
        <v>1433</v>
      </c>
      <c r="E263" s="429"/>
    </row>
    <row r="264" spans="1:5" ht="11.25" customHeight="1">
      <c r="A264" s="426">
        <v>8058</v>
      </c>
      <c r="B264" s="427">
        <v>5.3</v>
      </c>
      <c r="C264" s="428" t="s">
        <v>1421</v>
      </c>
      <c r="D264" s="428" t="s">
        <v>1434</v>
      </c>
      <c r="E264" s="429"/>
    </row>
    <row r="265" spans="1:5" ht="11.25" customHeight="1">
      <c r="A265" s="426">
        <v>8060</v>
      </c>
      <c r="B265" s="427">
        <v>5.8</v>
      </c>
      <c r="C265" s="428" t="s">
        <v>1421</v>
      </c>
      <c r="D265" s="428" t="s">
        <v>1435</v>
      </c>
      <c r="E265" s="429"/>
    </row>
    <row r="266" spans="1:5" ht="11.25" customHeight="1">
      <c r="A266" s="426">
        <v>8065</v>
      </c>
      <c r="B266" s="427">
        <v>2.2999999999999998</v>
      </c>
      <c r="C266" s="428" t="s">
        <v>1421</v>
      </c>
      <c r="D266" s="428" t="s">
        <v>1436</v>
      </c>
      <c r="E266" s="429"/>
    </row>
    <row r="267" spans="1:5" ht="11.25" customHeight="1">
      <c r="A267" s="426">
        <v>8070</v>
      </c>
      <c r="B267" s="427">
        <v>4</v>
      </c>
      <c r="C267" s="428" t="s">
        <v>1421</v>
      </c>
      <c r="D267" s="428" t="s">
        <v>1437</v>
      </c>
      <c r="E267" s="429"/>
    </row>
    <row r="268" spans="1:5" ht="11.25" customHeight="1">
      <c r="A268" s="426">
        <v>8080</v>
      </c>
      <c r="B268" s="427">
        <v>6.3</v>
      </c>
      <c r="C268" s="428" t="s">
        <v>1421</v>
      </c>
      <c r="D268" s="428" t="s">
        <v>1438</v>
      </c>
      <c r="E268" s="429"/>
    </row>
    <row r="269" spans="1:5" ht="11.25" customHeight="1">
      <c r="A269" s="430">
        <v>8090</v>
      </c>
      <c r="B269" s="431">
        <v>5</v>
      </c>
      <c r="C269" s="428" t="s">
        <v>1421</v>
      </c>
      <c r="D269" s="428" t="s">
        <v>1439</v>
      </c>
      <c r="E269" s="429"/>
    </row>
    <row r="270" spans="1:5" ht="11.25" customHeight="1">
      <c r="A270" s="426">
        <v>8095</v>
      </c>
      <c r="B270" s="427">
        <v>5.5</v>
      </c>
      <c r="C270" s="428" t="s">
        <v>1421</v>
      </c>
      <c r="D270" s="428" t="s">
        <v>1440</v>
      </c>
      <c r="E270" s="429"/>
    </row>
    <row r="271" spans="1:5" ht="11.25" customHeight="1">
      <c r="A271" s="426">
        <v>8100</v>
      </c>
      <c r="B271" s="427">
        <v>2.5</v>
      </c>
      <c r="C271" s="428" t="s">
        <v>1421</v>
      </c>
      <c r="D271" s="428" t="s">
        <v>1441</v>
      </c>
      <c r="E271" s="429"/>
    </row>
    <row r="272" spans="1:5" ht="11.25" customHeight="1">
      <c r="A272" s="426">
        <v>8110</v>
      </c>
      <c r="B272" s="427">
        <v>6</v>
      </c>
      <c r="C272" s="428" t="s">
        <v>1421</v>
      </c>
      <c r="D272" s="428" t="s">
        <v>1442</v>
      </c>
      <c r="E272" s="429"/>
    </row>
    <row r="273" spans="1:5" ht="11.25" customHeight="1">
      <c r="A273" s="426">
        <v>8120</v>
      </c>
      <c r="B273" s="427">
        <v>5</v>
      </c>
      <c r="C273" s="428" t="s">
        <v>1421</v>
      </c>
      <c r="D273" s="428" t="s">
        <v>1443</v>
      </c>
      <c r="E273" s="429"/>
    </row>
    <row r="274" spans="1:5" ht="11.25" customHeight="1">
      <c r="A274" s="426">
        <v>8125</v>
      </c>
      <c r="B274" s="427">
        <v>4.5</v>
      </c>
      <c r="C274" s="428" t="s">
        <v>1421</v>
      </c>
      <c r="D274" s="428" t="s">
        <v>1444</v>
      </c>
      <c r="E274" s="429"/>
    </row>
    <row r="275" spans="1:5" ht="11.25" customHeight="1">
      <c r="A275" s="426">
        <v>8130</v>
      </c>
      <c r="B275" s="427">
        <v>2.5</v>
      </c>
      <c r="C275" s="428" t="s">
        <v>1421</v>
      </c>
      <c r="D275" s="428" t="s">
        <v>1445</v>
      </c>
      <c r="E275" s="429"/>
    </row>
    <row r="276" spans="1:5" ht="11.25" customHeight="1">
      <c r="A276" s="426">
        <v>8135</v>
      </c>
      <c r="B276" s="427">
        <v>2</v>
      </c>
      <c r="C276" s="428" t="s">
        <v>1421</v>
      </c>
      <c r="D276" s="428" t="s">
        <v>1446</v>
      </c>
      <c r="E276" s="429"/>
    </row>
    <row r="277" spans="1:5" ht="11.25" customHeight="1">
      <c r="A277" s="426">
        <v>8140</v>
      </c>
      <c r="B277" s="427">
        <v>4.3</v>
      </c>
      <c r="C277" s="428" t="s">
        <v>1421</v>
      </c>
      <c r="D277" s="428" t="s">
        <v>1447</v>
      </c>
      <c r="E277" s="429"/>
    </row>
    <row r="278" spans="1:5" ht="11.25" customHeight="1">
      <c r="A278" s="426">
        <v>8145</v>
      </c>
      <c r="B278" s="427">
        <v>4.3</v>
      </c>
      <c r="C278" s="428" t="s">
        <v>1421</v>
      </c>
      <c r="D278" s="428" t="s">
        <v>1448</v>
      </c>
      <c r="E278" s="429"/>
    </row>
    <row r="279" spans="1:5" ht="11.25" customHeight="1">
      <c r="A279" s="430">
        <v>8150</v>
      </c>
      <c r="B279" s="431">
        <v>4.5</v>
      </c>
      <c r="C279" s="428" t="s">
        <v>1421</v>
      </c>
      <c r="D279" s="428" t="s">
        <v>1449</v>
      </c>
      <c r="E279" s="429"/>
    </row>
    <row r="280" spans="1:5" ht="11.25" customHeight="1">
      <c r="A280" s="426">
        <v>8160</v>
      </c>
      <c r="B280" s="427">
        <v>3.8</v>
      </c>
      <c r="C280" s="428" t="s">
        <v>1421</v>
      </c>
      <c r="D280" s="428" t="s">
        <v>1450</v>
      </c>
      <c r="E280" s="429"/>
    </row>
    <row r="281" spans="1:5" ht="11.25" customHeight="1">
      <c r="A281" s="426">
        <v>8165</v>
      </c>
      <c r="B281" s="427">
        <v>4</v>
      </c>
      <c r="C281" s="428" t="s">
        <v>1421</v>
      </c>
      <c r="D281" s="428" t="s">
        <v>1451</v>
      </c>
      <c r="E281" s="429"/>
    </row>
    <row r="282" spans="1:5" ht="11.25" customHeight="1">
      <c r="A282" s="430">
        <v>8170</v>
      </c>
      <c r="B282" s="431">
        <v>4</v>
      </c>
      <c r="C282" s="428" t="s">
        <v>1421</v>
      </c>
      <c r="D282" s="428" t="s">
        <v>1452</v>
      </c>
      <c r="E282" s="429"/>
    </row>
    <row r="283" spans="1:5" ht="11.25" customHeight="1">
      <c r="A283" s="430">
        <v>8180</v>
      </c>
      <c r="B283" s="431">
        <v>3</v>
      </c>
      <c r="C283" s="428" t="s">
        <v>1421</v>
      </c>
      <c r="D283" s="428" t="s">
        <v>1453</v>
      </c>
      <c r="E283" s="429"/>
    </row>
    <row r="284" spans="1:5" ht="11.25" customHeight="1">
      <c r="A284" s="430">
        <v>8190</v>
      </c>
      <c r="B284" s="431">
        <v>4</v>
      </c>
      <c r="C284" s="428" t="s">
        <v>1421</v>
      </c>
      <c r="D284" s="428" t="s">
        <v>1454</v>
      </c>
      <c r="E284" s="429"/>
    </row>
    <row r="285" spans="1:5" ht="11.25" customHeight="1">
      <c r="A285" s="426">
        <v>8192</v>
      </c>
      <c r="B285" s="427">
        <v>5.5</v>
      </c>
      <c r="C285" s="428" t="s">
        <v>1421</v>
      </c>
      <c r="D285" s="428" t="s">
        <v>1455</v>
      </c>
      <c r="E285" s="429"/>
    </row>
    <row r="286" spans="1:5" ht="11.25" customHeight="1">
      <c r="A286" s="426">
        <v>8195</v>
      </c>
      <c r="B286" s="427">
        <v>5.3</v>
      </c>
      <c r="C286" s="428" t="s">
        <v>1421</v>
      </c>
      <c r="D286" s="428" t="s">
        <v>1456</v>
      </c>
      <c r="E286" s="429"/>
    </row>
    <row r="287" spans="1:5" ht="11.25" customHeight="1">
      <c r="A287" s="426">
        <v>8200</v>
      </c>
      <c r="B287" s="427">
        <v>6</v>
      </c>
      <c r="C287" s="428" t="s">
        <v>1421</v>
      </c>
      <c r="D287" s="428" t="s">
        <v>1457</v>
      </c>
      <c r="E287" s="429"/>
    </row>
    <row r="288" spans="1:5" ht="11.25" customHeight="1">
      <c r="A288" s="426">
        <v>8202</v>
      </c>
      <c r="B288" s="427">
        <v>7.5</v>
      </c>
      <c r="C288" s="428" t="s">
        <v>1421</v>
      </c>
      <c r="D288" s="428" t="s">
        <v>1458</v>
      </c>
      <c r="E288" s="429"/>
    </row>
    <row r="289" spans="1:5" ht="11.25" customHeight="1">
      <c r="A289" s="426">
        <v>8210</v>
      </c>
      <c r="B289" s="427">
        <v>4</v>
      </c>
      <c r="C289" s="428" t="s">
        <v>1421</v>
      </c>
      <c r="D289" s="428" t="s">
        <v>1459</v>
      </c>
      <c r="E289" s="429"/>
    </row>
    <row r="290" spans="1:5" ht="11.25" customHeight="1">
      <c r="A290" s="426">
        <v>8215</v>
      </c>
      <c r="B290" s="427">
        <v>3.5</v>
      </c>
      <c r="C290" s="428" t="s">
        <v>1421</v>
      </c>
      <c r="D290" s="428" t="s">
        <v>1460</v>
      </c>
      <c r="E290" s="429"/>
    </row>
    <row r="291" spans="1:5" ht="11.25" customHeight="1">
      <c r="A291" s="426">
        <v>8220</v>
      </c>
      <c r="B291" s="427">
        <v>3</v>
      </c>
      <c r="C291" s="428" t="s">
        <v>1421</v>
      </c>
      <c r="D291" s="428" t="s">
        <v>1461</v>
      </c>
      <c r="E291" s="429"/>
    </row>
    <row r="292" spans="1:5" ht="11.25" customHeight="1">
      <c r="A292" s="430">
        <v>8230</v>
      </c>
      <c r="B292" s="431">
        <v>1.5</v>
      </c>
      <c r="C292" s="428" t="s">
        <v>1421</v>
      </c>
      <c r="D292" s="428" t="s">
        <v>1462</v>
      </c>
      <c r="E292" s="429"/>
    </row>
    <row r="293" spans="1:5" ht="11.25" customHeight="1">
      <c r="A293" s="426">
        <v>8239</v>
      </c>
      <c r="B293" s="427">
        <v>3.5</v>
      </c>
      <c r="C293" s="428" t="s">
        <v>1421</v>
      </c>
      <c r="D293" s="428" t="s">
        <v>1463</v>
      </c>
      <c r="E293" s="429"/>
    </row>
    <row r="294" spans="1:5" ht="11.25" customHeight="1">
      <c r="A294" s="426">
        <v>8240</v>
      </c>
      <c r="B294" s="427">
        <v>4.5</v>
      </c>
      <c r="C294" s="428" t="s">
        <v>1421</v>
      </c>
      <c r="D294" s="428" t="s">
        <v>1464</v>
      </c>
      <c r="E294" s="429"/>
    </row>
    <row r="295" spans="1:5" ht="11.25" customHeight="1">
      <c r="A295" s="426">
        <v>8241</v>
      </c>
      <c r="B295" s="427">
        <v>5</v>
      </c>
      <c r="C295" s="428" t="s">
        <v>1421</v>
      </c>
      <c r="D295" s="428" t="s">
        <v>1465</v>
      </c>
      <c r="E295" s="429"/>
    </row>
    <row r="296" spans="1:5" ht="11.25" customHeight="1">
      <c r="A296" s="426">
        <v>8245</v>
      </c>
      <c r="B296" s="427">
        <v>3.8</v>
      </c>
      <c r="C296" s="428" t="s">
        <v>1421</v>
      </c>
      <c r="D296" s="428" t="s">
        <v>1466</v>
      </c>
      <c r="E296" s="429"/>
    </row>
    <row r="297" spans="1:5" ht="11.25" customHeight="1">
      <c r="A297" s="426">
        <v>8246</v>
      </c>
      <c r="B297" s="427">
        <v>3.5</v>
      </c>
      <c r="C297" s="428" t="s">
        <v>1421</v>
      </c>
      <c r="D297" s="428" t="s">
        <v>1467</v>
      </c>
      <c r="E297" s="429"/>
    </row>
    <row r="298" spans="1:5" ht="11.25" customHeight="1">
      <c r="A298" s="426">
        <v>8248</v>
      </c>
      <c r="B298" s="427">
        <v>4.5</v>
      </c>
      <c r="C298" s="428" t="s">
        <v>1421</v>
      </c>
      <c r="D298" s="428" t="s">
        <v>1468</v>
      </c>
      <c r="E298" s="429"/>
    </row>
    <row r="299" spans="1:5" ht="11.25" customHeight="1">
      <c r="A299" s="426">
        <v>8250</v>
      </c>
      <c r="B299" s="427">
        <v>3.3</v>
      </c>
      <c r="C299" s="428" t="s">
        <v>1421</v>
      </c>
      <c r="D299" s="428" t="s">
        <v>1469</v>
      </c>
      <c r="E299" s="429"/>
    </row>
    <row r="300" spans="1:5" ht="11.25" customHeight="1">
      <c r="A300" s="430">
        <v>8251</v>
      </c>
      <c r="B300" s="431">
        <v>3</v>
      </c>
      <c r="C300" s="428" t="s">
        <v>1421</v>
      </c>
      <c r="D300" s="428" t="s">
        <v>1470</v>
      </c>
      <c r="E300" s="429"/>
    </row>
    <row r="301" spans="1:5" ht="11.25" customHeight="1">
      <c r="A301" s="426">
        <v>8255</v>
      </c>
      <c r="B301" s="427">
        <v>5.5</v>
      </c>
      <c r="C301" s="428" t="s">
        <v>1421</v>
      </c>
      <c r="D301" s="428" t="s">
        <v>1471</v>
      </c>
      <c r="E301" s="429"/>
    </row>
    <row r="302" spans="1:5" ht="11.25" customHeight="1">
      <c r="A302" s="426">
        <v>8260</v>
      </c>
      <c r="B302" s="427">
        <v>3</v>
      </c>
      <c r="C302" s="428" t="s">
        <v>1421</v>
      </c>
      <c r="D302" s="428" t="s">
        <v>1472</v>
      </c>
      <c r="E302" s="429"/>
    </row>
    <row r="303" spans="1:5" ht="11.25" customHeight="1">
      <c r="A303" s="426">
        <v>8261</v>
      </c>
      <c r="B303" s="427">
        <v>4</v>
      </c>
      <c r="C303" s="428" t="s">
        <v>1421</v>
      </c>
      <c r="D303" s="428" t="s">
        <v>1473</v>
      </c>
      <c r="E303" s="429"/>
    </row>
    <row r="304" spans="1:5" ht="11.25" customHeight="1">
      <c r="A304" s="426">
        <v>8262</v>
      </c>
      <c r="B304" s="427">
        <v>6</v>
      </c>
      <c r="C304" s="428" t="s">
        <v>1421</v>
      </c>
      <c r="D304" s="428" t="s">
        <v>1474</v>
      </c>
      <c r="E304" s="429"/>
    </row>
    <row r="305" spans="1:5" ht="11.25" customHeight="1">
      <c r="A305" s="430">
        <v>9000</v>
      </c>
      <c r="B305" s="431">
        <v>1.5</v>
      </c>
      <c r="C305" s="428" t="s">
        <v>1475</v>
      </c>
      <c r="D305" s="428" t="s">
        <v>1476</v>
      </c>
      <c r="E305" s="429"/>
    </row>
    <row r="306" spans="1:5" ht="11.25" customHeight="1">
      <c r="A306" s="430">
        <v>9005</v>
      </c>
      <c r="B306" s="431">
        <v>2.5</v>
      </c>
      <c r="C306" s="428" t="s">
        <v>1475</v>
      </c>
      <c r="D306" s="428" t="s">
        <v>1477</v>
      </c>
      <c r="E306" s="429"/>
    </row>
    <row r="307" spans="1:5" ht="11.25" customHeight="1">
      <c r="A307" s="426">
        <v>9010</v>
      </c>
      <c r="B307" s="427">
        <v>1.5</v>
      </c>
      <c r="C307" s="428" t="s">
        <v>1475</v>
      </c>
      <c r="D307" s="428" t="s">
        <v>1478</v>
      </c>
      <c r="E307" s="429"/>
    </row>
    <row r="308" spans="1:5" ht="11.25" customHeight="1">
      <c r="A308" s="426">
        <v>9013</v>
      </c>
      <c r="B308" s="427">
        <v>1.5</v>
      </c>
      <c r="C308" s="428" t="s">
        <v>1475</v>
      </c>
      <c r="D308" s="428" t="s">
        <v>1479</v>
      </c>
      <c r="E308" s="429"/>
    </row>
    <row r="309" spans="1:5" ht="11.25" customHeight="1">
      <c r="A309" s="426">
        <v>9015</v>
      </c>
      <c r="B309" s="427">
        <v>1.5</v>
      </c>
      <c r="C309" s="428" t="s">
        <v>1475</v>
      </c>
      <c r="D309" s="428" t="s">
        <v>1480</v>
      </c>
      <c r="E309" s="429"/>
    </row>
    <row r="310" spans="1:5" ht="11.25" customHeight="1">
      <c r="A310" s="426">
        <v>9020</v>
      </c>
      <c r="B310" s="427">
        <v>1.8</v>
      </c>
      <c r="C310" s="428" t="s">
        <v>1475</v>
      </c>
      <c r="D310" s="428" t="s">
        <v>1481</v>
      </c>
      <c r="E310" s="429"/>
    </row>
    <row r="311" spans="1:5" ht="11.25" customHeight="1">
      <c r="A311" s="426">
        <v>9025</v>
      </c>
      <c r="B311" s="427">
        <v>1</v>
      </c>
      <c r="C311" s="428" t="s">
        <v>1475</v>
      </c>
      <c r="D311" s="428" t="s">
        <v>1482</v>
      </c>
      <c r="E311" s="429"/>
    </row>
    <row r="312" spans="1:5" ht="11.25" customHeight="1">
      <c r="A312" s="426">
        <v>9030</v>
      </c>
      <c r="B312" s="427">
        <v>1.3</v>
      </c>
      <c r="C312" s="428" t="s">
        <v>1475</v>
      </c>
      <c r="D312" s="428" t="s">
        <v>1483</v>
      </c>
      <c r="E312" s="429"/>
    </row>
    <row r="313" spans="1:5" ht="11.25" customHeight="1">
      <c r="A313" s="426">
        <v>9040</v>
      </c>
      <c r="B313" s="427">
        <v>1.3</v>
      </c>
      <c r="C313" s="428" t="s">
        <v>1475</v>
      </c>
      <c r="D313" s="428" t="s">
        <v>1484</v>
      </c>
      <c r="E313" s="429"/>
    </row>
    <row r="314" spans="1:5" ht="11.25" customHeight="1">
      <c r="A314" s="426">
        <v>9045</v>
      </c>
      <c r="B314" s="427">
        <v>1</v>
      </c>
      <c r="C314" s="428" t="s">
        <v>1475</v>
      </c>
      <c r="D314" s="428" t="s">
        <v>1485</v>
      </c>
      <c r="E314" s="429"/>
    </row>
    <row r="315" spans="1:5" ht="11.25" customHeight="1">
      <c r="A315" s="430">
        <v>9050</v>
      </c>
      <c r="B315" s="431">
        <v>1.8</v>
      </c>
      <c r="C315" s="428" t="s">
        <v>1475</v>
      </c>
      <c r="D315" s="428" t="s">
        <v>1486</v>
      </c>
      <c r="E315" s="429"/>
    </row>
    <row r="316" spans="1:5" ht="11.25" customHeight="1">
      <c r="A316" s="430">
        <v>9055</v>
      </c>
      <c r="B316" s="431">
        <v>1.5</v>
      </c>
      <c r="C316" s="428" t="s">
        <v>1475</v>
      </c>
      <c r="D316" s="428" t="s">
        <v>1487</v>
      </c>
      <c r="E316" s="429"/>
    </row>
    <row r="317" spans="1:5" ht="11.25" customHeight="1">
      <c r="A317" s="426">
        <v>9060</v>
      </c>
      <c r="B317" s="427">
        <v>1.3</v>
      </c>
      <c r="C317" s="428" t="s">
        <v>1475</v>
      </c>
      <c r="D317" s="428" t="s">
        <v>1488</v>
      </c>
      <c r="E317" s="429"/>
    </row>
    <row r="318" spans="1:5" ht="11.25" customHeight="1">
      <c r="A318" s="426">
        <v>9065</v>
      </c>
      <c r="B318" s="427">
        <v>1.8</v>
      </c>
      <c r="C318" s="428" t="s">
        <v>1475</v>
      </c>
      <c r="D318" s="428" t="s">
        <v>1489</v>
      </c>
      <c r="E318" s="429"/>
    </row>
    <row r="319" spans="1:5" ht="11.25" customHeight="1">
      <c r="A319" s="430">
        <v>9070</v>
      </c>
      <c r="B319" s="431">
        <v>1.8</v>
      </c>
      <c r="C319" s="428" t="s">
        <v>1475</v>
      </c>
      <c r="D319" s="428" t="s">
        <v>1490</v>
      </c>
      <c r="E319" s="429"/>
    </row>
    <row r="320" spans="1:5" ht="11.25" customHeight="1">
      <c r="A320" s="426">
        <v>9071</v>
      </c>
      <c r="B320" s="427">
        <v>2.5</v>
      </c>
      <c r="C320" s="428" t="s">
        <v>1475</v>
      </c>
      <c r="D320" s="428" t="s">
        <v>1491</v>
      </c>
      <c r="E320" s="429"/>
    </row>
    <row r="321" spans="1:5" ht="11.25" customHeight="1">
      <c r="A321" s="426">
        <v>9075</v>
      </c>
      <c r="B321" s="427">
        <v>1.8</v>
      </c>
      <c r="C321" s="428" t="s">
        <v>1475</v>
      </c>
      <c r="D321" s="428" t="s">
        <v>1492</v>
      </c>
      <c r="E321" s="429"/>
    </row>
    <row r="322" spans="1:5" ht="11.25" customHeight="1">
      <c r="A322" s="430">
        <v>9080</v>
      </c>
      <c r="B322" s="431">
        <v>3</v>
      </c>
      <c r="C322" s="428" t="s">
        <v>1475</v>
      </c>
      <c r="D322" s="428" t="s">
        <v>1493</v>
      </c>
      <c r="E322" s="429"/>
    </row>
    <row r="323" spans="1:5" ht="11.25" customHeight="1">
      <c r="A323" s="426">
        <v>9085</v>
      </c>
      <c r="B323" s="427">
        <v>2.5</v>
      </c>
      <c r="C323" s="428" t="s">
        <v>1475</v>
      </c>
      <c r="D323" s="428" t="s">
        <v>1494</v>
      </c>
      <c r="E323" s="429"/>
    </row>
    <row r="324" spans="1:5" ht="11.25" customHeight="1">
      <c r="A324" s="430">
        <v>9090</v>
      </c>
      <c r="B324" s="431">
        <v>3.3</v>
      </c>
      <c r="C324" s="428" t="s">
        <v>1475</v>
      </c>
      <c r="D324" s="428" t="s">
        <v>1495</v>
      </c>
      <c r="E324" s="429"/>
    </row>
    <row r="325" spans="1:5" ht="11.25" customHeight="1">
      <c r="A325" s="430">
        <v>9095</v>
      </c>
      <c r="B325" s="431">
        <v>3.5</v>
      </c>
      <c r="C325" s="428" t="s">
        <v>1475</v>
      </c>
      <c r="D325" s="428" t="s">
        <v>1496</v>
      </c>
      <c r="E325" s="429"/>
    </row>
    <row r="326" spans="1:5" ht="11.25" customHeight="1">
      <c r="A326" s="426">
        <v>9100</v>
      </c>
      <c r="B326" s="427">
        <v>1.8</v>
      </c>
      <c r="C326" s="428" t="s">
        <v>1475</v>
      </c>
      <c r="D326" s="428" t="s">
        <v>1497</v>
      </c>
      <c r="E326" s="429"/>
    </row>
    <row r="327" spans="1:5" ht="11.25" customHeight="1">
      <c r="A327" s="426">
        <v>9101</v>
      </c>
      <c r="B327" s="427">
        <v>3</v>
      </c>
      <c r="C327" s="428" t="s">
        <v>1475</v>
      </c>
      <c r="D327" s="428" t="s">
        <v>1498</v>
      </c>
      <c r="E327" s="429"/>
    </row>
    <row r="328" spans="1:5" ht="11.25" customHeight="1">
      <c r="A328" s="430">
        <v>9105</v>
      </c>
      <c r="B328" s="431">
        <v>2</v>
      </c>
      <c r="C328" s="428" t="s">
        <v>1475</v>
      </c>
      <c r="D328" s="428" t="s">
        <v>1499</v>
      </c>
      <c r="E328" s="429"/>
    </row>
    <row r="329" spans="1:5" ht="11.25" customHeight="1">
      <c r="A329" s="430">
        <v>9106</v>
      </c>
      <c r="B329" s="431">
        <v>3.5</v>
      </c>
      <c r="C329" s="428" t="s">
        <v>1475</v>
      </c>
      <c r="D329" s="428" t="s">
        <v>1500</v>
      </c>
      <c r="E329" s="429"/>
    </row>
    <row r="330" spans="1:5" ht="11.25" customHeight="1">
      <c r="A330" s="430">
        <v>9110</v>
      </c>
      <c r="B330" s="431">
        <v>2.5</v>
      </c>
      <c r="C330" s="428" t="s">
        <v>1475</v>
      </c>
      <c r="D330" s="428" t="s">
        <v>1501</v>
      </c>
      <c r="E330" s="429"/>
    </row>
    <row r="331" spans="1:5" ht="11.25" customHeight="1">
      <c r="A331" s="430">
        <v>9115</v>
      </c>
      <c r="B331" s="431">
        <v>1.5</v>
      </c>
      <c r="C331" s="428" t="s">
        <v>1475</v>
      </c>
      <c r="D331" s="428" t="s">
        <v>1502</v>
      </c>
      <c r="E331" s="429"/>
    </row>
    <row r="332" spans="1:5" ht="11.25" customHeight="1">
      <c r="A332" s="432">
        <v>10010</v>
      </c>
      <c r="B332" s="427">
        <v>1.8</v>
      </c>
      <c r="C332" s="428" t="s">
        <v>1503</v>
      </c>
      <c r="D332" s="428" t="s">
        <v>1504</v>
      </c>
      <c r="E332" s="429"/>
    </row>
    <row r="333" spans="1:5" ht="11.25" customHeight="1">
      <c r="A333" s="432">
        <v>10020</v>
      </c>
      <c r="B333" s="427">
        <v>2.2999999999999998</v>
      </c>
      <c r="C333" s="428" t="s">
        <v>1503</v>
      </c>
      <c r="D333" s="428" t="s">
        <v>1505</v>
      </c>
      <c r="E333" s="429"/>
    </row>
    <row r="334" spans="1:5" ht="11.25" customHeight="1">
      <c r="A334" s="432">
        <v>10030</v>
      </c>
      <c r="B334" s="427">
        <v>2.2999999999999998</v>
      </c>
      <c r="C334" s="428" t="s">
        <v>1503</v>
      </c>
      <c r="D334" s="428" t="s">
        <v>1506</v>
      </c>
      <c r="E334" s="429"/>
    </row>
    <row r="335" spans="1:5" ht="11.25" customHeight="1">
      <c r="A335" s="432">
        <v>10035</v>
      </c>
      <c r="B335" s="427">
        <v>2.5</v>
      </c>
      <c r="C335" s="428" t="s">
        <v>1503</v>
      </c>
      <c r="D335" s="428" t="s">
        <v>1507</v>
      </c>
      <c r="E335" s="429"/>
    </row>
    <row r="336" spans="1:5" ht="11.25" customHeight="1">
      <c r="A336" s="432">
        <v>10040</v>
      </c>
      <c r="B336" s="427">
        <v>3.8</v>
      </c>
      <c r="C336" s="428" t="s">
        <v>1503</v>
      </c>
      <c r="D336" s="428" t="s">
        <v>1508</v>
      </c>
      <c r="E336" s="429"/>
    </row>
    <row r="337" spans="1:5" ht="11.25" customHeight="1">
      <c r="A337" s="432">
        <v>10045</v>
      </c>
      <c r="B337" s="427">
        <v>3</v>
      </c>
      <c r="C337" s="428" t="s">
        <v>1503</v>
      </c>
      <c r="D337" s="428" t="s">
        <v>1509</v>
      </c>
      <c r="E337" s="429"/>
    </row>
    <row r="338" spans="1:5" ht="11.25" customHeight="1">
      <c r="A338" s="432">
        <v>10050</v>
      </c>
      <c r="B338" s="427">
        <v>2</v>
      </c>
      <c r="C338" s="428" t="s">
        <v>1503</v>
      </c>
      <c r="D338" s="428" t="s">
        <v>1510</v>
      </c>
      <c r="E338" s="429"/>
    </row>
    <row r="339" spans="1:5" ht="11.25" customHeight="1">
      <c r="A339" s="432">
        <v>10060</v>
      </c>
      <c r="B339" s="427">
        <v>1.8</v>
      </c>
      <c r="C339" s="428" t="s">
        <v>1503</v>
      </c>
      <c r="D339" s="428" t="s">
        <v>1511</v>
      </c>
      <c r="E339" s="429"/>
    </row>
    <row r="340" spans="1:5" ht="11.25" customHeight="1">
      <c r="A340" s="432">
        <v>10070</v>
      </c>
      <c r="B340" s="427">
        <v>2.2999999999999998</v>
      </c>
      <c r="C340" s="428" t="s">
        <v>1503</v>
      </c>
      <c r="D340" s="428" t="s">
        <v>1512</v>
      </c>
      <c r="E340" s="429"/>
    </row>
    <row r="341" spans="1:5" ht="11.25" customHeight="1">
      <c r="A341" s="432">
        <v>10074</v>
      </c>
      <c r="B341" s="427">
        <v>2</v>
      </c>
      <c r="C341" s="428" t="s">
        <v>1503</v>
      </c>
      <c r="D341" s="428" t="s">
        <v>1513</v>
      </c>
      <c r="E341" s="429"/>
    </row>
    <row r="342" spans="1:5" ht="11.25" customHeight="1">
      <c r="A342" s="432">
        <v>10077</v>
      </c>
      <c r="B342" s="427">
        <v>2</v>
      </c>
      <c r="C342" s="428" t="s">
        <v>1503</v>
      </c>
      <c r="D342" s="428" t="s">
        <v>1514</v>
      </c>
      <c r="E342" s="429"/>
    </row>
    <row r="343" spans="1:5" ht="11.25" customHeight="1">
      <c r="A343" s="432">
        <v>10080</v>
      </c>
      <c r="B343" s="427">
        <v>3.5</v>
      </c>
      <c r="C343" s="428" t="s">
        <v>1503</v>
      </c>
      <c r="D343" s="428" t="s">
        <v>1515</v>
      </c>
      <c r="E343" s="429"/>
    </row>
    <row r="344" spans="1:5" ht="11.25" customHeight="1">
      <c r="A344" s="432">
        <v>10090</v>
      </c>
      <c r="B344" s="427">
        <v>1.8</v>
      </c>
      <c r="C344" s="428" t="s">
        <v>1503</v>
      </c>
      <c r="D344" s="428" t="s">
        <v>1516</v>
      </c>
      <c r="E344" s="429"/>
    </row>
    <row r="345" spans="1:5" ht="11.25" customHeight="1">
      <c r="A345" s="432">
        <v>10100</v>
      </c>
      <c r="B345" s="427">
        <v>2.5</v>
      </c>
      <c r="C345" s="428" t="s">
        <v>1503</v>
      </c>
      <c r="D345" s="428" t="s">
        <v>1517</v>
      </c>
      <c r="E345" s="429"/>
    </row>
    <row r="346" spans="1:5" ht="11.25" customHeight="1">
      <c r="A346" s="432">
        <v>10110</v>
      </c>
      <c r="B346" s="427">
        <v>1.8</v>
      </c>
      <c r="C346" s="428" t="s">
        <v>1503</v>
      </c>
      <c r="D346" s="428" t="s">
        <v>1518</v>
      </c>
      <c r="E346" s="429"/>
    </row>
    <row r="347" spans="1:5" ht="11.25" customHeight="1">
      <c r="A347" s="433">
        <v>10120</v>
      </c>
      <c r="B347" s="431">
        <v>2</v>
      </c>
      <c r="C347" s="428" t="s">
        <v>1503</v>
      </c>
      <c r="D347" s="428" t="s">
        <v>1519</v>
      </c>
      <c r="E347" s="429"/>
    </row>
    <row r="348" spans="1:5" ht="11.25" customHeight="1">
      <c r="A348" s="433">
        <v>10125</v>
      </c>
      <c r="B348" s="431">
        <v>3</v>
      </c>
      <c r="C348" s="428" t="s">
        <v>1503</v>
      </c>
      <c r="D348" s="428" t="s">
        <v>1520</v>
      </c>
      <c r="E348" s="429"/>
    </row>
    <row r="349" spans="1:5" ht="11.25" customHeight="1">
      <c r="A349" s="433">
        <v>10130</v>
      </c>
      <c r="B349" s="431">
        <v>4</v>
      </c>
      <c r="C349" s="428" t="s">
        <v>1503</v>
      </c>
      <c r="D349" s="428" t="s">
        <v>1521</v>
      </c>
      <c r="E349" s="429"/>
    </row>
    <row r="350" spans="1:5" ht="11.25" customHeight="1">
      <c r="A350" s="432">
        <v>10131</v>
      </c>
      <c r="B350" s="427">
        <v>5.5</v>
      </c>
      <c r="C350" s="428" t="s">
        <v>1503</v>
      </c>
      <c r="D350" s="428" t="s">
        <v>1522</v>
      </c>
      <c r="E350" s="429"/>
    </row>
    <row r="351" spans="1:5" ht="11.25" customHeight="1">
      <c r="A351" s="433">
        <v>10135</v>
      </c>
      <c r="B351" s="431">
        <v>3.5</v>
      </c>
      <c r="C351" s="428" t="s">
        <v>1503</v>
      </c>
      <c r="D351" s="428" t="s">
        <v>1523</v>
      </c>
      <c r="E351" s="429"/>
    </row>
    <row r="352" spans="1:5" ht="11.25" customHeight="1">
      <c r="A352" s="432">
        <v>11003</v>
      </c>
      <c r="B352" s="427">
        <v>2.2999999999999998</v>
      </c>
      <c r="C352" s="428" t="s">
        <v>1524</v>
      </c>
      <c r="D352" s="428" t="s">
        <v>1525</v>
      </c>
      <c r="E352" s="429"/>
    </row>
    <row r="353" spans="1:5" ht="11.25" customHeight="1">
      <c r="A353" s="432">
        <v>11006</v>
      </c>
      <c r="B353" s="427">
        <v>3</v>
      </c>
      <c r="C353" s="428" t="s">
        <v>1524</v>
      </c>
      <c r="D353" s="428" t="s">
        <v>1526</v>
      </c>
      <c r="E353" s="429"/>
    </row>
    <row r="354" spans="1:5" ht="11.25" customHeight="1">
      <c r="A354" s="433">
        <v>11010</v>
      </c>
      <c r="B354" s="431">
        <v>4</v>
      </c>
      <c r="C354" s="428" t="s">
        <v>1524</v>
      </c>
      <c r="D354" s="428" t="s">
        <v>1527</v>
      </c>
      <c r="E354" s="429"/>
    </row>
    <row r="355" spans="1:5" ht="11.25" customHeight="1">
      <c r="A355" s="432">
        <v>11015</v>
      </c>
      <c r="B355" s="427">
        <v>2</v>
      </c>
      <c r="C355" s="428" t="s">
        <v>1524</v>
      </c>
      <c r="D355" s="428" t="s">
        <v>1528</v>
      </c>
      <c r="E355" s="429"/>
    </row>
    <row r="356" spans="1:5" ht="11.25" customHeight="1">
      <c r="A356" s="432">
        <v>11020</v>
      </c>
      <c r="B356" s="427">
        <v>2.2999999999999998</v>
      </c>
      <c r="C356" s="428" t="s">
        <v>1524</v>
      </c>
      <c r="D356" s="428" t="s">
        <v>1529</v>
      </c>
      <c r="E356" s="429"/>
    </row>
    <row r="357" spans="1:5" ht="11.25" customHeight="1">
      <c r="A357" s="433">
        <v>11030</v>
      </c>
      <c r="B357" s="431">
        <v>6</v>
      </c>
      <c r="C357" s="428" t="s">
        <v>1524</v>
      </c>
      <c r="D357" s="428" t="s">
        <v>1530</v>
      </c>
      <c r="E357" s="429"/>
    </row>
    <row r="358" spans="1:5" ht="11.25" customHeight="1">
      <c r="A358" s="433">
        <v>11035</v>
      </c>
      <c r="B358" s="431">
        <v>2</v>
      </c>
      <c r="C358" s="428" t="s">
        <v>1524</v>
      </c>
      <c r="D358" s="428" t="s">
        <v>1531</v>
      </c>
      <c r="E358" s="429"/>
    </row>
    <row r="359" spans="1:5" ht="11.25" customHeight="1">
      <c r="A359" s="432">
        <v>11038</v>
      </c>
      <c r="B359" s="427">
        <v>2.5</v>
      </c>
      <c r="C359" s="428" t="s">
        <v>1524</v>
      </c>
      <c r="D359" s="428" t="s">
        <v>1532</v>
      </c>
      <c r="E359" s="429"/>
    </row>
    <row r="360" spans="1:5" ht="11.25" customHeight="1">
      <c r="A360" s="432">
        <v>11040</v>
      </c>
      <c r="B360" s="427">
        <v>4.3</v>
      </c>
      <c r="C360" s="428" t="s">
        <v>1524</v>
      </c>
      <c r="D360" s="428" t="s">
        <v>1533</v>
      </c>
      <c r="E360" s="429"/>
    </row>
    <row r="361" spans="1:5" ht="11.25" customHeight="1">
      <c r="A361" s="432">
        <v>11042</v>
      </c>
      <c r="B361" s="427">
        <v>7</v>
      </c>
      <c r="C361" s="428" t="s">
        <v>1524</v>
      </c>
      <c r="D361" s="428" t="s">
        <v>1534</v>
      </c>
      <c r="E361" s="429"/>
    </row>
    <row r="362" spans="1:5" ht="11.25" customHeight="1">
      <c r="A362" s="433">
        <v>11050</v>
      </c>
      <c r="B362" s="431">
        <v>8</v>
      </c>
      <c r="C362" s="428" t="s">
        <v>1524</v>
      </c>
      <c r="D362" s="428" t="s">
        <v>1535</v>
      </c>
      <c r="E362" s="429"/>
    </row>
    <row r="363" spans="1:5" ht="11.25" customHeight="1">
      <c r="A363" s="433">
        <v>11060</v>
      </c>
      <c r="B363" s="431">
        <v>8</v>
      </c>
      <c r="C363" s="428" t="s">
        <v>1524</v>
      </c>
      <c r="D363" s="428" t="s">
        <v>1536</v>
      </c>
      <c r="E363" s="429"/>
    </row>
    <row r="364" spans="1:5" ht="11.25" customHeight="1">
      <c r="A364" s="432">
        <v>11070</v>
      </c>
      <c r="B364" s="427">
        <v>4</v>
      </c>
      <c r="C364" s="428" t="s">
        <v>1524</v>
      </c>
      <c r="D364" s="428" t="s">
        <v>1537</v>
      </c>
      <c r="E364" s="429"/>
    </row>
    <row r="365" spans="1:5" ht="11.25" customHeight="1">
      <c r="A365" s="432">
        <v>11080</v>
      </c>
      <c r="B365" s="427">
        <v>5.3</v>
      </c>
      <c r="C365" s="428" t="s">
        <v>1524</v>
      </c>
      <c r="D365" s="428" t="s">
        <v>1538</v>
      </c>
      <c r="E365" s="429"/>
    </row>
    <row r="366" spans="1:5" ht="11.25" customHeight="1">
      <c r="A366" s="432">
        <v>11090</v>
      </c>
      <c r="B366" s="427">
        <v>5</v>
      </c>
      <c r="C366" s="428" t="s">
        <v>1524</v>
      </c>
      <c r="D366" s="428" t="s">
        <v>1539</v>
      </c>
      <c r="E366" s="429"/>
    </row>
    <row r="367" spans="1:5" ht="11.25" customHeight="1">
      <c r="A367" s="432">
        <v>11100</v>
      </c>
      <c r="B367" s="427">
        <v>5.5</v>
      </c>
      <c r="C367" s="428" t="s">
        <v>1524</v>
      </c>
      <c r="D367" s="428" t="s">
        <v>1540</v>
      </c>
      <c r="E367" s="429"/>
    </row>
    <row r="368" spans="1:5" ht="11.25" customHeight="1">
      <c r="A368" s="432">
        <v>11110</v>
      </c>
      <c r="B368" s="427">
        <v>6.3</v>
      </c>
      <c r="C368" s="428" t="s">
        <v>1524</v>
      </c>
      <c r="D368" s="428" t="s">
        <v>1541</v>
      </c>
      <c r="E368" s="429"/>
    </row>
    <row r="369" spans="1:5" ht="11.25" customHeight="1">
      <c r="A369" s="432">
        <v>11115</v>
      </c>
      <c r="B369" s="427">
        <v>2.5</v>
      </c>
      <c r="C369" s="428" t="s">
        <v>1524</v>
      </c>
      <c r="D369" s="428" t="s">
        <v>1542</v>
      </c>
      <c r="E369" s="429"/>
    </row>
    <row r="370" spans="1:5" ht="11.25" customHeight="1">
      <c r="A370" s="432">
        <v>11120</v>
      </c>
      <c r="B370" s="427">
        <v>4</v>
      </c>
      <c r="C370" s="428" t="s">
        <v>1524</v>
      </c>
      <c r="D370" s="428" t="s">
        <v>1543</v>
      </c>
      <c r="E370" s="429"/>
    </row>
    <row r="371" spans="1:5" ht="11.25" customHeight="1">
      <c r="A371" s="432">
        <v>11125</v>
      </c>
      <c r="B371" s="427">
        <v>2.2999999999999998</v>
      </c>
      <c r="C371" s="428" t="s">
        <v>1524</v>
      </c>
      <c r="D371" s="428" t="s">
        <v>1544</v>
      </c>
      <c r="E371" s="429"/>
    </row>
    <row r="372" spans="1:5" ht="11.25" customHeight="1">
      <c r="A372" s="432">
        <v>11126</v>
      </c>
      <c r="B372" s="427">
        <v>3.8</v>
      </c>
      <c r="C372" s="428" t="s">
        <v>1524</v>
      </c>
      <c r="D372" s="428" t="s">
        <v>1545</v>
      </c>
      <c r="E372" s="429"/>
    </row>
    <row r="373" spans="1:5" ht="11.25" customHeight="1">
      <c r="A373" s="432">
        <v>11130</v>
      </c>
      <c r="B373" s="427">
        <v>3.3</v>
      </c>
      <c r="C373" s="428" t="s">
        <v>1524</v>
      </c>
      <c r="D373" s="428" t="s">
        <v>1546</v>
      </c>
      <c r="E373" s="429"/>
    </row>
    <row r="374" spans="1:5" ht="11.25" customHeight="1">
      <c r="A374" s="432">
        <v>11135</v>
      </c>
      <c r="B374" s="427">
        <v>1.8</v>
      </c>
      <c r="C374" s="428" t="s">
        <v>1524</v>
      </c>
      <c r="D374" s="428" t="s">
        <v>1547</v>
      </c>
      <c r="E374" s="429"/>
    </row>
    <row r="375" spans="1:5" ht="11.25" customHeight="1">
      <c r="A375" s="432">
        <v>11145</v>
      </c>
      <c r="B375" s="427">
        <v>7.8</v>
      </c>
      <c r="C375" s="428" t="s">
        <v>1524</v>
      </c>
      <c r="D375" s="428" t="s">
        <v>1548</v>
      </c>
      <c r="E375" s="429"/>
    </row>
    <row r="376" spans="1:5" ht="11.25" customHeight="1">
      <c r="A376" s="432">
        <v>11146</v>
      </c>
      <c r="B376" s="427">
        <v>4.8</v>
      </c>
      <c r="C376" s="428" t="s">
        <v>1524</v>
      </c>
      <c r="D376" s="428" t="s">
        <v>1549</v>
      </c>
      <c r="E376" s="429"/>
    </row>
    <row r="377" spans="1:5" ht="11.25" customHeight="1">
      <c r="A377" s="432">
        <v>11147</v>
      </c>
      <c r="B377" s="427">
        <v>2</v>
      </c>
      <c r="C377" s="428" t="s">
        <v>1524</v>
      </c>
      <c r="D377" s="428" t="s">
        <v>1550</v>
      </c>
      <c r="E377" s="429"/>
    </row>
    <row r="378" spans="1:5" ht="11.25" customHeight="1">
      <c r="A378" s="432">
        <v>11170</v>
      </c>
      <c r="B378" s="427">
        <v>2.8</v>
      </c>
      <c r="C378" s="428" t="s">
        <v>1524</v>
      </c>
      <c r="D378" s="428" t="s">
        <v>1551</v>
      </c>
      <c r="E378" s="429"/>
    </row>
    <row r="379" spans="1:5" ht="11.25" customHeight="1">
      <c r="A379" s="432">
        <v>11180</v>
      </c>
      <c r="B379" s="427">
        <v>3.5</v>
      </c>
      <c r="C379" s="428" t="s">
        <v>1524</v>
      </c>
      <c r="D379" s="428" t="s">
        <v>1552</v>
      </c>
      <c r="E379" s="429"/>
    </row>
    <row r="380" spans="1:5" ht="11.25" customHeight="1">
      <c r="A380" s="432">
        <v>11190</v>
      </c>
      <c r="B380" s="427">
        <v>4.3</v>
      </c>
      <c r="C380" s="428" t="s">
        <v>1524</v>
      </c>
      <c r="D380" s="428" t="s">
        <v>1553</v>
      </c>
      <c r="E380" s="429"/>
    </row>
    <row r="381" spans="1:5" ht="11.25" customHeight="1">
      <c r="A381" s="432">
        <v>11191</v>
      </c>
      <c r="B381" s="427">
        <v>4.3</v>
      </c>
      <c r="C381" s="428" t="s">
        <v>1524</v>
      </c>
      <c r="D381" s="428" t="s">
        <v>1554</v>
      </c>
      <c r="E381" s="429"/>
    </row>
    <row r="382" spans="1:5" ht="11.25" customHeight="1">
      <c r="A382" s="432">
        <v>11192</v>
      </c>
      <c r="B382" s="427">
        <v>4.5</v>
      </c>
      <c r="C382" s="428" t="s">
        <v>1524</v>
      </c>
      <c r="D382" s="428" t="s">
        <v>1555</v>
      </c>
      <c r="E382" s="429"/>
    </row>
    <row r="383" spans="1:5" ht="11.25" customHeight="1">
      <c r="A383" s="432">
        <v>11195</v>
      </c>
      <c r="B383" s="427">
        <v>3.8</v>
      </c>
      <c r="C383" s="428" t="s">
        <v>1524</v>
      </c>
      <c r="D383" s="428" t="s">
        <v>1556</v>
      </c>
      <c r="E383" s="429"/>
    </row>
    <row r="384" spans="1:5" ht="11.25" customHeight="1">
      <c r="A384" s="432">
        <v>11210</v>
      </c>
      <c r="B384" s="427">
        <v>3.5</v>
      </c>
      <c r="C384" s="428" t="s">
        <v>1524</v>
      </c>
      <c r="D384" s="428" t="s">
        <v>1557</v>
      </c>
      <c r="E384" s="429"/>
    </row>
    <row r="385" spans="1:5" ht="11.25" customHeight="1">
      <c r="A385" s="432">
        <v>11220</v>
      </c>
      <c r="B385" s="427">
        <v>1.3</v>
      </c>
      <c r="C385" s="428" t="s">
        <v>1524</v>
      </c>
      <c r="D385" s="428" t="s">
        <v>1558</v>
      </c>
      <c r="E385" s="429"/>
    </row>
    <row r="386" spans="1:5" ht="11.25" customHeight="1">
      <c r="A386" s="432">
        <v>11240</v>
      </c>
      <c r="B386" s="427">
        <v>8</v>
      </c>
      <c r="C386" s="428" t="s">
        <v>1524</v>
      </c>
      <c r="D386" s="428" t="s">
        <v>1559</v>
      </c>
      <c r="E386" s="429"/>
    </row>
    <row r="387" spans="1:5" ht="11.25" customHeight="1">
      <c r="A387" s="432">
        <v>11244</v>
      </c>
      <c r="B387" s="427">
        <v>6.8</v>
      </c>
      <c r="C387" s="428" t="s">
        <v>1524</v>
      </c>
      <c r="D387" s="428" t="s">
        <v>1560</v>
      </c>
      <c r="E387" s="429"/>
    </row>
    <row r="388" spans="1:5" ht="11.25" customHeight="1">
      <c r="A388" s="432">
        <v>11245</v>
      </c>
      <c r="B388" s="427">
        <v>8</v>
      </c>
      <c r="C388" s="428" t="s">
        <v>1524</v>
      </c>
      <c r="D388" s="428" t="s">
        <v>1561</v>
      </c>
      <c r="E388" s="429"/>
    </row>
    <row r="389" spans="1:5" ht="11.25" customHeight="1">
      <c r="A389" s="432">
        <v>11246</v>
      </c>
      <c r="B389" s="427">
        <v>9</v>
      </c>
      <c r="C389" s="428" t="s">
        <v>1524</v>
      </c>
      <c r="D389" s="428" t="s">
        <v>1562</v>
      </c>
      <c r="E389" s="429"/>
    </row>
    <row r="390" spans="1:5" ht="11.25" customHeight="1">
      <c r="A390" s="433">
        <v>11247</v>
      </c>
      <c r="B390" s="431">
        <v>3.5</v>
      </c>
      <c r="C390" s="428" t="s">
        <v>1524</v>
      </c>
      <c r="D390" s="428" t="s">
        <v>1563</v>
      </c>
      <c r="E390" s="429"/>
    </row>
    <row r="391" spans="1:5" ht="11.25" customHeight="1">
      <c r="A391" s="433">
        <v>11248</v>
      </c>
      <c r="B391" s="431">
        <v>5</v>
      </c>
      <c r="C391" s="428" t="s">
        <v>1524</v>
      </c>
      <c r="D391" s="428" t="s">
        <v>1564</v>
      </c>
      <c r="E391" s="429"/>
    </row>
    <row r="392" spans="1:5" ht="11.25" customHeight="1">
      <c r="A392" s="433">
        <v>11249</v>
      </c>
      <c r="B392" s="431">
        <v>7</v>
      </c>
      <c r="C392" s="428" t="s">
        <v>1524</v>
      </c>
      <c r="D392" s="428" t="s">
        <v>1565</v>
      </c>
      <c r="E392" s="429"/>
    </row>
    <row r="393" spans="1:5" ht="11.25" customHeight="1">
      <c r="A393" s="432">
        <v>11250</v>
      </c>
      <c r="B393" s="427">
        <v>17.5</v>
      </c>
      <c r="C393" s="428" t="s">
        <v>1524</v>
      </c>
      <c r="D393" s="428" t="s">
        <v>1566</v>
      </c>
      <c r="E393" s="429"/>
    </row>
    <row r="394" spans="1:5" ht="11.25" customHeight="1">
      <c r="A394" s="432">
        <v>11260</v>
      </c>
      <c r="B394" s="427">
        <v>5</v>
      </c>
      <c r="C394" s="428" t="s">
        <v>1524</v>
      </c>
      <c r="D394" s="428" t="s">
        <v>1567</v>
      </c>
      <c r="E394" s="429"/>
    </row>
    <row r="395" spans="1:5" ht="11.25" customHeight="1">
      <c r="A395" s="432">
        <v>11262</v>
      </c>
      <c r="B395" s="427">
        <v>8</v>
      </c>
      <c r="C395" s="428" t="s">
        <v>1524</v>
      </c>
      <c r="D395" s="428" t="s">
        <v>1568</v>
      </c>
      <c r="E395" s="429"/>
    </row>
    <row r="396" spans="1:5" ht="11.25" customHeight="1">
      <c r="A396" s="432">
        <v>11264</v>
      </c>
      <c r="B396" s="427">
        <v>4.5</v>
      </c>
      <c r="C396" s="428" t="s">
        <v>1524</v>
      </c>
      <c r="D396" s="428" t="s">
        <v>1569</v>
      </c>
      <c r="E396" s="429"/>
    </row>
    <row r="397" spans="1:5" ht="11.25" customHeight="1">
      <c r="A397" s="432">
        <v>11266</v>
      </c>
      <c r="B397" s="427">
        <v>8</v>
      </c>
      <c r="C397" s="428" t="s">
        <v>1524</v>
      </c>
      <c r="D397" s="428" t="s">
        <v>1570</v>
      </c>
      <c r="E397" s="429"/>
    </row>
    <row r="398" spans="1:5" ht="11.25" customHeight="1">
      <c r="A398" s="432">
        <v>11370</v>
      </c>
      <c r="B398" s="427">
        <v>4.5</v>
      </c>
      <c r="C398" s="428" t="s">
        <v>1524</v>
      </c>
      <c r="D398" s="428" t="s">
        <v>1571</v>
      </c>
      <c r="E398" s="429"/>
    </row>
    <row r="399" spans="1:5" ht="11.25" customHeight="1">
      <c r="A399" s="432">
        <v>11375</v>
      </c>
      <c r="B399" s="427">
        <v>4</v>
      </c>
      <c r="C399" s="428" t="s">
        <v>1524</v>
      </c>
      <c r="D399" s="428" t="s">
        <v>1572</v>
      </c>
      <c r="E399" s="429"/>
    </row>
    <row r="400" spans="1:5" ht="11.25" customHeight="1">
      <c r="A400" s="432">
        <v>11378</v>
      </c>
      <c r="B400" s="427">
        <v>1.8</v>
      </c>
      <c r="C400" s="428" t="s">
        <v>1524</v>
      </c>
      <c r="D400" s="428" t="s">
        <v>1573</v>
      </c>
      <c r="E400" s="429"/>
    </row>
    <row r="401" spans="1:5" ht="11.25" customHeight="1">
      <c r="A401" s="432">
        <v>11380</v>
      </c>
      <c r="B401" s="427">
        <v>7.3</v>
      </c>
      <c r="C401" s="428" t="s">
        <v>1524</v>
      </c>
      <c r="D401" s="428" t="s">
        <v>1574</v>
      </c>
      <c r="E401" s="429"/>
    </row>
    <row r="402" spans="1:5" ht="11.25" customHeight="1">
      <c r="A402" s="433">
        <v>11381</v>
      </c>
      <c r="B402" s="431">
        <v>4.3</v>
      </c>
      <c r="C402" s="428" t="s">
        <v>1524</v>
      </c>
      <c r="D402" s="428" t="s">
        <v>1575</v>
      </c>
      <c r="E402" s="429"/>
    </row>
    <row r="403" spans="1:5" ht="11.25" customHeight="1">
      <c r="A403" s="432">
        <v>11390</v>
      </c>
      <c r="B403" s="427">
        <v>7.3</v>
      </c>
      <c r="C403" s="428" t="s">
        <v>1524</v>
      </c>
      <c r="D403" s="428" t="s">
        <v>1576</v>
      </c>
      <c r="E403" s="429"/>
    </row>
    <row r="404" spans="1:5" ht="11.25" customHeight="1">
      <c r="A404" s="432">
        <v>11400</v>
      </c>
      <c r="B404" s="427">
        <v>5.8</v>
      </c>
      <c r="C404" s="428" t="s">
        <v>1524</v>
      </c>
      <c r="D404" s="428" t="s">
        <v>1577</v>
      </c>
      <c r="E404" s="429"/>
    </row>
    <row r="405" spans="1:5" ht="11.25" customHeight="1">
      <c r="A405" s="432">
        <v>11410</v>
      </c>
      <c r="B405" s="427">
        <v>3.8</v>
      </c>
      <c r="C405" s="428" t="s">
        <v>1524</v>
      </c>
      <c r="D405" s="428" t="s">
        <v>1578</v>
      </c>
      <c r="E405" s="429"/>
    </row>
    <row r="406" spans="1:5" ht="11.25" customHeight="1">
      <c r="A406" s="432">
        <v>11413</v>
      </c>
      <c r="B406" s="427">
        <v>3</v>
      </c>
      <c r="C406" s="428" t="s">
        <v>1524</v>
      </c>
      <c r="D406" s="428" t="s">
        <v>1579</v>
      </c>
      <c r="E406" s="429"/>
    </row>
    <row r="407" spans="1:5" ht="11.25" customHeight="1">
      <c r="A407" s="432">
        <v>11415</v>
      </c>
      <c r="B407" s="427">
        <v>4</v>
      </c>
      <c r="C407" s="428" t="s">
        <v>1524</v>
      </c>
      <c r="D407" s="428" t="s">
        <v>1580</v>
      </c>
      <c r="E407" s="429"/>
    </row>
    <row r="408" spans="1:5" ht="11.25" customHeight="1">
      <c r="A408" s="432">
        <v>11418</v>
      </c>
      <c r="B408" s="427">
        <v>3.3</v>
      </c>
      <c r="C408" s="428" t="s">
        <v>1524</v>
      </c>
      <c r="D408" s="428" t="s">
        <v>1581</v>
      </c>
      <c r="E408" s="429"/>
    </row>
    <row r="409" spans="1:5" ht="11.25" customHeight="1">
      <c r="A409" s="432">
        <v>11420</v>
      </c>
      <c r="B409" s="427">
        <v>3</v>
      </c>
      <c r="C409" s="428" t="s">
        <v>1524</v>
      </c>
      <c r="D409" s="428" t="s">
        <v>1582</v>
      </c>
      <c r="E409" s="429"/>
    </row>
    <row r="410" spans="1:5" ht="11.25" customHeight="1">
      <c r="A410" s="432">
        <v>11430</v>
      </c>
      <c r="B410" s="427">
        <v>3</v>
      </c>
      <c r="C410" s="428" t="s">
        <v>1524</v>
      </c>
      <c r="D410" s="428" t="s">
        <v>1583</v>
      </c>
      <c r="E410" s="429"/>
    </row>
    <row r="411" spans="1:5" ht="11.25" customHeight="1">
      <c r="A411" s="432">
        <v>11450</v>
      </c>
      <c r="B411" s="427">
        <v>5</v>
      </c>
      <c r="C411" s="428" t="s">
        <v>1524</v>
      </c>
      <c r="D411" s="428" t="s">
        <v>1584</v>
      </c>
      <c r="E411" s="429"/>
    </row>
    <row r="412" spans="1:5" ht="11.25" customHeight="1">
      <c r="A412" s="432">
        <v>11472</v>
      </c>
      <c r="B412" s="427">
        <v>1.8</v>
      </c>
      <c r="C412" s="428" t="s">
        <v>1524</v>
      </c>
      <c r="D412" s="428" t="s">
        <v>1585</v>
      </c>
      <c r="E412" s="429"/>
    </row>
    <row r="413" spans="1:5" ht="11.25" customHeight="1">
      <c r="A413" s="433">
        <v>11475</v>
      </c>
      <c r="B413" s="431">
        <v>2.8</v>
      </c>
      <c r="C413" s="428" t="s">
        <v>1524</v>
      </c>
      <c r="D413" s="428" t="s">
        <v>1586</v>
      </c>
      <c r="E413" s="429"/>
    </row>
    <row r="414" spans="1:5" ht="11.25" customHeight="1">
      <c r="A414" s="433">
        <v>11476</v>
      </c>
      <c r="B414" s="431">
        <v>4.5</v>
      </c>
      <c r="C414" s="428" t="s">
        <v>1524</v>
      </c>
      <c r="D414" s="428" t="s">
        <v>1587</v>
      </c>
      <c r="E414" s="429"/>
    </row>
    <row r="415" spans="1:5" ht="11.25" customHeight="1">
      <c r="A415" s="433">
        <v>11477</v>
      </c>
      <c r="B415" s="431">
        <v>6.5</v>
      </c>
      <c r="C415" s="428" t="s">
        <v>1524</v>
      </c>
      <c r="D415" s="428" t="s">
        <v>1588</v>
      </c>
      <c r="E415" s="429"/>
    </row>
    <row r="416" spans="1:5" ht="11.25" customHeight="1">
      <c r="A416" s="432">
        <v>11480</v>
      </c>
      <c r="B416" s="427">
        <v>4.3</v>
      </c>
      <c r="C416" s="428" t="s">
        <v>1524</v>
      </c>
      <c r="D416" s="428" t="s">
        <v>1589</v>
      </c>
      <c r="E416" s="429"/>
    </row>
    <row r="417" spans="1:5" ht="11.25" customHeight="1">
      <c r="A417" s="432">
        <v>11482</v>
      </c>
      <c r="B417" s="427">
        <v>2.5</v>
      </c>
      <c r="C417" s="428" t="s">
        <v>1524</v>
      </c>
      <c r="D417" s="428" t="s">
        <v>1590</v>
      </c>
      <c r="E417" s="429"/>
    </row>
    <row r="418" spans="1:5" ht="11.25" customHeight="1">
      <c r="A418" s="433">
        <v>11485</v>
      </c>
      <c r="B418" s="431">
        <v>4</v>
      </c>
      <c r="C418" s="428" t="s">
        <v>1524</v>
      </c>
      <c r="D418" s="428" t="s">
        <v>1591</v>
      </c>
      <c r="E418" s="429"/>
    </row>
    <row r="419" spans="1:5" ht="11.25" customHeight="1">
      <c r="A419" s="433">
        <v>11490</v>
      </c>
      <c r="B419" s="431">
        <v>7.5</v>
      </c>
      <c r="C419" s="428" t="s">
        <v>1524</v>
      </c>
      <c r="D419" s="428" t="s">
        <v>1592</v>
      </c>
      <c r="E419" s="429"/>
    </row>
    <row r="420" spans="1:5" ht="11.25" customHeight="1">
      <c r="A420" s="433">
        <v>11495</v>
      </c>
      <c r="B420" s="431">
        <v>12</v>
      </c>
      <c r="C420" s="428" t="s">
        <v>1524</v>
      </c>
      <c r="D420" s="428" t="s">
        <v>1593</v>
      </c>
      <c r="E420" s="429"/>
    </row>
    <row r="421" spans="1:5" ht="11.25" customHeight="1">
      <c r="A421" s="433">
        <v>11500</v>
      </c>
      <c r="B421" s="431">
        <v>2.5</v>
      </c>
      <c r="C421" s="428" t="s">
        <v>1524</v>
      </c>
      <c r="D421" s="428" t="s">
        <v>1594</v>
      </c>
      <c r="E421" s="429"/>
    </row>
    <row r="422" spans="1:5" ht="11.25" customHeight="1">
      <c r="A422" s="432">
        <v>11510</v>
      </c>
      <c r="B422" s="427">
        <v>4.5</v>
      </c>
      <c r="C422" s="428" t="s">
        <v>1524</v>
      </c>
      <c r="D422" s="428" t="s">
        <v>1595</v>
      </c>
      <c r="E422" s="429"/>
    </row>
    <row r="423" spans="1:5" ht="11.25" customHeight="1">
      <c r="A423" s="432">
        <v>11514</v>
      </c>
      <c r="B423" s="427">
        <v>3.3</v>
      </c>
      <c r="C423" s="428" t="s">
        <v>1524</v>
      </c>
      <c r="D423" s="428" t="s">
        <v>1596</v>
      </c>
      <c r="E423" s="429"/>
    </row>
    <row r="424" spans="1:5" ht="11.25" customHeight="1">
      <c r="A424" s="433">
        <v>11516</v>
      </c>
      <c r="B424" s="431">
        <v>3</v>
      </c>
      <c r="C424" s="428" t="s">
        <v>1524</v>
      </c>
      <c r="D424" s="428" t="s">
        <v>1597</v>
      </c>
      <c r="E424" s="429"/>
    </row>
    <row r="425" spans="1:5" ht="11.25" customHeight="1">
      <c r="A425" s="432">
        <v>11520</v>
      </c>
      <c r="B425" s="427">
        <v>2</v>
      </c>
      <c r="C425" s="428" t="s">
        <v>1524</v>
      </c>
      <c r="D425" s="428" t="s">
        <v>1598</v>
      </c>
      <c r="E425" s="429"/>
    </row>
    <row r="426" spans="1:5" ht="11.25" customHeight="1">
      <c r="A426" s="433">
        <v>11525</v>
      </c>
      <c r="B426" s="431">
        <v>2.5</v>
      </c>
      <c r="C426" s="428" t="s">
        <v>1524</v>
      </c>
      <c r="D426" s="428" t="s">
        <v>1599</v>
      </c>
      <c r="E426" s="429"/>
    </row>
    <row r="427" spans="1:5" ht="11.25" customHeight="1">
      <c r="A427" s="432">
        <v>11526</v>
      </c>
      <c r="B427" s="427">
        <v>2.5</v>
      </c>
      <c r="C427" s="428" t="s">
        <v>1524</v>
      </c>
      <c r="D427" s="428" t="s">
        <v>1600</v>
      </c>
      <c r="E427" s="429"/>
    </row>
    <row r="428" spans="1:5" ht="11.25" customHeight="1">
      <c r="A428" s="432">
        <v>11527</v>
      </c>
      <c r="B428" s="427">
        <v>1.3</v>
      </c>
      <c r="C428" s="428" t="s">
        <v>1524</v>
      </c>
      <c r="D428" s="428" t="s">
        <v>1601</v>
      </c>
      <c r="E428" s="429"/>
    </row>
    <row r="429" spans="1:5" ht="11.25" customHeight="1">
      <c r="A429" s="433">
        <v>11528</v>
      </c>
      <c r="B429" s="431">
        <v>4</v>
      </c>
      <c r="C429" s="428" t="s">
        <v>1524</v>
      </c>
      <c r="D429" s="428" t="s">
        <v>1602</v>
      </c>
      <c r="E429" s="429"/>
    </row>
    <row r="430" spans="1:5" ht="11.25" customHeight="1">
      <c r="A430" s="432">
        <v>11529</v>
      </c>
      <c r="B430" s="427">
        <v>2.2999999999999998</v>
      </c>
      <c r="C430" s="428" t="s">
        <v>1524</v>
      </c>
      <c r="D430" s="428" t="s">
        <v>1603</v>
      </c>
      <c r="E430" s="429"/>
    </row>
    <row r="431" spans="1:5" ht="11.25" customHeight="1">
      <c r="A431" s="432">
        <v>11530</v>
      </c>
      <c r="B431" s="427">
        <v>2</v>
      </c>
      <c r="C431" s="428" t="s">
        <v>1524</v>
      </c>
      <c r="D431" s="428" t="s">
        <v>1604</v>
      </c>
      <c r="E431" s="429"/>
    </row>
    <row r="432" spans="1:5" ht="11.25" customHeight="1">
      <c r="A432" s="432">
        <v>11540</v>
      </c>
      <c r="B432" s="427">
        <v>7.8</v>
      </c>
      <c r="C432" s="428" t="s">
        <v>1524</v>
      </c>
      <c r="D432" s="428" t="s">
        <v>1605</v>
      </c>
      <c r="E432" s="429"/>
    </row>
    <row r="433" spans="1:5" ht="11.25" customHeight="1">
      <c r="A433" s="432">
        <v>11550</v>
      </c>
      <c r="B433" s="427">
        <v>8.8000000000000007</v>
      </c>
      <c r="C433" s="428" t="s">
        <v>1524</v>
      </c>
      <c r="D433" s="428" t="s">
        <v>1606</v>
      </c>
      <c r="E433" s="429"/>
    </row>
    <row r="434" spans="1:5" ht="11.25" customHeight="1">
      <c r="A434" s="432">
        <v>11560</v>
      </c>
      <c r="B434" s="427">
        <v>5</v>
      </c>
      <c r="C434" s="428" t="s">
        <v>1524</v>
      </c>
      <c r="D434" s="428" t="s">
        <v>1607</v>
      </c>
      <c r="E434" s="429"/>
    </row>
    <row r="435" spans="1:5" ht="11.25" customHeight="1">
      <c r="A435" s="432">
        <v>11570</v>
      </c>
      <c r="B435" s="427">
        <v>6.5</v>
      </c>
      <c r="C435" s="428" t="s">
        <v>1524</v>
      </c>
      <c r="D435" s="428" t="s">
        <v>1608</v>
      </c>
      <c r="E435" s="429"/>
    </row>
    <row r="436" spans="1:5" ht="11.25" customHeight="1">
      <c r="A436" s="432">
        <v>11580</v>
      </c>
      <c r="B436" s="427">
        <v>1.5</v>
      </c>
      <c r="C436" s="428" t="s">
        <v>1524</v>
      </c>
      <c r="D436" s="428" t="s">
        <v>1609</v>
      </c>
      <c r="E436" s="429"/>
    </row>
    <row r="437" spans="1:5" ht="11.25" customHeight="1">
      <c r="A437" s="432">
        <v>11585</v>
      </c>
      <c r="B437" s="427">
        <v>1.5</v>
      </c>
      <c r="C437" s="428" t="s">
        <v>1524</v>
      </c>
      <c r="D437" s="428" t="s">
        <v>1610</v>
      </c>
      <c r="E437" s="429"/>
    </row>
    <row r="438" spans="1:5" ht="11.25" customHeight="1">
      <c r="A438" s="433">
        <v>11590</v>
      </c>
      <c r="B438" s="431">
        <v>2.5</v>
      </c>
      <c r="C438" s="428" t="s">
        <v>1524</v>
      </c>
      <c r="D438" s="428" t="s">
        <v>1611</v>
      </c>
      <c r="E438" s="429"/>
    </row>
    <row r="439" spans="1:5" ht="11.25" customHeight="1">
      <c r="A439" s="433">
        <v>11593</v>
      </c>
      <c r="B439" s="431">
        <v>2.8</v>
      </c>
      <c r="C439" s="428" t="s">
        <v>1524</v>
      </c>
      <c r="D439" s="428" t="s">
        <v>1612</v>
      </c>
      <c r="E439" s="429"/>
    </row>
    <row r="440" spans="1:5" ht="11.25" customHeight="1">
      <c r="A440" s="432">
        <v>11600</v>
      </c>
      <c r="B440" s="427">
        <v>3</v>
      </c>
      <c r="C440" s="428" t="s">
        <v>1524</v>
      </c>
      <c r="D440" s="434" t="s">
        <v>1613</v>
      </c>
      <c r="E440" s="429"/>
    </row>
    <row r="441" spans="1:5" ht="11.25" customHeight="1">
      <c r="A441" s="433">
        <v>11610</v>
      </c>
      <c r="B441" s="431">
        <v>3</v>
      </c>
      <c r="C441" s="428" t="s">
        <v>1524</v>
      </c>
      <c r="D441" s="428" t="s">
        <v>1614</v>
      </c>
      <c r="E441" s="429"/>
    </row>
    <row r="442" spans="1:5" ht="11.25" customHeight="1">
      <c r="A442" s="432">
        <v>11615</v>
      </c>
      <c r="B442" s="427">
        <v>4.5</v>
      </c>
      <c r="C442" s="428" t="s">
        <v>1524</v>
      </c>
      <c r="D442" s="428" t="s">
        <v>1615</v>
      </c>
      <c r="E442" s="429"/>
    </row>
    <row r="443" spans="1:5" ht="11.25" customHeight="1">
      <c r="A443" s="432">
        <v>11620</v>
      </c>
      <c r="B443" s="427">
        <v>3.5</v>
      </c>
      <c r="C443" s="428" t="s">
        <v>1524</v>
      </c>
      <c r="D443" s="428" t="s">
        <v>1616</v>
      </c>
      <c r="E443" s="429"/>
    </row>
    <row r="444" spans="1:5" ht="11.25" customHeight="1">
      <c r="A444" s="432">
        <v>11630</v>
      </c>
      <c r="B444" s="427">
        <v>4.5</v>
      </c>
      <c r="C444" s="428" t="s">
        <v>1524</v>
      </c>
      <c r="D444" s="428" t="s">
        <v>1617</v>
      </c>
      <c r="E444" s="429"/>
    </row>
    <row r="445" spans="1:5" ht="11.25" customHeight="1">
      <c r="A445" s="432">
        <v>11708</v>
      </c>
      <c r="B445" s="427">
        <v>5.3</v>
      </c>
      <c r="C445" s="428" t="s">
        <v>1524</v>
      </c>
      <c r="D445" s="428" t="s">
        <v>1618</v>
      </c>
      <c r="E445" s="429"/>
    </row>
    <row r="446" spans="1:5" ht="11.25" customHeight="1">
      <c r="A446" s="432">
        <v>11710</v>
      </c>
      <c r="B446" s="427">
        <v>8.3000000000000007</v>
      </c>
      <c r="C446" s="428" t="s">
        <v>1524</v>
      </c>
      <c r="D446" s="428" t="s">
        <v>1619</v>
      </c>
      <c r="E446" s="429"/>
    </row>
    <row r="447" spans="1:5" ht="11.25" customHeight="1">
      <c r="A447" s="432">
        <v>11720</v>
      </c>
      <c r="B447" s="427">
        <v>2.2999999999999998</v>
      </c>
      <c r="C447" s="428" t="s">
        <v>1524</v>
      </c>
      <c r="D447" s="428" t="s">
        <v>1620</v>
      </c>
      <c r="E447" s="429"/>
    </row>
    <row r="448" spans="1:5" ht="11.25" customHeight="1">
      <c r="A448" s="432">
        <v>11730</v>
      </c>
      <c r="B448" s="427">
        <v>2.5</v>
      </c>
      <c r="C448" s="428" t="s">
        <v>1524</v>
      </c>
      <c r="D448" s="428" t="s">
        <v>1621</v>
      </c>
      <c r="E448" s="429"/>
    </row>
    <row r="449" spans="1:5" ht="11.25" customHeight="1">
      <c r="A449" s="432">
        <v>11740</v>
      </c>
      <c r="B449" s="427">
        <v>1.8</v>
      </c>
      <c r="C449" s="428" t="s">
        <v>1524</v>
      </c>
      <c r="D449" s="428" t="s">
        <v>1622</v>
      </c>
      <c r="E449" s="429"/>
    </row>
    <row r="450" spans="1:5" ht="11.25" customHeight="1">
      <c r="A450" s="432">
        <v>11750</v>
      </c>
      <c r="B450" s="427">
        <v>2.5</v>
      </c>
      <c r="C450" s="428" t="s">
        <v>1524</v>
      </c>
      <c r="D450" s="428" t="s">
        <v>1623</v>
      </c>
      <c r="E450" s="429"/>
    </row>
    <row r="451" spans="1:5" ht="11.25" customHeight="1">
      <c r="A451" s="432">
        <v>11760</v>
      </c>
      <c r="B451" s="427">
        <v>3.5</v>
      </c>
      <c r="C451" s="428" t="s">
        <v>1524</v>
      </c>
      <c r="D451" s="428" t="s">
        <v>1624</v>
      </c>
      <c r="E451" s="429"/>
    </row>
    <row r="452" spans="1:5" ht="11.25" customHeight="1">
      <c r="A452" s="432">
        <v>11763</v>
      </c>
      <c r="B452" s="427">
        <v>2</v>
      </c>
      <c r="C452" s="428" t="s">
        <v>1524</v>
      </c>
      <c r="D452" s="428" t="s">
        <v>1625</v>
      </c>
      <c r="E452" s="429"/>
    </row>
    <row r="453" spans="1:5" ht="11.25" customHeight="1">
      <c r="A453" s="432">
        <v>11765</v>
      </c>
      <c r="B453" s="427">
        <v>4</v>
      </c>
      <c r="C453" s="428" t="s">
        <v>1524</v>
      </c>
      <c r="D453" s="434" t="s">
        <v>1626</v>
      </c>
      <c r="E453" s="429"/>
    </row>
    <row r="454" spans="1:5" ht="11.25" customHeight="1">
      <c r="A454" s="433">
        <v>11766</v>
      </c>
      <c r="B454" s="431">
        <v>6.5</v>
      </c>
      <c r="C454" s="428" t="s">
        <v>1524</v>
      </c>
      <c r="D454" s="428" t="s">
        <v>1627</v>
      </c>
      <c r="E454" s="429"/>
    </row>
    <row r="455" spans="1:5" ht="11.25" customHeight="1">
      <c r="A455" s="432">
        <v>11767</v>
      </c>
      <c r="B455" s="427">
        <v>2</v>
      </c>
      <c r="C455" s="428" t="s">
        <v>1524</v>
      </c>
      <c r="D455" s="428" t="s">
        <v>1628</v>
      </c>
      <c r="E455" s="429"/>
    </row>
    <row r="456" spans="1:5" ht="11.25" customHeight="1">
      <c r="A456" s="432">
        <v>11770</v>
      </c>
      <c r="B456" s="427">
        <v>1.3</v>
      </c>
      <c r="C456" s="428" t="s">
        <v>1524</v>
      </c>
      <c r="D456" s="428" t="s">
        <v>1629</v>
      </c>
      <c r="E456" s="429"/>
    </row>
    <row r="457" spans="1:5" ht="11.25" customHeight="1">
      <c r="A457" s="432">
        <v>11780</v>
      </c>
      <c r="B457" s="427">
        <v>6.3</v>
      </c>
      <c r="C457" s="428" t="s">
        <v>1524</v>
      </c>
      <c r="D457" s="428" t="s">
        <v>1630</v>
      </c>
      <c r="E457" s="429"/>
    </row>
    <row r="458" spans="1:5" ht="11.25" customHeight="1">
      <c r="A458" s="432">
        <v>11790</v>
      </c>
      <c r="B458" s="427">
        <v>8</v>
      </c>
      <c r="C458" s="428" t="s">
        <v>1524</v>
      </c>
      <c r="D458" s="428" t="s">
        <v>1631</v>
      </c>
      <c r="E458" s="429"/>
    </row>
    <row r="459" spans="1:5" ht="11.25" customHeight="1">
      <c r="A459" s="432">
        <v>11791</v>
      </c>
      <c r="B459" s="427">
        <v>2</v>
      </c>
      <c r="C459" s="428" t="s">
        <v>1524</v>
      </c>
      <c r="D459" s="428" t="s">
        <v>1632</v>
      </c>
      <c r="E459" s="429"/>
    </row>
    <row r="460" spans="1:5" ht="11.25" customHeight="1">
      <c r="A460" s="432">
        <v>11792</v>
      </c>
      <c r="B460" s="427">
        <v>3.5</v>
      </c>
      <c r="C460" s="428" t="s">
        <v>1524</v>
      </c>
      <c r="D460" s="428" t="s">
        <v>1633</v>
      </c>
      <c r="E460" s="429"/>
    </row>
    <row r="461" spans="1:5" ht="11.25" customHeight="1">
      <c r="A461" s="432">
        <v>11793</v>
      </c>
      <c r="B461" s="427">
        <v>4.3</v>
      </c>
      <c r="C461" s="428" t="s">
        <v>1524</v>
      </c>
      <c r="D461" s="428" t="s">
        <v>1634</v>
      </c>
      <c r="E461" s="429"/>
    </row>
    <row r="462" spans="1:5" ht="11.25" customHeight="1">
      <c r="A462" s="432">
        <v>11795</v>
      </c>
      <c r="B462" s="427">
        <v>3.5</v>
      </c>
      <c r="C462" s="428" t="s">
        <v>1524</v>
      </c>
      <c r="D462" s="428" t="s">
        <v>1635</v>
      </c>
      <c r="E462" s="429"/>
    </row>
    <row r="463" spans="1:5" ht="11.25" customHeight="1">
      <c r="A463" s="433">
        <v>11796</v>
      </c>
      <c r="B463" s="431">
        <v>3</v>
      </c>
      <c r="C463" s="428" t="s">
        <v>1524</v>
      </c>
      <c r="D463" s="428" t="s">
        <v>1636</v>
      </c>
      <c r="E463" s="429"/>
    </row>
    <row r="464" spans="1:5" ht="11.25" customHeight="1">
      <c r="A464" s="432">
        <v>11797</v>
      </c>
      <c r="B464" s="427">
        <v>3.8</v>
      </c>
      <c r="C464" s="428" t="s">
        <v>1524</v>
      </c>
      <c r="D464" s="428" t="s">
        <v>1637</v>
      </c>
      <c r="E464" s="429"/>
    </row>
    <row r="465" spans="1:5" ht="11.25" customHeight="1">
      <c r="A465" s="432">
        <v>11800</v>
      </c>
      <c r="B465" s="427">
        <v>4.5</v>
      </c>
      <c r="C465" s="428" t="s">
        <v>1524</v>
      </c>
      <c r="D465" s="428" t="s">
        <v>1638</v>
      </c>
      <c r="E465" s="429"/>
    </row>
    <row r="466" spans="1:5" ht="11.25" customHeight="1">
      <c r="A466" s="432">
        <v>11805</v>
      </c>
      <c r="B466" s="427">
        <v>3.5</v>
      </c>
      <c r="C466" s="428" t="s">
        <v>1524</v>
      </c>
      <c r="D466" s="428" t="s">
        <v>1639</v>
      </c>
      <c r="E466" s="429"/>
    </row>
    <row r="467" spans="1:5" ht="11.25" customHeight="1">
      <c r="A467" s="433">
        <v>11810</v>
      </c>
      <c r="B467" s="431">
        <v>4.8</v>
      </c>
      <c r="C467" s="428" t="s">
        <v>1524</v>
      </c>
      <c r="D467" s="428" t="s">
        <v>1640</v>
      </c>
      <c r="E467" s="429"/>
    </row>
    <row r="468" spans="1:5" ht="11.25" customHeight="1">
      <c r="A468" s="433">
        <v>11820</v>
      </c>
      <c r="B468" s="431">
        <v>5</v>
      </c>
      <c r="C468" s="428" t="s">
        <v>1524</v>
      </c>
      <c r="D468" s="428" t="s">
        <v>1641</v>
      </c>
      <c r="E468" s="429"/>
    </row>
    <row r="469" spans="1:5" ht="11.25" customHeight="1">
      <c r="A469" s="433">
        <v>11830</v>
      </c>
      <c r="B469" s="431">
        <v>6.5</v>
      </c>
      <c r="C469" s="428" t="s">
        <v>1524</v>
      </c>
      <c r="D469" s="428" t="s">
        <v>1642</v>
      </c>
      <c r="E469" s="429"/>
    </row>
    <row r="470" spans="1:5" ht="11.25" customHeight="1">
      <c r="A470" s="433">
        <v>11840</v>
      </c>
      <c r="B470" s="431">
        <v>7.5</v>
      </c>
      <c r="C470" s="428" t="s">
        <v>1524</v>
      </c>
      <c r="D470" s="428" t="s">
        <v>1643</v>
      </c>
      <c r="E470" s="429"/>
    </row>
    <row r="471" spans="1:5" ht="11.25" customHeight="1">
      <c r="A471" s="433">
        <v>11850</v>
      </c>
      <c r="B471" s="431">
        <v>8.5</v>
      </c>
      <c r="C471" s="428" t="s">
        <v>1524</v>
      </c>
      <c r="D471" s="428" t="s">
        <v>1644</v>
      </c>
      <c r="E471" s="429"/>
    </row>
    <row r="472" spans="1:5" ht="11.25" customHeight="1">
      <c r="A472" s="433">
        <v>11870</v>
      </c>
      <c r="B472" s="431">
        <v>3</v>
      </c>
      <c r="C472" s="428" t="s">
        <v>1524</v>
      </c>
      <c r="D472" s="428" t="s">
        <v>1645</v>
      </c>
      <c r="E472" s="429"/>
    </row>
    <row r="473" spans="1:5" ht="11.25" customHeight="1">
      <c r="A473" s="432">
        <v>12010</v>
      </c>
      <c r="B473" s="427">
        <v>6</v>
      </c>
      <c r="C473" s="428" t="s">
        <v>1646</v>
      </c>
      <c r="D473" s="428" t="s">
        <v>1647</v>
      </c>
      <c r="E473" s="429"/>
    </row>
    <row r="474" spans="1:5" ht="11.25" customHeight="1">
      <c r="A474" s="433">
        <v>12020</v>
      </c>
      <c r="B474" s="431">
        <v>7</v>
      </c>
      <c r="C474" s="428" t="s">
        <v>1646</v>
      </c>
      <c r="D474" s="428" t="s">
        <v>1648</v>
      </c>
      <c r="E474" s="429"/>
    </row>
    <row r="475" spans="1:5" ht="11.25" customHeight="1">
      <c r="A475" s="433">
        <v>12025</v>
      </c>
      <c r="B475" s="431">
        <v>8</v>
      </c>
      <c r="C475" s="428" t="s">
        <v>1646</v>
      </c>
      <c r="D475" s="428" t="s">
        <v>1649</v>
      </c>
      <c r="E475" s="429"/>
    </row>
    <row r="476" spans="1:5" ht="11.25" customHeight="1">
      <c r="A476" s="433">
        <v>12027</v>
      </c>
      <c r="B476" s="431">
        <v>4.5</v>
      </c>
      <c r="C476" s="428" t="s">
        <v>1646</v>
      </c>
      <c r="D476" s="428" t="s">
        <v>1650</v>
      </c>
      <c r="E476" s="429"/>
    </row>
    <row r="477" spans="1:5" ht="11.25" customHeight="1">
      <c r="A477" s="432">
        <v>12029</v>
      </c>
      <c r="B477" s="427">
        <v>6</v>
      </c>
      <c r="C477" s="428" t="s">
        <v>1646</v>
      </c>
      <c r="D477" s="428" t="s">
        <v>1651</v>
      </c>
      <c r="E477" s="429"/>
    </row>
    <row r="478" spans="1:5" ht="11.25" customHeight="1">
      <c r="A478" s="432">
        <v>12030</v>
      </c>
      <c r="B478" s="427">
        <v>8.3000000000000007</v>
      </c>
      <c r="C478" s="428" t="s">
        <v>1646</v>
      </c>
      <c r="D478" s="428" t="s">
        <v>1652</v>
      </c>
      <c r="E478" s="429"/>
    </row>
    <row r="479" spans="1:5" ht="11.25" customHeight="1">
      <c r="A479" s="433">
        <v>12040</v>
      </c>
      <c r="B479" s="431">
        <v>9</v>
      </c>
      <c r="C479" s="428" t="s">
        <v>1646</v>
      </c>
      <c r="D479" s="428" t="s">
        <v>1653</v>
      </c>
      <c r="E479" s="429"/>
    </row>
    <row r="480" spans="1:5" ht="11.25" customHeight="1">
      <c r="A480" s="432">
        <v>12050</v>
      </c>
      <c r="B480" s="427">
        <v>9.8000000000000007</v>
      </c>
      <c r="C480" s="428" t="s">
        <v>1646</v>
      </c>
      <c r="D480" s="428" t="s">
        <v>1654</v>
      </c>
      <c r="E480" s="429"/>
    </row>
    <row r="481" spans="1:5" ht="11.25" customHeight="1">
      <c r="A481" s="432">
        <v>12060</v>
      </c>
      <c r="B481" s="427">
        <v>10.5</v>
      </c>
      <c r="C481" s="428" t="s">
        <v>1646</v>
      </c>
      <c r="D481" s="428" t="s">
        <v>1655</v>
      </c>
      <c r="E481" s="429"/>
    </row>
    <row r="482" spans="1:5" ht="11.25" customHeight="1">
      <c r="A482" s="432">
        <v>12070</v>
      </c>
      <c r="B482" s="427">
        <v>11</v>
      </c>
      <c r="C482" s="428" t="s">
        <v>1646</v>
      </c>
      <c r="D482" s="428" t="s">
        <v>1656</v>
      </c>
      <c r="E482" s="429"/>
    </row>
    <row r="483" spans="1:5" ht="11.25" customHeight="1">
      <c r="A483" s="432">
        <v>12080</v>
      </c>
      <c r="B483" s="427">
        <v>11.5</v>
      </c>
      <c r="C483" s="428" t="s">
        <v>1646</v>
      </c>
      <c r="D483" s="428" t="s">
        <v>1657</v>
      </c>
      <c r="E483" s="429"/>
    </row>
    <row r="484" spans="1:5" ht="11.25" customHeight="1">
      <c r="A484" s="432">
        <v>12090</v>
      </c>
      <c r="B484" s="427">
        <v>11.8</v>
      </c>
      <c r="C484" s="428" t="s">
        <v>1646</v>
      </c>
      <c r="D484" s="428" t="s">
        <v>1658</v>
      </c>
      <c r="E484" s="429"/>
    </row>
    <row r="485" spans="1:5" ht="11.25" customHeight="1">
      <c r="A485" s="433">
        <v>12100</v>
      </c>
      <c r="B485" s="431">
        <v>12.3</v>
      </c>
      <c r="C485" s="428" t="s">
        <v>1646</v>
      </c>
      <c r="D485" s="428" t="s">
        <v>1659</v>
      </c>
      <c r="E485" s="429"/>
    </row>
    <row r="486" spans="1:5" ht="11.25" customHeight="1">
      <c r="A486" s="432">
        <v>12110</v>
      </c>
      <c r="B486" s="427">
        <v>12.8</v>
      </c>
      <c r="C486" s="428" t="s">
        <v>1646</v>
      </c>
      <c r="D486" s="428" t="s">
        <v>1660</v>
      </c>
      <c r="E486" s="429"/>
    </row>
    <row r="487" spans="1:5" ht="11.25" customHeight="1">
      <c r="A487" s="432">
        <v>12120</v>
      </c>
      <c r="B487" s="427">
        <v>14.5</v>
      </c>
      <c r="C487" s="428" t="s">
        <v>1646</v>
      </c>
      <c r="D487" s="428" t="s">
        <v>1661</v>
      </c>
      <c r="E487" s="429"/>
    </row>
    <row r="488" spans="1:5" ht="11.25" customHeight="1">
      <c r="A488" s="432">
        <v>12130</v>
      </c>
      <c r="B488" s="427">
        <v>16</v>
      </c>
      <c r="C488" s="428" t="s">
        <v>1646</v>
      </c>
      <c r="D488" s="428" t="s">
        <v>1662</v>
      </c>
      <c r="E488" s="429"/>
    </row>
    <row r="489" spans="1:5" ht="11.25" customHeight="1">
      <c r="A489" s="432">
        <v>12132</v>
      </c>
      <c r="B489" s="427">
        <v>19</v>
      </c>
      <c r="C489" s="428" t="s">
        <v>1646</v>
      </c>
      <c r="D489" s="428" t="s">
        <v>1663</v>
      </c>
      <c r="E489" s="429"/>
    </row>
    <row r="490" spans="1:5" ht="11.25" customHeight="1">
      <c r="A490" s="432">
        <v>12134</v>
      </c>
      <c r="B490" s="427">
        <v>19.8</v>
      </c>
      <c r="C490" s="428" t="s">
        <v>1646</v>
      </c>
      <c r="D490" s="428" t="s">
        <v>1664</v>
      </c>
      <c r="E490" s="429"/>
    </row>
    <row r="491" spans="1:5" ht="11.25" customHeight="1">
      <c r="A491" s="432">
        <v>12135</v>
      </c>
      <c r="B491" s="427">
        <v>23</v>
      </c>
      <c r="C491" s="428" t="s">
        <v>1646</v>
      </c>
      <c r="D491" s="428" t="s">
        <v>1665</v>
      </c>
      <c r="E491" s="429"/>
    </row>
    <row r="492" spans="1:5" ht="11.25" customHeight="1">
      <c r="A492" s="432">
        <v>12140</v>
      </c>
      <c r="B492" s="427">
        <v>9</v>
      </c>
      <c r="C492" s="428" t="s">
        <v>1646</v>
      </c>
      <c r="D492" s="428" t="s">
        <v>1666</v>
      </c>
      <c r="E492" s="429"/>
    </row>
    <row r="493" spans="1:5" ht="11.25" customHeight="1">
      <c r="A493" s="432">
        <v>12150</v>
      </c>
      <c r="B493" s="427">
        <v>8</v>
      </c>
      <c r="C493" s="428" t="s">
        <v>1646</v>
      </c>
      <c r="D493" s="428" t="s">
        <v>1667</v>
      </c>
      <c r="E493" s="429"/>
    </row>
    <row r="494" spans="1:5" ht="11.25" customHeight="1">
      <c r="A494" s="433">
        <v>12170</v>
      </c>
      <c r="B494" s="431">
        <v>15</v>
      </c>
      <c r="C494" s="428" t="s">
        <v>1646</v>
      </c>
      <c r="D494" s="428" t="s">
        <v>1668</v>
      </c>
      <c r="E494" s="429"/>
    </row>
    <row r="495" spans="1:5" ht="11.25" customHeight="1">
      <c r="A495" s="433">
        <v>12180</v>
      </c>
      <c r="B495" s="431">
        <v>10</v>
      </c>
      <c r="C495" s="428" t="s">
        <v>1646</v>
      </c>
      <c r="D495" s="428" t="s">
        <v>1669</v>
      </c>
      <c r="E495" s="429"/>
    </row>
    <row r="496" spans="1:5" ht="11.25" customHeight="1">
      <c r="A496" s="433">
        <v>12190</v>
      </c>
      <c r="B496" s="431">
        <v>8</v>
      </c>
      <c r="C496" s="428" t="s">
        <v>1646</v>
      </c>
      <c r="D496" s="428" t="s">
        <v>1670</v>
      </c>
      <c r="E496" s="429"/>
    </row>
    <row r="497" spans="1:5" ht="11.25" customHeight="1">
      <c r="A497" s="432">
        <v>12200</v>
      </c>
      <c r="B497" s="427">
        <v>13.3</v>
      </c>
      <c r="C497" s="428" t="s">
        <v>1646</v>
      </c>
      <c r="D497" s="428" t="s">
        <v>1671</v>
      </c>
      <c r="E497" s="429"/>
    </row>
    <row r="498" spans="1:5" ht="11.25" customHeight="1">
      <c r="A498" s="432">
        <v>13000</v>
      </c>
      <c r="B498" s="427">
        <v>2.2999999999999998</v>
      </c>
      <c r="C498" s="428" t="s">
        <v>1672</v>
      </c>
      <c r="D498" s="428" t="s">
        <v>1673</v>
      </c>
      <c r="E498" s="429"/>
    </row>
    <row r="499" spans="1:5" ht="11.25" customHeight="1">
      <c r="A499" s="432">
        <v>13009</v>
      </c>
      <c r="B499" s="427">
        <v>1.8</v>
      </c>
      <c r="C499" s="428" t="s">
        <v>1672</v>
      </c>
      <c r="D499" s="428" t="s">
        <v>1674</v>
      </c>
      <c r="E499" s="429"/>
    </row>
    <row r="500" spans="1:5" ht="11.25" customHeight="1">
      <c r="A500" s="433">
        <v>13010</v>
      </c>
      <c r="B500" s="431">
        <v>1.5</v>
      </c>
      <c r="C500" s="428" t="s">
        <v>1672</v>
      </c>
      <c r="D500" s="428" t="s">
        <v>1675</v>
      </c>
      <c r="E500" s="429"/>
    </row>
    <row r="501" spans="1:5" ht="11.25" customHeight="1">
      <c r="A501" s="432">
        <v>13020</v>
      </c>
      <c r="B501" s="427">
        <v>2.5</v>
      </c>
      <c r="C501" s="428" t="s">
        <v>1672</v>
      </c>
      <c r="D501" s="428" t="s">
        <v>1676</v>
      </c>
      <c r="E501" s="429"/>
    </row>
    <row r="502" spans="1:5" ht="11.25" customHeight="1">
      <c r="A502" s="432">
        <v>13030</v>
      </c>
      <c r="B502" s="427">
        <v>1.5</v>
      </c>
      <c r="C502" s="428" t="s">
        <v>1672</v>
      </c>
      <c r="D502" s="428" t="s">
        <v>1677</v>
      </c>
      <c r="E502" s="429"/>
    </row>
    <row r="503" spans="1:5" ht="11.25" customHeight="1">
      <c r="A503" s="433">
        <v>13035</v>
      </c>
      <c r="B503" s="431">
        <v>2</v>
      </c>
      <c r="C503" s="428" t="s">
        <v>1672</v>
      </c>
      <c r="D503" s="428" t="s">
        <v>1678</v>
      </c>
      <c r="E503" s="429"/>
    </row>
    <row r="504" spans="1:5" ht="11.25" customHeight="1">
      <c r="A504" s="433">
        <v>13036</v>
      </c>
      <c r="B504" s="431">
        <v>1.5</v>
      </c>
      <c r="C504" s="428" t="s">
        <v>1672</v>
      </c>
      <c r="D504" s="428" t="s">
        <v>1679</v>
      </c>
      <c r="E504" s="429"/>
    </row>
    <row r="505" spans="1:5" ht="11.25" customHeight="1">
      <c r="A505" s="432">
        <v>13040</v>
      </c>
      <c r="B505" s="427">
        <v>2</v>
      </c>
      <c r="C505" s="428" t="s">
        <v>1672</v>
      </c>
      <c r="D505" s="428" t="s">
        <v>1680</v>
      </c>
      <c r="E505" s="429"/>
    </row>
    <row r="506" spans="1:5" ht="11.25" customHeight="1">
      <c r="A506" s="433">
        <v>13045</v>
      </c>
      <c r="B506" s="431">
        <v>2.5</v>
      </c>
      <c r="C506" s="428" t="s">
        <v>1672</v>
      </c>
      <c r="D506" s="428" t="s">
        <v>1681</v>
      </c>
      <c r="E506" s="429"/>
    </row>
    <row r="507" spans="1:5" ht="11.25" customHeight="1">
      <c r="A507" s="433">
        <v>13046</v>
      </c>
      <c r="B507" s="431">
        <v>1.3</v>
      </c>
      <c r="C507" s="428" t="s">
        <v>1672</v>
      </c>
      <c r="D507" s="428" t="s">
        <v>1682</v>
      </c>
      <c r="E507" s="429"/>
    </row>
    <row r="508" spans="1:5" ht="11.25" customHeight="1">
      <c r="A508" s="433">
        <v>13050</v>
      </c>
      <c r="B508" s="431">
        <v>2</v>
      </c>
      <c r="C508" s="428" t="s">
        <v>1672</v>
      </c>
      <c r="D508" s="428" t="s">
        <v>1683</v>
      </c>
      <c r="E508" s="429"/>
    </row>
    <row r="509" spans="1:5" ht="11.25" customHeight="1">
      <c r="A509" s="432">
        <v>14010</v>
      </c>
      <c r="B509" s="427">
        <v>2.8</v>
      </c>
      <c r="C509" s="428" t="s">
        <v>1684</v>
      </c>
      <c r="D509" s="428" t="s">
        <v>1685</v>
      </c>
      <c r="E509" s="429"/>
    </row>
    <row r="510" spans="1:5" ht="11.25" customHeight="1">
      <c r="A510" s="432">
        <v>14020</v>
      </c>
      <c r="B510" s="427">
        <v>1.8</v>
      </c>
      <c r="C510" s="428" t="s">
        <v>1684</v>
      </c>
      <c r="D510" s="428" t="s">
        <v>1686</v>
      </c>
      <c r="E510" s="429"/>
    </row>
    <row r="511" spans="1:5" ht="11.25" customHeight="1">
      <c r="A511" s="432">
        <v>14030</v>
      </c>
      <c r="B511" s="427">
        <v>1.3</v>
      </c>
      <c r="C511" s="428" t="s">
        <v>1684</v>
      </c>
      <c r="D511" s="428" t="s">
        <v>1687</v>
      </c>
      <c r="E511" s="429"/>
    </row>
    <row r="512" spans="1:5" ht="11.25" customHeight="1">
      <c r="A512" s="433">
        <v>15000</v>
      </c>
      <c r="B512" s="431">
        <v>5.5</v>
      </c>
      <c r="C512" s="428" t="s">
        <v>1688</v>
      </c>
      <c r="D512" s="428" t="s">
        <v>1689</v>
      </c>
      <c r="E512" s="429"/>
    </row>
    <row r="513" spans="1:5" ht="11.25" customHeight="1">
      <c r="A513" s="432">
        <v>15010</v>
      </c>
      <c r="B513" s="427">
        <v>4.3</v>
      </c>
      <c r="C513" s="428" t="s">
        <v>1688</v>
      </c>
      <c r="D513" s="428" t="s">
        <v>1690</v>
      </c>
      <c r="E513" s="429"/>
    </row>
    <row r="514" spans="1:5" ht="11.25" customHeight="1">
      <c r="A514" s="432">
        <v>15020</v>
      </c>
      <c r="B514" s="427">
        <v>7</v>
      </c>
      <c r="C514" s="428" t="s">
        <v>1688</v>
      </c>
      <c r="D514" s="428" t="s">
        <v>1691</v>
      </c>
      <c r="E514" s="429"/>
    </row>
    <row r="515" spans="1:5" ht="11.25" customHeight="1">
      <c r="A515" s="432">
        <v>15030</v>
      </c>
      <c r="B515" s="427">
        <v>5.5</v>
      </c>
      <c r="C515" s="428" t="s">
        <v>1688</v>
      </c>
      <c r="D515" s="428" t="s">
        <v>1692</v>
      </c>
      <c r="E515" s="429"/>
    </row>
    <row r="516" spans="1:5" ht="11.25" customHeight="1">
      <c r="A516" s="432">
        <v>15040</v>
      </c>
      <c r="B516" s="427">
        <v>8</v>
      </c>
      <c r="C516" s="428" t="s">
        <v>1688</v>
      </c>
      <c r="D516" s="428" t="s">
        <v>1693</v>
      </c>
      <c r="E516" s="429"/>
    </row>
    <row r="517" spans="1:5" ht="11.25" customHeight="1">
      <c r="A517" s="432">
        <v>15050</v>
      </c>
      <c r="B517" s="427">
        <v>6</v>
      </c>
      <c r="C517" s="428" t="s">
        <v>1688</v>
      </c>
      <c r="D517" s="428" t="s">
        <v>1694</v>
      </c>
      <c r="E517" s="429"/>
    </row>
    <row r="518" spans="1:5" ht="11.25" customHeight="1">
      <c r="A518" s="432">
        <v>15055</v>
      </c>
      <c r="B518" s="427">
        <v>6.5</v>
      </c>
      <c r="C518" s="428" t="s">
        <v>1688</v>
      </c>
      <c r="D518" s="428" t="s">
        <v>1695</v>
      </c>
      <c r="E518" s="429"/>
    </row>
    <row r="519" spans="1:5" ht="11.25" customHeight="1">
      <c r="A519" s="432">
        <v>15060</v>
      </c>
      <c r="B519" s="427">
        <v>7</v>
      </c>
      <c r="C519" s="428" t="s">
        <v>1688</v>
      </c>
      <c r="D519" s="428" t="s">
        <v>1696</v>
      </c>
      <c r="E519" s="429"/>
    </row>
    <row r="520" spans="1:5" ht="11.25" customHeight="1">
      <c r="A520" s="433">
        <v>15070</v>
      </c>
      <c r="B520" s="431">
        <v>4.5</v>
      </c>
      <c r="C520" s="428" t="s">
        <v>1688</v>
      </c>
      <c r="D520" s="428" t="s">
        <v>1697</v>
      </c>
      <c r="E520" s="429"/>
    </row>
    <row r="521" spans="1:5" ht="11.25" customHeight="1">
      <c r="A521" s="432">
        <v>15072</v>
      </c>
      <c r="B521" s="427">
        <v>9.3000000000000007</v>
      </c>
      <c r="C521" s="428" t="s">
        <v>1688</v>
      </c>
      <c r="D521" s="428" t="s">
        <v>1698</v>
      </c>
      <c r="E521" s="429"/>
    </row>
    <row r="522" spans="1:5" ht="11.25" customHeight="1">
      <c r="A522" s="432">
        <v>15075</v>
      </c>
      <c r="B522" s="427">
        <v>7.8</v>
      </c>
      <c r="C522" s="428" t="s">
        <v>1688</v>
      </c>
      <c r="D522" s="428" t="s">
        <v>1699</v>
      </c>
      <c r="E522" s="429"/>
    </row>
    <row r="523" spans="1:5" ht="11.25" customHeight="1">
      <c r="A523" s="432">
        <v>15080</v>
      </c>
      <c r="B523" s="427">
        <v>2.5</v>
      </c>
      <c r="C523" s="428" t="s">
        <v>1688</v>
      </c>
      <c r="D523" s="428" t="s">
        <v>1700</v>
      </c>
      <c r="E523" s="429"/>
    </row>
    <row r="524" spans="1:5" ht="11.25" customHeight="1">
      <c r="A524" s="432">
        <v>15090</v>
      </c>
      <c r="B524" s="427">
        <v>3</v>
      </c>
      <c r="C524" s="428" t="s">
        <v>1688</v>
      </c>
      <c r="D524" s="428" t="s">
        <v>1701</v>
      </c>
      <c r="E524" s="429"/>
    </row>
    <row r="525" spans="1:5" ht="11.25" customHeight="1">
      <c r="A525" s="432">
        <v>15092</v>
      </c>
      <c r="B525" s="427">
        <v>3.8</v>
      </c>
      <c r="C525" s="428" t="s">
        <v>1688</v>
      </c>
      <c r="D525" s="428" t="s">
        <v>1702</v>
      </c>
      <c r="E525" s="429"/>
    </row>
    <row r="526" spans="1:5" ht="11.25" customHeight="1">
      <c r="A526" s="432">
        <v>15100</v>
      </c>
      <c r="B526" s="427">
        <v>12.8</v>
      </c>
      <c r="C526" s="428" t="s">
        <v>1688</v>
      </c>
      <c r="D526" s="428" t="s">
        <v>1703</v>
      </c>
      <c r="E526" s="429"/>
    </row>
    <row r="527" spans="1:5" ht="11.25" customHeight="1">
      <c r="A527" s="432">
        <v>15110</v>
      </c>
      <c r="B527" s="427">
        <v>5.5</v>
      </c>
      <c r="C527" s="428" t="s">
        <v>1688</v>
      </c>
      <c r="D527" s="428" t="s">
        <v>1704</v>
      </c>
      <c r="E527" s="429"/>
    </row>
    <row r="528" spans="1:5" ht="11.25" customHeight="1">
      <c r="A528" s="432">
        <v>15120</v>
      </c>
      <c r="B528" s="427">
        <v>7.8</v>
      </c>
      <c r="C528" s="428" t="s">
        <v>1688</v>
      </c>
      <c r="D528" s="428" t="s">
        <v>1705</v>
      </c>
      <c r="E528" s="429"/>
    </row>
    <row r="529" spans="1:5" ht="11.25" customHeight="1">
      <c r="A529" s="433">
        <v>15130</v>
      </c>
      <c r="B529" s="431">
        <v>7</v>
      </c>
      <c r="C529" s="428" t="s">
        <v>1688</v>
      </c>
      <c r="D529" s="428" t="s">
        <v>1706</v>
      </c>
      <c r="E529" s="429"/>
    </row>
    <row r="530" spans="1:5" ht="11.25" customHeight="1">
      <c r="A530" s="432">
        <v>15135</v>
      </c>
      <c r="B530" s="427">
        <v>5.8</v>
      </c>
      <c r="C530" s="428" t="s">
        <v>1688</v>
      </c>
      <c r="D530" s="428" t="s">
        <v>1707</v>
      </c>
      <c r="E530" s="429"/>
    </row>
    <row r="531" spans="1:5" ht="11.25" customHeight="1">
      <c r="A531" s="433">
        <v>15138</v>
      </c>
      <c r="B531" s="431">
        <v>6</v>
      </c>
      <c r="C531" s="428" t="s">
        <v>1688</v>
      </c>
      <c r="D531" s="428" t="s">
        <v>1708</v>
      </c>
      <c r="E531" s="429"/>
    </row>
    <row r="532" spans="1:5" ht="11.25" customHeight="1">
      <c r="A532" s="433">
        <v>15140</v>
      </c>
      <c r="B532" s="431">
        <v>4</v>
      </c>
      <c r="C532" s="428" t="s">
        <v>1688</v>
      </c>
      <c r="D532" s="428" t="s">
        <v>1709</v>
      </c>
      <c r="E532" s="429"/>
    </row>
    <row r="533" spans="1:5" ht="11.25" customHeight="1">
      <c r="A533" s="432">
        <v>15142</v>
      </c>
      <c r="B533" s="427">
        <v>8</v>
      </c>
      <c r="C533" s="428" t="s">
        <v>1688</v>
      </c>
      <c r="D533" s="428" t="s">
        <v>1710</v>
      </c>
      <c r="E533" s="429"/>
    </row>
    <row r="534" spans="1:5" ht="11.25" customHeight="1">
      <c r="A534" s="432">
        <v>15150</v>
      </c>
      <c r="B534" s="427">
        <v>4.8</v>
      </c>
      <c r="C534" s="428" t="s">
        <v>1688</v>
      </c>
      <c r="D534" s="428" t="s">
        <v>1711</v>
      </c>
      <c r="E534" s="429"/>
    </row>
    <row r="535" spans="1:5" ht="11.25" customHeight="1">
      <c r="A535" s="432">
        <v>15160</v>
      </c>
      <c r="B535" s="427">
        <v>3.3</v>
      </c>
      <c r="C535" s="428" t="s">
        <v>1688</v>
      </c>
      <c r="D535" s="428" t="s">
        <v>1712</v>
      </c>
      <c r="E535" s="429"/>
    </row>
    <row r="536" spans="1:5" ht="11.25" customHeight="1">
      <c r="A536" s="433">
        <v>15170</v>
      </c>
      <c r="B536" s="431">
        <v>4</v>
      </c>
      <c r="C536" s="428" t="s">
        <v>1688</v>
      </c>
      <c r="D536" s="428" t="s">
        <v>1713</v>
      </c>
      <c r="E536" s="429"/>
    </row>
    <row r="537" spans="1:5" ht="11.25" customHeight="1">
      <c r="A537" s="433">
        <v>15180</v>
      </c>
      <c r="B537" s="431">
        <v>2.5</v>
      </c>
      <c r="C537" s="428" t="s">
        <v>1688</v>
      </c>
      <c r="D537" s="428" t="s">
        <v>1714</v>
      </c>
      <c r="E537" s="429"/>
    </row>
    <row r="538" spans="1:5" ht="11.25" customHeight="1">
      <c r="A538" s="433">
        <v>15190</v>
      </c>
      <c r="B538" s="431">
        <v>6</v>
      </c>
      <c r="C538" s="428" t="s">
        <v>1688</v>
      </c>
      <c r="D538" s="428" t="s">
        <v>1715</v>
      </c>
      <c r="E538" s="429"/>
    </row>
    <row r="539" spans="1:5" ht="11.25" customHeight="1">
      <c r="A539" s="432">
        <v>15192</v>
      </c>
      <c r="B539" s="427">
        <v>8.5</v>
      </c>
      <c r="C539" s="428" t="s">
        <v>1688</v>
      </c>
      <c r="D539" s="428" t="s">
        <v>1716</v>
      </c>
      <c r="E539" s="429"/>
    </row>
    <row r="540" spans="1:5" ht="11.25" customHeight="1">
      <c r="A540" s="433">
        <v>15200</v>
      </c>
      <c r="B540" s="431">
        <v>6</v>
      </c>
      <c r="C540" s="428" t="s">
        <v>1688</v>
      </c>
      <c r="D540" s="428" t="s">
        <v>1717</v>
      </c>
      <c r="E540" s="429"/>
    </row>
    <row r="541" spans="1:5" ht="11.25" customHeight="1">
      <c r="A541" s="432">
        <v>15210</v>
      </c>
      <c r="B541" s="427">
        <v>8</v>
      </c>
      <c r="C541" s="428" t="s">
        <v>1688</v>
      </c>
      <c r="D541" s="428" t="s">
        <v>1718</v>
      </c>
      <c r="E541" s="429"/>
    </row>
    <row r="542" spans="1:5" ht="11.25" customHeight="1">
      <c r="A542" s="432">
        <v>15230</v>
      </c>
      <c r="B542" s="427">
        <v>8</v>
      </c>
      <c r="C542" s="428" t="s">
        <v>1688</v>
      </c>
      <c r="D542" s="428" t="s">
        <v>1719</v>
      </c>
      <c r="E542" s="429"/>
    </row>
    <row r="543" spans="1:5" ht="11.25" customHeight="1">
      <c r="A543" s="433">
        <v>15232</v>
      </c>
      <c r="B543" s="431">
        <v>4</v>
      </c>
      <c r="C543" s="428" t="s">
        <v>1688</v>
      </c>
      <c r="D543" s="428" t="s">
        <v>1720</v>
      </c>
      <c r="E543" s="429"/>
    </row>
    <row r="544" spans="1:5" ht="11.25" customHeight="1">
      <c r="A544" s="433">
        <v>15235</v>
      </c>
      <c r="B544" s="431">
        <v>2.5</v>
      </c>
      <c r="C544" s="428" t="s">
        <v>1688</v>
      </c>
      <c r="D544" s="428" t="s">
        <v>1721</v>
      </c>
      <c r="E544" s="429"/>
    </row>
    <row r="545" spans="1:5" ht="11.25" customHeight="1">
      <c r="A545" s="433">
        <v>15240</v>
      </c>
      <c r="B545" s="431">
        <v>3</v>
      </c>
      <c r="C545" s="428" t="s">
        <v>1688</v>
      </c>
      <c r="D545" s="428" t="s">
        <v>1722</v>
      </c>
      <c r="E545" s="429"/>
    </row>
    <row r="546" spans="1:5" ht="11.25" customHeight="1">
      <c r="A546" s="433">
        <v>15250</v>
      </c>
      <c r="B546" s="431">
        <v>8</v>
      </c>
      <c r="C546" s="428" t="s">
        <v>1688</v>
      </c>
      <c r="D546" s="428" t="s">
        <v>1723</v>
      </c>
      <c r="E546" s="429"/>
    </row>
    <row r="547" spans="1:5" ht="11.25" customHeight="1">
      <c r="A547" s="432">
        <v>15255</v>
      </c>
      <c r="B547" s="427">
        <v>4.8</v>
      </c>
      <c r="C547" s="428" t="s">
        <v>1688</v>
      </c>
      <c r="D547" s="428" t="s">
        <v>1724</v>
      </c>
      <c r="E547" s="429"/>
    </row>
    <row r="548" spans="1:5" ht="11.25" customHeight="1">
      <c r="A548" s="432">
        <v>15265</v>
      </c>
      <c r="B548" s="427">
        <v>4.3</v>
      </c>
      <c r="C548" s="428" t="s">
        <v>1688</v>
      </c>
      <c r="D548" s="428" t="s">
        <v>1725</v>
      </c>
      <c r="E548" s="429"/>
    </row>
    <row r="549" spans="1:5" ht="11.25" customHeight="1">
      <c r="A549" s="433">
        <v>15270</v>
      </c>
      <c r="B549" s="431">
        <v>3</v>
      </c>
      <c r="C549" s="428" t="s">
        <v>1688</v>
      </c>
      <c r="D549" s="428" t="s">
        <v>1726</v>
      </c>
      <c r="E549" s="429"/>
    </row>
    <row r="550" spans="1:5" ht="11.25" customHeight="1">
      <c r="A550" s="432">
        <v>15285</v>
      </c>
      <c r="B550" s="427">
        <v>5.3</v>
      </c>
      <c r="C550" s="428" t="s">
        <v>1688</v>
      </c>
      <c r="D550" s="428" t="s">
        <v>1727</v>
      </c>
      <c r="E550" s="429"/>
    </row>
    <row r="551" spans="1:5" ht="11.25" customHeight="1">
      <c r="A551" s="432">
        <v>15290</v>
      </c>
      <c r="B551" s="427">
        <v>3.5</v>
      </c>
      <c r="C551" s="428" t="s">
        <v>1688</v>
      </c>
      <c r="D551" s="428" t="s">
        <v>1728</v>
      </c>
      <c r="E551" s="429"/>
    </row>
    <row r="552" spans="1:5" ht="11.25" customHeight="1">
      <c r="A552" s="432">
        <v>15300</v>
      </c>
      <c r="B552" s="427">
        <v>3.8</v>
      </c>
      <c r="C552" s="428" t="s">
        <v>1688</v>
      </c>
      <c r="D552" s="428" t="s">
        <v>1729</v>
      </c>
      <c r="E552" s="429"/>
    </row>
    <row r="553" spans="1:5" ht="11.25" customHeight="1">
      <c r="A553" s="433">
        <v>15310</v>
      </c>
      <c r="B553" s="431">
        <v>4</v>
      </c>
      <c r="C553" s="428" t="s">
        <v>1688</v>
      </c>
      <c r="D553" s="428" t="s">
        <v>1730</v>
      </c>
      <c r="E553" s="429"/>
    </row>
    <row r="554" spans="1:5" ht="11.25" customHeight="1">
      <c r="A554" s="432">
        <v>15320</v>
      </c>
      <c r="B554" s="427">
        <v>12</v>
      </c>
      <c r="C554" s="428" t="s">
        <v>1688</v>
      </c>
      <c r="D554" s="428" t="s">
        <v>1731</v>
      </c>
      <c r="E554" s="429"/>
    </row>
    <row r="555" spans="1:5" ht="11.25" customHeight="1">
      <c r="A555" s="433">
        <v>15330</v>
      </c>
      <c r="B555" s="431">
        <v>8</v>
      </c>
      <c r="C555" s="428" t="s">
        <v>1688</v>
      </c>
      <c r="D555" s="428" t="s">
        <v>1732</v>
      </c>
      <c r="E555" s="429"/>
    </row>
    <row r="556" spans="1:5" ht="11.25" customHeight="1">
      <c r="A556" s="432">
        <v>15335</v>
      </c>
      <c r="B556" s="427">
        <v>4</v>
      </c>
      <c r="C556" s="428" t="s">
        <v>1688</v>
      </c>
      <c r="D556" s="428" t="s">
        <v>1733</v>
      </c>
      <c r="E556" s="429"/>
    </row>
    <row r="557" spans="1:5" ht="11.25" customHeight="1">
      <c r="A557" s="433">
        <v>15340</v>
      </c>
      <c r="B557" s="431">
        <v>3.5</v>
      </c>
      <c r="C557" s="428" t="s">
        <v>1688</v>
      </c>
      <c r="D557" s="428" t="s">
        <v>1734</v>
      </c>
      <c r="E557" s="429"/>
    </row>
    <row r="558" spans="1:5" ht="11.25" customHeight="1">
      <c r="A558" s="432">
        <v>15350</v>
      </c>
      <c r="B558" s="427">
        <v>7.8</v>
      </c>
      <c r="C558" s="428" t="s">
        <v>1688</v>
      </c>
      <c r="D558" s="428" t="s">
        <v>1735</v>
      </c>
      <c r="E558" s="429"/>
    </row>
    <row r="559" spans="1:5" ht="11.25" customHeight="1">
      <c r="A559" s="433">
        <v>15360</v>
      </c>
      <c r="B559" s="431">
        <v>8</v>
      </c>
      <c r="C559" s="428" t="s">
        <v>1688</v>
      </c>
      <c r="D559" s="428" t="s">
        <v>1736</v>
      </c>
      <c r="E559" s="429"/>
    </row>
    <row r="560" spans="1:5" ht="11.25" customHeight="1">
      <c r="A560" s="433">
        <v>15362</v>
      </c>
      <c r="B560" s="431">
        <v>10</v>
      </c>
      <c r="C560" s="428" t="s">
        <v>1688</v>
      </c>
      <c r="D560" s="428" t="s">
        <v>1737</v>
      </c>
      <c r="E560" s="429"/>
    </row>
    <row r="561" spans="1:5" ht="11.25" customHeight="1">
      <c r="A561" s="432">
        <v>15370</v>
      </c>
      <c r="B561" s="427">
        <v>5.5</v>
      </c>
      <c r="C561" s="428" t="s">
        <v>1688</v>
      </c>
      <c r="D561" s="428" t="s">
        <v>1738</v>
      </c>
      <c r="E561" s="429"/>
    </row>
    <row r="562" spans="1:5" ht="11.25" customHeight="1">
      <c r="A562" s="433">
        <v>15375</v>
      </c>
      <c r="B562" s="431">
        <v>4.3</v>
      </c>
      <c r="C562" s="428" t="s">
        <v>1688</v>
      </c>
      <c r="D562" s="428" t="s">
        <v>1739</v>
      </c>
      <c r="E562" s="429"/>
    </row>
    <row r="563" spans="1:5" ht="11.25" customHeight="1">
      <c r="A563" s="432">
        <v>15380</v>
      </c>
      <c r="B563" s="427">
        <v>4.5</v>
      </c>
      <c r="C563" s="428" t="s">
        <v>1688</v>
      </c>
      <c r="D563" s="428" t="s">
        <v>1740</v>
      </c>
      <c r="E563" s="429"/>
    </row>
    <row r="564" spans="1:5" ht="11.25" customHeight="1">
      <c r="A564" s="432">
        <v>15390</v>
      </c>
      <c r="B564" s="427">
        <v>5.8</v>
      </c>
      <c r="C564" s="428" t="s">
        <v>1688</v>
      </c>
      <c r="D564" s="428" t="s">
        <v>1741</v>
      </c>
      <c r="E564" s="429"/>
    </row>
    <row r="565" spans="1:5" ht="11.25" customHeight="1">
      <c r="A565" s="432">
        <v>15395</v>
      </c>
      <c r="B565" s="427">
        <v>7.3</v>
      </c>
      <c r="C565" s="428" t="s">
        <v>1688</v>
      </c>
      <c r="D565" s="428" t="s">
        <v>1742</v>
      </c>
      <c r="E565" s="429"/>
    </row>
    <row r="566" spans="1:5" ht="11.25" customHeight="1">
      <c r="A566" s="432">
        <v>15400</v>
      </c>
      <c r="B566" s="427">
        <v>3.8</v>
      </c>
      <c r="C566" s="428" t="s">
        <v>1688</v>
      </c>
      <c r="D566" s="428" t="s">
        <v>1743</v>
      </c>
      <c r="E566" s="429"/>
    </row>
    <row r="567" spans="1:5" ht="11.25" customHeight="1">
      <c r="A567" s="432">
        <v>15402</v>
      </c>
      <c r="B567" s="427">
        <v>9</v>
      </c>
      <c r="C567" s="428" t="s">
        <v>1688</v>
      </c>
      <c r="D567" s="428" t="s">
        <v>1744</v>
      </c>
      <c r="E567" s="429"/>
    </row>
    <row r="568" spans="1:5" ht="11.25" customHeight="1">
      <c r="A568" s="432">
        <v>15408</v>
      </c>
      <c r="B568" s="427">
        <v>1.8</v>
      </c>
      <c r="C568" s="428" t="s">
        <v>1688</v>
      </c>
      <c r="D568" s="428" t="s">
        <v>1745</v>
      </c>
      <c r="E568" s="429"/>
    </row>
    <row r="569" spans="1:5" ht="11.25" customHeight="1">
      <c r="A569" s="433">
        <v>15410</v>
      </c>
      <c r="B569" s="431">
        <v>3</v>
      </c>
      <c r="C569" s="428" t="s">
        <v>1688</v>
      </c>
      <c r="D569" s="428" t="s">
        <v>1746</v>
      </c>
      <c r="E569" s="429"/>
    </row>
    <row r="570" spans="1:5" ht="11.25" customHeight="1">
      <c r="A570" s="433">
        <v>15420</v>
      </c>
      <c r="B570" s="431">
        <v>12</v>
      </c>
      <c r="C570" s="428" t="s">
        <v>1688</v>
      </c>
      <c r="D570" s="428" t="s">
        <v>1747</v>
      </c>
      <c r="E570" s="429"/>
    </row>
    <row r="571" spans="1:5" ht="11.25" customHeight="1">
      <c r="A571" s="432">
        <v>15425</v>
      </c>
      <c r="B571" s="427">
        <v>5.3</v>
      </c>
      <c r="C571" s="428" t="s">
        <v>1688</v>
      </c>
      <c r="D571" s="428" t="s">
        <v>1748</v>
      </c>
      <c r="E571" s="429"/>
    </row>
    <row r="572" spans="1:5" ht="11.25" customHeight="1">
      <c r="A572" s="432">
        <v>15430</v>
      </c>
      <c r="B572" s="427">
        <v>10.3</v>
      </c>
      <c r="C572" s="428" t="s">
        <v>1688</v>
      </c>
      <c r="D572" s="428" t="s">
        <v>1749</v>
      </c>
      <c r="E572" s="429"/>
    </row>
    <row r="573" spans="1:5" ht="11.25" customHeight="1">
      <c r="A573" s="433">
        <v>15440</v>
      </c>
      <c r="B573" s="431">
        <v>4</v>
      </c>
      <c r="C573" s="428" t="s">
        <v>1688</v>
      </c>
      <c r="D573" s="428" t="s">
        <v>1750</v>
      </c>
      <c r="E573" s="429"/>
    </row>
    <row r="574" spans="1:5" ht="11.25" customHeight="1">
      <c r="A574" s="433">
        <v>15450</v>
      </c>
      <c r="B574" s="431">
        <v>7</v>
      </c>
      <c r="C574" s="428" t="s">
        <v>1688</v>
      </c>
      <c r="D574" s="428" t="s">
        <v>1751</v>
      </c>
      <c r="E574" s="429"/>
    </row>
    <row r="575" spans="1:5" ht="11.25" customHeight="1">
      <c r="A575" s="433">
        <v>15460</v>
      </c>
      <c r="B575" s="431">
        <v>8</v>
      </c>
      <c r="C575" s="428" t="s">
        <v>1688</v>
      </c>
      <c r="D575" s="428" t="s">
        <v>1752</v>
      </c>
      <c r="E575" s="429"/>
    </row>
    <row r="576" spans="1:5" ht="11.25" customHeight="1">
      <c r="A576" s="432">
        <v>15465</v>
      </c>
      <c r="B576" s="427">
        <v>3.3</v>
      </c>
      <c r="C576" s="428" t="s">
        <v>1688</v>
      </c>
      <c r="D576" s="428" t="s">
        <v>1753</v>
      </c>
      <c r="E576" s="429"/>
    </row>
    <row r="577" spans="1:5" ht="11.25" customHeight="1">
      <c r="A577" s="433">
        <v>15470</v>
      </c>
      <c r="B577" s="431">
        <v>4</v>
      </c>
      <c r="C577" s="428" t="s">
        <v>1688</v>
      </c>
      <c r="D577" s="428" t="s">
        <v>1754</v>
      </c>
      <c r="E577" s="429"/>
    </row>
    <row r="578" spans="1:5" ht="11.25" customHeight="1">
      <c r="A578" s="433">
        <v>15480</v>
      </c>
      <c r="B578" s="431">
        <v>9</v>
      </c>
      <c r="C578" s="428" t="s">
        <v>1688</v>
      </c>
      <c r="D578" s="428" t="s">
        <v>1755</v>
      </c>
      <c r="E578" s="429"/>
    </row>
    <row r="579" spans="1:5" ht="11.25" customHeight="1">
      <c r="A579" s="433">
        <v>15490</v>
      </c>
      <c r="B579" s="431">
        <v>10</v>
      </c>
      <c r="C579" s="428" t="s">
        <v>1688</v>
      </c>
      <c r="D579" s="428" t="s">
        <v>1756</v>
      </c>
      <c r="E579" s="429"/>
    </row>
    <row r="580" spans="1:5" ht="11.25" customHeight="1">
      <c r="A580" s="432">
        <v>15500</v>
      </c>
      <c r="B580" s="427">
        <v>6</v>
      </c>
      <c r="C580" s="428" t="s">
        <v>1688</v>
      </c>
      <c r="D580" s="428" t="s">
        <v>1757</v>
      </c>
      <c r="E580" s="429"/>
    </row>
    <row r="581" spans="1:5" ht="11.25" customHeight="1">
      <c r="A581" s="433">
        <v>15510</v>
      </c>
      <c r="B581" s="431">
        <v>8</v>
      </c>
      <c r="C581" s="428" t="s">
        <v>1688</v>
      </c>
      <c r="D581" s="428" t="s">
        <v>1758</v>
      </c>
      <c r="E581" s="429"/>
    </row>
    <row r="582" spans="1:5" ht="11.25" customHeight="1">
      <c r="A582" s="433">
        <v>15520</v>
      </c>
      <c r="B582" s="431">
        <v>10</v>
      </c>
      <c r="C582" s="428" t="s">
        <v>1688</v>
      </c>
      <c r="D582" s="428" t="s">
        <v>1759</v>
      </c>
      <c r="E582" s="429"/>
    </row>
    <row r="583" spans="1:5" ht="11.25" customHeight="1">
      <c r="A583" s="432">
        <v>15530</v>
      </c>
      <c r="B583" s="427">
        <v>7</v>
      </c>
      <c r="C583" s="428" t="s">
        <v>1688</v>
      </c>
      <c r="D583" s="428" t="s">
        <v>1760</v>
      </c>
      <c r="E583" s="429"/>
    </row>
    <row r="584" spans="1:5" ht="11.25" customHeight="1">
      <c r="A584" s="432">
        <v>15533</v>
      </c>
      <c r="B584" s="427">
        <v>8</v>
      </c>
      <c r="C584" s="428" t="s">
        <v>1688</v>
      </c>
      <c r="D584" s="434" t="s">
        <v>1761</v>
      </c>
      <c r="E584" s="429"/>
    </row>
    <row r="585" spans="1:5" ht="11.25" customHeight="1">
      <c r="A585" s="432">
        <v>15535</v>
      </c>
      <c r="B585" s="427">
        <v>7.5</v>
      </c>
      <c r="C585" s="428" t="s">
        <v>1688</v>
      </c>
      <c r="D585" s="428" t="s">
        <v>1762</v>
      </c>
      <c r="E585" s="429"/>
    </row>
    <row r="586" spans="1:5" ht="11.25" customHeight="1">
      <c r="A586" s="432">
        <v>15537</v>
      </c>
      <c r="B586" s="427">
        <v>5.8</v>
      </c>
      <c r="C586" s="428" t="s">
        <v>1688</v>
      </c>
      <c r="D586" s="428" t="s">
        <v>1763</v>
      </c>
      <c r="E586" s="429"/>
    </row>
    <row r="587" spans="1:5" ht="11.25" customHeight="1">
      <c r="A587" s="433">
        <v>15540</v>
      </c>
      <c r="B587" s="431">
        <v>5</v>
      </c>
      <c r="C587" s="428" t="s">
        <v>1688</v>
      </c>
      <c r="D587" s="428" t="s">
        <v>1764</v>
      </c>
      <c r="E587" s="429"/>
    </row>
    <row r="588" spans="1:5" ht="11.25" customHeight="1">
      <c r="A588" s="433">
        <v>15542</v>
      </c>
      <c r="B588" s="431">
        <v>4</v>
      </c>
      <c r="C588" s="428" t="s">
        <v>1688</v>
      </c>
      <c r="D588" s="428" t="s">
        <v>1765</v>
      </c>
      <c r="E588" s="429"/>
    </row>
    <row r="589" spans="1:5" ht="11.25" customHeight="1">
      <c r="A589" s="433">
        <v>15544</v>
      </c>
      <c r="B589" s="431">
        <v>5.5</v>
      </c>
      <c r="C589" s="428" t="s">
        <v>1688</v>
      </c>
      <c r="D589" s="428" t="s">
        <v>1766</v>
      </c>
      <c r="E589" s="429"/>
    </row>
    <row r="590" spans="1:5" ht="11.25" customHeight="1">
      <c r="A590" s="433">
        <v>15546</v>
      </c>
      <c r="B590" s="431">
        <v>7</v>
      </c>
      <c r="C590" s="428" t="s">
        <v>1688</v>
      </c>
      <c r="D590" s="428" t="s">
        <v>1767</v>
      </c>
      <c r="E590" s="429"/>
    </row>
    <row r="591" spans="1:5" ht="11.25" customHeight="1">
      <c r="A591" s="432">
        <v>15550</v>
      </c>
      <c r="B591" s="427">
        <v>12.3</v>
      </c>
      <c r="C591" s="428" t="s">
        <v>1688</v>
      </c>
      <c r="D591" s="428" t="s">
        <v>1768</v>
      </c>
      <c r="E591" s="429"/>
    </row>
    <row r="592" spans="1:5" ht="11.25" customHeight="1">
      <c r="A592" s="432">
        <v>15551</v>
      </c>
      <c r="B592" s="427">
        <v>11.8</v>
      </c>
      <c r="C592" s="428" t="s">
        <v>1688</v>
      </c>
      <c r="D592" s="428" t="s">
        <v>1769</v>
      </c>
      <c r="E592" s="429"/>
    </row>
    <row r="593" spans="1:5" ht="11.25" customHeight="1">
      <c r="A593" s="432">
        <v>15552</v>
      </c>
      <c r="B593" s="427">
        <v>8.8000000000000007</v>
      </c>
      <c r="C593" s="428" t="s">
        <v>1688</v>
      </c>
      <c r="D593" s="428" t="s">
        <v>1770</v>
      </c>
      <c r="E593" s="429"/>
    </row>
    <row r="594" spans="1:5" ht="11.25" customHeight="1">
      <c r="A594" s="432">
        <v>15560</v>
      </c>
      <c r="B594" s="427">
        <v>8.3000000000000007</v>
      </c>
      <c r="C594" s="428" t="s">
        <v>1688</v>
      </c>
      <c r="D594" s="428" t="s">
        <v>1771</v>
      </c>
      <c r="E594" s="429"/>
    </row>
    <row r="595" spans="1:5" ht="11.25" customHeight="1">
      <c r="A595" s="432">
        <v>15562</v>
      </c>
      <c r="B595" s="427">
        <v>6.3</v>
      </c>
      <c r="C595" s="428" t="s">
        <v>1688</v>
      </c>
      <c r="D595" s="428" t="s">
        <v>1772</v>
      </c>
      <c r="E595" s="429"/>
    </row>
    <row r="596" spans="1:5" ht="11.25" customHeight="1">
      <c r="A596" s="433">
        <v>15570</v>
      </c>
      <c r="B596" s="431">
        <v>3</v>
      </c>
      <c r="C596" s="428" t="s">
        <v>1688</v>
      </c>
      <c r="D596" s="428" t="s">
        <v>1773</v>
      </c>
      <c r="E596" s="429"/>
    </row>
    <row r="597" spans="1:5" ht="11.25" customHeight="1">
      <c r="A597" s="433">
        <v>15580</v>
      </c>
      <c r="B597" s="431">
        <v>5</v>
      </c>
      <c r="C597" s="428" t="s">
        <v>1688</v>
      </c>
      <c r="D597" s="428" t="s">
        <v>1774</v>
      </c>
      <c r="E597" s="429"/>
    </row>
    <row r="598" spans="1:5" ht="11.25" customHeight="1">
      <c r="A598" s="433">
        <v>15582</v>
      </c>
      <c r="B598" s="431">
        <v>6</v>
      </c>
      <c r="C598" s="428" t="s">
        <v>1688</v>
      </c>
      <c r="D598" s="428" t="s">
        <v>1775</v>
      </c>
      <c r="E598" s="429"/>
    </row>
    <row r="599" spans="1:5" ht="11.25" customHeight="1">
      <c r="A599" s="432">
        <v>15590</v>
      </c>
      <c r="B599" s="427">
        <v>7</v>
      </c>
      <c r="C599" s="428" t="s">
        <v>1688</v>
      </c>
      <c r="D599" s="428" t="s">
        <v>1776</v>
      </c>
      <c r="E599" s="429"/>
    </row>
    <row r="600" spans="1:5" ht="11.25" customHeight="1">
      <c r="A600" s="432">
        <v>15591</v>
      </c>
      <c r="B600" s="427">
        <v>7.5</v>
      </c>
      <c r="C600" s="428" t="s">
        <v>1688</v>
      </c>
      <c r="D600" s="428" t="s">
        <v>1777</v>
      </c>
      <c r="E600" s="429"/>
    </row>
    <row r="601" spans="1:5" ht="11.25" customHeight="1">
      <c r="A601" s="432">
        <v>15592</v>
      </c>
      <c r="B601" s="427">
        <v>9.8000000000000007</v>
      </c>
      <c r="C601" s="428" t="s">
        <v>1688</v>
      </c>
      <c r="D601" s="428" t="s">
        <v>1778</v>
      </c>
      <c r="E601" s="429"/>
    </row>
    <row r="602" spans="1:5" ht="11.25" customHeight="1">
      <c r="A602" s="432">
        <v>15593</v>
      </c>
      <c r="B602" s="427">
        <v>12.3</v>
      </c>
      <c r="C602" s="428" t="s">
        <v>1688</v>
      </c>
      <c r="D602" s="428" t="s">
        <v>1779</v>
      </c>
      <c r="E602" s="429"/>
    </row>
    <row r="603" spans="1:5" ht="11.25" customHeight="1">
      <c r="A603" s="432">
        <v>15594</v>
      </c>
      <c r="B603" s="427">
        <v>14</v>
      </c>
      <c r="C603" s="428" t="s">
        <v>1688</v>
      </c>
      <c r="D603" s="428" t="s">
        <v>1780</v>
      </c>
      <c r="E603" s="429"/>
    </row>
    <row r="604" spans="1:5" ht="11.25" customHeight="1">
      <c r="A604" s="433">
        <v>15600</v>
      </c>
      <c r="B604" s="431">
        <v>3.5</v>
      </c>
      <c r="C604" s="428" t="s">
        <v>1688</v>
      </c>
      <c r="D604" s="428" t="s">
        <v>1781</v>
      </c>
      <c r="E604" s="429"/>
    </row>
    <row r="605" spans="1:5" ht="11.25" customHeight="1">
      <c r="A605" s="432">
        <v>15605</v>
      </c>
      <c r="B605" s="427">
        <v>10</v>
      </c>
      <c r="C605" s="428" t="s">
        <v>1688</v>
      </c>
      <c r="D605" s="428" t="s">
        <v>1782</v>
      </c>
      <c r="E605" s="429"/>
    </row>
    <row r="606" spans="1:5" ht="11.25" customHeight="1">
      <c r="A606" s="432">
        <v>15610</v>
      </c>
      <c r="B606" s="427">
        <v>7</v>
      </c>
      <c r="C606" s="428" t="s">
        <v>1688</v>
      </c>
      <c r="D606" s="428" t="s">
        <v>1783</v>
      </c>
      <c r="E606" s="429"/>
    </row>
    <row r="607" spans="1:5" ht="11.25" customHeight="1">
      <c r="A607" s="432">
        <v>15620</v>
      </c>
      <c r="B607" s="427">
        <v>5</v>
      </c>
      <c r="C607" s="428" t="s">
        <v>1688</v>
      </c>
      <c r="D607" s="428" t="s">
        <v>1784</v>
      </c>
      <c r="E607" s="429"/>
    </row>
    <row r="608" spans="1:5" ht="11.25" customHeight="1">
      <c r="A608" s="432">
        <v>15625</v>
      </c>
      <c r="B608" s="427">
        <v>4</v>
      </c>
      <c r="C608" s="428" t="s">
        <v>1688</v>
      </c>
      <c r="D608" s="428" t="s">
        <v>1785</v>
      </c>
      <c r="E608" s="429"/>
    </row>
    <row r="609" spans="1:5" ht="11.25" customHeight="1">
      <c r="A609" s="433">
        <v>15630</v>
      </c>
      <c r="B609" s="431">
        <v>4</v>
      </c>
      <c r="C609" s="428" t="s">
        <v>1688</v>
      </c>
      <c r="D609" s="428" t="s">
        <v>1786</v>
      </c>
      <c r="E609" s="429"/>
    </row>
    <row r="610" spans="1:5" ht="11.25" customHeight="1">
      <c r="A610" s="433">
        <v>15640</v>
      </c>
      <c r="B610" s="431">
        <v>6</v>
      </c>
      <c r="C610" s="428" t="s">
        <v>1688</v>
      </c>
      <c r="D610" s="428" t="s">
        <v>1787</v>
      </c>
      <c r="E610" s="429"/>
    </row>
    <row r="611" spans="1:5" ht="11.25" customHeight="1">
      <c r="A611" s="432">
        <v>15645</v>
      </c>
      <c r="B611" s="427">
        <v>3.3</v>
      </c>
      <c r="C611" s="428" t="s">
        <v>1688</v>
      </c>
      <c r="D611" s="428" t="s">
        <v>1788</v>
      </c>
      <c r="E611" s="429"/>
    </row>
    <row r="612" spans="1:5" ht="11.25" customHeight="1">
      <c r="A612" s="432">
        <v>15650</v>
      </c>
      <c r="B612" s="427">
        <v>12</v>
      </c>
      <c r="C612" s="428" t="s">
        <v>1688</v>
      </c>
      <c r="D612" s="428" t="s">
        <v>1789</v>
      </c>
      <c r="E612" s="429"/>
    </row>
    <row r="613" spans="1:5" ht="11.25" customHeight="1">
      <c r="A613" s="432">
        <v>15652</v>
      </c>
      <c r="B613" s="427">
        <v>7.3</v>
      </c>
      <c r="C613" s="428" t="s">
        <v>1688</v>
      </c>
      <c r="D613" s="428" t="s">
        <v>1790</v>
      </c>
      <c r="E613" s="429"/>
    </row>
    <row r="614" spans="1:5" ht="11.25" customHeight="1">
      <c r="A614" s="432">
        <v>15660</v>
      </c>
      <c r="B614" s="427">
        <v>4</v>
      </c>
      <c r="C614" s="428" t="s">
        <v>1688</v>
      </c>
      <c r="D614" s="428" t="s">
        <v>1791</v>
      </c>
      <c r="E614" s="429"/>
    </row>
    <row r="615" spans="1:5" ht="11.25" customHeight="1">
      <c r="A615" s="432">
        <v>15670</v>
      </c>
      <c r="B615" s="427">
        <v>3</v>
      </c>
      <c r="C615" s="428" t="s">
        <v>1688</v>
      </c>
      <c r="D615" s="428" t="s">
        <v>1792</v>
      </c>
      <c r="E615" s="429"/>
    </row>
    <row r="616" spans="1:5" ht="11.25" customHeight="1">
      <c r="A616" s="432">
        <v>15672</v>
      </c>
      <c r="B616" s="427">
        <v>1.5</v>
      </c>
      <c r="C616" s="428" t="s">
        <v>1688</v>
      </c>
      <c r="D616" s="428" t="s">
        <v>1793</v>
      </c>
      <c r="E616" s="429"/>
    </row>
    <row r="617" spans="1:5" ht="11.25" customHeight="1">
      <c r="A617" s="432">
        <v>15675</v>
      </c>
      <c r="B617" s="427">
        <v>7.3</v>
      </c>
      <c r="C617" s="428" t="s">
        <v>1688</v>
      </c>
      <c r="D617" s="428" t="s">
        <v>1794</v>
      </c>
      <c r="E617" s="429"/>
    </row>
    <row r="618" spans="1:5" ht="11.25" customHeight="1">
      <c r="A618" s="432">
        <v>15680</v>
      </c>
      <c r="B618" s="427">
        <v>6</v>
      </c>
      <c r="C618" s="428" t="s">
        <v>1688</v>
      </c>
      <c r="D618" s="428" t="s">
        <v>1795</v>
      </c>
      <c r="E618" s="429"/>
    </row>
    <row r="619" spans="1:5" ht="11.25" customHeight="1">
      <c r="A619" s="432">
        <v>15685</v>
      </c>
      <c r="B619" s="427">
        <v>4.5</v>
      </c>
      <c r="C619" s="428" t="s">
        <v>1688</v>
      </c>
      <c r="D619" s="428" t="s">
        <v>1796</v>
      </c>
      <c r="E619" s="429"/>
    </row>
    <row r="620" spans="1:5" ht="11.25" customHeight="1">
      <c r="A620" s="432">
        <v>15690</v>
      </c>
      <c r="B620" s="427">
        <v>8</v>
      </c>
      <c r="C620" s="428" t="s">
        <v>1688</v>
      </c>
      <c r="D620" s="428" t="s">
        <v>1797</v>
      </c>
      <c r="E620" s="429"/>
    </row>
    <row r="621" spans="1:5" ht="11.25" customHeight="1">
      <c r="A621" s="433">
        <v>15695</v>
      </c>
      <c r="B621" s="431">
        <v>5</v>
      </c>
      <c r="C621" s="428" t="s">
        <v>1688</v>
      </c>
      <c r="D621" s="428" t="s">
        <v>1798</v>
      </c>
      <c r="E621" s="429"/>
    </row>
    <row r="622" spans="1:5" ht="11.25" customHeight="1">
      <c r="A622" s="433">
        <v>15700</v>
      </c>
      <c r="B622" s="431">
        <v>3.5</v>
      </c>
      <c r="C622" s="428" t="s">
        <v>1688</v>
      </c>
      <c r="D622" s="428" t="s">
        <v>1799</v>
      </c>
      <c r="E622" s="429"/>
    </row>
    <row r="623" spans="1:5" ht="11.25" customHeight="1">
      <c r="A623" s="433">
        <v>15702</v>
      </c>
      <c r="B623" s="431">
        <v>4.5</v>
      </c>
      <c r="C623" s="428" t="s">
        <v>1688</v>
      </c>
      <c r="D623" s="428" t="s">
        <v>1800</v>
      </c>
      <c r="E623" s="429"/>
    </row>
    <row r="624" spans="1:5" ht="11.25" customHeight="1">
      <c r="A624" s="432">
        <v>15710</v>
      </c>
      <c r="B624" s="427">
        <v>4</v>
      </c>
      <c r="C624" s="428" t="s">
        <v>1688</v>
      </c>
      <c r="D624" s="428" t="s">
        <v>1801</v>
      </c>
      <c r="E624" s="429"/>
    </row>
    <row r="625" spans="1:5" ht="11.25" customHeight="1">
      <c r="A625" s="432">
        <v>15711</v>
      </c>
      <c r="B625" s="427">
        <v>6</v>
      </c>
      <c r="C625" s="428" t="s">
        <v>1688</v>
      </c>
      <c r="D625" s="428" t="s">
        <v>1802</v>
      </c>
      <c r="E625" s="429"/>
    </row>
    <row r="626" spans="1:5" ht="11.25" customHeight="1">
      <c r="A626" s="432">
        <v>15720</v>
      </c>
      <c r="B626" s="427">
        <v>3</v>
      </c>
      <c r="C626" s="428" t="s">
        <v>1688</v>
      </c>
      <c r="D626" s="428" t="s">
        <v>1803</v>
      </c>
      <c r="E626" s="429"/>
    </row>
    <row r="627" spans="1:5" ht="11.25" customHeight="1">
      <c r="A627" s="433">
        <v>15725</v>
      </c>
      <c r="B627" s="431">
        <v>8</v>
      </c>
      <c r="C627" s="428" t="s">
        <v>1688</v>
      </c>
      <c r="D627" s="428" t="s">
        <v>1804</v>
      </c>
      <c r="E627" s="429"/>
    </row>
    <row r="628" spans="1:5" ht="11.25" customHeight="1">
      <c r="A628" s="433">
        <v>15730</v>
      </c>
      <c r="B628" s="431">
        <v>6</v>
      </c>
      <c r="C628" s="428" t="s">
        <v>1688</v>
      </c>
      <c r="D628" s="428" t="s">
        <v>1805</v>
      </c>
      <c r="E628" s="429"/>
    </row>
    <row r="629" spans="1:5" ht="11.25" customHeight="1">
      <c r="A629" s="433">
        <v>15731</v>
      </c>
      <c r="B629" s="431">
        <v>7</v>
      </c>
      <c r="C629" s="428" t="s">
        <v>1688</v>
      </c>
      <c r="D629" s="428" t="s">
        <v>1806</v>
      </c>
      <c r="E629" s="429"/>
    </row>
    <row r="630" spans="1:5" ht="11.25" customHeight="1">
      <c r="A630" s="433">
        <v>15732</v>
      </c>
      <c r="B630" s="431">
        <v>4</v>
      </c>
      <c r="C630" s="428" t="s">
        <v>1688</v>
      </c>
      <c r="D630" s="428" t="s">
        <v>1807</v>
      </c>
      <c r="E630" s="429"/>
    </row>
    <row r="631" spans="1:5" ht="11.25" customHeight="1">
      <c r="A631" s="433">
        <v>15733</v>
      </c>
      <c r="B631" s="431">
        <v>6</v>
      </c>
      <c r="C631" s="428" t="s">
        <v>1688</v>
      </c>
      <c r="D631" s="428" t="s">
        <v>1808</v>
      </c>
      <c r="E631" s="429"/>
    </row>
    <row r="632" spans="1:5" ht="11.25" customHeight="1">
      <c r="A632" s="433">
        <v>15734</v>
      </c>
      <c r="B632" s="431">
        <v>10</v>
      </c>
      <c r="C632" s="428" t="s">
        <v>1688</v>
      </c>
      <c r="D632" s="428" t="s">
        <v>1809</v>
      </c>
      <c r="E632" s="429"/>
    </row>
    <row r="633" spans="1:5" ht="11.25" customHeight="1">
      <c r="A633" s="432">
        <v>16010</v>
      </c>
      <c r="B633" s="427">
        <v>2.5</v>
      </c>
      <c r="C633" s="428" t="s">
        <v>1810</v>
      </c>
      <c r="D633" s="428" t="s">
        <v>1811</v>
      </c>
      <c r="E633" s="429"/>
    </row>
    <row r="634" spans="1:5" ht="11.25" customHeight="1">
      <c r="A634" s="432">
        <v>16015</v>
      </c>
      <c r="B634" s="427">
        <v>1.3</v>
      </c>
      <c r="C634" s="428" t="s">
        <v>1810</v>
      </c>
      <c r="D634" s="428" t="s">
        <v>1812</v>
      </c>
      <c r="E634" s="429"/>
    </row>
    <row r="635" spans="1:5" ht="11.25" customHeight="1">
      <c r="A635" s="432">
        <v>16016</v>
      </c>
      <c r="B635" s="427">
        <v>1.3</v>
      </c>
      <c r="C635" s="428" t="s">
        <v>1810</v>
      </c>
      <c r="D635" s="428" t="s">
        <v>1813</v>
      </c>
      <c r="E635" s="429"/>
    </row>
    <row r="636" spans="1:5" ht="11.25" customHeight="1">
      <c r="A636" s="432">
        <v>16020</v>
      </c>
      <c r="B636" s="427">
        <v>1.8</v>
      </c>
      <c r="C636" s="428" t="s">
        <v>1810</v>
      </c>
      <c r="D636" s="428" t="s">
        <v>1814</v>
      </c>
      <c r="E636" s="429"/>
    </row>
    <row r="637" spans="1:5" ht="11.25" customHeight="1">
      <c r="A637" s="432">
        <v>16030</v>
      </c>
      <c r="B637" s="427">
        <v>3.5</v>
      </c>
      <c r="C637" s="428" t="s">
        <v>1810</v>
      </c>
      <c r="D637" s="428" t="s">
        <v>1815</v>
      </c>
      <c r="E637" s="429"/>
    </row>
    <row r="638" spans="1:5" ht="11.25" customHeight="1">
      <c r="A638" s="432">
        <v>16035</v>
      </c>
      <c r="B638" s="427">
        <v>6.3</v>
      </c>
      <c r="C638" s="428" t="s">
        <v>1810</v>
      </c>
      <c r="D638" s="428" t="s">
        <v>1816</v>
      </c>
      <c r="E638" s="429"/>
    </row>
    <row r="639" spans="1:5" ht="11.25" customHeight="1">
      <c r="A639" s="433">
        <v>16040</v>
      </c>
      <c r="B639" s="431">
        <v>6</v>
      </c>
      <c r="C639" s="428" t="s">
        <v>1810</v>
      </c>
      <c r="D639" s="428" t="s">
        <v>1817</v>
      </c>
      <c r="E639" s="429"/>
    </row>
    <row r="640" spans="1:5" ht="11.25" customHeight="1">
      <c r="A640" s="432">
        <v>16050</v>
      </c>
      <c r="B640" s="427">
        <v>2.5</v>
      </c>
      <c r="C640" s="428" t="s">
        <v>1810</v>
      </c>
      <c r="D640" s="428" t="s">
        <v>1818</v>
      </c>
      <c r="E640" s="429"/>
    </row>
    <row r="641" spans="1:5" ht="11.25" customHeight="1">
      <c r="A641" s="432">
        <v>16060</v>
      </c>
      <c r="B641" s="427">
        <v>3.5</v>
      </c>
      <c r="C641" s="428" t="s">
        <v>1810</v>
      </c>
      <c r="D641" s="428" t="s">
        <v>1819</v>
      </c>
      <c r="E641" s="429"/>
    </row>
    <row r="642" spans="1:5" ht="11.25" customHeight="1">
      <c r="A642" s="432">
        <v>17010</v>
      </c>
      <c r="B642" s="427">
        <v>7</v>
      </c>
      <c r="C642" s="428" t="s">
        <v>1820</v>
      </c>
      <c r="D642" s="428" t="s">
        <v>1821</v>
      </c>
      <c r="E642" s="429"/>
    </row>
    <row r="643" spans="1:5" ht="11.25" customHeight="1">
      <c r="A643" s="432">
        <v>17012</v>
      </c>
      <c r="B643" s="427">
        <v>7.8</v>
      </c>
      <c r="C643" s="428" t="s">
        <v>1820</v>
      </c>
      <c r="D643" s="428" t="s">
        <v>1822</v>
      </c>
      <c r="E643" s="429"/>
    </row>
    <row r="644" spans="1:5" ht="11.25" customHeight="1">
      <c r="A644" s="432">
        <v>17020</v>
      </c>
      <c r="B644" s="427">
        <v>5</v>
      </c>
      <c r="C644" s="428" t="s">
        <v>1820</v>
      </c>
      <c r="D644" s="428" t="s">
        <v>1823</v>
      </c>
      <c r="E644" s="429"/>
    </row>
    <row r="645" spans="1:5" ht="11.25" customHeight="1">
      <c r="A645" s="432">
        <v>17021</v>
      </c>
      <c r="B645" s="427">
        <v>2.2999999999999998</v>
      </c>
      <c r="C645" s="428" t="s">
        <v>1820</v>
      </c>
      <c r="D645" s="428" t="s">
        <v>1824</v>
      </c>
      <c r="E645" s="429"/>
    </row>
    <row r="646" spans="1:5" ht="11.25" customHeight="1">
      <c r="A646" s="433">
        <v>17025</v>
      </c>
      <c r="B646" s="431">
        <v>8.3000000000000007</v>
      </c>
      <c r="C646" s="428" t="s">
        <v>1820</v>
      </c>
      <c r="D646" s="428" t="s">
        <v>1825</v>
      </c>
      <c r="E646" s="429"/>
    </row>
    <row r="647" spans="1:5" ht="11.25" customHeight="1">
      <c r="A647" s="433">
        <v>17026</v>
      </c>
      <c r="B647" s="431">
        <v>5</v>
      </c>
      <c r="C647" s="428" t="s">
        <v>1820</v>
      </c>
      <c r="D647" s="428" t="s">
        <v>1826</v>
      </c>
      <c r="E647" s="429"/>
    </row>
    <row r="648" spans="1:5" ht="11.25" customHeight="1">
      <c r="A648" s="433">
        <v>17027</v>
      </c>
      <c r="B648" s="431">
        <v>6</v>
      </c>
      <c r="C648" s="428" t="s">
        <v>1820</v>
      </c>
      <c r="D648" s="428" t="s">
        <v>1827</v>
      </c>
      <c r="E648" s="429"/>
    </row>
    <row r="649" spans="1:5" ht="11.25" customHeight="1">
      <c r="A649" s="433">
        <v>17028</v>
      </c>
      <c r="B649" s="431">
        <v>8</v>
      </c>
      <c r="C649" s="428" t="s">
        <v>1820</v>
      </c>
      <c r="D649" s="428" t="s">
        <v>1828</v>
      </c>
      <c r="E649" s="429"/>
    </row>
    <row r="650" spans="1:5" ht="11.25" customHeight="1">
      <c r="A650" s="433">
        <v>17029</v>
      </c>
      <c r="B650" s="431">
        <v>10</v>
      </c>
      <c r="C650" s="428" t="s">
        <v>1820</v>
      </c>
      <c r="D650" s="428" t="s">
        <v>1829</v>
      </c>
      <c r="E650" s="429"/>
    </row>
    <row r="651" spans="1:5" ht="11.25" customHeight="1">
      <c r="A651" s="433">
        <v>17030</v>
      </c>
      <c r="B651" s="431">
        <v>12</v>
      </c>
      <c r="C651" s="428" t="s">
        <v>1820</v>
      </c>
      <c r="D651" s="428" t="s">
        <v>1830</v>
      </c>
      <c r="E651" s="429"/>
    </row>
    <row r="652" spans="1:5" ht="11.25" customHeight="1">
      <c r="A652" s="433">
        <v>17031</v>
      </c>
      <c r="B652" s="431">
        <v>3.5</v>
      </c>
      <c r="C652" s="428" t="s">
        <v>1820</v>
      </c>
      <c r="D652" s="428" t="s">
        <v>1831</v>
      </c>
      <c r="E652" s="429"/>
    </row>
    <row r="653" spans="1:5" ht="11.25" customHeight="1">
      <c r="A653" s="432">
        <v>17033</v>
      </c>
      <c r="B653" s="427">
        <v>6.3</v>
      </c>
      <c r="C653" s="428" t="s">
        <v>1820</v>
      </c>
      <c r="D653" s="428" t="s">
        <v>1832</v>
      </c>
      <c r="E653" s="429"/>
    </row>
    <row r="654" spans="1:5" ht="11.25" customHeight="1">
      <c r="A654" s="432">
        <v>17035</v>
      </c>
      <c r="B654" s="427">
        <v>6.5</v>
      </c>
      <c r="C654" s="428" t="s">
        <v>1820</v>
      </c>
      <c r="D654" s="428" t="s">
        <v>1833</v>
      </c>
      <c r="E654" s="429"/>
    </row>
    <row r="655" spans="1:5" ht="11.25" customHeight="1">
      <c r="A655" s="432">
        <v>17040</v>
      </c>
      <c r="B655" s="427">
        <v>7.3</v>
      </c>
      <c r="C655" s="428" t="s">
        <v>1820</v>
      </c>
      <c r="D655" s="428" t="s">
        <v>1834</v>
      </c>
      <c r="E655" s="429"/>
    </row>
    <row r="656" spans="1:5" ht="11.25" customHeight="1">
      <c r="A656" s="432">
        <v>17050</v>
      </c>
      <c r="B656" s="427">
        <v>8.3000000000000007</v>
      </c>
      <c r="C656" s="428" t="s">
        <v>1820</v>
      </c>
      <c r="D656" s="428" t="s">
        <v>1835</v>
      </c>
      <c r="E656" s="429"/>
    </row>
    <row r="657" spans="1:5" ht="11.25" customHeight="1">
      <c r="A657" s="433">
        <v>17060</v>
      </c>
      <c r="B657" s="431">
        <v>9</v>
      </c>
      <c r="C657" s="428" t="s">
        <v>1820</v>
      </c>
      <c r="D657" s="428" t="s">
        <v>1836</v>
      </c>
      <c r="E657" s="429"/>
    </row>
    <row r="658" spans="1:5" ht="11.25" customHeight="1">
      <c r="A658" s="432">
        <v>17070</v>
      </c>
      <c r="B658" s="427">
        <v>3.5</v>
      </c>
      <c r="C658" s="428" t="s">
        <v>1820</v>
      </c>
      <c r="D658" s="428" t="s">
        <v>1837</v>
      </c>
      <c r="E658" s="429"/>
    </row>
    <row r="659" spans="1:5" ht="11.25" customHeight="1">
      <c r="A659" s="432">
        <v>17080</v>
      </c>
      <c r="B659" s="427">
        <v>6</v>
      </c>
      <c r="C659" s="428" t="s">
        <v>1820</v>
      </c>
      <c r="D659" s="428" t="s">
        <v>1838</v>
      </c>
      <c r="E659" s="429"/>
    </row>
    <row r="660" spans="1:5" ht="11.25" customHeight="1">
      <c r="A660" s="432">
        <v>17082</v>
      </c>
      <c r="B660" s="427">
        <v>5.3</v>
      </c>
      <c r="C660" s="428" t="s">
        <v>1820</v>
      </c>
      <c r="D660" s="428" t="s">
        <v>1839</v>
      </c>
      <c r="E660" s="429"/>
    </row>
    <row r="661" spans="1:5" ht="11.25" customHeight="1">
      <c r="A661" s="433">
        <v>17085</v>
      </c>
      <c r="B661" s="431">
        <v>2.5</v>
      </c>
      <c r="C661" s="428" t="s">
        <v>1820</v>
      </c>
      <c r="D661" s="428" t="s">
        <v>1840</v>
      </c>
      <c r="E661" s="429"/>
    </row>
    <row r="662" spans="1:5" ht="11.25" customHeight="1">
      <c r="A662" s="432">
        <v>17088</v>
      </c>
      <c r="B662" s="427">
        <v>4.5</v>
      </c>
      <c r="C662" s="428" t="s">
        <v>1820</v>
      </c>
      <c r="D662" s="428" t="s">
        <v>1841</v>
      </c>
      <c r="E662" s="429"/>
    </row>
    <row r="663" spans="1:5" ht="11.25" customHeight="1">
      <c r="A663" s="432">
        <v>17090</v>
      </c>
      <c r="B663" s="427">
        <v>8</v>
      </c>
      <c r="C663" s="428" t="s">
        <v>1820</v>
      </c>
      <c r="D663" s="428" t="s">
        <v>1842</v>
      </c>
      <c r="E663" s="429"/>
    </row>
    <row r="664" spans="1:5" ht="11.25" customHeight="1">
      <c r="A664" s="432">
        <v>17100</v>
      </c>
      <c r="B664" s="427">
        <v>4</v>
      </c>
      <c r="C664" s="428" t="s">
        <v>1820</v>
      </c>
      <c r="D664" s="428" t="s">
        <v>1843</v>
      </c>
      <c r="E664" s="429"/>
    </row>
    <row r="665" spans="1:5" ht="11.25" customHeight="1">
      <c r="A665" s="432">
        <v>17105</v>
      </c>
      <c r="B665" s="427">
        <v>3.8</v>
      </c>
      <c r="C665" s="428" t="s">
        <v>1820</v>
      </c>
      <c r="D665" s="428" t="s">
        <v>1844</v>
      </c>
      <c r="E665" s="429"/>
    </row>
    <row r="666" spans="1:5" ht="11.25" customHeight="1">
      <c r="A666" s="433">
        <v>17110</v>
      </c>
      <c r="B666" s="431">
        <v>6.5</v>
      </c>
      <c r="C666" s="428" t="s">
        <v>1820</v>
      </c>
      <c r="D666" s="428" t="s">
        <v>1845</v>
      </c>
      <c r="E666" s="429"/>
    </row>
    <row r="667" spans="1:5" ht="11.25" customHeight="1">
      <c r="A667" s="432">
        <v>17130</v>
      </c>
      <c r="B667" s="427">
        <v>8</v>
      </c>
      <c r="C667" s="428" t="s">
        <v>1820</v>
      </c>
      <c r="D667" s="428" t="s">
        <v>1846</v>
      </c>
      <c r="E667" s="429"/>
    </row>
    <row r="668" spans="1:5" ht="11.25" customHeight="1">
      <c r="A668" s="432">
        <v>17133</v>
      </c>
      <c r="B668" s="427">
        <v>4</v>
      </c>
      <c r="C668" s="428" t="s">
        <v>1820</v>
      </c>
      <c r="D668" s="428" t="s">
        <v>1847</v>
      </c>
      <c r="E668" s="429"/>
    </row>
    <row r="669" spans="1:5" ht="11.25" customHeight="1">
      <c r="A669" s="432">
        <v>17134</v>
      </c>
      <c r="B669" s="427">
        <v>8.8000000000000007</v>
      </c>
      <c r="C669" s="428" t="s">
        <v>1820</v>
      </c>
      <c r="D669" s="428" t="s">
        <v>1848</v>
      </c>
      <c r="E669" s="429"/>
    </row>
    <row r="670" spans="1:5" ht="11.25" customHeight="1">
      <c r="A670" s="432">
        <v>17140</v>
      </c>
      <c r="B670" s="427">
        <v>5</v>
      </c>
      <c r="C670" s="428" t="s">
        <v>1820</v>
      </c>
      <c r="D670" s="428" t="s">
        <v>1849</v>
      </c>
      <c r="E670" s="429"/>
    </row>
    <row r="671" spans="1:5" ht="11.25" customHeight="1">
      <c r="A671" s="433">
        <v>17150</v>
      </c>
      <c r="B671" s="431">
        <v>2</v>
      </c>
      <c r="C671" s="428" t="s">
        <v>1820</v>
      </c>
      <c r="D671" s="428" t="s">
        <v>1850</v>
      </c>
      <c r="E671" s="429"/>
    </row>
    <row r="672" spans="1:5" ht="11.25" customHeight="1">
      <c r="A672" s="432">
        <v>17151</v>
      </c>
      <c r="B672" s="427">
        <v>2</v>
      </c>
      <c r="C672" s="428" t="s">
        <v>1820</v>
      </c>
      <c r="D672" s="428" t="s">
        <v>1851</v>
      </c>
      <c r="E672" s="429"/>
    </row>
    <row r="673" spans="1:5" ht="11.25" customHeight="1">
      <c r="A673" s="432">
        <v>17152</v>
      </c>
      <c r="B673" s="427">
        <v>2.8</v>
      </c>
      <c r="C673" s="428" t="s">
        <v>1820</v>
      </c>
      <c r="D673" s="428" t="s">
        <v>1852</v>
      </c>
      <c r="E673" s="429"/>
    </row>
    <row r="674" spans="1:5" ht="11.25" customHeight="1">
      <c r="A674" s="432">
        <v>17160</v>
      </c>
      <c r="B674" s="427">
        <v>3.5</v>
      </c>
      <c r="C674" s="428" t="s">
        <v>1820</v>
      </c>
      <c r="D674" s="428" t="s">
        <v>1853</v>
      </c>
      <c r="E674" s="429"/>
    </row>
    <row r="675" spans="1:5" ht="11.25" customHeight="1">
      <c r="A675" s="433">
        <v>17161</v>
      </c>
      <c r="B675" s="431">
        <v>2.5</v>
      </c>
      <c r="C675" s="428" t="s">
        <v>1820</v>
      </c>
      <c r="D675" s="428" t="s">
        <v>1854</v>
      </c>
      <c r="E675" s="429"/>
    </row>
    <row r="676" spans="1:5" ht="11.25" customHeight="1">
      <c r="A676" s="433">
        <v>17162</v>
      </c>
      <c r="B676" s="431">
        <v>2.5</v>
      </c>
      <c r="C676" s="428" t="s">
        <v>1820</v>
      </c>
      <c r="D676" s="428" t="s">
        <v>1855</v>
      </c>
      <c r="E676" s="429"/>
    </row>
    <row r="677" spans="1:5" ht="11.25" customHeight="1">
      <c r="A677" s="433">
        <v>17165</v>
      </c>
      <c r="B677" s="431">
        <v>3</v>
      </c>
      <c r="C677" s="428" t="s">
        <v>1820</v>
      </c>
      <c r="D677" s="428" t="s">
        <v>1856</v>
      </c>
      <c r="E677" s="429"/>
    </row>
    <row r="678" spans="1:5" ht="11.25" customHeight="1">
      <c r="A678" s="432">
        <v>17170</v>
      </c>
      <c r="B678" s="427">
        <v>3</v>
      </c>
      <c r="C678" s="428" t="s">
        <v>1820</v>
      </c>
      <c r="D678" s="428" t="s">
        <v>1857</v>
      </c>
      <c r="E678" s="429"/>
    </row>
    <row r="679" spans="1:5" ht="11.25" customHeight="1">
      <c r="A679" s="432">
        <v>17180</v>
      </c>
      <c r="B679" s="427">
        <v>3.3</v>
      </c>
      <c r="C679" s="428" t="s">
        <v>1820</v>
      </c>
      <c r="D679" s="428" t="s">
        <v>1858</v>
      </c>
      <c r="E679" s="429"/>
    </row>
    <row r="680" spans="1:5" ht="11.25" customHeight="1">
      <c r="A680" s="432">
        <v>17190</v>
      </c>
      <c r="B680" s="427">
        <v>3.5</v>
      </c>
      <c r="C680" s="428" t="s">
        <v>1820</v>
      </c>
      <c r="D680" s="428" t="s">
        <v>1859</v>
      </c>
      <c r="E680" s="429"/>
    </row>
    <row r="681" spans="1:5" ht="11.25" customHeight="1">
      <c r="A681" s="432">
        <v>17200</v>
      </c>
      <c r="B681" s="427">
        <v>4.3</v>
      </c>
      <c r="C681" s="428" t="s">
        <v>1820</v>
      </c>
      <c r="D681" s="428" t="s">
        <v>1860</v>
      </c>
      <c r="E681" s="429"/>
    </row>
    <row r="682" spans="1:5" ht="11.25" customHeight="1">
      <c r="A682" s="432">
        <v>17210</v>
      </c>
      <c r="B682" s="427">
        <v>5.3</v>
      </c>
      <c r="C682" s="428" t="s">
        <v>1820</v>
      </c>
      <c r="D682" s="428" t="s">
        <v>1861</v>
      </c>
      <c r="E682" s="429"/>
    </row>
    <row r="683" spans="1:5" ht="11.25" customHeight="1">
      <c r="A683" s="432">
        <v>17211</v>
      </c>
      <c r="B683" s="427">
        <v>8</v>
      </c>
      <c r="C683" s="428" t="s">
        <v>1820</v>
      </c>
      <c r="D683" s="428" t="s">
        <v>1862</v>
      </c>
      <c r="E683" s="429"/>
    </row>
    <row r="684" spans="1:5" ht="11.25" customHeight="1">
      <c r="A684" s="432">
        <v>17220</v>
      </c>
      <c r="B684" s="427">
        <v>5</v>
      </c>
      <c r="C684" s="428" t="s">
        <v>1820</v>
      </c>
      <c r="D684" s="428" t="s">
        <v>1863</v>
      </c>
      <c r="E684" s="429"/>
    </row>
    <row r="685" spans="1:5" ht="11.25" customHeight="1">
      <c r="A685" s="432">
        <v>17230</v>
      </c>
      <c r="B685" s="427">
        <v>7</v>
      </c>
      <c r="C685" s="428" t="s">
        <v>1820</v>
      </c>
      <c r="D685" s="428" t="s">
        <v>1864</v>
      </c>
      <c r="E685" s="429"/>
    </row>
    <row r="686" spans="1:5" ht="11.25" customHeight="1">
      <c r="A686" s="432">
        <v>17231</v>
      </c>
      <c r="B686" s="427">
        <v>8.3000000000000007</v>
      </c>
      <c r="C686" s="428" t="s">
        <v>1820</v>
      </c>
      <c r="D686" s="428" t="s">
        <v>1865</v>
      </c>
      <c r="E686" s="429"/>
    </row>
    <row r="687" spans="1:5" ht="11.25" customHeight="1">
      <c r="A687" s="432">
        <v>17235</v>
      </c>
      <c r="B687" s="427">
        <v>9.8000000000000007</v>
      </c>
      <c r="C687" s="428" t="s">
        <v>1820</v>
      </c>
      <c r="D687" s="428" t="s">
        <v>1866</v>
      </c>
      <c r="E687" s="429"/>
    </row>
    <row r="688" spans="1:5" ht="11.25" customHeight="1">
      <c r="A688" s="432">
        <v>17250</v>
      </c>
      <c r="B688" s="427">
        <v>3.5</v>
      </c>
      <c r="C688" s="428" t="s">
        <v>1820</v>
      </c>
      <c r="D688" s="428" t="s">
        <v>1867</v>
      </c>
      <c r="E688" s="429"/>
    </row>
    <row r="689" spans="1:5" ht="11.25" customHeight="1">
      <c r="A689" s="432">
        <v>17260</v>
      </c>
      <c r="B689" s="427">
        <v>4.8</v>
      </c>
      <c r="C689" s="428" t="s">
        <v>1820</v>
      </c>
      <c r="D689" s="428" t="s">
        <v>1868</v>
      </c>
      <c r="E689" s="429"/>
    </row>
    <row r="690" spans="1:5" ht="11.25" customHeight="1">
      <c r="A690" s="432">
        <v>17262</v>
      </c>
      <c r="B690" s="427">
        <v>4.5</v>
      </c>
      <c r="C690" s="428" t="s">
        <v>1820</v>
      </c>
      <c r="D690" s="428" t="s">
        <v>1869</v>
      </c>
      <c r="E690" s="429"/>
    </row>
    <row r="691" spans="1:5" ht="11.25" customHeight="1">
      <c r="A691" s="432">
        <v>17270</v>
      </c>
      <c r="B691" s="427">
        <v>4</v>
      </c>
      <c r="C691" s="428" t="s">
        <v>1820</v>
      </c>
      <c r="D691" s="428" t="s">
        <v>1870</v>
      </c>
      <c r="E691" s="429"/>
    </row>
    <row r="692" spans="1:5" ht="11.25" customHeight="1">
      <c r="A692" s="433">
        <v>17280</v>
      </c>
      <c r="B692" s="431">
        <v>2.5</v>
      </c>
      <c r="C692" s="428" t="s">
        <v>1820</v>
      </c>
      <c r="D692" s="428" t="s">
        <v>1871</v>
      </c>
      <c r="E692" s="429"/>
    </row>
    <row r="693" spans="1:5" ht="11.25" customHeight="1">
      <c r="A693" s="432">
        <v>17302</v>
      </c>
      <c r="B693" s="427">
        <v>4.8</v>
      </c>
      <c r="C693" s="428" t="s">
        <v>1820</v>
      </c>
      <c r="D693" s="428" t="s">
        <v>1872</v>
      </c>
      <c r="E693" s="429"/>
    </row>
    <row r="694" spans="1:5" ht="11.25" customHeight="1">
      <c r="A694" s="432">
        <v>17305</v>
      </c>
      <c r="B694" s="427">
        <v>9.5</v>
      </c>
      <c r="C694" s="428" t="s">
        <v>1820</v>
      </c>
      <c r="D694" s="428" t="s">
        <v>1873</v>
      </c>
      <c r="E694" s="429"/>
    </row>
    <row r="695" spans="1:5" ht="11.25" customHeight="1">
      <c r="A695" s="433">
        <v>17310</v>
      </c>
      <c r="B695" s="431">
        <v>6.8</v>
      </c>
      <c r="C695" s="428" t="s">
        <v>1820</v>
      </c>
      <c r="D695" s="428" t="s">
        <v>1874</v>
      </c>
      <c r="E695" s="429"/>
    </row>
    <row r="696" spans="1:5" ht="11.25" customHeight="1">
      <c r="A696" s="432">
        <v>17320</v>
      </c>
      <c r="B696" s="427">
        <v>6</v>
      </c>
      <c r="C696" s="428" t="s">
        <v>1820</v>
      </c>
      <c r="D696" s="428" t="s">
        <v>1875</v>
      </c>
      <c r="E696" s="429"/>
    </row>
    <row r="697" spans="1:5" ht="11.25" customHeight="1">
      <c r="A697" s="432">
        <v>17325</v>
      </c>
      <c r="B697" s="427">
        <v>8</v>
      </c>
      <c r="C697" s="428" t="s">
        <v>1820</v>
      </c>
      <c r="D697" s="428" t="s">
        <v>1876</v>
      </c>
      <c r="E697" s="429"/>
    </row>
    <row r="698" spans="1:5" ht="11.25" customHeight="1">
      <c r="A698" s="433">
        <v>18010</v>
      </c>
      <c r="B698" s="431">
        <v>2.5</v>
      </c>
      <c r="C698" s="428" t="s">
        <v>1877</v>
      </c>
      <c r="D698" s="428" t="s">
        <v>1878</v>
      </c>
      <c r="E698" s="429"/>
    </row>
    <row r="699" spans="1:5" ht="11.25" customHeight="1">
      <c r="A699" s="433">
        <v>18012</v>
      </c>
      <c r="B699" s="431">
        <v>1.3</v>
      </c>
      <c r="C699" s="428" t="s">
        <v>1877</v>
      </c>
      <c r="D699" s="428" t="s">
        <v>1879</v>
      </c>
      <c r="E699" s="429"/>
    </row>
    <row r="700" spans="1:5" ht="11.25" customHeight="1">
      <c r="A700" s="432">
        <v>18020</v>
      </c>
      <c r="B700" s="427">
        <v>4</v>
      </c>
      <c r="C700" s="428" t="s">
        <v>1877</v>
      </c>
      <c r="D700" s="428" t="s">
        <v>1880</v>
      </c>
      <c r="E700" s="429"/>
    </row>
    <row r="701" spans="1:5" ht="11.25" customHeight="1">
      <c r="A701" s="432">
        <v>18025</v>
      </c>
      <c r="B701" s="427">
        <v>3.3</v>
      </c>
      <c r="C701" s="428" t="s">
        <v>1877</v>
      </c>
      <c r="D701" s="428" t="s">
        <v>1881</v>
      </c>
      <c r="E701" s="429"/>
    </row>
    <row r="702" spans="1:5" ht="11.25" customHeight="1">
      <c r="A702" s="433">
        <v>18030</v>
      </c>
      <c r="B702" s="431">
        <v>7</v>
      </c>
      <c r="C702" s="428" t="s">
        <v>1877</v>
      </c>
      <c r="D702" s="428" t="s">
        <v>1882</v>
      </c>
      <c r="E702" s="429"/>
    </row>
    <row r="703" spans="1:5" ht="11.25" customHeight="1">
      <c r="A703" s="432">
        <v>18040</v>
      </c>
      <c r="B703" s="427">
        <v>2.8</v>
      </c>
      <c r="C703" s="428" t="s">
        <v>1877</v>
      </c>
      <c r="D703" s="428" t="s">
        <v>1883</v>
      </c>
      <c r="E703" s="429"/>
    </row>
    <row r="704" spans="1:5" ht="11.25" customHeight="1">
      <c r="A704" s="432">
        <v>18050</v>
      </c>
      <c r="B704" s="427">
        <v>5.8</v>
      </c>
      <c r="C704" s="428" t="s">
        <v>1877</v>
      </c>
      <c r="D704" s="428" t="s">
        <v>1884</v>
      </c>
      <c r="E704" s="429"/>
    </row>
    <row r="705" spans="1:5" ht="11.25" customHeight="1">
      <c r="A705" s="432">
        <v>18060</v>
      </c>
      <c r="B705" s="427">
        <v>12.5</v>
      </c>
      <c r="C705" s="428" t="s">
        <v>1877</v>
      </c>
      <c r="D705" s="428" t="s">
        <v>1885</v>
      </c>
      <c r="E705" s="429"/>
    </row>
    <row r="706" spans="1:5" ht="11.25" customHeight="1">
      <c r="A706" s="432">
        <v>18070</v>
      </c>
      <c r="B706" s="427">
        <v>3.5</v>
      </c>
      <c r="C706" s="428" t="s">
        <v>1877</v>
      </c>
      <c r="D706" s="428" t="s">
        <v>1886</v>
      </c>
      <c r="E706" s="429"/>
    </row>
    <row r="707" spans="1:5" ht="11.25" customHeight="1">
      <c r="A707" s="432">
        <v>18080</v>
      </c>
      <c r="B707" s="427">
        <v>12</v>
      </c>
      <c r="C707" s="428" t="s">
        <v>1877</v>
      </c>
      <c r="D707" s="428" t="s">
        <v>1887</v>
      </c>
      <c r="E707" s="429"/>
    </row>
    <row r="708" spans="1:5" ht="11.25" customHeight="1">
      <c r="A708" s="433">
        <v>18090</v>
      </c>
      <c r="B708" s="431">
        <v>3</v>
      </c>
      <c r="C708" s="428" t="s">
        <v>1877</v>
      </c>
      <c r="D708" s="428" t="s">
        <v>1888</v>
      </c>
      <c r="E708" s="429"/>
    </row>
    <row r="709" spans="1:5" ht="11.25" customHeight="1">
      <c r="A709" s="432">
        <v>18100</v>
      </c>
      <c r="B709" s="427">
        <v>5</v>
      </c>
      <c r="C709" s="428" t="s">
        <v>1877</v>
      </c>
      <c r="D709" s="428" t="s">
        <v>1889</v>
      </c>
      <c r="E709" s="429"/>
    </row>
    <row r="710" spans="1:5" ht="11.25" customHeight="1">
      <c r="A710" s="432">
        <v>18110</v>
      </c>
      <c r="B710" s="427">
        <v>4</v>
      </c>
      <c r="C710" s="428" t="s">
        <v>1877</v>
      </c>
      <c r="D710" s="428" t="s">
        <v>1890</v>
      </c>
      <c r="E710" s="429"/>
    </row>
    <row r="711" spans="1:5" ht="11.25" customHeight="1">
      <c r="A711" s="432">
        <v>18120</v>
      </c>
      <c r="B711" s="427">
        <v>3</v>
      </c>
      <c r="C711" s="428" t="s">
        <v>1877</v>
      </c>
      <c r="D711" s="428" t="s">
        <v>1891</v>
      </c>
      <c r="E711" s="429"/>
    </row>
    <row r="712" spans="1:5" ht="11.25" customHeight="1">
      <c r="A712" s="432">
        <v>18130</v>
      </c>
      <c r="B712" s="435">
        <v>4.5</v>
      </c>
      <c r="C712" s="428" t="s">
        <v>1877</v>
      </c>
      <c r="D712" s="428" t="s">
        <v>1892</v>
      </c>
      <c r="E712" s="429"/>
    </row>
    <row r="713" spans="1:5" ht="11.25" customHeight="1">
      <c r="A713" s="432">
        <v>18140</v>
      </c>
      <c r="B713" s="435">
        <v>3.3</v>
      </c>
      <c r="C713" s="428" t="s">
        <v>1877</v>
      </c>
      <c r="D713" s="428" t="s">
        <v>1893</v>
      </c>
      <c r="E713" s="429"/>
    </row>
    <row r="714" spans="1:5" ht="11.25" customHeight="1">
      <c r="A714" s="432">
        <v>18150</v>
      </c>
      <c r="B714" s="435">
        <v>6</v>
      </c>
      <c r="C714" s="428" t="s">
        <v>1877</v>
      </c>
      <c r="D714" s="428" t="s">
        <v>1894</v>
      </c>
      <c r="E714" s="429"/>
    </row>
    <row r="715" spans="1:5" ht="11.25" customHeight="1">
      <c r="A715" s="432">
        <v>18160</v>
      </c>
      <c r="B715" s="435">
        <v>7</v>
      </c>
      <c r="C715" s="428" t="s">
        <v>1877</v>
      </c>
      <c r="D715" s="428" t="s">
        <v>1895</v>
      </c>
      <c r="E715" s="429"/>
    </row>
    <row r="716" spans="1:5" ht="11.25" customHeight="1">
      <c r="A716" s="432">
        <v>18180</v>
      </c>
      <c r="B716" s="435">
        <v>15.8</v>
      </c>
      <c r="C716" s="428" t="s">
        <v>1877</v>
      </c>
      <c r="D716" s="428" t="s">
        <v>1896</v>
      </c>
      <c r="E716" s="429"/>
    </row>
    <row r="717" spans="1:5" ht="11.25" customHeight="1">
      <c r="A717" s="432">
        <v>18190</v>
      </c>
      <c r="B717" s="435">
        <v>11.8</v>
      </c>
      <c r="C717" s="428" t="s">
        <v>1877</v>
      </c>
      <c r="D717" s="428" t="s">
        <v>1897</v>
      </c>
      <c r="E717" s="429"/>
    </row>
    <row r="718" spans="1:5" ht="11.25" customHeight="1">
      <c r="A718" s="432">
        <v>18200</v>
      </c>
      <c r="B718" s="435">
        <v>7</v>
      </c>
      <c r="C718" s="428" t="s">
        <v>1877</v>
      </c>
      <c r="D718" s="428" t="s">
        <v>1898</v>
      </c>
      <c r="E718" s="429"/>
    </row>
    <row r="719" spans="1:5" ht="11.25" customHeight="1">
      <c r="A719" s="432">
        <v>18210</v>
      </c>
      <c r="B719" s="435">
        <v>5</v>
      </c>
      <c r="C719" s="428" t="s">
        <v>1877</v>
      </c>
      <c r="D719" s="428" t="s">
        <v>1899</v>
      </c>
      <c r="E719" s="429"/>
    </row>
    <row r="720" spans="1:5" ht="11.25" customHeight="1">
      <c r="A720" s="433">
        <v>18220</v>
      </c>
      <c r="B720" s="436">
        <v>3</v>
      </c>
      <c r="C720" s="428" t="s">
        <v>1877</v>
      </c>
      <c r="D720" s="428" t="s">
        <v>1900</v>
      </c>
      <c r="E720" s="429"/>
    </row>
    <row r="721" spans="1:5" ht="11.25" customHeight="1">
      <c r="A721" s="433">
        <v>18222</v>
      </c>
      <c r="B721" s="436">
        <v>5</v>
      </c>
      <c r="C721" s="428" t="s">
        <v>1877</v>
      </c>
      <c r="D721" s="428" t="s">
        <v>1901</v>
      </c>
      <c r="E721" s="429"/>
    </row>
    <row r="722" spans="1:5" ht="11.25" customHeight="1">
      <c r="A722" s="433">
        <v>18225</v>
      </c>
      <c r="B722" s="436">
        <v>6</v>
      </c>
      <c r="C722" s="428" t="s">
        <v>1877</v>
      </c>
      <c r="D722" s="428" t="s">
        <v>1902</v>
      </c>
      <c r="E722" s="429"/>
    </row>
    <row r="723" spans="1:5" ht="11.25" customHeight="1">
      <c r="A723" s="432">
        <v>18230</v>
      </c>
      <c r="B723" s="435">
        <v>9.8000000000000007</v>
      </c>
      <c r="C723" s="428" t="s">
        <v>1877</v>
      </c>
      <c r="D723" s="428" t="s">
        <v>1903</v>
      </c>
      <c r="E723" s="429"/>
    </row>
    <row r="724" spans="1:5" ht="11.25" customHeight="1">
      <c r="A724" s="432">
        <v>18240</v>
      </c>
      <c r="B724" s="435">
        <v>5.8</v>
      </c>
      <c r="C724" s="428" t="s">
        <v>1877</v>
      </c>
      <c r="D724" s="428" t="s">
        <v>1904</v>
      </c>
      <c r="E724" s="429"/>
    </row>
    <row r="725" spans="1:5" ht="11.25" customHeight="1">
      <c r="A725" s="432">
        <v>18250</v>
      </c>
      <c r="B725" s="435">
        <v>9.5</v>
      </c>
      <c r="C725" s="428" t="s">
        <v>1877</v>
      </c>
      <c r="D725" s="428" t="s">
        <v>1905</v>
      </c>
      <c r="E725" s="429"/>
    </row>
    <row r="726" spans="1:5" ht="11.25" customHeight="1">
      <c r="A726" s="432">
        <v>18255</v>
      </c>
      <c r="B726" s="435">
        <v>4.8</v>
      </c>
      <c r="C726" s="428" t="s">
        <v>1877</v>
      </c>
      <c r="D726" s="428" t="s">
        <v>1906</v>
      </c>
      <c r="E726" s="429"/>
    </row>
    <row r="727" spans="1:5" ht="11.25" customHeight="1">
      <c r="A727" s="432">
        <v>18260</v>
      </c>
      <c r="B727" s="435">
        <v>10.3</v>
      </c>
      <c r="C727" s="428" t="s">
        <v>1877</v>
      </c>
      <c r="D727" s="428" t="s">
        <v>1907</v>
      </c>
      <c r="E727" s="429"/>
    </row>
    <row r="728" spans="1:5" ht="11.25" customHeight="1">
      <c r="A728" s="432">
        <v>18265</v>
      </c>
      <c r="B728" s="435">
        <v>5.3</v>
      </c>
      <c r="C728" s="428" t="s">
        <v>1877</v>
      </c>
      <c r="D728" s="428" t="s">
        <v>1908</v>
      </c>
      <c r="E728" s="429"/>
    </row>
    <row r="729" spans="1:5" ht="11.25" customHeight="1">
      <c r="A729" s="432">
        <v>18270</v>
      </c>
      <c r="B729" s="435">
        <v>13.8</v>
      </c>
      <c r="C729" s="428" t="s">
        <v>1877</v>
      </c>
      <c r="D729" s="428" t="s">
        <v>1909</v>
      </c>
      <c r="E729" s="429"/>
    </row>
    <row r="730" spans="1:5" ht="11.25" customHeight="1">
      <c r="A730" s="432">
        <v>18280</v>
      </c>
      <c r="B730" s="435">
        <v>10</v>
      </c>
      <c r="C730" s="428" t="s">
        <v>1877</v>
      </c>
      <c r="D730" s="428" t="s">
        <v>1910</v>
      </c>
      <c r="E730" s="429"/>
    </row>
    <row r="731" spans="1:5" ht="11.25" customHeight="1">
      <c r="A731" s="432">
        <v>18290</v>
      </c>
      <c r="B731" s="435">
        <v>8.3000000000000007</v>
      </c>
      <c r="C731" s="428" t="s">
        <v>1877</v>
      </c>
      <c r="D731" s="428" t="s">
        <v>1911</v>
      </c>
      <c r="E731" s="429"/>
    </row>
    <row r="732" spans="1:5" ht="11.25" customHeight="1">
      <c r="A732" s="432">
        <v>18300</v>
      </c>
      <c r="B732" s="435">
        <v>6</v>
      </c>
      <c r="C732" s="428" t="s">
        <v>1877</v>
      </c>
      <c r="D732" s="428" t="s">
        <v>1912</v>
      </c>
      <c r="E732" s="429"/>
    </row>
    <row r="733" spans="1:5" ht="11.25" customHeight="1">
      <c r="A733" s="433">
        <v>18310</v>
      </c>
      <c r="B733" s="436">
        <v>6</v>
      </c>
      <c r="C733" s="428" t="s">
        <v>1877</v>
      </c>
      <c r="D733" s="428" t="s">
        <v>1913</v>
      </c>
      <c r="E733" s="429"/>
    </row>
    <row r="734" spans="1:5" ht="11.25" customHeight="1">
      <c r="A734" s="432">
        <v>18320</v>
      </c>
      <c r="B734" s="435">
        <v>7</v>
      </c>
      <c r="C734" s="428" t="s">
        <v>1877</v>
      </c>
      <c r="D734" s="428" t="s">
        <v>1914</v>
      </c>
      <c r="E734" s="429"/>
    </row>
    <row r="735" spans="1:5" ht="11.25" customHeight="1">
      <c r="A735" s="433">
        <v>18330</v>
      </c>
      <c r="B735" s="436">
        <v>8</v>
      </c>
      <c r="C735" s="428" t="s">
        <v>1877</v>
      </c>
      <c r="D735" s="428" t="s">
        <v>1915</v>
      </c>
      <c r="E735" s="429"/>
    </row>
    <row r="736" spans="1:5" ht="11.25" customHeight="1">
      <c r="A736" s="432">
        <v>18340</v>
      </c>
      <c r="B736" s="435">
        <v>9.8000000000000007</v>
      </c>
      <c r="C736" s="428" t="s">
        <v>1877</v>
      </c>
      <c r="D736" s="428" t="s">
        <v>1916</v>
      </c>
      <c r="E736" s="429"/>
    </row>
    <row r="737" spans="1:5" ht="11.25" customHeight="1">
      <c r="A737" s="432">
        <v>18350</v>
      </c>
      <c r="B737" s="435">
        <v>3.5</v>
      </c>
      <c r="C737" s="428" t="s">
        <v>1877</v>
      </c>
      <c r="D737" s="428" t="s">
        <v>1917</v>
      </c>
      <c r="E737" s="429"/>
    </row>
    <row r="738" spans="1:5" ht="11.25" customHeight="1">
      <c r="A738" s="433">
        <v>18352</v>
      </c>
      <c r="B738" s="436">
        <v>2.2999999999999998</v>
      </c>
      <c r="C738" s="428" t="s">
        <v>1877</v>
      </c>
      <c r="D738" s="428" t="s">
        <v>1918</v>
      </c>
      <c r="E738" s="429"/>
    </row>
    <row r="739" spans="1:5" ht="11.25" customHeight="1">
      <c r="A739" s="432">
        <v>18355</v>
      </c>
      <c r="B739" s="435">
        <v>5.5</v>
      </c>
      <c r="C739" s="428" t="s">
        <v>1877</v>
      </c>
      <c r="D739" s="428" t="s">
        <v>1919</v>
      </c>
      <c r="E739" s="429"/>
    </row>
    <row r="740" spans="1:5" ht="11.25" customHeight="1">
      <c r="A740" s="433">
        <v>18360</v>
      </c>
      <c r="B740" s="436">
        <v>10</v>
      </c>
      <c r="C740" s="428" t="s">
        <v>1877</v>
      </c>
      <c r="D740" s="428" t="s">
        <v>1920</v>
      </c>
      <c r="E740" s="429"/>
    </row>
    <row r="741" spans="1:5" ht="11.25" customHeight="1">
      <c r="A741" s="433">
        <v>18365</v>
      </c>
      <c r="B741" s="436">
        <v>3</v>
      </c>
      <c r="C741" s="428" t="s">
        <v>1877</v>
      </c>
      <c r="D741" s="428" t="s">
        <v>1921</v>
      </c>
      <c r="E741" s="429"/>
    </row>
    <row r="742" spans="1:5" ht="11.25" customHeight="1">
      <c r="A742" s="432">
        <v>18366</v>
      </c>
      <c r="B742" s="435">
        <v>9.8000000000000007</v>
      </c>
      <c r="C742" s="428" t="s">
        <v>1877</v>
      </c>
      <c r="D742" s="428" t="s">
        <v>1922</v>
      </c>
      <c r="E742" s="429"/>
    </row>
    <row r="743" spans="1:5" ht="11.25" customHeight="1">
      <c r="A743" s="432">
        <v>18367</v>
      </c>
      <c r="B743" s="435">
        <v>2.5</v>
      </c>
      <c r="C743" s="428" t="s">
        <v>1877</v>
      </c>
      <c r="D743" s="428" t="s">
        <v>1923</v>
      </c>
      <c r="E743" s="429"/>
    </row>
    <row r="744" spans="1:5" ht="11.25" customHeight="1">
      <c r="A744" s="432">
        <v>18368</v>
      </c>
      <c r="B744" s="435">
        <v>4.5</v>
      </c>
      <c r="C744" s="428" t="s">
        <v>1877</v>
      </c>
      <c r="D744" s="428" t="s">
        <v>1924</v>
      </c>
      <c r="E744" s="429"/>
    </row>
    <row r="745" spans="1:5" ht="11.25" customHeight="1">
      <c r="A745" s="432">
        <v>18369</v>
      </c>
      <c r="B745" s="435">
        <v>6.8</v>
      </c>
      <c r="C745" s="428" t="s">
        <v>1877</v>
      </c>
      <c r="D745" s="428" t="s">
        <v>1925</v>
      </c>
      <c r="E745" s="429"/>
    </row>
    <row r="746" spans="1:5" ht="11.25" customHeight="1">
      <c r="A746" s="433">
        <v>18370</v>
      </c>
      <c r="B746" s="436">
        <v>5</v>
      </c>
      <c r="C746" s="428" t="s">
        <v>1877</v>
      </c>
      <c r="D746" s="428" t="s">
        <v>1926</v>
      </c>
      <c r="E746" s="429"/>
    </row>
    <row r="747" spans="1:5" ht="11.25" customHeight="1">
      <c r="A747" s="432">
        <v>18380</v>
      </c>
      <c r="B747" s="435">
        <v>5</v>
      </c>
      <c r="C747" s="428" t="s">
        <v>1877</v>
      </c>
      <c r="D747" s="428" t="s">
        <v>1927</v>
      </c>
      <c r="E747" s="429"/>
    </row>
    <row r="748" spans="1:5" ht="11.25" customHeight="1">
      <c r="A748" s="432">
        <v>18385</v>
      </c>
      <c r="B748" s="435">
        <v>11</v>
      </c>
      <c r="C748" s="428" t="s">
        <v>1877</v>
      </c>
      <c r="D748" s="428" t="s">
        <v>1928</v>
      </c>
      <c r="E748" s="429"/>
    </row>
    <row r="749" spans="1:5" ht="11.25" customHeight="1">
      <c r="A749" s="432">
        <v>18390</v>
      </c>
      <c r="B749" s="435">
        <v>13.5</v>
      </c>
      <c r="C749" s="428" t="s">
        <v>1877</v>
      </c>
      <c r="D749" s="428" t="s">
        <v>1929</v>
      </c>
      <c r="E749" s="429"/>
    </row>
    <row r="750" spans="1:5" ht="11.25" customHeight="1">
      <c r="A750" s="433">
        <v>19005</v>
      </c>
      <c r="B750" s="436">
        <v>7.5</v>
      </c>
      <c r="C750" s="428" t="s">
        <v>1930</v>
      </c>
      <c r="D750" s="428" t="s">
        <v>1931</v>
      </c>
      <c r="E750" s="429"/>
    </row>
    <row r="751" spans="1:5" ht="11.25" customHeight="1">
      <c r="A751" s="433">
        <v>19006</v>
      </c>
      <c r="B751" s="436">
        <v>2.5</v>
      </c>
      <c r="C751" s="428" t="s">
        <v>1930</v>
      </c>
      <c r="D751" s="428" t="s">
        <v>1932</v>
      </c>
      <c r="E751" s="429"/>
    </row>
    <row r="752" spans="1:5" ht="11.25" customHeight="1">
      <c r="A752" s="433">
        <v>19010</v>
      </c>
      <c r="B752" s="436">
        <v>6</v>
      </c>
      <c r="C752" s="428" t="s">
        <v>1930</v>
      </c>
      <c r="D752" s="428" t="s">
        <v>1933</v>
      </c>
      <c r="E752" s="429"/>
    </row>
    <row r="753" spans="1:5" ht="11.25" customHeight="1">
      <c r="A753" s="433">
        <v>19011</v>
      </c>
      <c r="B753" s="436">
        <v>2</v>
      </c>
      <c r="C753" s="428" t="s">
        <v>1930</v>
      </c>
      <c r="D753" s="428" t="s">
        <v>1934</v>
      </c>
      <c r="E753" s="429"/>
    </row>
    <row r="754" spans="1:5" ht="11.25" customHeight="1">
      <c r="A754" s="432">
        <v>19018</v>
      </c>
      <c r="B754" s="435">
        <v>14</v>
      </c>
      <c r="C754" s="428" t="s">
        <v>1930</v>
      </c>
      <c r="D754" s="428" t="s">
        <v>1935</v>
      </c>
      <c r="E754" s="429"/>
    </row>
    <row r="755" spans="1:5" ht="11.25" customHeight="1">
      <c r="A755" s="433">
        <v>19020</v>
      </c>
      <c r="B755" s="436">
        <v>5.5</v>
      </c>
      <c r="C755" s="428" t="s">
        <v>1930</v>
      </c>
      <c r="D755" s="428" t="s">
        <v>1936</v>
      </c>
      <c r="E755" s="429"/>
    </row>
    <row r="756" spans="1:5" ht="11.25" customHeight="1">
      <c r="A756" s="432">
        <v>19030</v>
      </c>
      <c r="B756" s="435">
        <v>7</v>
      </c>
      <c r="C756" s="428" t="s">
        <v>1930</v>
      </c>
      <c r="D756" s="428" t="s">
        <v>1937</v>
      </c>
      <c r="E756" s="429"/>
    </row>
    <row r="757" spans="1:5" ht="11.25" customHeight="1">
      <c r="A757" s="433">
        <v>19040</v>
      </c>
      <c r="B757" s="436">
        <v>9</v>
      </c>
      <c r="C757" s="428" t="s">
        <v>1930</v>
      </c>
      <c r="D757" s="428" t="s">
        <v>1938</v>
      </c>
      <c r="E757" s="429"/>
    </row>
    <row r="758" spans="1:5" ht="11.25" customHeight="1">
      <c r="A758" s="432">
        <v>19050</v>
      </c>
      <c r="B758" s="435">
        <v>13.3</v>
      </c>
      <c r="C758" s="428" t="s">
        <v>1930</v>
      </c>
      <c r="D758" s="428" t="s">
        <v>1939</v>
      </c>
      <c r="E758" s="429"/>
    </row>
    <row r="759" spans="1:5" ht="11.25" customHeight="1">
      <c r="A759" s="433">
        <v>19060</v>
      </c>
      <c r="B759" s="436">
        <v>7</v>
      </c>
      <c r="C759" s="428" t="s">
        <v>1930</v>
      </c>
      <c r="D759" s="428" t="s">
        <v>1940</v>
      </c>
      <c r="E759" s="429"/>
    </row>
    <row r="760" spans="1:5" ht="11.25" customHeight="1">
      <c r="A760" s="433">
        <v>19075</v>
      </c>
      <c r="B760" s="436">
        <v>7</v>
      </c>
      <c r="C760" s="428" t="s">
        <v>1930</v>
      </c>
      <c r="D760" s="428" t="s">
        <v>1941</v>
      </c>
      <c r="E760" s="429"/>
    </row>
    <row r="761" spans="1:5" ht="11.25" customHeight="1">
      <c r="A761" s="432">
        <v>19080</v>
      </c>
      <c r="B761" s="435">
        <v>6.8</v>
      </c>
      <c r="C761" s="428" t="s">
        <v>1930</v>
      </c>
      <c r="D761" s="428" t="s">
        <v>1942</v>
      </c>
      <c r="E761" s="429"/>
    </row>
    <row r="762" spans="1:5" ht="11.25" customHeight="1">
      <c r="A762" s="432">
        <v>19090</v>
      </c>
      <c r="B762" s="435">
        <v>9</v>
      </c>
      <c r="C762" s="428" t="s">
        <v>1930</v>
      </c>
      <c r="D762" s="428" t="s">
        <v>1943</v>
      </c>
      <c r="E762" s="429"/>
    </row>
    <row r="763" spans="1:5" ht="11.25" customHeight="1">
      <c r="A763" s="432">
        <v>19100</v>
      </c>
      <c r="B763" s="427">
        <v>12.5</v>
      </c>
      <c r="C763" s="428" t="s">
        <v>1930</v>
      </c>
      <c r="D763" s="428" t="s">
        <v>1944</v>
      </c>
      <c r="E763" s="429"/>
    </row>
    <row r="764" spans="1:5" ht="11.25" customHeight="1">
      <c r="A764" s="432">
        <v>19110</v>
      </c>
      <c r="B764" s="427">
        <v>15</v>
      </c>
      <c r="C764" s="428" t="s">
        <v>1930</v>
      </c>
      <c r="D764" s="428" t="s">
        <v>1945</v>
      </c>
      <c r="E764" s="429"/>
    </row>
    <row r="765" spans="1:5" ht="11.25" customHeight="1">
      <c r="A765" s="432">
        <v>19130</v>
      </c>
      <c r="B765" s="427">
        <v>15.5</v>
      </c>
      <c r="C765" s="428" t="s">
        <v>1930</v>
      </c>
      <c r="D765" s="428" t="s">
        <v>1946</v>
      </c>
      <c r="E765" s="429"/>
    </row>
    <row r="766" spans="1:5" ht="11.25" customHeight="1">
      <c r="A766" s="432">
        <v>19135</v>
      </c>
      <c r="B766" s="427">
        <v>13.3</v>
      </c>
      <c r="C766" s="428" t="s">
        <v>1930</v>
      </c>
      <c r="D766" s="428" t="s">
        <v>1947</v>
      </c>
      <c r="E766" s="429"/>
    </row>
    <row r="767" spans="1:5" ht="11.25" customHeight="1">
      <c r="A767" s="432">
        <v>19140</v>
      </c>
      <c r="B767" s="427">
        <v>13.5</v>
      </c>
      <c r="C767" s="428" t="s">
        <v>1930</v>
      </c>
      <c r="D767" s="428" t="s">
        <v>1948</v>
      </c>
      <c r="E767" s="429"/>
    </row>
    <row r="768" spans="1:5" ht="11.25" customHeight="1">
      <c r="A768" s="432">
        <v>19150</v>
      </c>
      <c r="B768" s="427">
        <v>4.3</v>
      </c>
      <c r="C768" s="428" t="s">
        <v>1930</v>
      </c>
      <c r="D768" s="428" t="s">
        <v>1949</v>
      </c>
      <c r="E768" s="429"/>
    </row>
    <row r="769" spans="1:5" ht="11.25" customHeight="1">
      <c r="A769" s="432">
        <v>19160</v>
      </c>
      <c r="B769" s="427">
        <v>5.3</v>
      </c>
      <c r="C769" s="428" t="s">
        <v>1930</v>
      </c>
      <c r="D769" s="428" t="s">
        <v>1950</v>
      </c>
      <c r="E769" s="429"/>
    </row>
    <row r="770" spans="1:5" ht="11.25" customHeight="1">
      <c r="A770" s="433">
        <v>19170</v>
      </c>
      <c r="B770" s="431">
        <v>8</v>
      </c>
      <c r="C770" s="428" t="s">
        <v>1930</v>
      </c>
      <c r="D770" s="428" t="s">
        <v>1951</v>
      </c>
      <c r="E770" s="429"/>
    </row>
    <row r="771" spans="1:5" ht="11.25" customHeight="1">
      <c r="A771" s="432">
        <v>19175</v>
      </c>
      <c r="B771" s="427">
        <v>12.5</v>
      </c>
      <c r="C771" s="428" t="s">
        <v>1930</v>
      </c>
      <c r="D771" s="428" t="s">
        <v>1952</v>
      </c>
      <c r="E771" s="429"/>
    </row>
    <row r="772" spans="1:5" ht="11.25" customHeight="1">
      <c r="A772" s="432">
        <v>19180</v>
      </c>
      <c r="B772" s="427">
        <v>7</v>
      </c>
      <c r="C772" s="428" t="s">
        <v>1930</v>
      </c>
      <c r="D772" s="428" t="s">
        <v>1953</v>
      </c>
      <c r="E772" s="429"/>
    </row>
    <row r="773" spans="1:5" ht="11.25" customHeight="1">
      <c r="A773" s="432">
        <v>19190</v>
      </c>
      <c r="B773" s="427">
        <v>5.3</v>
      </c>
      <c r="C773" s="428" t="s">
        <v>1930</v>
      </c>
      <c r="D773" s="428" t="s">
        <v>1954</v>
      </c>
      <c r="E773" s="429"/>
    </row>
    <row r="774" spans="1:5" ht="11.25" customHeight="1">
      <c r="A774" s="432">
        <v>19192</v>
      </c>
      <c r="B774" s="427">
        <v>10</v>
      </c>
      <c r="C774" s="428" t="s">
        <v>1930</v>
      </c>
      <c r="D774" s="428" t="s">
        <v>1955</v>
      </c>
      <c r="E774" s="429"/>
    </row>
    <row r="775" spans="1:5" ht="11.25" customHeight="1">
      <c r="A775" s="433">
        <v>19200</v>
      </c>
      <c r="B775" s="431">
        <v>3.5</v>
      </c>
      <c r="C775" s="428" t="s">
        <v>1930</v>
      </c>
      <c r="D775" s="428" t="s">
        <v>1956</v>
      </c>
      <c r="E775" s="429"/>
    </row>
    <row r="776" spans="1:5" ht="11.25" customHeight="1">
      <c r="A776" s="433">
        <v>19202</v>
      </c>
      <c r="B776" s="431">
        <v>2</v>
      </c>
      <c r="C776" s="428" t="s">
        <v>1930</v>
      </c>
      <c r="D776" s="428" t="s">
        <v>1957</v>
      </c>
      <c r="E776" s="429"/>
    </row>
    <row r="777" spans="1:5" ht="11.25" customHeight="1">
      <c r="A777" s="432">
        <v>19252</v>
      </c>
      <c r="B777" s="427">
        <v>5.3</v>
      </c>
      <c r="C777" s="428" t="s">
        <v>1930</v>
      </c>
      <c r="D777" s="428" t="s">
        <v>1958</v>
      </c>
      <c r="E777" s="429"/>
    </row>
    <row r="778" spans="1:5" ht="11.25" customHeight="1">
      <c r="A778" s="432">
        <v>19254</v>
      </c>
      <c r="B778" s="427">
        <v>7.5</v>
      </c>
      <c r="C778" s="428" t="s">
        <v>1930</v>
      </c>
      <c r="D778" s="428" t="s">
        <v>1959</v>
      </c>
      <c r="E778" s="429"/>
    </row>
    <row r="779" spans="1:5" ht="11.25" customHeight="1">
      <c r="A779" s="432">
        <v>19260</v>
      </c>
      <c r="B779" s="427">
        <v>2.5</v>
      </c>
      <c r="C779" s="428" t="s">
        <v>1930</v>
      </c>
      <c r="D779" s="428" t="s">
        <v>1960</v>
      </c>
      <c r="E779" s="429"/>
    </row>
    <row r="780" spans="1:5" ht="11.25" customHeight="1">
      <c r="A780" s="432">
        <v>20000</v>
      </c>
      <c r="B780" s="427">
        <v>1.3</v>
      </c>
      <c r="C780" s="428" t="s">
        <v>1961</v>
      </c>
      <c r="D780" s="428" t="s">
        <v>1962</v>
      </c>
      <c r="E780" s="429"/>
    </row>
    <row r="781" spans="1:5" ht="11.25" customHeight="1">
      <c r="A781" s="432">
        <v>20001</v>
      </c>
      <c r="B781" s="427">
        <v>2</v>
      </c>
      <c r="C781" s="428" t="s">
        <v>1961</v>
      </c>
      <c r="D781" s="428" t="s">
        <v>1963</v>
      </c>
      <c r="E781" s="429"/>
    </row>
    <row r="782" spans="1:5" ht="11.25" customHeight="1">
      <c r="A782" s="432">
        <v>20005</v>
      </c>
      <c r="B782" s="427">
        <v>1.8</v>
      </c>
      <c r="C782" s="428" t="s">
        <v>1961</v>
      </c>
      <c r="D782" s="428" t="s">
        <v>1964</v>
      </c>
      <c r="E782" s="429"/>
    </row>
    <row r="783" spans="1:5" ht="11.25" customHeight="1">
      <c r="A783" s="432">
        <v>20010</v>
      </c>
      <c r="B783" s="427">
        <v>1.3</v>
      </c>
      <c r="C783" s="428" t="s">
        <v>1961</v>
      </c>
      <c r="D783" s="428" t="s">
        <v>1965</v>
      </c>
      <c r="E783" s="429"/>
    </row>
    <row r="784" spans="1:5" ht="11.25" customHeight="1">
      <c r="A784" s="432">
        <v>20015</v>
      </c>
      <c r="B784" s="427">
        <v>1.3</v>
      </c>
      <c r="C784" s="428" t="s">
        <v>1961</v>
      </c>
      <c r="D784" s="428" t="s">
        <v>1966</v>
      </c>
      <c r="E784" s="429"/>
    </row>
    <row r="785" spans="1:5" ht="11.25" customHeight="1">
      <c r="A785" s="433">
        <v>20020</v>
      </c>
      <c r="B785" s="431">
        <v>2</v>
      </c>
      <c r="C785" s="428" t="s">
        <v>1961</v>
      </c>
      <c r="D785" s="428" t="s">
        <v>1967</v>
      </c>
      <c r="E785" s="429"/>
    </row>
    <row r="786" spans="1:5" ht="11.25" customHeight="1">
      <c r="A786" s="433">
        <v>20025</v>
      </c>
      <c r="B786" s="431">
        <v>1.3</v>
      </c>
      <c r="C786" s="428" t="s">
        <v>1961</v>
      </c>
      <c r="D786" s="428" t="s">
        <v>1968</v>
      </c>
      <c r="E786" s="429"/>
    </row>
    <row r="787" spans="1:5" ht="11.25" customHeight="1">
      <c r="A787" s="432">
        <v>20030</v>
      </c>
      <c r="B787" s="427">
        <v>1.8</v>
      </c>
      <c r="C787" s="428" t="s">
        <v>1961</v>
      </c>
      <c r="D787" s="428" t="s">
        <v>1969</v>
      </c>
      <c r="E787" s="429"/>
    </row>
    <row r="788" spans="1:5" ht="11.25" customHeight="1">
      <c r="A788" s="432">
        <v>20035</v>
      </c>
      <c r="B788" s="427">
        <v>2</v>
      </c>
      <c r="C788" s="428" t="s">
        <v>1961</v>
      </c>
      <c r="D788" s="428" t="s">
        <v>1970</v>
      </c>
      <c r="E788" s="429"/>
    </row>
    <row r="789" spans="1:5" ht="11.25" customHeight="1">
      <c r="A789" s="432">
        <v>20036</v>
      </c>
      <c r="B789" s="427">
        <v>2</v>
      </c>
      <c r="C789" s="428" t="s">
        <v>1961</v>
      </c>
      <c r="D789" s="428" t="s">
        <v>1971</v>
      </c>
      <c r="E789" s="429"/>
    </row>
    <row r="790" spans="1:5" ht="11.25" customHeight="1">
      <c r="A790" s="432">
        <v>20037</v>
      </c>
      <c r="B790" s="427">
        <v>3.5</v>
      </c>
      <c r="C790" s="428" t="s">
        <v>1961</v>
      </c>
      <c r="D790" s="428" t="s">
        <v>1972</v>
      </c>
      <c r="E790" s="429"/>
    </row>
    <row r="791" spans="1:5" ht="11.25" customHeight="1">
      <c r="A791" s="432">
        <v>20038</v>
      </c>
      <c r="B791" s="427">
        <v>4.3</v>
      </c>
      <c r="C791" s="428" t="s">
        <v>1961</v>
      </c>
      <c r="D791" s="428" t="s">
        <v>1973</v>
      </c>
      <c r="E791" s="429"/>
    </row>
    <row r="792" spans="1:5" ht="11.25" customHeight="1">
      <c r="A792" s="433">
        <v>20039</v>
      </c>
      <c r="B792" s="431">
        <v>2</v>
      </c>
      <c r="C792" s="428" t="s">
        <v>1961</v>
      </c>
      <c r="D792" s="428" t="s">
        <v>1974</v>
      </c>
      <c r="E792" s="429"/>
    </row>
    <row r="793" spans="1:5" ht="11.25" customHeight="1">
      <c r="A793" s="433">
        <v>20040</v>
      </c>
      <c r="B793" s="431">
        <v>5</v>
      </c>
      <c r="C793" s="428" t="s">
        <v>1961</v>
      </c>
      <c r="D793" s="428" t="s">
        <v>1975</v>
      </c>
      <c r="E793" s="429"/>
    </row>
    <row r="794" spans="1:5" ht="11.25" customHeight="1">
      <c r="A794" s="432">
        <v>20045</v>
      </c>
      <c r="B794" s="427">
        <v>2.5</v>
      </c>
      <c r="C794" s="428" t="s">
        <v>1961</v>
      </c>
      <c r="D794" s="428" t="s">
        <v>1976</v>
      </c>
      <c r="E794" s="429"/>
    </row>
    <row r="795" spans="1:5" ht="11.25" customHeight="1">
      <c r="A795" s="432">
        <v>20046</v>
      </c>
      <c r="B795" s="427">
        <v>2</v>
      </c>
      <c r="C795" s="428" t="s">
        <v>1961</v>
      </c>
      <c r="D795" s="428" t="s">
        <v>1977</v>
      </c>
      <c r="E795" s="429"/>
    </row>
    <row r="796" spans="1:5" ht="11.25" customHeight="1">
      <c r="A796" s="432">
        <v>20047</v>
      </c>
      <c r="B796" s="427">
        <v>3.3</v>
      </c>
      <c r="C796" s="428" t="s">
        <v>1961</v>
      </c>
      <c r="D796" s="428" t="s">
        <v>1978</v>
      </c>
      <c r="E796" s="429"/>
    </row>
    <row r="797" spans="1:5" ht="11.25" customHeight="1">
      <c r="A797" s="432">
        <v>20050</v>
      </c>
      <c r="B797" s="427">
        <v>1.5</v>
      </c>
      <c r="C797" s="428" t="s">
        <v>1961</v>
      </c>
      <c r="D797" s="428" t="s">
        <v>1979</v>
      </c>
      <c r="E797" s="429"/>
    </row>
    <row r="798" spans="1:5" ht="11.25" customHeight="1">
      <c r="A798" s="432">
        <v>20055</v>
      </c>
      <c r="B798" s="427">
        <v>2</v>
      </c>
      <c r="C798" s="428" t="s">
        <v>1961</v>
      </c>
      <c r="D798" s="428" t="s">
        <v>1980</v>
      </c>
      <c r="E798" s="429"/>
    </row>
    <row r="799" spans="1:5" ht="11.25" customHeight="1">
      <c r="A799" s="432">
        <v>20060</v>
      </c>
      <c r="B799" s="427">
        <v>3.3</v>
      </c>
      <c r="C799" s="428" t="s">
        <v>1961</v>
      </c>
      <c r="D799" s="428" t="s">
        <v>1981</v>
      </c>
      <c r="E799" s="429"/>
    </row>
    <row r="800" spans="1:5" ht="11.25" customHeight="1">
      <c r="A800" s="432">
        <v>20061</v>
      </c>
      <c r="B800" s="427">
        <v>4</v>
      </c>
      <c r="C800" s="428" t="s">
        <v>1961</v>
      </c>
      <c r="D800" s="428" t="s">
        <v>1982</v>
      </c>
      <c r="E800" s="429"/>
    </row>
    <row r="801" spans="1:5" ht="11.25" customHeight="1">
      <c r="A801" s="432">
        <v>20065</v>
      </c>
      <c r="B801" s="427">
        <v>3.5</v>
      </c>
      <c r="C801" s="428" t="s">
        <v>1961</v>
      </c>
      <c r="D801" s="428" t="s">
        <v>1983</v>
      </c>
      <c r="E801" s="429"/>
    </row>
    <row r="802" spans="1:5" ht="11.25" customHeight="1">
      <c r="A802" s="432">
        <v>20095</v>
      </c>
      <c r="B802" s="427">
        <v>4.5</v>
      </c>
      <c r="C802" s="428" t="s">
        <v>1961</v>
      </c>
      <c r="D802" s="428" t="s">
        <v>1984</v>
      </c>
      <c r="E802" s="429"/>
    </row>
    <row r="803" spans="1:5" ht="11.25" customHeight="1">
      <c r="A803" s="432">
        <v>20100</v>
      </c>
      <c r="B803" s="427">
        <v>1.3</v>
      </c>
      <c r="C803" s="428" t="s">
        <v>1961</v>
      </c>
      <c r="D803" s="428" t="s">
        <v>1985</v>
      </c>
      <c r="E803" s="429"/>
    </row>
    <row r="804" spans="1:5" ht="11.25" customHeight="1">
      <c r="A804" s="432">
        <v>21000</v>
      </c>
      <c r="B804" s="427">
        <v>1.5</v>
      </c>
      <c r="C804" s="428" t="s">
        <v>1986</v>
      </c>
      <c r="D804" s="428" t="s">
        <v>1987</v>
      </c>
      <c r="E804" s="429"/>
    </row>
    <row r="805" spans="1:5" ht="11.25" customHeight="1">
      <c r="A805" s="432">
        <v>21005</v>
      </c>
      <c r="B805" s="427">
        <v>1.5</v>
      </c>
      <c r="C805" s="428" t="s">
        <v>1986</v>
      </c>
      <c r="D805" s="428" t="s">
        <v>1988</v>
      </c>
      <c r="E805" s="429"/>
    </row>
    <row r="806" spans="1:5" ht="11.25" customHeight="1">
      <c r="A806" s="432">
        <v>21010</v>
      </c>
      <c r="B806" s="427">
        <v>2.5</v>
      </c>
      <c r="C806" s="428" t="s">
        <v>1986</v>
      </c>
      <c r="D806" s="428" t="s">
        <v>1989</v>
      </c>
      <c r="E806" s="429"/>
    </row>
    <row r="807" spans="1:5" ht="11.25" customHeight="1">
      <c r="A807" s="432">
        <v>21015</v>
      </c>
      <c r="B807" s="427">
        <v>2.2999999999999998</v>
      </c>
      <c r="C807" s="428" t="s">
        <v>1986</v>
      </c>
      <c r="D807" s="428" t="s">
        <v>1990</v>
      </c>
      <c r="E807" s="429"/>
    </row>
    <row r="808" spans="1:5" ht="11.25" customHeight="1">
      <c r="A808" s="432">
        <v>21016</v>
      </c>
      <c r="B808" s="427">
        <v>2</v>
      </c>
      <c r="C808" s="428" t="s">
        <v>1986</v>
      </c>
      <c r="D808" s="428" t="s">
        <v>1991</v>
      </c>
      <c r="E808" s="429"/>
    </row>
    <row r="809" spans="1:5" ht="11.25" customHeight="1">
      <c r="A809" s="432">
        <v>21017</v>
      </c>
      <c r="B809" s="427">
        <v>3</v>
      </c>
      <c r="C809" s="428" t="s">
        <v>1986</v>
      </c>
      <c r="D809" s="428" t="s">
        <v>1992</v>
      </c>
      <c r="E809" s="429"/>
    </row>
    <row r="810" spans="1:5" ht="11.25" customHeight="1">
      <c r="A810" s="432">
        <v>21018</v>
      </c>
      <c r="B810" s="427">
        <v>3.5</v>
      </c>
      <c r="C810" s="428" t="s">
        <v>1986</v>
      </c>
      <c r="D810" s="428" t="s">
        <v>1993</v>
      </c>
      <c r="E810" s="429"/>
    </row>
    <row r="811" spans="1:5" ht="11.25" customHeight="1">
      <c r="A811" s="432">
        <v>21019</v>
      </c>
      <c r="B811" s="427">
        <v>5.8</v>
      </c>
      <c r="C811" s="428" t="s">
        <v>1986</v>
      </c>
      <c r="D811" s="428" t="s">
        <v>1994</v>
      </c>
      <c r="E811" s="429"/>
    </row>
    <row r="812" spans="1:5" ht="11.25" customHeight="1">
      <c r="A812" s="432">
        <v>21020</v>
      </c>
      <c r="B812" s="427">
        <v>3</v>
      </c>
      <c r="C812" s="428" t="s">
        <v>1986</v>
      </c>
      <c r="D812" s="428" t="s">
        <v>1995</v>
      </c>
      <c r="E812" s="429"/>
    </row>
    <row r="813" spans="1:5" ht="11.25" customHeight="1">
      <c r="A813" s="432">
        <v>21025</v>
      </c>
      <c r="B813" s="427">
        <v>3.5</v>
      </c>
      <c r="C813" s="428" t="s">
        <v>1986</v>
      </c>
      <c r="D813" s="428" t="s">
        <v>1996</v>
      </c>
      <c r="E813" s="429"/>
    </row>
    <row r="814" spans="1:5" ht="11.25" customHeight="1">
      <c r="A814" s="437">
        <v>21030</v>
      </c>
      <c r="B814" s="427">
        <v>4.5</v>
      </c>
      <c r="C814" s="428" t="s">
        <v>1986</v>
      </c>
      <c r="D814" s="428" t="s">
        <v>1997</v>
      </c>
      <c r="E814" s="429"/>
    </row>
    <row r="815" spans="1:5" ht="11.25" customHeight="1">
      <c r="A815" s="437">
        <v>21035</v>
      </c>
      <c r="B815" s="427">
        <v>1.3</v>
      </c>
      <c r="C815" s="428" t="s">
        <v>1986</v>
      </c>
      <c r="D815" s="428" t="s">
        <v>1985</v>
      </c>
      <c r="E815" s="429"/>
    </row>
    <row r="816" spans="1:5" ht="11.25" customHeight="1">
      <c r="A816" s="437">
        <v>21040</v>
      </c>
      <c r="B816" s="427">
        <v>2</v>
      </c>
      <c r="C816" s="428" t="s">
        <v>1986</v>
      </c>
      <c r="D816" s="428" t="s">
        <v>1971</v>
      </c>
      <c r="E816" s="429"/>
    </row>
    <row r="817" spans="1:5" ht="11.25" customHeight="1">
      <c r="A817" s="437">
        <v>21045</v>
      </c>
      <c r="B817" s="427">
        <v>3.5</v>
      </c>
      <c r="C817" s="428" t="s">
        <v>1986</v>
      </c>
      <c r="D817" s="428" t="s">
        <v>1972</v>
      </c>
      <c r="E817" s="429"/>
    </row>
    <row r="818" spans="1:5" ht="11.25" customHeight="1">
      <c r="A818" s="437">
        <v>21050</v>
      </c>
      <c r="B818" s="427">
        <v>4.3</v>
      </c>
      <c r="C818" s="428" t="s">
        <v>1986</v>
      </c>
      <c r="D818" s="428" t="s">
        <v>1973</v>
      </c>
      <c r="E818" s="429"/>
    </row>
    <row r="819" spans="1:5" ht="11.25" customHeight="1">
      <c r="A819" s="437">
        <v>21055</v>
      </c>
      <c r="B819" s="427">
        <v>3.5</v>
      </c>
      <c r="C819" s="428" t="s">
        <v>1986</v>
      </c>
      <c r="D819" s="428" t="s">
        <v>1998</v>
      </c>
      <c r="E819" s="429"/>
    </row>
    <row r="820" spans="1:5" ht="11.25" customHeight="1">
      <c r="A820" s="437">
        <v>21060</v>
      </c>
      <c r="B820" s="427">
        <v>4.5</v>
      </c>
      <c r="C820" s="428" t="s">
        <v>1986</v>
      </c>
      <c r="D820" s="428" t="s">
        <v>1999</v>
      </c>
      <c r="E820" s="429"/>
    </row>
    <row r="821" spans="1:5" ht="11.25" customHeight="1">
      <c r="A821" s="437">
        <v>21065</v>
      </c>
      <c r="B821" s="427">
        <v>4.8</v>
      </c>
      <c r="C821" s="428" t="s">
        <v>1986</v>
      </c>
      <c r="D821" s="428" t="s">
        <v>1640</v>
      </c>
      <c r="E821" s="429"/>
    </row>
    <row r="822" spans="1:5" ht="11.25" customHeight="1">
      <c r="A822" s="437">
        <v>21070</v>
      </c>
      <c r="B822" s="427">
        <v>3</v>
      </c>
      <c r="C822" s="428" t="s">
        <v>1986</v>
      </c>
      <c r="D822" s="428" t="s">
        <v>2000</v>
      </c>
      <c r="E822" s="429"/>
    </row>
    <row r="823" spans="1:5" ht="11.25" customHeight="1">
      <c r="A823" s="429"/>
      <c r="B823" s="429"/>
      <c r="C823" s="429"/>
      <c r="D823" s="429"/>
      <c r="E823" s="429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783F17-4C62-4EED-B0F8-15D4314944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Folhas de Cálculo</vt:lpstr>
      </vt:variant>
      <vt:variant>
        <vt:i4>20</vt:i4>
      </vt:variant>
      <vt:variant>
        <vt:lpstr>Intervalos com Nome</vt:lpstr>
      </vt:variant>
      <vt:variant>
        <vt:i4>25</vt:i4>
      </vt:variant>
    </vt:vector>
  </HeadingPairs>
  <TitlesOfParts>
    <vt:vector size="45" baseType="lpstr">
      <vt:lpstr>FICHA CLIENTE</vt:lpstr>
      <vt:lpstr>ANAMNESE</vt:lpstr>
      <vt:lpstr>ANTROPOMETRIA</vt:lpstr>
      <vt:lpstr>Fórmulas </vt:lpstr>
      <vt:lpstr>RESULTADOS</vt:lpstr>
      <vt:lpstr>NECESSIDADES ENERGÉTICAS</vt:lpstr>
      <vt:lpstr>DISTRIBUIÇÃO MACROS</vt:lpstr>
      <vt:lpstr>CÁLCULOS PLANO ALIMENTAR</vt:lpstr>
      <vt:lpstr>PLANO ALIMENTAR</vt:lpstr>
      <vt:lpstr>MATERIAIS</vt:lpstr>
      <vt:lpstr>RECEITAS</vt:lpstr>
      <vt:lpstr>IMC</vt:lpstr>
      <vt:lpstr>PEDIATRIA</vt:lpstr>
      <vt:lpstr>IMC_</vt:lpstr>
      <vt:lpstr>_PEDIATRIA</vt:lpstr>
      <vt:lpstr>ACONSELHAMENTO PEDIATRIA</vt:lpstr>
      <vt:lpstr>COMPOSIÇÃO NUTRICIONAL</vt:lpstr>
      <vt:lpstr>1</vt:lpstr>
      <vt:lpstr>ATLETAS- METS</vt:lpstr>
      <vt:lpstr>Mets</vt:lpstr>
      <vt:lpstr>açucar</vt:lpstr>
      <vt:lpstr>alimentos</vt:lpstr>
      <vt:lpstr>'1'!Área_de_Impressão</vt:lpstr>
      <vt:lpstr>arrozmassa</vt:lpstr>
      <vt:lpstr>barras</vt:lpstr>
      <vt:lpstr>bebidas</vt:lpstr>
      <vt:lpstr>Cacau</vt:lpstr>
      <vt:lpstr>Carnepeixe</vt:lpstr>
      <vt:lpstr>cereais</vt:lpstr>
      <vt:lpstr>fruta</vt:lpstr>
      <vt:lpstr>frutossecos</vt:lpstr>
      <vt:lpstr>gelados</vt:lpstr>
      <vt:lpstr>gelatina</vt:lpstr>
      <vt:lpstr>gordura</vt:lpstr>
      <vt:lpstr>leguminosas</vt:lpstr>
      <vt:lpstr>LeiteIogurte</vt:lpstr>
      <vt:lpstr>manteiga</vt:lpstr>
      <vt:lpstr>ovo</vt:lpstr>
      <vt:lpstr>pão</vt:lpstr>
      <vt:lpstr>porçãofruta</vt:lpstr>
      <vt:lpstr>Queijofiambre</vt:lpstr>
      <vt:lpstr>sementes</vt:lpstr>
      <vt:lpstr>sopas</vt:lpstr>
      <vt:lpstr>_PEDIATRIA!Títulos_de_Impressão</vt:lpstr>
      <vt:lpstr>PEDIATRIA!Títulos_de_Impressão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Rafael Fernandes Soares Mota</cp:lastModifiedBy>
  <cp:lastPrinted>2024-01-11T14:16:12Z</cp:lastPrinted>
  <dcterms:created xsi:type="dcterms:W3CDTF">2015-06-05T18:19:34Z</dcterms:created>
  <dcterms:modified xsi:type="dcterms:W3CDTF">2026-04-23T10:35:26Z</dcterms:modified>
</cp:coreProperties>
</file>