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PEL_HPENVY\Documents\UWABootCamp2023\Module1\excel-challenge\Starter_Code\"/>
    </mc:Choice>
  </mc:AlternateContent>
  <xr:revisionPtr revIDLastSave="0" documentId="13_ncr:1_{6211EC22-4CF2-4620-A136-9AFFEC1E8215}" xr6:coauthVersionLast="47" xr6:coauthVersionMax="47" xr10:uidLastSave="{00000000-0000-0000-0000-000000000000}"/>
  <bookViews>
    <workbookView xWindow="-110" yWindow="-110" windowWidth="38620" windowHeight="21180" xr2:uid="{00000000-000D-0000-FFFF-FFFF00000000}"/>
  </bookViews>
  <sheets>
    <sheet name="Crowdfunding" sheetId="1" r:id="rId1"/>
    <sheet name="Sheet1" sheetId="3" r:id="rId2"/>
    <sheet name="Sheet1_Copy" sheetId="10" r:id="rId3"/>
    <sheet name="Sheet2" sheetId="4" r:id="rId4"/>
    <sheet name="Sheet2_Copy" sheetId="11" r:id="rId5"/>
    <sheet name="Sheet3" sheetId="7" r:id="rId6"/>
    <sheet name="Sheet4" sheetId="8" r:id="rId7"/>
    <sheet name="Sheet5" sheetId="9" r:id="rId8"/>
  </sheets>
  <externalReferences>
    <externalReference r:id="rId9"/>
  </externalReferences>
  <definedNames>
    <definedName name="_xlnm._FilterDatabase" localSheetId="0" hidden="1">Crowdfunding!$A$1:$T$1001</definedName>
    <definedName name="_xlchart.v1.0" hidden="1">Sheet5!$B$2:$B$566</definedName>
    <definedName name="_xlchart.v1.1" hidden="1">Sheet5!$E$2:$E$365</definedName>
    <definedName name="DataRange">Crowdfunding!$1:$1048576</definedName>
  </definedNames>
  <calcPr calcId="181029"/>
  <pivotCaches>
    <pivotCache cacheId="0" r:id="rId10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L25" i="9"/>
  <c r="L24" i="9"/>
  <c r="L23" i="9"/>
  <c r="L22" i="9"/>
  <c r="L21" i="9"/>
  <c r="I24" i="9"/>
  <c r="I25" i="9"/>
  <c r="I23" i="9"/>
  <c r="I22" i="9"/>
  <c r="I21" i="9"/>
  <c r="I20" i="9"/>
  <c r="L20" i="9"/>
  <c r="D13" i="8" l="1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O2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8" l="1"/>
  <c r="F2" i="8" s="1"/>
  <c r="E4" i="8"/>
  <c r="F4" i="8" s="1"/>
  <c r="E8" i="8"/>
  <c r="F8" i="8" s="1"/>
  <c r="E12" i="8"/>
  <c r="F12" i="8" s="1"/>
  <c r="H2" i="8"/>
  <c r="E11" i="8"/>
  <c r="F11" i="8" s="1"/>
  <c r="E7" i="8"/>
  <c r="F7" i="8" s="1"/>
  <c r="E3" i="8"/>
  <c r="F3" i="8" s="1"/>
  <c r="E5" i="8"/>
  <c r="G5" i="8" s="1"/>
  <c r="E6" i="8"/>
  <c r="E10" i="8"/>
  <c r="G10" i="8" s="1"/>
  <c r="E13" i="8"/>
  <c r="F13" i="8" s="1"/>
  <c r="E9" i="8"/>
  <c r="F9" i="8" s="1"/>
  <c r="G2" i="8" l="1"/>
  <c r="H4" i="8"/>
  <c r="H8" i="8"/>
  <c r="G12" i="8"/>
  <c r="G4" i="8"/>
  <c r="G8" i="8"/>
  <c r="H5" i="8"/>
  <c r="F5" i="8"/>
  <c r="H9" i="8"/>
  <c r="H7" i="8"/>
  <c r="H11" i="8"/>
  <c r="H12" i="8"/>
  <c r="G7" i="8"/>
  <c r="G11" i="8"/>
  <c r="G3" i="8"/>
  <c r="F10" i="8"/>
  <c r="H10" i="8"/>
  <c r="F6" i="8"/>
  <c r="H6" i="8"/>
  <c r="G9" i="8"/>
  <c r="H3" i="8"/>
  <c r="G13" i="8"/>
  <c r="G6" i="8"/>
  <c r="H13" i="8"/>
</calcChain>
</file>

<file path=xl/sharedStrings.xml><?xml version="1.0" encoding="utf-8"?>
<sst xmlns="http://schemas.openxmlformats.org/spreadsheetml/2006/main" count="7153" uniqueCount="2124">
  <si>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</si>
  <si>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</si>
  <si>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</si>
  <si>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</si>
  <si>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</si>
  <si>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</si>
  <si>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</si>
  <si>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</si>
  <si>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</si>
  <si>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</si>
  <si>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</si>
  <si>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</si>
  <si>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</si>
  <si>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</si>
  <si>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</si>
  <si>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</si>
  <si>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</si>
  <si>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</si>
  <si>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</si>
  <si>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</si>
  <si>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</si>
  <si>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</si>
  <si>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</si>
  <si>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</si>
  <si>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</si>
  <si>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</si>
  <si>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</si>
  <si>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</si>
  <si>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</si>
  <si>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</si>
  <si>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</si>
  <si>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</si>
  <si>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</si>
  <si>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</si>
  <si>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</si>
  <si>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</si>
  <si>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</si>
  <si>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</si>
  <si>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</si>
  <si>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</si>
  <si>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</si>
  <si>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</si>
  <si>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</si>
  <si>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</si>
  <si>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</si>
  <si>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</si>
  <si>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</si>
  <si>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</si>
  <si>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</si>
  <si>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</si>
  <si>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</si>
  <si>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</si>
  <si>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</si>
  <si>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</si>
  <si>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</si>
  <si>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</si>
  <si>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</si>
  <si>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</si>
  <si>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</si>
  <si>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</si>
  <si>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</si>
  <si>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</si>
  <si>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</si>
  <si>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</si>
  <si>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</si>
  <si>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</si>
  <si>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</si>
  <si>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</si>
  <si>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</si>
  <si>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</si>
  <si>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</si>
  <si>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</si>
  <si>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</si>
  <si>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</si>
  <si>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</si>
  <si>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</si>
  <si>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</si>
  <si>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</si>
  <si>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</si>
  <si>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</si>
  <si>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</si>
  <si>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</si>
  <si>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</si>
  <si>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</si>
  <si>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</si>
  <si>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</si>
  <si>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</si>
  <si>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</si>
  <si>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</si>
  <si>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</si>
  <si>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</si>
  <si>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</si>
  <si>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</si>
  <si>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</si>
  <si>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</si>
  <si>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</si>
  <si>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</si>
  <si>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</si>
  <si>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</si>
  <si>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</si>
  <si>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</si>
  <si>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</si>
  <si>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</si>
  <si>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</si>
  <si>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</si>
  <si>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</si>
  <si>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</si>
  <si>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</si>
  <si>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</si>
  <si>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</si>
  <si>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</si>
  <si>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</si>
  <si>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</si>
  <si>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</si>
  <si>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</si>
  <si>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</si>
  <si>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</si>
  <si>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</si>
  <si>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</si>
  <si>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</si>
  <si>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</si>
  <si>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</si>
  <si>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</si>
  <si>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</si>
  <si>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</si>
  <si>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</si>
  <si>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</si>
  <si>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</si>
  <si>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</si>
  <si>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</si>
  <si>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</si>
  <si>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</si>
  <si>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</si>
  <si>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</si>
  <si>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</si>
  <si>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</si>
  <si>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</si>
  <si>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</si>
  <si>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</si>
  <si>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</si>
  <si>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</si>
  <si>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</si>
  <si>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</si>
  <si>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</si>
  <si>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</si>
  <si>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</si>
  <si>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</si>
  <si>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</si>
  <si>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</si>
  <si>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</si>
  <si>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</si>
  <si>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</si>
  <si>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</si>
  <si>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</si>
  <si>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</si>
  <si>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</si>
  <si>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</si>
  <si>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</si>
  <si>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</si>
  <si>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</si>
  <si>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</si>
  <si>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</si>
  <si>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</si>
  <si>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</si>
  <si>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</si>
  <si>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</si>
  <si>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</si>
  <si>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</si>
  <si>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</si>
  <si>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</si>
  <si>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</si>
  <si>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</si>
  <si>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</si>
  <si>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</si>
  <si>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</si>
  <si>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</si>
  <si>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</si>
  <si>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</si>
  <si>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</si>
  <si>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</si>
  <si>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</si>
  <si>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</si>
  <si>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</si>
  <si>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</si>
  <si>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</si>
  <si>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</si>
  <si>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</si>
  <si>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</si>
  <si>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</si>
  <si>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</si>
  <si>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</si>
  <si>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</si>
  <si>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</si>
  <si>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</si>
  <si>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</si>
  <si>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</si>
  <si>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</si>
  <si>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</si>
  <si>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</si>
  <si>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</si>
  <si>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</si>
  <si>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</si>
  <si>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</si>
  <si>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</si>
  <si>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</si>
  <si>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</si>
  <si>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</si>
  <si>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</si>
  <si>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</si>
  <si>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</si>
  <si>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</si>
  <si>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</si>
  <si>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</si>
  <si>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</si>
  <si>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</si>
  <si>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</si>
  <si>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</si>
  <si>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</si>
  <si>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</si>
  <si>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</si>
  <si>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</si>
  <si>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</si>
  <si>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</si>
  <si>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</si>
  <si>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</si>
  <si>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</si>
  <si>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</si>
  <si>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</si>
  <si>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</si>
  <si>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</si>
  <si>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</si>
  <si>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</si>
  <si>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</si>
  <si>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</si>
  <si>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</si>
  <si>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</si>
  <si>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</si>
  <si>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</si>
  <si>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</si>
  <si>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</si>
  <si>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</si>
  <si>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</si>
  <si>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</si>
  <si>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</si>
  <si>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</si>
  <si>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</si>
  <si>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</si>
  <si>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</si>
  <si>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</si>
  <si>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</si>
  <si>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</si>
  <si>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</si>
  <si>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</si>
  <si>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</si>
  <si>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</si>
  <si>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</si>
  <si>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</si>
  <si>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</si>
  <si>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</si>
  <si>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</si>
  <si>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</si>
  <si>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</si>
  <si>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</si>
  <si>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</si>
  <si>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</si>
  <si>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</si>
  <si>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</si>
  <si>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</si>
  <si>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</si>
  <si>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</si>
  <si>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</si>
  <si>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</si>
  <si>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</si>
  <si>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</si>
  <si>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</si>
  <si>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</si>
  <si>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</si>
  <si>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</si>
  <si>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</si>
  <si>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</si>
  <si>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</si>
  <si>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</si>
  <si>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</si>
  <si>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</si>
  <si>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</si>
  <si>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</si>
  <si>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</si>
  <si>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</si>
  <si>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</si>
  <si>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</si>
  <si>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</si>
  <si>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</si>
  <si>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</si>
  <si>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</si>
  <si>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</si>
  <si>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</si>
  <si>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</si>
  <si>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</si>
  <si>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</si>
  <si>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</si>
  <si>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</si>
  <si>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</si>
  <si>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</si>
  <si>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</si>
  <si>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</si>
  <si>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</si>
  <si>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</si>
  <si>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</si>
  <si>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</si>
  <si>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</si>
  <si>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</si>
  <si>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</si>
  <si>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</si>
  <si>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</si>
  <si>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</si>
  <si>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</si>
  <si>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</si>
  <si>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</si>
  <si>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</si>
  <si>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</si>
  <si>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</si>
  <si>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</si>
  <si>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</si>
  <si>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</si>
  <si>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</si>
  <si>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</si>
  <si>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</si>
  <si>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</si>
  <si>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</si>
  <si>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</si>
  <si>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</si>
  <si>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</si>
  <si>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</si>
  <si>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</si>
  <si>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</si>
  <si>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</si>
  <si>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</si>
  <si>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</si>
  <si>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</si>
  <si>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</si>
  <si>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</si>
  <si>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</si>
  <si>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</si>
  <si>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</si>
  <si>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</si>
  <si>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</si>
  <si>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</si>
  <si>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</si>
  <si>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</si>
  <si>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</si>
  <si>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</si>
  <si>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</si>
  <si>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</si>
  <si>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</si>
  <si>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</si>
  <si>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</si>
  <si>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</si>
  <si>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</si>
  <si>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</si>
  <si>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</si>
  <si>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</si>
  <si>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</si>
  <si>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</si>
  <si>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</si>
  <si>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</si>
  <si>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</si>
  <si>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</si>
  <si>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</si>
  <si>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</si>
  <si>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</si>
  <si>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</si>
  <si>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</si>
  <si>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</si>
  <si>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</si>
  <si>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</si>
  <si>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</si>
  <si>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</si>
  <si>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</si>
  <si>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</si>
  <si>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</si>
  <si>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</si>
  <si>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</si>
  <si>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</si>
  <si>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</si>
  <si>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</si>
  <si>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</si>
  <si>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</si>
  <si>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</si>
  <si>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</si>
  <si>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</si>
  <si>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</si>
  <si>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</si>
  <si>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</si>
  <si>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</si>
  <si>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</si>
  <si>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</si>
  <si>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</si>
  <si>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</si>
  <si>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</si>
  <si>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</si>
  <si>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</si>
  <si>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</si>
  <si>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</si>
  <si>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</si>
  <si>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</si>
  <si>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</si>
  <si>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</si>
  <si>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</si>
  <si>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</si>
  <si>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</si>
  <si>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</si>
  <si>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</si>
  <si>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</si>
  <si>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</si>
  <si>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</si>
  <si>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</si>
  <si>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</si>
  <si>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</si>
  <si>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</si>
  <si>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</si>
  <si>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</si>
  <si>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</si>
  <si>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</si>
  <si>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</si>
  <si>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</si>
  <si>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</si>
  <si>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</si>
  <si>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</si>
  <si>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</si>
  <si>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</si>
  <si>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</si>
  <si>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</si>
  <si>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</si>
  <si>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</si>
  <si>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</si>
  <si>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</si>
  <si>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</si>
  <si>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</si>
  <si>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</si>
  <si>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</si>
  <si>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</si>
  <si>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</si>
  <si>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</si>
  <si>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</si>
  <si>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</si>
  <si>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</si>
  <si>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</si>
  <si>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</si>
  <si>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</si>
  <si>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</si>
  <si>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</si>
  <si>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</si>
  <si>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</si>
  <si>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</si>
  <si>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</si>
  <si>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</si>
  <si>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</si>
  <si>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</si>
  <si>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</si>
  <si>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</si>
  <si>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</si>
  <si>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</si>
  <si>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</si>
  <si>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</si>
  <si>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</si>
  <si>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</si>
  <si>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</si>
  <si>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</si>
  <si>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</si>
  <si>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</si>
  <si>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</si>
  <si>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</si>
  <si>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</si>
  <si>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</si>
  <si>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</si>
  <si>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</si>
  <si>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</si>
  <si>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</si>
  <si>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</si>
  <si>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</si>
  <si>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</si>
  <si>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</si>
  <si>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</si>
  <si>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</si>
  <si>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</si>
  <si>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</si>
  <si>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</si>
  <si>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</si>
  <si>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</si>
  <si>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</si>
  <si>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</si>
  <si>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</si>
  <si>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</si>
  <si>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</si>
  <si>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</si>
  <si>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</si>
  <si>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</si>
  <si>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</si>
  <si>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</si>
  <si>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</si>
  <si>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</si>
  <si>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</si>
  <si>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</si>
  <si>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</si>
  <si>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</si>
  <si>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</si>
  <si>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</si>
  <si>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</si>
  <si>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</si>
  <si>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</si>
  <si>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</si>
  <si>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</si>
  <si>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</si>
  <si>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</si>
  <si>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</si>
  <si>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</si>
  <si>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</si>
  <si>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</si>
  <si>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</si>
  <si>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</si>
  <si>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</si>
  <si>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</si>
  <si>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</si>
  <si>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</si>
  <si>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</si>
  <si>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</si>
  <si>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</si>
  <si>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</si>
  <si>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</si>
  <si>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</si>
  <si>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</si>
  <si>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</si>
  <si>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</si>
  <si>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</si>
  <si>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</si>
  <si>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</si>
  <si>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</si>
  <si>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</si>
  <si>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</si>
  <si>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</si>
  <si>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</si>
  <si>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</si>
  <si>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</si>
  <si>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</si>
  <si>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</si>
  <si>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</si>
  <si>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</si>
  <si>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</si>
  <si>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</si>
  <si>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</si>
  <si>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</si>
  <si>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</si>
  <si>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</si>
  <si>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</si>
  <si>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</si>
  <si>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</si>
  <si>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</si>
  <si>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</si>
  <si>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</si>
  <si>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</si>
  <si>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</si>
  <si>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</si>
  <si>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</si>
  <si>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</si>
  <si>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</si>
  <si>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</si>
  <si>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</si>
  <si>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</si>
  <si>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</si>
  <si>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</si>
  <si>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</si>
  <si>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</si>
  <si>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</si>
  <si>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</si>
  <si>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</si>
  <si>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</si>
  <si>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</si>
  <si>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</si>
  <si>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</si>
  <si>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</si>
  <si>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</si>
  <si>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</si>
  <si>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</si>
  <si>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</si>
  <si>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</si>
  <si>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</si>
  <si>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</si>
  <si>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</si>
  <si>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</si>
  <si>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</si>
  <si>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</si>
  <si>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</si>
  <si>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</si>
  <si>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</si>
  <si>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</si>
  <si>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</si>
  <si>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</si>
  <si>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</si>
  <si>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</si>
  <si>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</si>
  <si>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</si>
  <si>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</si>
  <si>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</si>
  <si>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</si>
  <si>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</si>
  <si>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</si>
  <si>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</si>
  <si>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</si>
  <si>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</si>
  <si>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</si>
  <si>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</si>
  <si>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</si>
  <si>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</si>
  <si>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</si>
  <si>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</si>
  <si>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</si>
  <si>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</si>
  <si>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</si>
  <si>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</si>
  <si>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</si>
  <si>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</si>
  <si>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</si>
  <si>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</si>
  <si>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</si>
  <si>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</si>
  <si>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</si>
  <si>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</si>
  <si>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</si>
  <si>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</si>
  <si>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</si>
  <si>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</si>
  <si>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</si>
  <si>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</si>
  <si>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</si>
  <si>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</si>
  <si>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</si>
  <si>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</si>
  <si>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</si>
  <si>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</si>
  <si>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</si>
  <si>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</si>
  <si>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</si>
  <si>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</si>
  <si>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</si>
  <si>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</si>
  <si>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</si>
  <si>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</si>
  <si>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</si>
  <si>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</si>
  <si>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</si>
  <si>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</si>
  <si>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</si>
  <si>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</si>
  <si>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</si>
  <si>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</si>
  <si>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</si>
  <si>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</si>
  <si>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</si>
  <si>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</si>
  <si>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</si>
  <si>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</si>
  <si>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</si>
  <si>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</si>
  <si>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</si>
  <si>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</si>
  <si>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</si>
  <si>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</si>
  <si>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</si>
  <si>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</si>
  <si>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</si>
  <si>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</si>
  <si>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</si>
  <si>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</si>
  <si>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</si>
  <si>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</si>
  <si>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</si>
  <si>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</si>
  <si>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</si>
  <si>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</si>
  <si>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</si>
  <si>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</si>
  <si>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</si>
  <si>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</si>
  <si>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</si>
  <si>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</si>
  <si>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</si>
  <si>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</si>
  <si>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</si>
  <si>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</si>
  <si>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</si>
  <si>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</si>
  <si>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</si>
  <si>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</si>
  <si>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</si>
  <si>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</si>
  <si>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</si>
  <si>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</si>
  <si>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</si>
  <si>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</si>
  <si>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</si>
  <si>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</si>
  <si>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</si>
  <si>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</si>
  <si>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</si>
  <si>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</si>
  <si>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</si>
  <si>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</si>
  <si>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</si>
  <si>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</si>
  <si>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</si>
  <si>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</si>
  <si>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</si>
  <si>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</si>
  <si>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</si>
  <si>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</si>
  <si>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</si>
  <si>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</si>
  <si>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</si>
  <si>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</si>
  <si>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</si>
  <si>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</si>
  <si>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</si>
  <si>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</si>
  <si>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</si>
  <si>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</si>
  <si>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</si>
  <si>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</si>
  <si>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</si>
  <si>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</si>
  <si>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</si>
  <si>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</si>
  <si>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</si>
  <si>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</si>
  <si>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</si>
  <si>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</si>
  <si>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</si>
  <si>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</si>
  <si>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</si>
  <si>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</si>
  <si>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</si>
  <si>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</si>
  <si>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</si>
  <si>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</si>
  <si>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</si>
  <si>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</si>
  <si>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</si>
  <si>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</si>
  <si>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</si>
  <si>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</si>
  <si>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</si>
  <si>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</si>
  <si>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</si>
  <si>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</si>
  <si>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</si>
  <si>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</si>
  <si>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</si>
  <si>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</si>
  <si>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</si>
  <si>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</si>
  <si>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</si>
  <si>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</si>
  <si>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</si>
  <si>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</si>
  <si>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</si>
  <si>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</si>
  <si>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</si>
  <si>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</si>
  <si>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</si>
  <si>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</si>
  <si>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</si>
  <si>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</si>
  <si>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</si>
  <si>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</si>
  <si>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</si>
  <si>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</si>
  <si>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</si>
  <si>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</si>
  <si>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</si>
  <si>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</si>
  <si>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</si>
  <si>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</si>
  <si>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</si>
  <si>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</si>
  <si>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</si>
  <si>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</si>
  <si>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</si>
  <si>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</si>
  <si>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</si>
  <si>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</si>
  <si>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</si>
  <si>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</si>
  <si>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</si>
  <si>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</si>
  <si>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</si>
  <si>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</si>
  <si>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</si>
  <si>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</si>
  <si>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</si>
  <si>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</si>
  <si>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</si>
  <si>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</si>
  <si>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</si>
  <si>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</si>
  <si>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</si>
  <si>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</si>
  <si>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</si>
  <si>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</si>
  <si>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</si>
  <si>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</si>
  <si>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</si>
  <si>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</si>
  <si>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</si>
  <si>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</si>
  <si>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</si>
  <si>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</si>
  <si>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</si>
  <si>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</si>
  <si>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</si>
  <si>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</si>
  <si>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</si>
  <si>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</si>
  <si>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</si>
  <si>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</si>
  <si>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</si>
  <si>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</si>
  <si>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</si>
  <si>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</si>
  <si>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</si>
  <si>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</si>
  <si>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</si>
  <si>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</si>
  <si>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</si>
  <si>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</si>
  <si>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</si>
  <si>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</si>
  <si>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</si>
  <si>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</si>
  <si>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</si>
  <si>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</si>
  <si>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</si>
  <si>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</si>
  <si>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</si>
  <si>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</si>
  <si>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</si>
  <si>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</si>
  <si>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</si>
  <si>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</si>
  <si>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</si>
  <si>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</si>
  <si>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</si>
  <si>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</si>
  <si>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</si>
  <si>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</si>
  <si>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</si>
  <si>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</si>
  <si>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</si>
  <si>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</si>
  <si>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</si>
  <si>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</si>
  <si>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</si>
  <si>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</si>
  <si>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</si>
  <si>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</si>
  <si>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</si>
  <si>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</si>
  <si>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</si>
  <si>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</si>
  <si>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</si>
  <si>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</si>
  <si>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</si>
  <si>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</si>
  <si>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</si>
  <si>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</si>
  <si>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</si>
  <si>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</si>
  <si>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</si>
  <si>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</si>
  <si>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</si>
  <si>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</si>
  <si>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</si>
  <si>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</si>
  <si>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</si>
  <si>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</si>
  <si>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</si>
  <si>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</si>
  <si>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</si>
  <si>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</si>
  <si>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</si>
  <si>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</si>
  <si>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</si>
  <si>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</si>
  <si>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</si>
  <si>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</si>
  <si>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</si>
  <si>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</si>
  <si>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</si>
  <si>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</si>
  <si>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</si>
  <si>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</si>
  <si>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</si>
  <si>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</si>
  <si>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</si>
  <si>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</si>
  <si>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</si>
  <si>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</si>
  <si>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</si>
  <si>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</si>
  <si>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</si>
  <si>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</si>
  <si>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</si>
  <si>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</si>
  <si>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</si>
  <si>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</si>
  <si>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</si>
  <si>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</si>
  <si>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</si>
  <si>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</si>
  <si>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</si>
  <si>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</si>
  <si>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</si>
  <si>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</si>
  <si>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</si>
  <si>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</si>
  <si>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</si>
  <si>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</si>
  <si>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</si>
  <si>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</si>
  <si>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</si>
  <si>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</si>
  <si>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</si>
  <si>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</si>
  <si>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</si>
  <si>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</si>
  <si>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</si>
  <si>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</si>
  <si>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</si>
  <si>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</si>
  <si>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</si>
  <si>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</si>
  <si>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</si>
  <si>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</si>
  <si>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</si>
  <si>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</si>
  <si>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</si>
  <si>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</si>
  <si>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</si>
  <si>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</si>
  <si>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</si>
  <si>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</si>
  <si>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</si>
  <si>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</si>
  <si>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</si>
  <si>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</si>
  <si>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</si>
  <si>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</si>
  <si>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</si>
  <si>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</si>
  <si>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</si>
  <si>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</si>
  <si>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</si>
  <si>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</si>
  <si>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</si>
  <si>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</si>
  <si>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</si>
  <si>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</si>
  <si>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</si>
  <si>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</si>
  <si>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</si>
  <si>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</si>
  <si>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</si>
  <si>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</si>
  <si>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</si>
  <si>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</si>
  <si>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</si>
  <si>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</si>
  <si>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</si>
  <si>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</si>
  <si>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</si>
  <si>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</si>
  <si>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</si>
  <si>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</si>
  <si>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</si>
  <si>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</si>
  <si>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</si>
  <si>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</si>
  <si>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</si>
  <si>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</si>
  <si>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</si>
  <si>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</si>
  <si>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</si>
  <si>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</si>
  <si>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</si>
  <si>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</si>
  <si>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</si>
  <si>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</si>
  <si>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</si>
  <si>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</si>
  <si>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</si>
  <si>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</si>
  <si>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</si>
  <si>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</si>
  <si>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</si>
  <si>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</si>
  <si>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</si>
  <si>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</si>
  <si>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</si>
  <si>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</si>
  <si>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</si>
  <si>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</si>
  <si>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</si>
  <si>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</si>
  <si>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</si>
  <si>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</si>
  <si>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</si>
  <si>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</si>
  <si>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</si>
  <si>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</si>
  <si>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</si>
  <si>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</si>
  <si>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</si>
  <si>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</si>
  <si>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</si>
  <si>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</si>
  <si>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</si>
  <si>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</si>
  <si>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</si>
  <si>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</si>
  <si>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</si>
  <si>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</si>
  <si>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</si>
  <si>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</si>
  <si>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</si>
  <si>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</si>
  <si>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</si>
  <si>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</si>
  <si>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</si>
  <si>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</si>
  <si>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</si>
  <si>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</si>
  <si>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</si>
  <si>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</si>
  <si>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</si>
  <si>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</si>
  <si>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</si>
  <si>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</si>
  <si>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</si>
  <si>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</si>
  <si>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</si>
  <si>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</si>
  <si>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</si>
  <si>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</si>
  <si>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</si>
  <si>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</si>
  <si>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</si>
  <si>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</si>
  <si>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</si>
  <si>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</si>
  <si>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</si>
  <si>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</si>
  <si>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</si>
  <si>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</si>
  <si>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</si>
  <si>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</si>
  <si>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</si>
  <si>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</si>
  <si>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</si>
  <si>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</si>
  <si>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</si>
  <si>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</si>
  <si>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</si>
  <si>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</si>
  <si>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</si>
  <si>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</si>
  <si>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</si>
  <si>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</si>
  <si>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</si>
  <si>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</si>
  <si>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</si>
  <si>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</si>
  <si>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</si>
  <si>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</si>
  <si>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</si>
  <si>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</si>
  <si>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</si>
  <si>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</si>
  <si>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</si>
  <si>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</si>
  <si>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</si>
  <si>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</si>
  <si>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</si>
  <si>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</si>
  <si>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</si>
  <si>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</si>
  <si>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</si>
  <si>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</si>
  <si>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</si>
  <si>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</si>
  <si>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</si>
  <si>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</si>
  <si>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</si>
  <si>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</si>
  <si>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</si>
  <si>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</si>
  <si>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</si>
  <si>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</si>
  <si>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</si>
  <si>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</si>
  <si>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</si>
  <si>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</si>
  <si>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</si>
  <si>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</si>
  <si>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</si>
  <si>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</si>
  <si>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</si>
  <si>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</si>
  <si>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</si>
  <si>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</si>
  <si>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</si>
  <si>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</si>
  <si>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</si>
  <si>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</si>
  <si>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</si>
  <si>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</si>
  <si>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</si>
  <si>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</si>
  <si>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</si>
  <si>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</si>
  <si>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</si>
  <si>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</si>
  <si>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</si>
  <si>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</si>
  <si>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</si>
  <si>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</si>
  <si>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</si>
  <si>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</si>
  <si>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</si>
  <si>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</si>
  <si>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</si>
  <si>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</si>
  <si>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</si>
  <si>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</si>
  <si>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</si>
  <si>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</si>
  <si>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</si>
  <si>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</si>
  <si>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</si>
  <si>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</si>
  <si>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</si>
  <si>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</si>
  <si>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</si>
  <si>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</si>
  <si>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</si>
  <si>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</si>
  <si>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</si>
  <si>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</si>
  <si>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</si>
  <si>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</si>
  <si>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</si>
  <si>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</si>
  <si>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</si>
  <si>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</si>
  <si>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</si>
  <si>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</si>
  <si>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</si>
  <si>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</si>
  <si>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</si>
  <si>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</si>
  <si>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</si>
  <si>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</si>
  <si>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</si>
  <si>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</si>
  <si>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</si>
  <si>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</si>
  <si>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</si>
  <si>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</si>
  <si>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</si>
  <si>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</si>
  <si>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</si>
  <si>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</si>
  <si>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</si>
  <si>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</si>
  <si>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</si>
  <si>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</si>
  <si>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</si>
  <si>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</si>
  <si>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</si>
  <si>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</si>
  <si>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</si>
  <si>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</si>
  <si>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</si>
  <si>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</si>
  <si>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</si>
  <si>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</si>
  <si>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</si>
  <si>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</si>
  <si>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</si>
  <si>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</si>
  <si>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</si>
  <si>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</si>
  <si>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</si>
  <si>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</si>
  <si>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</si>
  <si>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</si>
  <si>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</si>
  <si>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</si>
  <si>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</si>
  <si>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</si>
  <si>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</si>
  <si>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</si>
  <si>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</si>
  <si>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</si>
  <si>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</si>
  <si>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</si>
  <si>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</si>
  <si>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</si>
  <si>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</si>
  <si>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</si>
  <si>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</si>
  <si>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</si>
  <si>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</si>
  <si>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</si>
  <si>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</si>
  <si>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</si>
  <si>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</si>
  <si>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</si>
  <si>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</si>
  <si>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</si>
  <si>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</si>
  <si>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</si>
  <si>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</si>
  <si>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</si>
  <si>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</si>
  <si>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</si>
  <si>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</si>
  <si>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</si>
  <si>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</si>
  <si>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</si>
  <si>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</si>
  <si>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</si>
  <si>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</si>
  <si>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</si>
  <si>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</si>
  <si>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</si>
  <si>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</si>
  <si>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</si>
  <si>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</si>
  <si>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</si>
  <si>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</si>
  <si>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</si>
  <si>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</si>
  <si>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</si>
  <si>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</si>
  <si>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</si>
  <si>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</si>
  <si>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</si>
  <si>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</si>
  <si>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</si>
  <si>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</si>
  <si>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</si>
  <si>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</si>
  <si>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</si>
  <si>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</si>
  <si>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</si>
  <si>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</si>
  <si>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</si>
  <si>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</si>
  <si>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</si>
  <si>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</si>
  <si>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</si>
  <si>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</si>
  <si>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</si>
  <si>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</si>
  <si>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</si>
  <si>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</si>
  <si>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</si>
  <si>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</si>
  <si>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</si>
  <si>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</si>
  <si>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</si>
  <si>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</si>
  <si>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</si>
  <si>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</si>
  <si>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</si>
  <si>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</si>
  <si>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</si>
  <si>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</si>
  <si>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</si>
  <si>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</si>
  <si>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</si>
  <si>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</si>
  <si>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</si>
  <si>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</si>
  <si>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</si>
  <si>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</si>
  <si>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</si>
  <si>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</si>
  <si>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</si>
  <si>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</si>
  <si>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</si>
  <si>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</si>
  <si>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</si>
  <si>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</si>
  <si>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</si>
  <si>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</si>
  <si>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</si>
  <si>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</si>
  <si>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</si>
  <si>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</si>
  <si>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</si>
  <si>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</si>
  <si>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</si>
  <si>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</si>
  <si>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</si>
  <si>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</si>
  <si>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</si>
  <si>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</si>
  <si>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</si>
  <si>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</si>
  <si>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</si>
  <si>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</si>
  <si>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</si>
  <si>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</si>
  <si>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</si>
  <si>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</si>
  <si>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</si>
  <si>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</si>
  <si>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</si>
  <si>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</si>
  <si>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</si>
  <si>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</si>
  <si>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</si>
  <si>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</si>
  <si>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</si>
  <si>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</si>
  <si>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</si>
  <si>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</si>
  <si>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</si>
  <si>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</si>
  <si>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</si>
  <si>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</si>
  <si>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</si>
  <si>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</si>
  <si>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</si>
  <si>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</si>
  <si>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</si>
  <si>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</si>
  <si>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</si>
  <si>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</si>
  <si>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</si>
  <si>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</si>
  <si>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</si>
  <si>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</si>
  <si>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</si>
  <si>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</si>
  <si>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</si>
  <si>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</si>
  <si>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</si>
  <si>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</si>
  <si>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</si>
  <si>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</si>
  <si>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</si>
  <si>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</si>
  <si>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</si>
  <si>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</si>
  <si>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</si>
  <si>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</si>
  <si>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</si>
  <si>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</si>
  <si>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</si>
  <si>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</si>
  <si>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</si>
  <si>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</si>
  <si>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</si>
  <si>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</si>
  <si>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</si>
  <si>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</si>
  <si>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</si>
  <si>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</si>
  <si>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</si>
  <si>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</si>
  <si>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</si>
  <si>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</si>
  <si>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</si>
  <si>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</si>
  <si>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</si>
  <si>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</si>
  <si>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</si>
  <si>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</si>
  <si>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</si>
  <si>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</si>
  <si>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</si>
  <si>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</si>
  <si>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</si>
  <si>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</si>
  <si>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</si>
  <si>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</si>
  <si>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</si>
  <si>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</si>
  <si>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</si>
  <si>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</si>
  <si>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</si>
  <si>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</si>
  <si>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</si>
  <si>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</si>
  <si>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</si>
  <si>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</si>
  <si>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</si>
  <si>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</si>
  <si>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</si>
  <si>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</si>
  <si>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</si>
  <si>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</si>
  <si>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</si>
  <si>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</si>
  <si>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</si>
  <si>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</si>
  <si>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</si>
  <si>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</si>
  <si>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</si>
  <si>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</si>
  <si>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</si>
  <si>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</si>
  <si>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</si>
  <si>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</si>
  <si>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</si>
  <si>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</si>
  <si>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</si>
  <si>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</si>
  <si>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</si>
  <si>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</si>
  <si>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</si>
  <si>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</si>
  <si>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</si>
  <si>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</si>
  <si>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</si>
  <si>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</si>
  <si>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</si>
  <si>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</si>
  <si>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</si>
  <si>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</si>
  <si>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</si>
  <si>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</si>
  <si>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</si>
  <si>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</si>
  <si>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</si>
  <si>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</si>
  <si>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</si>
  <si>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</si>
  <si>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</si>
  <si>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</si>
  <si>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</si>
  <si>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</si>
  <si>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</si>
  <si>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</si>
  <si>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</si>
  <si>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</si>
  <si>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</si>
  <si>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</si>
  <si>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</si>
  <si>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</si>
  <si>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</si>
  <si>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</si>
  <si>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</si>
  <si>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</si>
  <si>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</si>
  <si>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</si>
  <si>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</si>
  <si>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</si>
  <si>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</si>
  <si>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</si>
  <si>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</si>
  <si>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</si>
  <si>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</si>
  <si>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</si>
  <si>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</si>
  <si>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</si>
  <si>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</si>
  <si>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</si>
  <si>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</si>
  <si>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</si>
  <si>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</si>
  <si>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</si>
  <si>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</si>
  <si>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</si>
  <si>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</si>
  <si>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</si>
  <si>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</si>
  <si>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</si>
  <si>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</si>
  <si>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</si>
  <si>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</si>
  <si>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</si>
  <si>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</si>
  <si>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</si>
  <si>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</si>
  <si>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</si>
  <si>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</si>
  <si>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</si>
  <si>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</si>
  <si>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</si>
  <si>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</si>
  <si>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</si>
  <si>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</si>
  <si>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</si>
  <si>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</si>
  <si>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</si>
  <si>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</si>
  <si>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</si>
  <si>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</si>
  <si>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</si>
  <si>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</si>
  <si>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</si>
  <si>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</si>
  <si>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</si>
  <si>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</si>
  <si>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</si>
  <si>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</si>
  <si>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</si>
  <si>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</si>
  <si>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</si>
  <si>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</si>
  <si>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</si>
  <si>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</si>
  <si>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</si>
  <si>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</si>
  <si>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</si>
  <si>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</si>
  <si>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</si>
  <si>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</si>
  <si>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</si>
  <si>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</si>
  <si>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</si>
  <si>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</si>
  <si>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</si>
  <si>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</si>
  <si>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</si>
  <si>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</si>
  <si>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</si>
  <si>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</si>
  <si>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</si>
  <si>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</si>
  <si>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</si>
  <si>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</si>
  <si>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</si>
  <si>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</si>
  <si>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</si>
  <si>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</si>
  <si>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</si>
  <si>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</si>
  <si>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</si>
  <si>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</si>
  <si>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</si>
  <si>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</si>
  <si>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</si>
  <si>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</si>
  <si>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</si>
  <si>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</si>
  <si>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</si>
  <si>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</si>
  <si>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</si>
  <si>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</si>
  <si>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</si>
  <si>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</si>
  <si>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</si>
  <si>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</si>
  <si>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</si>
  <si>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</si>
  <si>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</si>
  <si>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</si>
  <si>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</si>
  <si>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</si>
  <si>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</si>
  <si>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</si>
  <si>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</si>
  <si>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</si>
  <si>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</si>
  <si>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</si>
  <si>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</si>
  <si>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</si>
  <si>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</si>
  <si>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</si>
  <si>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</si>
  <si>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</si>
  <si>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</si>
  <si>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</si>
  <si>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</si>
  <si>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</si>
  <si>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</si>
  <si>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</si>
  <si>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</si>
  <si>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</si>
  <si>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</si>
  <si>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</si>
  <si>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</si>
  <si>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</si>
  <si>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</si>
  <si>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</si>
  <si>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</si>
  <si>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</si>
  <si>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</si>
  <si>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</si>
  <si>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</si>
  <si>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</si>
  <si>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</si>
  <si>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</si>
  <si>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</si>
  <si>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</si>
  <si>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</si>
  <si>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</si>
  <si>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</si>
  <si>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</si>
  <si>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</si>
  <si>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</si>
  <si>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</si>
  <si>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</si>
  <si>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</si>
  <si>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</si>
  <si>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</si>
  <si>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</si>
  <si>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</si>
  <si>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</si>
  <si>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</si>
  <si>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</si>
  <si>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</si>
  <si>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</si>
  <si>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</si>
  <si>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</si>
  <si>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</si>
  <si>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</si>
  <si>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</si>
  <si>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</si>
  <si>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</si>
  <si>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</si>
  <si>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</si>
  <si>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</si>
  <si>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</si>
  <si>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</si>
  <si>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</si>
  <si>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</si>
  <si>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</si>
  <si>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</si>
  <si>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</si>
  <si>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</si>
  <si>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</si>
  <si>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</si>
  <si>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</si>
  <si>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</si>
  <si>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</si>
  <si>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</si>
  <si>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</si>
  <si>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</si>
  <si>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</si>
  <si>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</si>
  <si>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</si>
  <si>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</si>
  <si>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</si>
  <si>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</si>
  <si>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</si>
  <si>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</si>
  <si>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</si>
  <si>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</si>
  <si>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</si>
  <si>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</si>
  <si>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</si>
  <si>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</si>
  <si>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</si>
  <si>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</si>
  <si>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</si>
  <si>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</si>
  <si>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</si>
  <si>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</si>
  <si>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</si>
  <si>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</si>
  <si>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</si>
  <si>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</si>
  <si>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</si>
  <si>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</si>
  <si>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</si>
  <si>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</si>
  <si>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</si>
  <si>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</si>
  <si>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</si>
  <si>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</si>
  <si>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</si>
  <si>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</si>
  <si>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</si>
  <si>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</si>
  <si>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</si>
  <si>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</si>
  <si>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</si>
  <si>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</si>
  <si>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</si>
  <si>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</si>
  <si>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</si>
  <si>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</si>
  <si>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</si>
  <si>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</si>
  <si>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</si>
  <si>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</si>
  <si>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</si>
  <si>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</si>
  <si>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</si>
  <si>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</si>
  <si>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</si>
  <si>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</si>
  <si>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</si>
  <si>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</si>
  <si>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</si>
  <si>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</si>
  <si>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</si>
  <si>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</si>
  <si>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</si>
  <si>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</si>
  <si>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</si>
  <si>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</si>
  <si>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</si>
  <si>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</si>
  <si>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</si>
  <si>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</si>
  <si>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</si>
  <si>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</si>
  <si>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</si>
  <si>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</si>
  <si>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</si>
  <si>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</si>
  <si>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</si>
  <si>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</si>
  <si>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</si>
  <si>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</si>
  <si>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</si>
  <si>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</si>
  <si>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</si>
  <si>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</si>
  <si>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</si>
  <si>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</si>
  <si>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</si>
  <si>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</si>
  <si>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</si>
  <si>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</si>
  <si>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</si>
  <si>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</si>
  <si>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</si>
  <si>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</si>
  <si>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</si>
  <si>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</si>
  <si>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</si>
  <si>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</si>
  <si>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</si>
  <si>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</si>
  <si>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</si>
  <si>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</si>
  <si>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</si>
  <si>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</si>
  <si>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</si>
  <si>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</si>
  <si>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</si>
  <si>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</si>
  <si>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</si>
  <si>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</si>
  <si>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</si>
  <si>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</si>
  <si>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</si>
  <si>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</si>
  <si>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</si>
  <si>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</si>
  <si>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</si>
  <si>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</si>
  <si>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</si>
  <si>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</si>
  <si>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</si>
  <si>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</si>
  <si>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</si>
  <si>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</si>
  <si>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</si>
  <si>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</si>
  <si>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</si>
  <si>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</si>
  <si>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</si>
  <si>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</si>
  <si>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</si>
  <si>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</si>
  <si>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</si>
  <si>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</si>
  <si>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</si>
  <si>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</si>
  <si>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</si>
  <si>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</si>
  <si>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</si>
  <si>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</si>
  <si>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</si>
  <si>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</si>
  <si>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</si>
  <si>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</si>
  <si>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</si>
  <si>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</si>
  <si>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</si>
  <si>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</si>
  <si>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</si>
  <si>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</si>
  <si>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</si>
  <si>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</si>
  <si>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</si>
  <si>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</si>
  <si>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</si>
  <si>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</si>
  <si>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</si>
  <si>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</si>
  <si>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</si>
  <si>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</si>
  <si>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</si>
  <si>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</si>
  <si>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</si>
  <si>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</si>
  <si>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</si>
  <si>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</si>
  <si>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</si>
  <si>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</si>
  <si>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</si>
  <si>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</si>
  <si>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</si>
  <si>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</si>
  <si>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</si>
  <si>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</si>
  <si>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</si>
  <si>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</si>
  <si>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</si>
  <si>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</si>
  <si>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</si>
  <si>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</si>
  <si>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</si>
  <si>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</si>
  <si>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</si>
  <si>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</si>
  <si>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</si>
  <si>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</si>
  <si>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</si>
  <si>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</si>
  <si>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</si>
  <si>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</si>
  <si>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</si>
  <si>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</si>
  <si>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</si>
  <si>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</si>
  <si>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</si>
  <si>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</si>
  <si>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</si>
  <si>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</si>
  <si>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</si>
  <si>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</si>
  <si>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</si>
  <si>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</si>
  <si>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</si>
  <si>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</si>
  <si>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</si>
  <si>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</si>
  <si>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</si>
  <si>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</si>
  <si>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</si>
  <si>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</si>
  <si>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</si>
  <si>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</si>
  <si>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</si>
  <si>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</si>
  <si>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</si>
  <si>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</si>
  <si>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</si>
  <si>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</si>
  <si>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</si>
  <si>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</si>
  <si>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</si>
  <si>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</si>
  <si>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</si>
  <si>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</si>
  <si>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</si>
  <si>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</si>
  <si>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</si>
  <si>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</si>
  <si>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</si>
  <si>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</si>
  <si>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</si>
  <si>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</si>
  <si>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</si>
  <si>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</si>
  <si>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</si>
  <si>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</si>
  <si>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</si>
  <si>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</si>
  <si>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</si>
  <si>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</si>
  <si>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</si>
  <si>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</si>
  <si>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</si>
  <si>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</si>
  <si>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</si>
  <si>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</si>
  <si>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</si>
  <si>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</si>
  <si>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</si>
  <si>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</si>
  <si>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</si>
  <si>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</si>
  <si>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</si>
  <si>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</si>
  <si>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</si>
  <si>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</si>
  <si>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</si>
  <si>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</si>
  <si>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</si>
  <si>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</si>
  <si>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</si>
  <si>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</si>
  <si>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</si>
  <si>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</si>
  <si>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</si>
  <si>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</si>
  <si>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</si>
  <si>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</si>
  <si>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</si>
  <si>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</si>
  <si>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</si>
  <si>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</si>
  <si>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</si>
  <si>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</si>
  <si>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</si>
  <si>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</si>
  <si>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</si>
  <si>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</si>
  <si>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</si>
  <si>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</si>
  <si>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</si>
  <si>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</si>
  <si>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</si>
  <si>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</si>
  <si>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</si>
  <si>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</si>
  <si>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</si>
  <si>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</si>
  <si>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</si>
  <si>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</si>
  <si>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</si>
  <si>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</si>
  <si>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</si>
  <si>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</si>
  <si>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</si>
  <si>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</si>
  <si>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</si>
  <si>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</si>
  <si>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</si>
  <si>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</si>
  <si>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</si>
  <si>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</si>
  <si>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</si>
  <si>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</si>
  <si>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</si>
  <si>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</si>
  <si>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</si>
  <si>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</si>
  <si>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</si>
  <si>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</si>
  <si>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</si>
  <si>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</si>
  <si>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</si>
  <si>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</si>
  <si>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</si>
  <si>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</si>
  <si>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</si>
  <si>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</si>
  <si>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</si>
  <si>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</si>
  <si>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</si>
  <si>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</si>
  <si>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</si>
  <si>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</si>
  <si>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</si>
  <si>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</si>
  <si>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</si>
  <si>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</si>
  <si>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</si>
  <si>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</si>
  <si>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</si>
  <si>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</si>
  <si>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</si>
  <si>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</si>
  <si>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</si>
  <si>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</si>
  <si>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</si>
  <si>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</si>
  <si>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</si>
  <si>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</si>
  <si>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</si>
  <si>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</si>
  <si>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</si>
  <si>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</si>
  <si>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</si>
  <si>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</si>
  <si>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</si>
  <si>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</si>
  <si>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</si>
  <si>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</si>
  <si>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</si>
  <si>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</si>
  <si>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</si>
  <si>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</si>
  <si>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</si>
  <si>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</si>
  <si>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</si>
  <si>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</si>
  <si>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</si>
  <si>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</si>
  <si>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</si>
  <si>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</si>
  <si>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</si>
  <si>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</si>
  <si>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</si>
  <si>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</si>
  <si>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</si>
  <si>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</si>
  <si>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</si>
  <si>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</si>
  <si>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</si>
  <si>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</si>
  <si>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</si>
  <si>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</si>
  <si>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</si>
  <si>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</si>
  <si>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</si>
  <si>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</si>
  <si>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</si>
  <si>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</si>
  <si>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</si>
  <si>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</si>
  <si>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</si>
  <si>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</si>
  <si>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</si>
  <si>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</si>
  <si>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</si>
  <si>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</si>
  <si>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</si>
  <si>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</si>
  <si>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</si>
  <si>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</si>
  <si>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</si>
  <si>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</si>
  <si>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</si>
  <si>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</si>
  <si>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</si>
  <si>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</si>
  <si>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</si>
  <si>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</si>
  <si>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</si>
  <si>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</si>
  <si>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</si>
  <si>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</si>
  <si>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</si>
  <si>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</si>
  <si>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</si>
  <si>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</si>
  <si>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</si>
  <si>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</si>
  <si>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</si>
  <si>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</si>
  <si>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</si>
  <si>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</si>
  <si>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</si>
  <si>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</si>
  <si>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</si>
  <si>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</si>
  <si>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</si>
  <si>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</si>
  <si>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</si>
  <si>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</si>
  <si>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</si>
  <si>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</si>
  <si>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</si>
  <si>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</si>
  <si>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</si>
  <si>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</si>
  <si>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</si>
  <si>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</si>
  <si>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</si>
  <si>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</si>
  <si>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</si>
  <si>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</si>
  <si>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</si>
  <si>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</si>
  <si>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</si>
  <si>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</si>
  <si>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</si>
  <si>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</si>
  <si>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</si>
  <si>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</si>
  <si>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</si>
  <si>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</si>
  <si>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</si>
  <si>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</si>
  <si>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</si>
  <si>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</si>
  <si>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</si>
  <si>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</si>
  <si>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</si>
  <si>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</si>
  <si>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</si>
  <si>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</si>
  <si>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</si>
  <si>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</si>
  <si>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</si>
  <si>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</si>
  <si>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</si>
  <si>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</si>
  <si>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</si>
  <si>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</si>
  <si>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</si>
  <si>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</si>
  <si>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</si>
  <si>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</si>
  <si>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</si>
  <si>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</si>
  <si>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</si>
  <si>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</si>
  <si>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Statistic For Successful</t>
  </si>
  <si>
    <t>Statistic For Failed</t>
  </si>
  <si>
    <t>Variance</t>
  </si>
  <si>
    <t>Statistic For "successful"</t>
  </si>
  <si>
    <t>Statistic For "failed"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</si>
</sst>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42" applyFont="1"/>
    <xf numFmtId="0" fontId="0" fillId="0" borderId="10" xfId="0" applyBorder="1"/>
    <xf numFmtId="0" fontId="18" fillId="0" borderId="11" xfId="0" applyFont="1" applyBorder="1" applyAlignment="1">
      <alignment horizontal="centerContinuous"/>
    </xf>
    <xf numFmtId="0" fontId="19" fillId="0" borderId="0" xfId="0" applyFont="1"/>
    <xf numFmtId="10" fontId="0" fillId="0" borderId="0" xfId="0" applyNumberFormat="1"/>
    <xf numFmtId="43" fontId="0" fillId="0" borderId="12" xfId="43" applyFont="1" applyBorder="1"/>
    <xf numFmtId="0" fontId="0" fillId="0" borderId="13" xfId="0" applyBorder="1"/>
    <xf numFmtId="164" fontId="0" fillId="0" borderId="13" xfId="43" applyNumberFormat="1" applyFont="1" applyBorder="1"/>
    <xf numFmtId="43" fontId="0" fillId="0" borderId="14" xfId="43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rgb="FFFF7C80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66FF33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66CCFF"/>
        </patternFill>
      </fill>
    </dxf>
    <dxf>
      <fill>
        <patternFill>
          <bgColor rgb="FF66FF33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66FF33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66CCFF"/>
        </patternFill>
      </fill>
    </dxf>
  </dxfs>
  <tableStyles count="0" defaultTableStyle="TableStyleMedium2" defaultPivotStyle="PivotStyleLight16"/>
  <colors>
    <mruColors>
      <color rgb="FF33CC33"/>
      <color rgb="FFFF0000"/>
      <color rgb="FF66FF33"/>
      <color rgb="FFFF7C80"/>
      <color rgb="FFFF9966"/>
      <color rgb="FF4472C4"/>
      <color rgb="FF0099FF"/>
      <color rgb="FF003399"/>
      <color rgb="FFFF0066"/>
      <color rgb="FF3740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[CrowdfundingBook_Final.xlsx]Sheet1!PivotTable2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3CC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6-4433-A39E-95A1104A037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6-4433-A39E-95A1104A037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36-4433-A39E-95A1104A037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36-4433-A39E-95A1104A0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2313904"/>
        <c:axId val="132315704"/>
      </c:barChart>
      <c:catAx>
        <c:axId val="13231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15704"/>
        <c:crosses val="autoZero"/>
        <c:auto val="1"/>
        <c:lblAlgn val="ctr"/>
        <c:lblOffset val="100"/>
        <c:noMultiLvlLbl val="0"/>
      </c:catAx>
      <c:valAx>
        <c:axId val="13231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1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[CrowdfundingBook_Final.xlsx]Sheet1_Copy!PivotTable2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3CC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Sheet1_Copy!$B$3:$B$4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Sheet1_Copy!$A$5:$A$14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Sheet1_Copy!$B$5:$B$14</c:f>
              <c:numCache>
                <c:formatCode>0.00%</c:formatCode>
                <c:ptCount val="9"/>
                <c:pt idx="0">
                  <c:v>6.1797752808988762E-2</c:v>
                </c:pt>
                <c:pt idx="1">
                  <c:v>8.6956521739130432E-2</c:v>
                </c:pt>
                <c:pt idx="2">
                  <c:v>2.0833333333333332E-2</c:v>
                </c:pt>
                <c:pt idx="3">
                  <c:v>0</c:v>
                </c:pt>
                <c:pt idx="4">
                  <c:v>5.7142857142857141E-2</c:v>
                </c:pt>
                <c:pt idx="5">
                  <c:v>9.5238095238095233E-2</c:v>
                </c:pt>
                <c:pt idx="6">
                  <c:v>2.9850746268656716E-2</c:v>
                </c:pt>
                <c:pt idx="7">
                  <c:v>2.0833333333333332E-2</c:v>
                </c:pt>
                <c:pt idx="8">
                  <c:v>6.6860465116279064E-2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C-49D5-B159-65A6BDF1E706}"/>
            </c:ext>
          </c:extLst>
        </c:ser>
        <c:ser>
          <c:idx val="1"/>
          <c:order val="1"/>
          <c:tx>
            <c:strRef>
              <c:f>Sheet1_Copy!$C$3:$C$4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Sheet1_Copy!$A$5:$A$14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Sheet1_Copy!$C$5:$C$14</c:f>
              <c:numCache>
                <c:formatCode>0.00%</c:formatCode>
                <c:ptCount val="9"/>
                <c:pt idx="0">
                  <c:v>0.33707865168539325</c:v>
                </c:pt>
                <c:pt idx="1">
                  <c:v>0.43478260869565216</c:v>
                </c:pt>
                <c:pt idx="2">
                  <c:v>0.47916666666666669</c:v>
                </c:pt>
                <c:pt idx="3">
                  <c:v>0</c:v>
                </c:pt>
                <c:pt idx="4">
                  <c:v>0.37714285714285717</c:v>
                </c:pt>
                <c:pt idx="5">
                  <c:v>0.26190476190476192</c:v>
                </c:pt>
                <c:pt idx="6">
                  <c:v>0.35820895522388058</c:v>
                </c:pt>
                <c:pt idx="7">
                  <c:v>0.29166666666666669</c:v>
                </c:pt>
                <c:pt idx="8">
                  <c:v>0.38372093023255816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C-49D5-B159-65A6BDF1E706}"/>
            </c:ext>
          </c:extLst>
        </c:ser>
        <c:ser>
          <c:idx val="2"/>
          <c:order val="2"/>
          <c:tx>
            <c:strRef>
              <c:f>Sheet1_Copy!$D$3:$D$4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Sheet1_Copy!$A$5:$A$14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Sheet1_Copy!$D$5:$D$14</c:f>
              <c:numCache>
                <c:formatCode>0.00%</c:formatCode>
                <c:ptCount val="9"/>
                <c:pt idx="0">
                  <c:v>2.8089887640449437E-2</c:v>
                </c:pt>
                <c:pt idx="1">
                  <c:v>0</c:v>
                </c:pt>
                <c:pt idx="2">
                  <c:v>6.25E-2</c:v>
                </c:pt>
                <c:pt idx="3">
                  <c:v>0</c:v>
                </c:pt>
                <c:pt idx="4">
                  <c:v>0</c:v>
                </c:pt>
                <c:pt idx="5">
                  <c:v>2.3809523809523808E-2</c:v>
                </c:pt>
                <c:pt idx="6">
                  <c:v>1.4925373134328358E-2</c:v>
                </c:pt>
                <c:pt idx="7">
                  <c:v>2.0833333333333332E-2</c:v>
                </c:pt>
                <c:pt idx="8">
                  <c:v>5.8139534883720929E-3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C-49D5-B159-65A6BDF1E706}"/>
            </c:ext>
          </c:extLst>
        </c:ser>
        <c:ser>
          <c:idx val="3"/>
          <c:order val="3"/>
          <c:tx>
            <c:strRef>
              <c:f>Sheet1_Copy!$E$3:$E$4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Sheet1_Copy!$A$5:$A$14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Sheet1_Copy!$E$5:$E$14</c:f>
              <c:numCache>
                <c:formatCode>0.00%</c:formatCode>
                <c:ptCount val="9"/>
                <c:pt idx="0">
                  <c:v>0.5730337078651685</c:v>
                </c:pt>
                <c:pt idx="1">
                  <c:v>0.47826086956521741</c:v>
                </c:pt>
                <c:pt idx="2">
                  <c:v>0.4375</c:v>
                </c:pt>
                <c:pt idx="3">
                  <c:v>1</c:v>
                </c:pt>
                <c:pt idx="4">
                  <c:v>0.56571428571428573</c:v>
                </c:pt>
                <c:pt idx="5">
                  <c:v>0.61904761904761907</c:v>
                </c:pt>
                <c:pt idx="6">
                  <c:v>0.59701492537313428</c:v>
                </c:pt>
                <c:pt idx="7">
                  <c:v>0.66666666666666663</c:v>
                </c:pt>
                <c:pt idx="8">
                  <c:v>0.54360465116279066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AC-49D5-B159-65A6BDF1E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13904"/>
        <c:axId val="132315704"/>
      </c:lineChart>
      <c:catAx>
        <c:axId val="13231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15704"/>
        <c:crosses val="autoZero"/>
        <c:auto val="1"/>
        <c:lblAlgn val="ctr"/>
        <c:lblOffset val="100"/>
        <c:noMultiLvlLbl val="0"/>
      </c:catAx>
      <c:valAx>
        <c:axId val="13231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1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[CrowdfundingBook_Final.xlsx]Sheet2!PivotTable3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C-4406-BE27-4CE27D36A10B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C-4406-BE27-4CE27D36A10B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4C-4406-BE27-4CE27D36A10B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99FF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4C-4406-BE27-4CE27D36A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8030680"/>
        <c:axId val="798027440"/>
      </c:barChart>
      <c:catAx>
        <c:axId val="79803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27440"/>
        <c:crosses val="autoZero"/>
        <c:auto val="1"/>
        <c:lblAlgn val="ctr"/>
        <c:lblOffset val="100"/>
        <c:noMultiLvlLbl val="0"/>
      </c:catAx>
      <c:valAx>
        <c:axId val="7980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[CrowdfundingBook_Final.xlsx]Sheet2_Copy!PivotTable3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Sheet2_Copy!$B$4:$B$5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Sheet2_Copy!$A$6:$A$30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Sheet2_Copy!$B$6:$B$30</c:f>
              <c:numCache>
                <c:formatCode>0.00%</c:formatCode>
                <c:ptCount val="24"/>
                <c:pt idx="0">
                  <c:v>2.9411764705882353E-2</c:v>
                </c:pt>
                <c:pt idx="1">
                  <c:v>0</c:v>
                </c:pt>
                <c:pt idx="2">
                  <c:v>6.6666666666666666E-2</c:v>
                </c:pt>
                <c:pt idx="3">
                  <c:v>5.4054054054054057E-2</c:v>
                </c:pt>
                <c:pt idx="4">
                  <c:v>0</c:v>
                </c:pt>
                <c:pt idx="5">
                  <c:v>5.8823529411764705E-2</c:v>
                </c:pt>
                <c:pt idx="6">
                  <c:v>8.6956521739130432E-2</c:v>
                </c:pt>
                <c:pt idx="7">
                  <c:v>6.6666666666666666E-2</c:v>
                </c:pt>
                <c:pt idx="8">
                  <c:v>5.8823529411764705E-2</c:v>
                </c:pt>
                <c:pt idx="9">
                  <c:v>0</c:v>
                </c:pt>
                <c:pt idx="10">
                  <c:v>0</c:v>
                </c:pt>
                <c:pt idx="11">
                  <c:v>4.7619047619047616E-2</c:v>
                </c:pt>
                <c:pt idx="12">
                  <c:v>9.5238095238095233E-2</c:v>
                </c:pt>
                <c:pt idx="13">
                  <c:v>6.6860465116279064E-2</c:v>
                </c:pt>
                <c:pt idx="14">
                  <c:v>0</c:v>
                </c:pt>
                <c:pt idx="15">
                  <c:v>7.0588235294117646E-2</c:v>
                </c:pt>
                <c:pt idx="16">
                  <c:v>0</c:v>
                </c:pt>
                <c:pt idx="17">
                  <c:v>6.25E-2</c:v>
                </c:pt>
                <c:pt idx="18">
                  <c:v>0.17647058823529413</c:v>
                </c:pt>
                <c:pt idx="19">
                  <c:v>0</c:v>
                </c:pt>
                <c:pt idx="20">
                  <c:v>2.8571428571428571E-2</c:v>
                </c:pt>
                <c:pt idx="21">
                  <c:v>0</c:v>
                </c:pt>
                <c:pt idx="22">
                  <c:v>3.9215686274509803E-2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D-4473-83FE-A9A63AD155B6}"/>
            </c:ext>
          </c:extLst>
        </c:ser>
        <c:ser>
          <c:idx val="1"/>
          <c:order val="1"/>
          <c:tx>
            <c:strRef>
              <c:f>Sheet2_Copy!$C$4:$C$5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Sheet2_Copy!$A$6:$A$30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Sheet2_Copy!$C$6:$C$30</c:f>
              <c:numCache>
                <c:formatCode>0.00%</c:formatCode>
                <c:ptCount val="24"/>
                <c:pt idx="0">
                  <c:v>0.29411764705882354</c:v>
                </c:pt>
                <c:pt idx="1">
                  <c:v>0</c:v>
                </c:pt>
                <c:pt idx="2">
                  <c:v>0.35</c:v>
                </c:pt>
                <c:pt idx="3">
                  <c:v>0.32432432432432434</c:v>
                </c:pt>
                <c:pt idx="4">
                  <c:v>0.44444444444444442</c:v>
                </c:pt>
                <c:pt idx="5">
                  <c:v>0.41176470588235292</c:v>
                </c:pt>
                <c:pt idx="6">
                  <c:v>0.43478260869565216</c:v>
                </c:pt>
                <c:pt idx="7">
                  <c:v>0.42222222222222222</c:v>
                </c:pt>
                <c:pt idx="8">
                  <c:v>0.35294117647058826</c:v>
                </c:pt>
                <c:pt idx="9">
                  <c:v>0.42857142857142855</c:v>
                </c:pt>
                <c:pt idx="10">
                  <c:v>0.61538461538461542</c:v>
                </c:pt>
                <c:pt idx="11">
                  <c:v>0.2857142857142857</c:v>
                </c:pt>
                <c:pt idx="12">
                  <c:v>0.26190476190476192</c:v>
                </c:pt>
                <c:pt idx="13">
                  <c:v>0.38372093023255816</c:v>
                </c:pt>
                <c:pt idx="14">
                  <c:v>0.5</c:v>
                </c:pt>
                <c:pt idx="15">
                  <c:v>0.35294117647058826</c:v>
                </c:pt>
                <c:pt idx="16">
                  <c:v>0.6428571428571429</c:v>
                </c:pt>
                <c:pt idx="17">
                  <c:v>0.3125</c:v>
                </c:pt>
                <c:pt idx="18">
                  <c:v>0.17647058823529413</c:v>
                </c:pt>
                <c:pt idx="19">
                  <c:v>0.33333333333333331</c:v>
                </c:pt>
                <c:pt idx="20">
                  <c:v>0.42857142857142855</c:v>
                </c:pt>
                <c:pt idx="21">
                  <c:v>0.35555555555555557</c:v>
                </c:pt>
                <c:pt idx="22">
                  <c:v>0.23529411764705882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D-4473-83FE-A9A63AD155B6}"/>
            </c:ext>
          </c:extLst>
        </c:ser>
        <c:ser>
          <c:idx val="2"/>
          <c:order val="2"/>
          <c:tx>
            <c:strRef>
              <c:f>Sheet2_Copy!$D$4:$D$5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Sheet2_Copy!$A$6:$A$30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Sheet2_Copy!$D$6:$D$30</c:f>
              <c:numCache>
                <c:formatCode>0.00%</c:formatCode>
                <c:ptCount val="24"/>
                <c:pt idx="0">
                  <c:v>5.8823529411764705E-2</c:v>
                </c:pt>
                <c:pt idx="1">
                  <c:v>0</c:v>
                </c:pt>
                <c:pt idx="2">
                  <c:v>1.6666666666666666E-2</c:v>
                </c:pt>
                <c:pt idx="3">
                  <c:v>2.7027027027027029E-2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7.6923076923076927E-2</c:v>
                </c:pt>
                <c:pt idx="11">
                  <c:v>4.7619047619047616E-2</c:v>
                </c:pt>
                <c:pt idx="12">
                  <c:v>2.3809523809523808E-2</c:v>
                </c:pt>
                <c:pt idx="13">
                  <c:v>5.8139534883720929E-3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6.25E-2</c:v>
                </c:pt>
                <c:pt idx="18">
                  <c:v>0</c:v>
                </c:pt>
                <c:pt idx="19">
                  <c:v>0</c:v>
                </c:pt>
                <c:pt idx="20">
                  <c:v>5.7142857142857141E-2</c:v>
                </c:pt>
                <c:pt idx="21">
                  <c:v>2.2222222222222223E-2</c:v>
                </c:pt>
                <c:pt idx="22">
                  <c:v>1.9607843137254902E-2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D-4473-83FE-A9A63AD155B6}"/>
            </c:ext>
          </c:extLst>
        </c:ser>
        <c:ser>
          <c:idx val="3"/>
          <c:order val="3"/>
          <c:tx>
            <c:strRef>
              <c:f>Sheet2_Copy!$E$4:$E$5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Sheet2_Copy!$A$6:$A$30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Sheet2_Copy!$E$6:$E$30</c:f>
              <c:numCache>
                <c:formatCode>0.00%</c:formatCode>
                <c:ptCount val="24"/>
                <c:pt idx="0">
                  <c:v>0.61764705882352944</c:v>
                </c:pt>
                <c:pt idx="1">
                  <c:v>1</c:v>
                </c:pt>
                <c:pt idx="2">
                  <c:v>0.56666666666666665</c:v>
                </c:pt>
                <c:pt idx="3">
                  <c:v>0.59459459459459463</c:v>
                </c:pt>
                <c:pt idx="4">
                  <c:v>0.55555555555555558</c:v>
                </c:pt>
                <c:pt idx="5">
                  <c:v>0.52941176470588236</c:v>
                </c:pt>
                <c:pt idx="6">
                  <c:v>0.47826086956521741</c:v>
                </c:pt>
                <c:pt idx="7">
                  <c:v>0.51111111111111107</c:v>
                </c:pt>
                <c:pt idx="8">
                  <c:v>0.58823529411764708</c:v>
                </c:pt>
                <c:pt idx="9">
                  <c:v>0.5714285714285714</c:v>
                </c:pt>
                <c:pt idx="10">
                  <c:v>0.30769230769230771</c:v>
                </c:pt>
                <c:pt idx="11">
                  <c:v>0.61904761904761907</c:v>
                </c:pt>
                <c:pt idx="12">
                  <c:v>0.61904761904761907</c:v>
                </c:pt>
                <c:pt idx="13">
                  <c:v>0.54360465116279066</c:v>
                </c:pt>
                <c:pt idx="14">
                  <c:v>0.5</c:v>
                </c:pt>
                <c:pt idx="15">
                  <c:v>0.57647058823529407</c:v>
                </c:pt>
                <c:pt idx="16">
                  <c:v>0.35714285714285715</c:v>
                </c:pt>
                <c:pt idx="17">
                  <c:v>0.5625</c:v>
                </c:pt>
                <c:pt idx="18">
                  <c:v>0.6470588235294118</c:v>
                </c:pt>
                <c:pt idx="19">
                  <c:v>0.66666666666666663</c:v>
                </c:pt>
                <c:pt idx="20">
                  <c:v>0.48571428571428571</c:v>
                </c:pt>
                <c:pt idx="21">
                  <c:v>0.62222222222222223</c:v>
                </c:pt>
                <c:pt idx="22">
                  <c:v>0.70588235294117652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8D-4473-83FE-A9A63AD15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030680"/>
        <c:axId val="798027440"/>
      </c:lineChart>
      <c:catAx>
        <c:axId val="79803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27440"/>
        <c:crosses val="autoZero"/>
        <c:auto val="1"/>
        <c:lblAlgn val="ctr"/>
        <c:lblOffset val="100"/>
        <c:noMultiLvlLbl val="0"/>
      </c:catAx>
      <c:valAx>
        <c:axId val="7980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[CrowdfundingBook_Final.xlsx]Sheet3!PivotTable3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rgbClr val="FFC000"/>
            </a:solidFill>
            <a:ln w="9525">
              <a:solidFill>
                <a:schemeClr val="bg1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4472C4"/>
            </a:solidFill>
            <a:round/>
          </a:ln>
          <a:effectLst/>
        </c:spPr>
        <c:marker>
          <c:symbol val="circle"/>
          <c:size val="7"/>
          <c:spPr>
            <a:solidFill>
              <a:schemeClr val="accent1"/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0-4336-9586-ABEDB2BA7D6F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70-4336-9586-ABEDB2BA7D6F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70-4336-9586-ABEDB2BA7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703480"/>
        <c:axId val="633704560"/>
      </c:lineChart>
      <c:catAx>
        <c:axId val="63370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04560"/>
        <c:crosses val="autoZero"/>
        <c:auto val="1"/>
        <c:lblAlgn val="ctr"/>
        <c:lblOffset val="100"/>
        <c:noMultiLvlLbl val="0"/>
      </c:catAx>
      <c:valAx>
        <c:axId val="6337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0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7-4107-9B8E-65CA7D5EA90B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7-4107-9B8E-65CA7D5EA90B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7-4107-9B8E-65CA7D5EA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832136"/>
        <c:axId val="624299800"/>
      </c:lineChart>
      <c:catAx>
        <c:axId val="48083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99800"/>
        <c:crosses val="autoZero"/>
        <c:auto val="1"/>
        <c:lblAlgn val="ctr"/>
        <c:lblOffset val="100"/>
        <c:noMultiLvlLbl val="0"/>
      </c:catAx>
      <c:valAx>
        <c:axId val="62429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3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for 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for successful</a:t>
          </a:r>
        </a:p>
      </cx:txPr>
    </cx:title>
    <cx:plotArea>
      <cx:plotAreaRegion>
        <cx:series layoutId="clusteredColumn" uniqueId="{7B801CF7-8993-45D0-895A-F9F20EA40D5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for 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for failed</a:t>
          </a:r>
        </a:p>
      </cx:txPr>
    </cx:title>
    <cx:plotArea>
      <cx:plotAreaRegion>
        <cx:series layoutId="clusteredColumn" uniqueId="{91B55E7E-0729-4CAD-A0E8-2B90EFFF9D3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</xdr:row>
      <xdr:rowOff>44450</xdr:rowOff>
    </xdr:from>
    <xdr:to>
      <xdr:col>18</xdr:col>
      <xdr:colOff>336550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53351-A102-92CD-FEAD-2F3A88C6B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</xdr:row>
      <xdr:rowOff>44450</xdr:rowOff>
    </xdr:from>
    <xdr:to>
      <xdr:col>12</xdr:col>
      <xdr:colOff>450850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88ED2-DB9E-4A09-A0DA-6579519CF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2</xdr:row>
      <xdr:rowOff>0</xdr:rowOff>
    </xdr:from>
    <xdr:to>
      <xdr:col>18</xdr:col>
      <xdr:colOff>542925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4CD26-EF72-CA1E-99EB-03AA3D428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2</xdr:row>
      <xdr:rowOff>0</xdr:rowOff>
    </xdr:from>
    <xdr:to>
      <xdr:col>18</xdr:col>
      <xdr:colOff>542925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27A42-4B30-42F9-AEE3-6A81A3385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1</xdr:row>
      <xdr:rowOff>25400</xdr:rowOff>
    </xdr:from>
    <xdr:to>
      <xdr:col>15</xdr:col>
      <xdr:colOff>69849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D24A0-1857-7800-BB13-5296C5814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14</xdr:row>
      <xdr:rowOff>63500</xdr:rowOff>
    </xdr:from>
    <xdr:to>
      <xdr:col>7</xdr:col>
      <xdr:colOff>939800</xdr:colOff>
      <xdr:row>34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D5BC7-53C4-E00A-D1EC-F4F624B0E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1</xdr:row>
      <xdr:rowOff>63500</xdr:rowOff>
    </xdr:from>
    <xdr:to>
      <xdr:col>20</xdr:col>
      <xdr:colOff>203200</xdr:colOff>
      <xdr:row>19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F8FFA7E-CD01-5167-C076-4198269D43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04550" y="266700"/>
              <a:ext cx="5067300" cy="3600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463550</xdr:colOff>
      <xdr:row>20</xdr:row>
      <xdr:rowOff>88900</xdr:rowOff>
    </xdr:from>
    <xdr:to>
      <xdr:col>20</xdr:col>
      <xdr:colOff>228600</xdr:colOff>
      <xdr:row>36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65D8529-E61B-6020-2F1A-389F7BA3EE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49000" y="4083050"/>
              <a:ext cx="5048250" cy="3219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241300</xdr:colOff>
      <xdr:row>3</xdr:row>
      <xdr:rowOff>133350</xdr:rowOff>
    </xdr:from>
    <xdr:to>
      <xdr:col>13</xdr:col>
      <xdr:colOff>241300</xdr:colOff>
      <xdr:row>15</xdr:row>
      <xdr:rowOff>139700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32D74AF-CE33-B758-BD99-294EDF948431}"/>
            </a:ext>
          </a:extLst>
        </xdr:cNvPr>
        <xdr:cNvCxnSpPr/>
      </xdr:nvCxnSpPr>
      <xdr:spPr>
        <a:xfrm>
          <a:off x="11029950" y="730250"/>
          <a:ext cx="0" cy="2368550"/>
        </a:xfrm>
        <a:prstGeom prst="line">
          <a:avLst/>
        </a:prstGeom>
        <a:ln w="38100">
          <a:solidFill>
            <a:srgbClr val="33CC3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603250</xdr:colOff>
      <xdr:row>23</xdr:row>
      <xdr:rowOff>57150</xdr:rowOff>
    </xdr:from>
    <xdr:to>
      <xdr:col>13</xdr:col>
      <xdr:colOff>603250</xdr:colOff>
      <xdr:row>32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233CB15-CDF7-48EA-BA1D-87FF7AA00102}"/>
            </a:ext>
          </a:extLst>
        </xdr:cNvPr>
        <xdr:cNvCxnSpPr/>
      </xdr:nvCxnSpPr>
      <xdr:spPr>
        <a:xfrm>
          <a:off x="11391900" y="4635500"/>
          <a:ext cx="0" cy="190500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577850</xdr:colOff>
      <xdr:row>3</xdr:row>
      <xdr:rowOff>158750</xdr:rowOff>
    </xdr:from>
    <xdr:to>
      <xdr:col>13</xdr:col>
      <xdr:colOff>577850</xdr:colOff>
      <xdr:row>15</xdr:row>
      <xdr:rowOff>165100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50AF1B9-5723-454A-B7BB-BA1803D42EB1}"/>
            </a:ext>
          </a:extLst>
        </xdr:cNvPr>
        <xdr:cNvCxnSpPr/>
      </xdr:nvCxnSpPr>
      <xdr:spPr>
        <a:xfrm>
          <a:off x="11366500" y="755650"/>
          <a:ext cx="0" cy="23685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266700</xdr:colOff>
      <xdr:row>23</xdr:row>
      <xdr:rowOff>44450</xdr:rowOff>
    </xdr:from>
    <xdr:to>
      <xdr:col>13</xdr:col>
      <xdr:colOff>266700</xdr:colOff>
      <xdr:row>33</xdr:row>
      <xdr:rowOff>12700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8108AF37-A4CE-442C-8762-B1F72A7DDC7A}"/>
            </a:ext>
          </a:extLst>
        </xdr:cNvPr>
        <xdr:cNvCxnSpPr/>
      </xdr:nvCxnSpPr>
      <xdr:spPr>
        <a:xfrm>
          <a:off x="11055350" y="4622800"/>
          <a:ext cx="0" cy="1936750"/>
        </a:xfrm>
        <a:prstGeom prst="line">
          <a:avLst/>
        </a:prstGeom>
        <a:ln w="38100">
          <a:solidFill>
            <a:srgbClr val="33CC3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</xdr:row>
      <xdr:rowOff>139700</xdr:rowOff>
    </xdr:from>
    <xdr:to>
      <xdr:col>14</xdr:col>
      <xdr:colOff>571500</xdr:colOff>
      <xdr:row>5</xdr:row>
      <xdr:rowOff>25400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F754BF9-A72F-96FC-D06B-E1F01CA80627}"/>
            </a:ext>
          </a:extLst>
        </xdr:cNvPr>
        <xdr:cNvSpPr txBox="1"/>
      </xdr:nvSpPr>
      <xdr:spPr>
        <a:xfrm>
          <a:off x="11449050" y="736600"/>
          <a:ext cx="571500" cy="2794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Mean</a:t>
          </a:r>
        </a:p>
      </xdr:txBody>
    </xdr:sp>
    <xdr:clientData/>
  </xdr:twoCellAnchor>
  <xdr:twoCellAnchor>
    <xdr:from>
      <xdr:col>13</xdr:col>
      <xdr:colOff>184150</xdr:colOff>
      <xdr:row>1</xdr:row>
      <xdr:rowOff>120650</xdr:rowOff>
    </xdr:from>
    <xdr:to>
      <xdr:col>14</xdr:col>
      <xdr:colOff>203200</xdr:colOff>
      <xdr:row>3</xdr:row>
      <xdr:rowOff>6350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004E25A-6456-4527-BC4B-F9BAE7652388}"/>
            </a:ext>
          </a:extLst>
        </xdr:cNvPr>
        <xdr:cNvSpPr txBox="1"/>
      </xdr:nvSpPr>
      <xdr:spPr>
        <a:xfrm>
          <a:off x="10972800" y="323850"/>
          <a:ext cx="679450" cy="2794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00B0F0"/>
              </a:solidFill>
            </a:rPr>
            <a:t>Median</a:t>
          </a:r>
        </a:p>
      </xdr:txBody>
    </xdr:sp>
    <xdr:clientData/>
  </xdr:twoCellAnchor>
  <xdr:twoCellAnchor>
    <xdr:from>
      <xdr:col>14</xdr:col>
      <xdr:colOff>6350</xdr:colOff>
      <xdr:row>23</xdr:row>
      <xdr:rowOff>57150</xdr:rowOff>
    </xdr:from>
    <xdr:to>
      <xdr:col>14</xdr:col>
      <xdr:colOff>577850</xdr:colOff>
      <xdr:row>24</xdr:row>
      <xdr:rowOff>139700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29F379D-AB14-4CC8-BEBA-8FFFFE7FA9CA}"/>
            </a:ext>
          </a:extLst>
        </xdr:cNvPr>
        <xdr:cNvSpPr txBox="1"/>
      </xdr:nvSpPr>
      <xdr:spPr>
        <a:xfrm>
          <a:off x="11455400" y="4635500"/>
          <a:ext cx="571500" cy="2794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Mean</a:t>
          </a:r>
        </a:p>
      </xdr:txBody>
    </xdr:sp>
    <xdr:clientData/>
  </xdr:twoCellAnchor>
  <xdr:twoCellAnchor>
    <xdr:from>
      <xdr:col>13</xdr:col>
      <xdr:colOff>215900</xdr:colOff>
      <xdr:row>21</xdr:row>
      <xdr:rowOff>82550</xdr:rowOff>
    </xdr:from>
    <xdr:to>
      <xdr:col>14</xdr:col>
      <xdr:colOff>234950</xdr:colOff>
      <xdr:row>22</xdr:row>
      <xdr:rowOff>165100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BCF159B-FEE9-4DB8-ACF9-D1FF13934EBD}"/>
            </a:ext>
          </a:extLst>
        </xdr:cNvPr>
        <xdr:cNvSpPr txBox="1"/>
      </xdr:nvSpPr>
      <xdr:spPr>
        <a:xfrm>
          <a:off x="11004550" y="4267200"/>
          <a:ext cx="679450" cy="2794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00B0F0"/>
              </a:solidFill>
            </a:rPr>
            <a:t>Median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PEL_HPENVY\AppData\Roaming\Microsoft\AddIns\XRealStats.xlam" TargetMode="External"/><Relationship Id="rId1" Type="http://schemas.openxmlformats.org/officeDocument/2006/relationships/externalLinkPath" Target="file:///C:\Users\GPEL_HPENVY\AppData\Roaming\Microsoft\AddIns\XRealStat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fig"/>
      <sheetName val="Wilcoxon Table"/>
      <sheetName val="Mann Table"/>
      <sheetName val="Runs Table"/>
      <sheetName val="KS Table"/>
      <sheetName val="KS2 Table"/>
      <sheetName val="Lil Table"/>
      <sheetName val="AD Table"/>
      <sheetName val="AD2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  <sheetName val="Dunnett 1"/>
      <sheetName val="Prime"/>
      <sheetName val="MSSD"/>
      <sheetName val="Dict"/>
      <sheetName val="ADict"/>
    </sheetNames>
    <definedNames>
      <definedName name="MEA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PEL_HPENVY" refreshedDate="45128.729707175924" createdVersion="8" refreshedVersion="8" minRefreshableVersion="3" recordCount="1001" xr:uid="{E3DB4B1B-FB89-4E52-B1CE-8936A221BC4D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B98C3-68AF-4B15-804E-A4CC620B86E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5D8CF-35EC-4DFC-B145-7D4F8DADB93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showDataAs="percentOfRow" baseField="18" baseItem="0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80A60-5941-42F0-AB6A-CCDFCB673FE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628BF-FD49-411F-A004-972489E2EF5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showDataAs="percentOfRow" baseField="19" baseItem="0" numFmtId="10"/>
  </dataFields>
  <chartFormats count="13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62A6A-8E7A-4035-9D94-9F2FFD193E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28" sqref="N28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4.1640625" customWidth="1"/>
    <col min="8" max="8" width="13" bestFit="1" customWidth="1"/>
    <col min="9" max="9" width="16.58203125" customWidth="1"/>
    <col min="10" max="10" width="8.4140625" customWidth="1"/>
    <col min="11" max="11" width="9.58203125" customWidth="1"/>
    <col min="12" max="13" width="11.1640625" bestFit="1" customWidth="1"/>
    <col min="14" max="14" width="22.4140625" customWidth="1"/>
    <col min="15" max="15" width="20.33203125" customWidth="1"/>
    <col min="17" max="17" width="8.9140625" customWidth="1"/>
    <col min="18" max="18" width="28" bestFit="1" customWidth="1"/>
    <col min="19" max="19" width="14.6640625" customWidth="1"/>
    <col min="20" max="20" width="17.41406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ROUND(E2/D2*100,0)</f>
        <v>0</v>
      </c>
      <c r="G2" t="s">
        <v>14</v>
      </c>
      <c r="H2">
        <v>0</v>
      </c>
      <c r="I2" s="4">
        <f>IF(E2=0,0,E2/H2)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FIND("/", R2) - 1)</f>
        <v>food</v>
      </c>
      <c r="T2" t="str">
        <f>MID(R2, FIND("/", R2) + 1, LEN(R2))</f>
        <v>food trucks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ROUND(E3/D3*100,0)</f>
        <v>1040</v>
      </c>
      <c r="G3" t="s">
        <v>20</v>
      </c>
      <c r="H3">
        <v>158</v>
      </c>
      <c r="I3" s="4">
        <f t="shared" ref="I3:I66" si="1">IF(E3=0,0,E3/H3)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>(((L3/60)/60)/24)+DATE(1970,1,1)</f>
        <v>41870.208333333336</v>
      </c>
      <c r="O3" s="8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 FIND("/", R3) - 1)</f>
        <v>music</v>
      </c>
      <c r="T3" t="str">
        <f t="shared" ref="T3:T66" si="4">MID(R3, FIND("/", R3) + 1, LEN(R3))</f>
        <v>rock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ref="N4:N67" si="5">(((L4/60)/60)/24)+DATE(1970,1,1)</f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59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5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5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174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5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21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5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5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20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5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52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5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5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5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5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5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67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5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5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5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5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67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5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49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5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5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41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5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5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5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113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5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5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5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80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5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5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5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5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5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87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5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378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5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151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5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5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5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140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5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5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51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5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5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213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5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444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5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186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5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659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5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5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115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5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5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5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190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5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5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5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5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5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90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5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178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5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144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5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5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5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5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5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93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5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723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5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12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5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98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5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ROUND(E67/D67*100,0)</f>
        <v>236</v>
      </c>
      <c r="G67" t="s">
        <v>20</v>
      </c>
      <c r="H67">
        <v>236</v>
      </c>
      <c r="I67" s="4">
        <f t="shared" ref="I67:I130" si="7">IF(E67=0,0,E67/H67)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si="5"/>
        <v>40570.25</v>
      </c>
      <c r="O67" s="8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 FIND("/", R67) - 1)</f>
        <v>theater</v>
      </c>
      <c r="T67" t="str">
        <f t="shared" ref="T67:T130" si="10">MID(R67, FIND("/", R67) + 1, LEN(R67))</f>
        <v>plays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ref="N68:N131" si="11">(((L68/60)/60)/24)+DATE(1970,1,1)</f>
        <v>42102.208333333328</v>
      </c>
      <c r="O68" s="8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11"/>
        <v>40203.25</v>
      </c>
      <c r="O69" s="8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255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11"/>
        <v>42943.208333333328</v>
      </c>
      <c r="O70" s="8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11"/>
        <v>40531.25</v>
      </c>
      <c r="O71" s="8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124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11"/>
        <v>40484.208333333336</v>
      </c>
      <c r="O72" s="8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11"/>
        <v>43799.25</v>
      </c>
      <c r="O73" s="8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11"/>
        <v>42186.208333333328</v>
      </c>
      <c r="O74" s="8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661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11"/>
        <v>42701.25</v>
      </c>
      <c r="O75" s="8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11"/>
        <v>42456.208333333328</v>
      </c>
      <c r="O76" s="8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151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11"/>
        <v>43296.208333333328</v>
      </c>
      <c r="O77" s="8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11"/>
        <v>42027.25</v>
      </c>
      <c r="O78" s="8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47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11"/>
        <v>40448.208333333336</v>
      </c>
      <c r="O79" s="8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301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11"/>
        <v>43206.208333333328</v>
      </c>
      <c r="O80" s="8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70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11"/>
        <v>43267.208333333328</v>
      </c>
      <c r="O81" s="8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11"/>
        <v>42976.208333333328</v>
      </c>
      <c r="O82" s="8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11"/>
        <v>43062.25</v>
      </c>
      <c r="O83" s="8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11"/>
        <v>43482.25</v>
      </c>
      <c r="O84" s="8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38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11"/>
        <v>42579.208333333328</v>
      </c>
      <c r="O85" s="8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11"/>
        <v>41118.208333333336</v>
      </c>
      <c r="O86" s="8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11"/>
        <v>40797.208333333336</v>
      </c>
      <c r="O87" s="8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168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11"/>
        <v>42128.208333333328</v>
      </c>
      <c r="O88" s="8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62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11"/>
        <v>40610.25</v>
      </c>
      <c r="O89" s="8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261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11"/>
        <v>42110.208333333328</v>
      </c>
      <c r="O90" s="8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253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11"/>
        <v>40283.208333333336</v>
      </c>
      <c r="O91" s="8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79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11"/>
        <v>42425.25</v>
      </c>
      <c r="O92" s="8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11"/>
        <v>42588.208333333328</v>
      </c>
      <c r="O93" s="8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259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11"/>
        <v>40352.208333333336</v>
      </c>
      <c r="O94" s="8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61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11"/>
        <v>41202.208333333336</v>
      </c>
      <c r="O95" s="8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304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11"/>
        <v>43562.208333333328</v>
      </c>
      <c r="O96" s="8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113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11"/>
        <v>43752.208333333328</v>
      </c>
      <c r="O97" s="8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11"/>
        <v>40612.25</v>
      </c>
      <c r="O98" s="8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927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11"/>
        <v>42180.208333333328</v>
      </c>
      <c r="O99" s="8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34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11"/>
        <v>42212.208333333328</v>
      </c>
      <c r="O100" s="8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197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11"/>
        <v>41968.25</v>
      </c>
      <c r="O101" s="8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11"/>
        <v>40835.208333333336</v>
      </c>
      <c r="O102" s="8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11"/>
        <v>42056.25</v>
      </c>
      <c r="O103" s="8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282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11"/>
        <v>43234.208333333328</v>
      </c>
      <c r="O104" s="8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25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11"/>
        <v>40475.208333333336</v>
      </c>
      <c r="O105" s="8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11"/>
        <v>42878.208333333328</v>
      </c>
      <c r="O106" s="8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145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11"/>
        <v>41366.208333333336</v>
      </c>
      <c r="O107" s="8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11"/>
        <v>43716.208333333328</v>
      </c>
      <c r="O108" s="8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11"/>
        <v>43213.208333333328</v>
      </c>
      <c r="O109" s="8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11"/>
        <v>41005.208333333336</v>
      </c>
      <c r="O110" s="8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11"/>
        <v>41651.25</v>
      </c>
      <c r="O111" s="8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11"/>
        <v>43354.208333333328</v>
      </c>
      <c r="O112" s="8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120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11"/>
        <v>41174.208333333336</v>
      </c>
      <c r="O113" s="8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269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11"/>
        <v>41875.208333333336</v>
      </c>
      <c r="O114" s="8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377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11"/>
        <v>42990.208333333328</v>
      </c>
      <c r="O115" s="8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11"/>
        <v>43564.208333333328</v>
      </c>
      <c r="O116" s="8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11"/>
        <v>43056.25</v>
      </c>
      <c r="O117" s="8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11"/>
        <v>42265.208333333328</v>
      </c>
      <c r="O118" s="8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174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11"/>
        <v>40808.208333333336</v>
      </c>
      <c r="O119" s="8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118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11"/>
        <v>41665.25</v>
      </c>
      <c r="O120" s="8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215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11"/>
        <v>41806.208333333336</v>
      </c>
      <c r="O121" s="8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11"/>
        <v>42111.208333333328</v>
      </c>
      <c r="O122" s="8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11"/>
        <v>41917.208333333336</v>
      </c>
      <c r="O123" s="8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11"/>
        <v>41970.25</v>
      </c>
      <c r="O124" s="8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19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11"/>
        <v>42332.25</v>
      </c>
      <c r="O125" s="8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368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11"/>
        <v>43598.208333333328</v>
      </c>
      <c r="O126" s="8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160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11"/>
        <v>43362.208333333328</v>
      </c>
      <c r="O127" s="8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39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11"/>
        <v>42596.208333333328</v>
      </c>
      <c r="O128" s="8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11"/>
        <v>40310.208333333336</v>
      </c>
      <c r="O129" s="8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11"/>
        <v>40417.208333333336</v>
      </c>
      <c r="O130" s="8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ROUND(E131/D131*100,0)</f>
        <v>3</v>
      </c>
      <c r="G131" t="s">
        <v>74</v>
      </c>
      <c r="H131">
        <v>55</v>
      </c>
      <c r="I131" s="4">
        <f t="shared" ref="I131:I194" si="13">IF(E131=0,0,E131/H131)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si="11"/>
        <v>42038.25</v>
      </c>
      <c r="O131" s="8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 FIND("/", R131) - 1)</f>
        <v>food</v>
      </c>
      <c r="T131" t="str">
        <f t="shared" ref="T131:T194" si="16">MID(R131, FIND("/", R131) + 1, LEN(R131))</f>
        <v>food trucks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</v>
      </c>
      <c r="G132" t="s">
        <v>20</v>
      </c>
      <c r="H132">
        <v>533</v>
      </c>
      <c r="I132" s="4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ref="N132:N195" si="17">(((L132/60)/60)/24)+DATE(1970,1,1)</f>
        <v>40842.208333333336</v>
      </c>
      <c r="O132" s="8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101</v>
      </c>
      <c r="G133" t="s">
        <v>20</v>
      </c>
      <c r="H133">
        <v>2443</v>
      </c>
      <c r="I133" s="4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7"/>
        <v>41607.25</v>
      </c>
      <c r="O133" s="8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</v>
      </c>
      <c r="G134" t="s">
        <v>20</v>
      </c>
      <c r="H134">
        <v>89</v>
      </c>
      <c r="I134" s="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7"/>
        <v>43112.25</v>
      </c>
      <c r="O134" s="8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311</v>
      </c>
      <c r="G135" t="s">
        <v>20</v>
      </c>
      <c r="H135">
        <v>159</v>
      </c>
      <c r="I135" s="4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7"/>
        <v>40767.208333333336</v>
      </c>
      <c r="O135" s="8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90</v>
      </c>
      <c r="G136" t="s">
        <v>14</v>
      </c>
      <c r="H136">
        <v>940</v>
      </c>
      <c r="I136" s="4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7"/>
        <v>40713.208333333336</v>
      </c>
      <c r="O136" s="8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</v>
      </c>
      <c r="G137" t="s">
        <v>14</v>
      </c>
      <c r="H137">
        <v>117</v>
      </c>
      <c r="I137" s="4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7"/>
        <v>41340.25</v>
      </c>
      <c r="O137" s="8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</v>
      </c>
      <c r="G138" t="s">
        <v>74</v>
      </c>
      <c r="H138">
        <v>58</v>
      </c>
      <c r="I138" s="4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7"/>
        <v>41797.208333333336</v>
      </c>
      <c r="O138" s="8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262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7"/>
        <v>40457.208333333336</v>
      </c>
      <c r="O139" s="8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7"/>
        <v>41180.208333333336</v>
      </c>
      <c r="O140" s="8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21</v>
      </c>
      <c r="G141" t="s">
        <v>14</v>
      </c>
      <c r="H141">
        <v>326</v>
      </c>
      <c r="I141" s="4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7"/>
        <v>42115.208333333328</v>
      </c>
      <c r="O141" s="8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</v>
      </c>
      <c r="G142" t="s">
        <v>20</v>
      </c>
      <c r="H142">
        <v>186</v>
      </c>
      <c r="I142" s="4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7"/>
        <v>43156.25</v>
      </c>
      <c r="O142" s="8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102</v>
      </c>
      <c r="G143" t="s">
        <v>20</v>
      </c>
      <c r="H143">
        <v>1071</v>
      </c>
      <c r="I143" s="4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7"/>
        <v>42167.208333333328</v>
      </c>
      <c r="O143" s="8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</v>
      </c>
      <c r="G144" t="s">
        <v>20</v>
      </c>
      <c r="H144">
        <v>117</v>
      </c>
      <c r="I144" s="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7"/>
        <v>41005.208333333336</v>
      </c>
      <c r="O144" s="8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136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7"/>
        <v>40357.208333333336</v>
      </c>
      <c r="O145" s="8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</v>
      </c>
      <c r="G146" t="s">
        <v>20</v>
      </c>
      <c r="H146">
        <v>135</v>
      </c>
      <c r="I146" s="4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7"/>
        <v>43633.208333333328</v>
      </c>
      <c r="O146" s="8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237</v>
      </c>
      <c r="G147" t="s">
        <v>20</v>
      </c>
      <c r="H147">
        <v>768</v>
      </c>
      <c r="I147" s="4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7"/>
        <v>41889.208333333336</v>
      </c>
      <c r="O147" s="8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</v>
      </c>
      <c r="G148" t="s">
        <v>74</v>
      </c>
      <c r="H148">
        <v>51</v>
      </c>
      <c r="I148" s="4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7"/>
        <v>40855.25</v>
      </c>
      <c r="O148" s="8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</v>
      </c>
      <c r="G149" t="s">
        <v>20</v>
      </c>
      <c r="H149">
        <v>199</v>
      </c>
      <c r="I149" s="4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7"/>
        <v>42534.208333333328</v>
      </c>
      <c r="O149" s="8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</v>
      </c>
      <c r="G150" t="s">
        <v>20</v>
      </c>
      <c r="H150">
        <v>107</v>
      </c>
      <c r="I150" s="4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7"/>
        <v>42941.208333333328</v>
      </c>
      <c r="O150" s="8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220</v>
      </c>
      <c r="G151" t="s">
        <v>20</v>
      </c>
      <c r="H151">
        <v>195</v>
      </c>
      <c r="I151" s="4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7"/>
        <v>41275.25</v>
      </c>
      <c r="O151" s="8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7"/>
        <v>43450.25</v>
      </c>
      <c r="O152" s="8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</v>
      </c>
      <c r="G153" t="s">
        <v>14</v>
      </c>
      <c r="H153">
        <v>1467</v>
      </c>
      <c r="I153" s="4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7"/>
        <v>41799.208333333336</v>
      </c>
      <c r="O153" s="8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</v>
      </c>
      <c r="G154" t="s">
        <v>20</v>
      </c>
      <c r="H154">
        <v>3376</v>
      </c>
      <c r="I154" s="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7"/>
        <v>42783.25</v>
      </c>
      <c r="O154" s="8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93</v>
      </c>
      <c r="G155" t="s">
        <v>14</v>
      </c>
      <c r="H155">
        <v>5681</v>
      </c>
      <c r="I155" s="4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7"/>
        <v>41201.208333333336</v>
      </c>
      <c r="O155" s="8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59</v>
      </c>
      <c r="G156" t="s">
        <v>14</v>
      </c>
      <c r="H156">
        <v>1059</v>
      </c>
      <c r="I156" s="4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7"/>
        <v>42502.208333333328</v>
      </c>
      <c r="O156" s="8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</v>
      </c>
      <c r="G157" t="s">
        <v>14</v>
      </c>
      <c r="H157">
        <v>1194</v>
      </c>
      <c r="I157" s="4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7"/>
        <v>40262.208333333336</v>
      </c>
      <c r="O157" s="8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74</v>
      </c>
      <c r="G158" t="s">
        <v>74</v>
      </c>
      <c r="H158">
        <v>379</v>
      </c>
      <c r="I158" s="4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7"/>
        <v>43743.208333333328</v>
      </c>
      <c r="O158" s="8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53</v>
      </c>
      <c r="G159" t="s">
        <v>14</v>
      </c>
      <c r="H159">
        <v>30</v>
      </c>
      <c r="I159" s="4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7"/>
        <v>41638.25</v>
      </c>
      <c r="O159" s="8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221</v>
      </c>
      <c r="G160" t="s">
        <v>20</v>
      </c>
      <c r="H160">
        <v>41</v>
      </c>
      <c r="I160" s="4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7"/>
        <v>42346.25</v>
      </c>
      <c r="O160" s="8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</v>
      </c>
      <c r="G161" t="s">
        <v>20</v>
      </c>
      <c r="H161">
        <v>1821</v>
      </c>
      <c r="I161" s="4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7"/>
        <v>43551.208333333328</v>
      </c>
      <c r="O161" s="8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</v>
      </c>
      <c r="G162" t="s">
        <v>20</v>
      </c>
      <c r="H162">
        <v>164</v>
      </c>
      <c r="I162" s="4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7"/>
        <v>43582.208333333328</v>
      </c>
      <c r="O162" s="8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</v>
      </c>
      <c r="G163" t="s">
        <v>14</v>
      </c>
      <c r="H163">
        <v>75</v>
      </c>
      <c r="I163" s="4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7"/>
        <v>42270.208333333328</v>
      </c>
      <c r="O163" s="8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150</v>
      </c>
      <c r="G164" t="s">
        <v>20</v>
      </c>
      <c r="H164">
        <v>157</v>
      </c>
      <c r="I164" s="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7"/>
        <v>43442.25</v>
      </c>
      <c r="O164" s="8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</v>
      </c>
      <c r="G165" t="s">
        <v>20</v>
      </c>
      <c r="H165">
        <v>246</v>
      </c>
      <c r="I165" s="4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7"/>
        <v>43028.208333333328</v>
      </c>
      <c r="O165" s="8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</v>
      </c>
      <c r="G166" t="s">
        <v>20</v>
      </c>
      <c r="H166">
        <v>1396</v>
      </c>
      <c r="I166" s="4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7"/>
        <v>43016.208333333328</v>
      </c>
      <c r="O166" s="8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122</v>
      </c>
      <c r="G167" t="s">
        <v>20</v>
      </c>
      <c r="H167">
        <v>2506</v>
      </c>
      <c r="I167" s="4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7"/>
        <v>42948.208333333328</v>
      </c>
      <c r="O167" s="8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</v>
      </c>
      <c r="G168" t="s">
        <v>20</v>
      </c>
      <c r="H168">
        <v>244</v>
      </c>
      <c r="I168" s="4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7"/>
        <v>40534.25</v>
      </c>
      <c r="O168" s="8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416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7"/>
        <v>41435.208333333336</v>
      </c>
      <c r="O169" s="8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</v>
      </c>
      <c r="G170" t="s">
        <v>14</v>
      </c>
      <c r="H170">
        <v>955</v>
      </c>
      <c r="I170" s="4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7"/>
        <v>43518.25</v>
      </c>
      <c r="O170" s="8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</v>
      </c>
      <c r="G171" t="s">
        <v>20</v>
      </c>
      <c r="H171">
        <v>1267</v>
      </c>
      <c r="I171" s="4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7"/>
        <v>41077.208333333336</v>
      </c>
      <c r="O171" s="8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3</v>
      </c>
      <c r="G172" t="s">
        <v>14</v>
      </c>
      <c r="H172">
        <v>67</v>
      </c>
      <c r="I172" s="4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7"/>
        <v>42950.208333333328</v>
      </c>
      <c r="O172" s="8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11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7"/>
        <v>41718.208333333336</v>
      </c>
      <c r="O173" s="8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83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7"/>
        <v>41839.208333333336</v>
      </c>
      <c r="O174" s="8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</v>
      </c>
      <c r="G175" t="s">
        <v>20</v>
      </c>
      <c r="H175">
        <v>1561</v>
      </c>
      <c r="I175" s="4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7"/>
        <v>41412.208333333336</v>
      </c>
      <c r="O175" s="8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895</v>
      </c>
      <c r="G176" t="s">
        <v>20</v>
      </c>
      <c r="H176">
        <v>48</v>
      </c>
      <c r="I176" s="4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7"/>
        <v>42282.208333333328</v>
      </c>
      <c r="O176" s="8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</v>
      </c>
      <c r="G177" t="s">
        <v>14</v>
      </c>
      <c r="H177">
        <v>1130</v>
      </c>
      <c r="I177" s="4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7"/>
        <v>42613.208333333328</v>
      </c>
      <c r="O177" s="8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75</v>
      </c>
      <c r="G178" t="s">
        <v>14</v>
      </c>
      <c r="H178">
        <v>782</v>
      </c>
      <c r="I178" s="4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7"/>
        <v>42616.208333333328</v>
      </c>
      <c r="O178" s="8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</v>
      </c>
      <c r="G179" t="s">
        <v>20</v>
      </c>
      <c r="H179">
        <v>2739</v>
      </c>
      <c r="I179" s="4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7"/>
        <v>40497.25</v>
      </c>
      <c r="O179" s="8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</v>
      </c>
      <c r="G180" t="s">
        <v>14</v>
      </c>
      <c r="H180">
        <v>210</v>
      </c>
      <c r="I180" s="4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7"/>
        <v>42999.208333333328</v>
      </c>
      <c r="O180" s="8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358</v>
      </c>
      <c r="G181" t="s">
        <v>20</v>
      </c>
      <c r="H181">
        <v>3537</v>
      </c>
      <c r="I181" s="4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7"/>
        <v>41350.208333333336</v>
      </c>
      <c r="O181" s="8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</v>
      </c>
      <c r="G182" t="s">
        <v>20</v>
      </c>
      <c r="H182">
        <v>2107</v>
      </c>
      <c r="I182" s="4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7"/>
        <v>40259.208333333336</v>
      </c>
      <c r="O182" s="8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62</v>
      </c>
      <c r="G183" t="s">
        <v>14</v>
      </c>
      <c r="H183">
        <v>136</v>
      </c>
      <c r="I183" s="4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7"/>
        <v>43012.208333333328</v>
      </c>
      <c r="O183" s="8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</v>
      </c>
      <c r="G184" t="s">
        <v>20</v>
      </c>
      <c r="H184">
        <v>3318</v>
      </c>
      <c r="I184" s="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7"/>
        <v>43631.208333333328</v>
      </c>
      <c r="O184" s="8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</v>
      </c>
      <c r="G185" t="s">
        <v>14</v>
      </c>
      <c r="H185">
        <v>86</v>
      </c>
      <c r="I185" s="4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7"/>
        <v>40430.208333333336</v>
      </c>
      <c r="O185" s="8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</v>
      </c>
      <c r="G186" t="s">
        <v>20</v>
      </c>
      <c r="H186">
        <v>340</v>
      </c>
      <c r="I186" s="4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7"/>
        <v>43588.208333333328</v>
      </c>
      <c r="O186" s="8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72</v>
      </c>
      <c r="G187" t="s">
        <v>14</v>
      </c>
      <c r="H187">
        <v>19</v>
      </c>
      <c r="I187" s="4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7"/>
        <v>43233.208333333328</v>
      </c>
      <c r="O187" s="8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32</v>
      </c>
      <c r="G188" t="s">
        <v>14</v>
      </c>
      <c r="H188">
        <v>886</v>
      </c>
      <c r="I188" s="4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7"/>
        <v>41782.208333333336</v>
      </c>
      <c r="O188" s="8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230</v>
      </c>
      <c r="G189" t="s">
        <v>20</v>
      </c>
      <c r="H189">
        <v>1442</v>
      </c>
      <c r="I189" s="4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7"/>
        <v>41328.25</v>
      </c>
      <c r="O189" s="8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7"/>
        <v>41975.25</v>
      </c>
      <c r="O190" s="8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24</v>
      </c>
      <c r="G191" t="s">
        <v>74</v>
      </c>
      <c r="H191">
        <v>441</v>
      </c>
      <c r="I191" s="4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7"/>
        <v>42433.25</v>
      </c>
      <c r="O191" s="8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69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7"/>
        <v>41429.208333333336</v>
      </c>
      <c r="O192" s="8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38</v>
      </c>
      <c r="G193" t="s">
        <v>14</v>
      </c>
      <c r="H193">
        <v>86</v>
      </c>
      <c r="I193" s="4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7"/>
        <v>43536.208333333328</v>
      </c>
      <c r="O193" s="8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20</v>
      </c>
      <c r="G194" t="s">
        <v>14</v>
      </c>
      <c r="H194">
        <v>243</v>
      </c>
      <c r="I194" s="4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7"/>
        <v>41817.208333333336</v>
      </c>
      <c r="O194" s="8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ROUND(E195/D195*100,0)</f>
        <v>46</v>
      </c>
      <c r="G195" t="s">
        <v>14</v>
      </c>
      <c r="H195">
        <v>65</v>
      </c>
      <c r="I195" s="4">
        <f t="shared" ref="I195:I258" si="19">IF(E195=0,0,E195/H195)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si="17"/>
        <v>43198.208333333328</v>
      </c>
      <c r="O195" s="8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 FIND("/", R195) - 1)</f>
        <v>music</v>
      </c>
      <c r="T195" t="str">
        <f t="shared" ref="T195:T258" si="22">MID(R195, FIND("/", R195) + 1, LEN(R195))</f>
        <v>indie rock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123</v>
      </c>
      <c r="G196" t="s">
        <v>20</v>
      </c>
      <c r="H196">
        <v>126</v>
      </c>
      <c r="I196" s="4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ref="N196:N259" si="23">(((L196/60)/60)/24)+DATE(1970,1,1)</f>
        <v>42261.208333333328</v>
      </c>
      <c r="O196" s="8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362</v>
      </c>
      <c r="G197" t="s">
        <v>20</v>
      </c>
      <c r="H197">
        <v>524</v>
      </c>
      <c r="I197" s="4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3"/>
        <v>43310.208333333328</v>
      </c>
      <c r="O197" s="8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3"/>
        <v>42616.208333333328</v>
      </c>
      <c r="O198" s="8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</v>
      </c>
      <c r="G199" t="s">
        <v>20</v>
      </c>
      <c r="H199">
        <v>1989</v>
      </c>
      <c r="I199" s="4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3"/>
        <v>42909.208333333328</v>
      </c>
      <c r="O199" s="8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10</v>
      </c>
      <c r="G200" t="s">
        <v>14</v>
      </c>
      <c r="H200">
        <v>168</v>
      </c>
      <c r="I200" s="4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3"/>
        <v>40396.208333333336</v>
      </c>
      <c r="O200" s="8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54</v>
      </c>
      <c r="G201" t="s">
        <v>14</v>
      </c>
      <c r="H201">
        <v>13</v>
      </c>
      <c r="I201" s="4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3"/>
        <v>42192.208333333328</v>
      </c>
      <c r="O201" s="8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3"/>
        <v>40262.208333333336</v>
      </c>
      <c r="O202" s="8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</v>
      </c>
      <c r="G203" t="s">
        <v>20</v>
      </c>
      <c r="H203">
        <v>157</v>
      </c>
      <c r="I203" s="4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3"/>
        <v>41845.208333333336</v>
      </c>
      <c r="O203" s="8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79</v>
      </c>
      <c r="G204" t="s">
        <v>74</v>
      </c>
      <c r="H204">
        <v>82</v>
      </c>
      <c r="I204" s="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3"/>
        <v>40818.208333333336</v>
      </c>
      <c r="O204" s="8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</v>
      </c>
      <c r="G205" t="s">
        <v>20</v>
      </c>
      <c r="H205">
        <v>4498</v>
      </c>
      <c r="I205" s="4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3"/>
        <v>42752.25</v>
      </c>
      <c r="O205" s="8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</v>
      </c>
      <c r="G206" t="s">
        <v>14</v>
      </c>
      <c r="H206">
        <v>40</v>
      </c>
      <c r="I206" s="4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3"/>
        <v>40636.208333333336</v>
      </c>
      <c r="O206" s="8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432</v>
      </c>
      <c r="G207" t="s">
        <v>20</v>
      </c>
      <c r="H207">
        <v>80</v>
      </c>
      <c r="I207" s="4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3"/>
        <v>43390.208333333328</v>
      </c>
      <c r="O207" s="8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39</v>
      </c>
      <c r="G208" t="s">
        <v>74</v>
      </c>
      <c r="H208">
        <v>57</v>
      </c>
      <c r="I208" s="4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3"/>
        <v>40236.25</v>
      </c>
      <c r="O208" s="8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426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3"/>
        <v>43340.208333333328</v>
      </c>
      <c r="O209" s="8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</v>
      </c>
      <c r="G210" t="s">
        <v>20</v>
      </c>
      <c r="H210">
        <v>2053</v>
      </c>
      <c r="I210" s="4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3"/>
        <v>43048.25</v>
      </c>
      <c r="O210" s="8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</v>
      </c>
      <c r="G211" t="s">
        <v>47</v>
      </c>
      <c r="H211">
        <v>808</v>
      </c>
      <c r="I211" s="4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3"/>
        <v>42496.208333333328</v>
      </c>
      <c r="O211" s="8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</v>
      </c>
      <c r="G212" t="s">
        <v>14</v>
      </c>
      <c r="H212">
        <v>226</v>
      </c>
      <c r="I212" s="4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3"/>
        <v>42797.25</v>
      </c>
      <c r="O212" s="8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95</v>
      </c>
      <c r="G213" t="s">
        <v>14</v>
      </c>
      <c r="H213">
        <v>1625</v>
      </c>
      <c r="I213" s="4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3"/>
        <v>41513.208333333336</v>
      </c>
      <c r="O213" s="8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152</v>
      </c>
      <c r="G214" t="s">
        <v>20</v>
      </c>
      <c r="H214">
        <v>168</v>
      </c>
      <c r="I214" s="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3"/>
        <v>43814.25</v>
      </c>
      <c r="O214" s="8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</v>
      </c>
      <c r="G215" t="s">
        <v>20</v>
      </c>
      <c r="H215">
        <v>4289</v>
      </c>
      <c r="I215" s="4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3"/>
        <v>40488.208333333336</v>
      </c>
      <c r="O215" s="8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</v>
      </c>
      <c r="G216" t="s">
        <v>20</v>
      </c>
      <c r="H216">
        <v>165</v>
      </c>
      <c r="I216" s="4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3"/>
        <v>40409.208333333336</v>
      </c>
      <c r="O216" s="8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4</v>
      </c>
      <c r="G217" t="s">
        <v>14</v>
      </c>
      <c r="H217">
        <v>143</v>
      </c>
      <c r="I217" s="4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3"/>
        <v>43509.25</v>
      </c>
      <c r="O217" s="8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</v>
      </c>
      <c r="G218" t="s">
        <v>20</v>
      </c>
      <c r="H218">
        <v>1815</v>
      </c>
      <c r="I218" s="4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3"/>
        <v>40869.25</v>
      </c>
      <c r="O218" s="8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45</v>
      </c>
      <c r="G219" t="s">
        <v>14</v>
      </c>
      <c r="H219">
        <v>934</v>
      </c>
      <c r="I219" s="4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3"/>
        <v>43583.208333333328</v>
      </c>
      <c r="O219" s="8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216</v>
      </c>
      <c r="G220" t="s">
        <v>20</v>
      </c>
      <c r="H220">
        <v>397</v>
      </c>
      <c r="I220" s="4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3"/>
        <v>40858.25</v>
      </c>
      <c r="O220" s="8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</v>
      </c>
      <c r="G221" t="s">
        <v>20</v>
      </c>
      <c r="H221">
        <v>1539</v>
      </c>
      <c r="I221" s="4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3"/>
        <v>41137.208333333336</v>
      </c>
      <c r="O221" s="8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</v>
      </c>
      <c r="G222" t="s">
        <v>14</v>
      </c>
      <c r="H222">
        <v>17</v>
      </c>
      <c r="I222" s="4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3"/>
        <v>40725.208333333336</v>
      </c>
      <c r="O222" s="8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99</v>
      </c>
      <c r="G223" t="s">
        <v>14</v>
      </c>
      <c r="H223">
        <v>2179</v>
      </c>
      <c r="I223" s="4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3"/>
        <v>41081.208333333336</v>
      </c>
      <c r="O223" s="8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138</v>
      </c>
      <c r="G224" t="s">
        <v>20</v>
      </c>
      <c r="H224">
        <v>138</v>
      </c>
      <c r="I224" s="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3"/>
        <v>41914.208333333336</v>
      </c>
      <c r="O224" s="8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94</v>
      </c>
      <c r="G225" t="s">
        <v>14</v>
      </c>
      <c r="H225">
        <v>931</v>
      </c>
      <c r="I225" s="4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3"/>
        <v>42445.208333333328</v>
      </c>
      <c r="O225" s="8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404</v>
      </c>
      <c r="G226" t="s">
        <v>20</v>
      </c>
      <c r="H226">
        <v>3594</v>
      </c>
      <c r="I226" s="4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3"/>
        <v>41906.208333333336</v>
      </c>
      <c r="O226" s="8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</v>
      </c>
      <c r="G227" t="s">
        <v>20</v>
      </c>
      <c r="H227">
        <v>5880</v>
      </c>
      <c r="I227" s="4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3"/>
        <v>41762.208333333336</v>
      </c>
      <c r="O227" s="8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367</v>
      </c>
      <c r="G228" t="s">
        <v>20</v>
      </c>
      <c r="H228">
        <v>112</v>
      </c>
      <c r="I228" s="4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3"/>
        <v>40276.208333333336</v>
      </c>
      <c r="O228" s="8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169</v>
      </c>
      <c r="G229" t="s">
        <v>20</v>
      </c>
      <c r="H229">
        <v>943</v>
      </c>
      <c r="I229" s="4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3"/>
        <v>42139.208333333328</v>
      </c>
      <c r="O229" s="8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120</v>
      </c>
      <c r="G230" t="s">
        <v>20</v>
      </c>
      <c r="H230">
        <v>2468</v>
      </c>
      <c r="I230" s="4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3"/>
        <v>42613.208333333328</v>
      </c>
      <c r="O230" s="8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194</v>
      </c>
      <c r="G231" t="s">
        <v>20</v>
      </c>
      <c r="H231">
        <v>2551</v>
      </c>
      <c r="I231" s="4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3"/>
        <v>42887.208333333328</v>
      </c>
      <c r="O231" s="8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</v>
      </c>
      <c r="G232" t="s">
        <v>20</v>
      </c>
      <c r="H232">
        <v>101</v>
      </c>
      <c r="I232" s="4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3"/>
        <v>43805.25</v>
      </c>
      <c r="O232" s="8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77</v>
      </c>
      <c r="G233" t="s">
        <v>74</v>
      </c>
      <c r="H233">
        <v>67</v>
      </c>
      <c r="I233" s="4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3"/>
        <v>41415.208333333336</v>
      </c>
      <c r="O233" s="8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</v>
      </c>
      <c r="G234" t="s">
        <v>20</v>
      </c>
      <c r="H234">
        <v>92</v>
      </c>
      <c r="I234" s="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3"/>
        <v>42576.208333333328</v>
      </c>
      <c r="O234" s="8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158</v>
      </c>
      <c r="G235" t="s">
        <v>20</v>
      </c>
      <c r="H235">
        <v>62</v>
      </c>
      <c r="I235" s="4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3"/>
        <v>40706.208333333336</v>
      </c>
      <c r="O235" s="8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</v>
      </c>
      <c r="G236" t="s">
        <v>20</v>
      </c>
      <c r="H236">
        <v>149</v>
      </c>
      <c r="I236" s="4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3"/>
        <v>42969.208333333328</v>
      </c>
      <c r="O236" s="8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42</v>
      </c>
      <c r="G237" t="s">
        <v>14</v>
      </c>
      <c r="H237">
        <v>92</v>
      </c>
      <c r="I237" s="4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3"/>
        <v>42779.25</v>
      </c>
      <c r="O237" s="8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11</v>
      </c>
      <c r="G238" t="s">
        <v>14</v>
      </c>
      <c r="H238">
        <v>57</v>
      </c>
      <c r="I238" s="4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3"/>
        <v>43641.208333333328</v>
      </c>
      <c r="O238" s="8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</v>
      </c>
      <c r="G239" t="s">
        <v>20</v>
      </c>
      <c r="H239">
        <v>329</v>
      </c>
      <c r="I239" s="4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3"/>
        <v>41754.208333333336</v>
      </c>
      <c r="O239" s="8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</v>
      </c>
      <c r="G240" t="s">
        <v>20</v>
      </c>
      <c r="H240">
        <v>97</v>
      </c>
      <c r="I240" s="4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3"/>
        <v>43083.25</v>
      </c>
      <c r="O240" s="8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98</v>
      </c>
      <c r="G241" t="s">
        <v>14</v>
      </c>
      <c r="H241">
        <v>41</v>
      </c>
      <c r="I241" s="4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3"/>
        <v>42245.208333333328</v>
      </c>
      <c r="O241" s="8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419</v>
      </c>
      <c r="G242" t="s">
        <v>20</v>
      </c>
      <c r="H242">
        <v>1784</v>
      </c>
      <c r="I242" s="4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3"/>
        <v>40396.208333333336</v>
      </c>
      <c r="O242" s="8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102</v>
      </c>
      <c r="G243" t="s">
        <v>20</v>
      </c>
      <c r="H243">
        <v>1684</v>
      </c>
      <c r="I243" s="4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3"/>
        <v>41742.208333333336</v>
      </c>
      <c r="O243" s="8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128</v>
      </c>
      <c r="G244" t="s">
        <v>20</v>
      </c>
      <c r="H244">
        <v>250</v>
      </c>
      <c r="I244" s="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3"/>
        <v>42865.208333333328</v>
      </c>
      <c r="O244" s="8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</v>
      </c>
      <c r="G245" t="s">
        <v>20</v>
      </c>
      <c r="H245">
        <v>238</v>
      </c>
      <c r="I245" s="4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3"/>
        <v>43163.25</v>
      </c>
      <c r="O245" s="8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570</v>
      </c>
      <c r="G246" t="s">
        <v>20</v>
      </c>
      <c r="H246">
        <v>53</v>
      </c>
      <c r="I246" s="4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3"/>
        <v>41834.208333333336</v>
      </c>
      <c r="O246" s="8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</v>
      </c>
      <c r="G247" t="s">
        <v>20</v>
      </c>
      <c r="H247">
        <v>214</v>
      </c>
      <c r="I247" s="4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3"/>
        <v>41736.208333333336</v>
      </c>
      <c r="O247" s="8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326</v>
      </c>
      <c r="G248" t="s">
        <v>20</v>
      </c>
      <c r="H248">
        <v>222</v>
      </c>
      <c r="I248" s="4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3"/>
        <v>41491.208333333336</v>
      </c>
      <c r="O248" s="8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933</v>
      </c>
      <c r="G249" t="s">
        <v>20</v>
      </c>
      <c r="H249">
        <v>1884</v>
      </c>
      <c r="I249" s="4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3"/>
        <v>42726.25</v>
      </c>
      <c r="O249" s="8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</v>
      </c>
      <c r="G250" t="s">
        <v>20</v>
      </c>
      <c r="H250">
        <v>218</v>
      </c>
      <c r="I250" s="4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3"/>
        <v>42004.25</v>
      </c>
      <c r="O250" s="8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</v>
      </c>
      <c r="G251" t="s">
        <v>20</v>
      </c>
      <c r="H251">
        <v>6465</v>
      </c>
      <c r="I251" s="4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3"/>
        <v>42006.25</v>
      </c>
      <c r="O251" s="8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3"/>
        <v>40203.25</v>
      </c>
      <c r="O252" s="8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</v>
      </c>
      <c r="G253" t="s">
        <v>14</v>
      </c>
      <c r="H253">
        <v>101</v>
      </c>
      <c r="I253" s="4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3"/>
        <v>41252.25</v>
      </c>
      <c r="O253" s="8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</v>
      </c>
      <c r="G254" t="s">
        <v>20</v>
      </c>
      <c r="H254">
        <v>59</v>
      </c>
      <c r="I254" s="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3"/>
        <v>41572.208333333336</v>
      </c>
      <c r="O254" s="8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</v>
      </c>
      <c r="G255" t="s">
        <v>14</v>
      </c>
      <c r="H255">
        <v>1335</v>
      </c>
      <c r="I255" s="4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3"/>
        <v>40641.208333333336</v>
      </c>
      <c r="O255" s="8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185</v>
      </c>
      <c r="G256" t="s">
        <v>20</v>
      </c>
      <c r="H256">
        <v>88</v>
      </c>
      <c r="I256" s="4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3"/>
        <v>42787.25</v>
      </c>
      <c r="O256" s="8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</v>
      </c>
      <c r="G257" t="s">
        <v>20</v>
      </c>
      <c r="H257">
        <v>1697</v>
      </c>
      <c r="I257" s="4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3"/>
        <v>40590.25</v>
      </c>
      <c r="O257" s="8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</v>
      </c>
      <c r="G258" t="s">
        <v>14</v>
      </c>
      <c r="H258">
        <v>15</v>
      </c>
      <c r="I258" s="4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3"/>
        <v>42393.25</v>
      </c>
      <c r="O258" s="8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ROUND(E259/D259*100,0)</f>
        <v>146</v>
      </c>
      <c r="G259" t="s">
        <v>20</v>
      </c>
      <c r="H259">
        <v>92</v>
      </c>
      <c r="I259" s="4">
        <f t="shared" ref="I259:I322" si="25">IF(E259=0,0,E259/H259)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si="23"/>
        <v>41338.25</v>
      </c>
      <c r="O259" s="8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 FIND("/", R259) - 1)</f>
        <v>theater</v>
      </c>
      <c r="T259" t="str">
        <f t="shared" ref="T259:T322" si="28">MID(R259, FIND("/", R259) + 1, LEN(R259))</f>
        <v>plays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</v>
      </c>
      <c r="G260" t="s">
        <v>20</v>
      </c>
      <c r="H260">
        <v>186</v>
      </c>
      <c r="I260" s="4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ref="N260:N323" si="29">(((L260/60)/60)/24)+DATE(1970,1,1)</f>
        <v>42712.25</v>
      </c>
      <c r="O260" s="8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598</v>
      </c>
      <c r="G261" t="s">
        <v>20</v>
      </c>
      <c r="H261">
        <v>138</v>
      </c>
      <c r="I261" s="4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9"/>
        <v>41251.25</v>
      </c>
      <c r="O261" s="8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158</v>
      </c>
      <c r="G262" t="s">
        <v>20</v>
      </c>
      <c r="H262">
        <v>261</v>
      </c>
      <c r="I262" s="4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9"/>
        <v>41180.208333333336</v>
      </c>
      <c r="O262" s="8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</v>
      </c>
      <c r="G263" t="s">
        <v>14</v>
      </c>
      <c r="H263">
        <v>454</v>
      </c>
      <c r="I263" s="4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9"/>
        <v>40415.208333333336</v>
      </c>
      <c r="O263" s="8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</v>
      </c>
      <c r="G264" t="s">
        <v>20</v>
      </c>
      <c r="H264">
        <v>107</v>
      </c>
      <c r="I264" s="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9"/>
        <v>40638.208333333336</v>
      </c>
      <c r="O264" s="8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371</v>
      </c>
      <c r="G265" t="s">
        <v>20</v>
      </c>
      <c r="H265">
        <v>199</v>
      </c>
      <c r="I265" s="4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9"/>
        <v>40187.25</v>
      </c>
      <c r="O265" s="8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363</v>
      </c>
      <c r="G266" t="s">
        <v>20</v>
      </c>
      <c r="H266">
        <v>5512</v>
      </c>
      <c r="I266" s="4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9"/>
        <v>41317.25</v>
      </c>
      <c r="O266" s="8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</v>
      </c>
      <c r="G267" t="s">
        <v>20</v>
      </c>
      <c r="H267">
        <v>86</v>
      </c>
      <c r="I267" s="4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9"/>
        <v>42372.25</v>
      </c>
      <c r="O267" s="8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77</v>
      </c>
      <c r="G268" t="s">
        <v>14</v>
      </c>
      <c r="H268">
        <v>3182</v>
      </c>
      <c r="I268" s="4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9"/>
        <v>41950.25</v>
      </c>
      <c r="O268" s="8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234</v>
      </c>
      <c r="G269" t="s">
        <v>20</v>
      </c>
      <c r="H269">
        <v>2768</v>
      </c>
      <c r="I269" s="4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9"/>
        <v>41206.208333333336</v>
      </c>
      <c r="O269" s="8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181</v>
      </c>
      <c r="G270" t="s">
        <v>20</v>
      </c>
      <c r="H270">
        <v>48</v>
      </c>
      <c r="I270" s="4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9"/>
        <v>41186.208333333336</v>
      </c>
      <c r="O270" s="8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253</v>
      </c>
      <c r="G271" t="s">
        <v>20</v>
      </c>
      <c r="H271">
        <v>87</v>
      </c>
      <c r="I271" s="4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9"/>
        <v>43496.25</v>
      </c>
      <c r="O271" s="8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</v>
      </c>
      <c r="G272" t="s">
        <v>74</v>
      </c>
      <c r="H272">
        <v>1890</v>
      </c>
      <c r="I272" s="4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9"/>
        <v>40514.25</v>
      </c>
      <c r="O272" s="8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</v>
      </c>
      <c r="G273" t="s">
        <v>47</v>
      </c>
      <c r="H273">
        <v>61</v>
      </c>
      <c r="I273" s="4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9"/>
        <v>42345.25</v>
      </c>
      <c r="O273" s="8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</v>
      </c>
      <c r="G274" t="s">
        <v>20</v>
      </c>
      <c r="H274">
        <v>1894</v>
      </c>
      <c r="I274" s="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9"/>
        <v>43656.208333333328</v>
      </c>
      <c r="O274" s="8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</v>
      </c>
      <c r="G275" t="s">
        <v>20</v>
      </c>
      <c r="H275">
        <v>282</v>
      </c>
      <c r="I275" s="4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9"/>
        <v>42995.208333333328</v>
      </c>
      <c r="O275" s="8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</v>
      </c>
      <c r="G276" t="s">
        <v>14</v>
      </c>
      <c r="H276">
        <v>15</v>
      </c>
      <c r="I276" s="4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9"/>
        <v>43045.25</v>
      </c>
      <c r="O276" s="8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242</v>
      </c>
      <c r="G277" t="s">
        <v>20</v>
      </c>
      <c r="H277">
        <v>116</v>
      </c>
      <c r="I277" s="4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9"/>
        <v>43561.208333333328</v>
      </c>
      <c r="O277" s="8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97</v>
      </c>
      <c r="G278" t="s">
        <v>14</v>
      </c>
      <c r="H278">
        <v>133</v>
      </c>
      <c r="I278" s="4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9"/>
        <v>41018.208333333336</v>
      </c>
      <c r="O278" s="8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</v>
      </c>
      <c r="G279" t="s">
        <v>20</v>
      </c>
      <c r="H279">
        <v>83</v>
      </c>
      <c r="I279" s="4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9"/>
        <v>40378.208333333336</v>
      </c>
      <c r="O279" s="8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326</v>
      </c>
      <c r="G280" t="s">
        <v>20</v>
      </c>
      <c r="H280">
        <v>91</v>
      </c>
      <c r="I280" s="4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9"/>
        <v>41239.25</v>
      </c>
      <c r="O280" s="8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171</v>
      </c>
      <c r="G281" t="s">
        <v>20</v>
      </c>
      <c r="H281">
        <v>546</v>
      </c>
      <c r="I281" s="4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9"/>
        <v>43346.208333333328</v>
      </c>
      <c r="O281" s="8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</v>
      </c>
      <c r="G282" t="s">
        <v>20</v>
      </c>
      <c r="H282">
        <v>393</v>
      </c>
      <c r="I282" s="4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9"/>
        <v>43060.25</v>
      </c>
      <c r="O282" s="8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92</v>
      </c>
      <c r="G283" t="s">
        <v>14</v>
      </c>
      <c r="H283">
        <v>2062</v>
      </c>
      <c r="I283" s="4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9"/>
        <v>40979.25</v>
      </c>
      <c r="O283" s="8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</v>
      </c>
      <c r="G284" t="s">
        <v>20</v>
      </c>
      <c r="H284">
        <v>133</v>
      </c>
      <c r="I284" s="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9"/>
        <v>42701.25</v>
      </c>
      <c r="O284" s="8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19</v>
      </c>
      <c r="G285" t="s">
        <v>14</v>
      </c>
      <c r="H285">
        <v>29</v>
      </c>
      <c r="I285" s="4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9"/>
        <v>42520.208333333328</v>
      </c>
      <c r="O285" s="8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</v>
      </c>
      <c r="G286" t="s">
        <v>14</v>
      </c>
      <c r="H286">
        <v>132</v>
      </c>
      <c r="I286" s="4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9"/>
        <v>41030.208333333336</v>
      </c>
      <c r="O286" s="8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</v>
      </c>
      <c r="G287" t="s">
        <v>20</v>
      </c>
      <c r="H287">
        <v>254</v>
      </c>
      <c r="I287" s="4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9"/>
        <v>42623.208333333328</v>
      </c>
      <c r="O287" s="8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</v>
      </c>
      <c r="G288" t="s">
        <v>74</v>
      </c>
      <c r="H288">
        <v>184</v>
      </c>
      <c r="I288" s="4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9"/>
        <v>42697.25</v>
      </c>
      <c r="O288" s="8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210</v>
      </c>
      <c r="G289" t="s">
        <v>20</v>
      </c>
      <c r="H289">
        <v>176</v>
      </c>
      <c r="I289" s="4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9"/>
        <v>42122.208333333328</v>
      </c>
      <c r="O289" s="8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98</v>
      </c>
      <c r="G290" t="s">
        <v>14</v>
      </c>
      <c r="H290">
        <v>137</v>
      </c>
      <c r="I290" s="4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9"/>
        <v>40982.208333333336</v>
      </c>
      <c r="O290" s="8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</v>
      </c>
      <c r="G291" t="s">
        <v>20</v>
      </c>
      <c r="H291">
        <v>337</v>
      </c>
      <c r="I291" s="4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9"/>
        <v>42219.208333333328</v>
      </c>
      <c r="O291" s="8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</v>
      </c>
      <c r="G292" t="s">
        <v>14</v>
      </c>
      <c r="H292">
        <v>908</v>
      </c>
      <c r="I292" s="4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9"/>
        <v>41404.208333333336</v>
      </c>
      <c r="O292" s="8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457</v>
      </c>
      <c r="G293" t="s">
        <v>20</v>
      </c>
      <c r="H293">
        <v>107</v>
      </c>
      <c r="I293" s="4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9"/>
        <v>40831.208333333336</v>
      </c>
      <c r="O293" s="8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10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9"/>
        <v>40984.208333333336</v>
      </c>
      <c r="O294" s="8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</v>
      </c>
      <c r="G295" t="s">
        <v>74</v>
      </c>
      <c r="H295">
        <v>32</v>
      </c>
      <c r="I295" s="4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9"/>
        <v>40456.208333333336</v>
      </c>
      <c r="O295" s="8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1340</v>
      </c>
      <c r="G296" t="s">
        <v>20</v>
      </c>
      <c r="H296">
        <v>183</v>
      </c>
      <c r="I296" s="4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9"/>
        <v>43399.208333333328</v>
      </c>
      <c r="O296" s="8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36</v>
      </c>
      <c r="G297" t="s">
        <v>14</v>
      </c>
      <c r="H297">
        <v>1910</v>
      </c>
      <c r="I297" s="4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9"/>
        <v>41562.208333333336</v>
      </c>
      <c r="O297" s="8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55</v>
      </c>
      <c r="G298" t="s">
        <v>14</v>
      </c>
      <c r="H298">
        <v>38</v>
      </c>
      <c r="I298" s="4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9"/>
        <v>43493.25</v>
      </c>
      <c r="O298" s="8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</v>
      </c>
      <c r="G299" t="s">
        <v>14</v>
      </c>
      <c r="H299">
        <v>104</v>
      </c>
      <c r="I299" s="4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9"/>
        <v>41653.25</v>
      </c>
      <c r="O299" s="8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144</v>
      </c>
      <c r="G300" t="s">
        <v>20</v>
      </c>
      <c r="H300">
        <v>72</v>
      </c>
      <c r="I300" s="4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9"/>
        <v>42426.25</v>
      </c>
      <c r="O300" s="8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</v>
      </c>
      <c r="G301" t="s">
        <v>14</v>
      </c>
      <c r="H301">
        <v>49</v>
      </c>
      <c r="I301" s="4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9"/>
        <v>42432.25</v>
      </c>
      <c r="O301" s="8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9"/>
        <v>42977.208333333328</v>
      </c>
      <c r="O302" s="8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1345</v>
      </c>
      <c r="G303" t="s">
        <v>20</v>
      </c>
      <c r="H303">
        <v>295</v>
      </c>
      <c r="I303" s="4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9"/>
        <v>42061.25</v>
      </c>
      <c r="O303" s="8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32</v>
      </c>
      <c r="G304" t="s">
        <v>14</v>
      </c>
      <c r="H304">
        <v>245</v>
      </c>
      <c r="I304" s="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9"/>
        <v>43345.208333333328</v>
      </c>
      <c r="O304" s="8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83</v>
      </c>
      <c r="G305" t="s">
        <v>14</v>
      </c>
      <c r="H305">
        <v>32</v>
      </c>
      <c r="I305" s="4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9"/>
        <v>42376.25</v>
      </c>
      <c r="O305" s="8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</v>
      </c>
      <c r="G306" t="s">
        <v>20</v>
      </c>
      <c r="H306">
        <v>142</v>
      </c>
      <c r="I306" s="4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9"/>
        <v>42589.208333333328</v>
      </c>
      <c r="O306" s="8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</v>
      </c>
      <c r="G307" t="s">
        <v>20</v>
      </c>
      <c r="H307">
        <v>85</v>
      </c>
      <c r="I307" s="4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9"/>
        <v>42448.208333333328</v>
      </c>
      <c r="O307" s="8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8</v>
      </c>
      <c r="G308" t="s">
        <v>14</v>
      </c>
      <c r="H308">
        <v>7</v>
      </c>
      <c r="I308" s="4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9"/>
        <v>42930.208333333328</v>
      </c>
      <c r="O308" s="8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</v>
      </c>
      <c r="G309" t="s">
        <v>20</v>
      </c>
      <c r="H309">
        <v>659</v>
      </c>
      <c r="I309" s="4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9"/>
        <v>41066.208333333336</v>
      </c>
      <c r="O309" s="8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</v>
      </c>
      <c r="G310" t="s">
        <v>14</v>
      </c>
      <c r="H310">
        <v>803</v>
      </c>
      <c r="I310" s="4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9"/>
        <v>40651.208333333336</v>
      </c>
      <c r="O310" s="8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9"/>
        <v>40807.208333333336</v>
      </c>
      <c r="O311" s="8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</v>
      </c>
      <c r="G312" t="s">
        <v>14</v>
      </c>
      <c r="H312">
        <v>16</v>
      </c>
      <c r="I312" s="4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9"/>
        <v>40277.208333333336</v>
      </c>
      <c r="O312" s="8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</v>
      </c>
      <c r="G313" t="s">
        <v>20</v>
      </c>
      <c r="H313">
        <v>121</v>
      </c>
      <c r="I313" s="4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9"/>
        <v>40590.25</v>
      </c>
      <c r="O313" s="8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</v>
      </c>
      <c r="G314" t="s">
        <v>20</v>
      </c>
      <c r="H314">
        <v>3742</v>
      </c>
      <c r="I314" s="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9"/>
        <v>41572.208333333336</v>
      </c>
      <c r="O314" s="8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9"/>
        <v>40966.25</v>
      </c>
      <c r="O315" s="8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295</v>
      </c>
      <c r="G316" t="s">
        <v>20</v>
      </c>
      <c r="H316">
        <v>133</v>
      </c>
      <c r="I316" s="4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9"/>
        <v>43536.208333333328</v>
      </c>
      <c r="O316" s="8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34</v>
      </c>
      <c r="G317" t="s">
        <v>14</v>
      </c>
      <c r="H317">
        <v>31</v>
      </c>
      <c r="I317" s="4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9"/>
        <v>41783.208333333336</v>
      </c>
      <c r="O317" s="8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67</v>
      </c>
      <c r="G318" t="s">
        <v>14</v>
      </c>
      <c r="H318">
        <v>108</v>
      </c>
      <c r="I318" s="4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9"/>
        <v>43788.25</v>
      </c>
      <c r="O318" s="8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9"/>
        <v>42869.208333333328</v>
      </c>
      <c r="O319" s="8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16</v>
      </c>
      <c r="G320" t="s">
        <v>14</v>
      </c>
      <c r="H320">
        <v>17</v>
      </c>
      <c r="I320" s="4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9"/>
        <v>41684.25</v>
      </c>
      <c r="O320" s="8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39</v>
      </c>
      <c r="G321" t="s">
        <v>74</v>
      </c>
      <c r="H321">
        <v>64</v>
      </c>
      <c r="I321" s="4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9"/>
        <v>40402.208333333336</v>
      </c>
      <c r="O321" s="8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10</v>
      </c>
      <c r="G322" t="s">
        <v>14</v>
      </c>
      <c r="H322">
        <v>80</v>
      </c>
      <c r="I322" s="4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9"/>
        <v>40673.208333333336</v>
      </c>
      <c r="O322" s="8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ROUND(E323/D323*100,0)</f>
        <v>94</v>
      </c>
      <c r="G323" t="s">
        <v>14</v>
      </c>
      <c r="H323">
        <v>2468</v>
      </c>
      <c r="I323" s="4">
        <f t="shared" ref="I323:I386" si="31">IF(E323=0,0,E323/H323)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si="29"/>
        <v>40634.208333333336</v>
      </c>
      <c r="O323" s="8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 FIND("/", R323) - 1)</f>
        <v>film &amp; video</v>
      </c>
      <c r="T323" t="str">
        <f t="shared" ref="T323:T386" si="34">MID(R323, FIND("/", R323) + 1, LEN(R323))</f>
        <v>shorts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167</v>
      </c>
      <c r="G324" t="s">
        <v>20</v>
      </c>
      <c r="H324">
        <v>5168</v>
      </c>
      <c r="I324" s="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ref="N324:N387" si="35">(((L324/60)/60)/24)+DATE(1970,1,1)</f>
        <v>40507.25</v>
      </c>
      <c r="O324" s="8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</v>
      </c>
      <c r="G325" t="s">
        <v>14</v>
      </c>
      <c r="H325">
        <v>26</v>
      </c>
      <c r="I325" s="4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5"/>
        <v>41725.208333333336</v>
      </c>
      <c r="O325" s="8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</v>
      </c>
      <c r="G326" t="s">
        <v>20</v>
      </c>
      <c r="H326">
        <v>307</v>
      </c>
      <c r="I326" s="4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5"/>
        <v>42176.208333333328</v>
      </c>
      <c r="O326" s="8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91</v>
      </c>
      <c r="G327" t="s">
        <v>14</v>
      </c>
      <c r="H327">
        <v>73</v>
      </c>
      <c r="I327" s="4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5"/>
        <v>43267.208333333328</v>
      </c>
      <c r="O327" s="8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</v>
      </c>
      <c r="G328" t="s">
        <v>14</v>
      </c>
      <c r="H328">
        <v>128</v>
      </c>
      <c r="I328" s="4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5"/>
        <v>42364.25</v>
      </c>
      <c r="O328" s="8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39</v>
      </c>
      <c r="G329" t="s">
        <v>14</v>
      </c>
      <c r="H329">
        <v>33</v>
      </c>
      <c r="I329" s="4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5"/>
        <v>43705.208333333328</v>
      </c>
      <c r="O329" s="8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134</v>
      </c>
      <c r="G330" t="s">
        <v>20</v>
      </c>
      <c r="H330">
        <v>2441</v>
      </c>
      <c r="I330" s="4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5"/>
        <v>43434.25</v>
      </c>
      <c r="O330" s="8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23</v>
      </c>
      <c r="G331" t="s">
        <v>47</v>
      </c>
      <c r="H331">
        <v>211</v>
      </c>
      <c r="I331" s="4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5"/>
        <v>42716.25</v>
      </c>
      <c r="O331" s="8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185</v>
      </c>
      <c r="G332" t="s">
        <v>20</v>
      </c>
      <c r="H332">
        <v>1385</v>
      </c>
      <c r="I332" s="4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5"/>
        <v>43077.25</v>
      </c>
      <c r="O332" s="8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444</v>
      </c>
      <c r="G333" t="s">
        <v>20</v>
      </c>
      <c r="H333">
        <v>190</v>
      </c>
      <c r="I333" s="4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5"/>
        <v>40896.25</v>
      </c>
      <c r="O333" s="8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200</v>
      </c>
      <c r="G334" t="s">
        <v>20</v>
      </c>
      <c r="H334">
        <v>470</v>
      </c>
      <c r="I334" s="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5"/>
        <v>41361.208333333336</v>
      </c>
      <c r="O334" s="8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124</v>
      </c>
      <c r="G335" t="s">
        <v>20</v>
      </c>
      <c r="H335">
        <v>253</v>
      </c>
      <c r="I335" s="4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5"/>
        <v>43424.25</v>
      </c>
      <c r="O335" s="8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187</v>
      </c>
      <c r="G336" t="s">
        <v>20</v>
      </c>
      <c r="H336">
        <v>1113</v>
      </c>
      <c r="I336" s="4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5"/>
        <v>43110.25</v>
      </c>
      <c r="O336" s="8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</v>
      </c>
      <c r="G337" t="s">
        <v>20</v>
      </c>
      <c r="H337">
        <v>2283</v>
      </c>
      <c r="I337" s="4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5"/>
        <v>43784.25</v>
      </c>
      <c r="O337" s="8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</v>
      </c>
      <c r="G338" t="s">
        <v>14</v>
      </c>
      <c r="H338">
        <v>1072</v>
      </c>
      <c r="I338" s="4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5"/>
        <v>40527.25</v>
      </c>
      <c r="O338" s="8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123</v>
      </c>
      <c r="G339" t="s">
        <v>20</v>
      </c>
      <c r="H339">
        <v>1095</v>
      </c>
      <c r="I339" s="4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5"/>
        <v>43780.25</v>
      </c>
      <c r="O339" s="8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</v>
      </c>
      <c r="G340" t="s">
        <v>20</v>
      </c>
      <c r="H340">
        <v>1690</v>
      </c>
      <c r="I340" s="4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5"/>
        <v>40821.208333333336</v>
      </c>
      <c r="O340" s="8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80</v>
      </c>
      <c r="G341" t="s">
        <v>74</v>
      </c>
      <c r="H341">
        <v>1297</v>
      </c>
      <c r="I341" s="4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5"/>
        <v>42949.208333333328</v>
      </c>
      <c r="O341" s="8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</v>
      </c>
      <c r="G342" t="s">
        <v>14</v>
      </c>
      <c r="H342">
        <v>393</v>
      </c>
      <c r="I342" s="4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5"/>
        <v>40889.25</v>
      </c>
      <c r="O342" s="8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85</v>
      </c>
      <c r="G343" t="s">
        <v>14</v>
      </c>
      <c r="H343">
        <v>1257</v>
      </c>
      <c r="I343" s="4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5"/>
        <v>42244.208333333328</v>
      </c>
      <c r="O343" s="8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67</v>
      </c>
      <c r="G344" t="s">
        <v>14</v>
      </c>
      <c r="H344">
        <v>328</v>
      </c>
      <c r="I344" s="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5"/>
        <v>41475.208333333336</v>
      </c>
      <c r="O344" s="8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54</v>
      </c>
      <c r="G345" t="s">
        <v>14</v>
      </c>
      <c r="H345">
        <v>147</v>
      </c>
      <c r="I345" s="4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5"/>
        <v>41597.25</v>
      </c>
      <c r="O345" s="8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42</v>
      </c>
      <c r="G346" t="s">
        <v>14</v>
      </c>
      <c r="H346">
        <v>830</v>
      </c>
      <c r="I346" s="4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5"/>
        <v>43122.25</v>
      </c>
      <c r="O346" s="8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15</v>
      </c>
      <c r="G347" t="s">
        <v>14</v>
      </c>
      <c r="H347">
        <v>331</v>
      </c>
      <c r="I347" s="4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5"/>
        <v>42194.208333333328</v>
      </c>
      <c r="O347" s="8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5"/>
        <v>42971.208333333328</v>
      </c>
      <c r="O348" s="8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1401</v>
      </c>
      <c r="G349" t="s">
        <v>20</v>
      </c>
      <c r="H349">
        <v>191</v>
      </c>
      <c r="I349" s="4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5"/>
        <v>42046.25</v>
      </c>
      <c r="O349" s="8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72</v>
      </c>
      <c r="G350" t="s">
        <v>14</v>
      </c>
      <c r="H350">
        <v>3483</v>
      </c>
      <c r="I350" s="4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5"/>
        <v>42782.25</v>
      </c>
      <c r="O350" s="8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</v>
      </c>
      <c r="G351" t="s">
        <v>14</v>
      </c>
      <c r="H351">
        <v>923</v>
      </c>
      <c r="I351" s="4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5"/>
        <v>42930.208333333328</v>
      </c>
      <c r="O351" s="8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5"/>
        <v>42144.208333333328</v>
      </c>
      <c r="O352" s="8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128</v>
      </c>
      <c r="G353" t="s">
        <v>20</v>
      </c>
      <c r="H353">
        <v>2013</v>
      </c>
      <c r="I353" s="4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5"/>
        <v>42240.208333333328</v>
      </c>
      <c r="O353" s="8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35</v>
      </c>
      <c r="G354" t="s">
        <v>14</v>
      </c>
      <c r="H354">
        <v>33</v>
      </c>
      <c r="I354" s="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5"/>
        <v>42315.25</v>
      </c>
      <c r="O354" s="8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411</v>
      </c>
      <c r="G355" t="s">
        <v>20</v>
      </c>
      <c r="H355">
        <v>1703</v>
      </c>
      <c r="I355" s="4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5"/>
        <v>43651.208333333328</v>
      </c>
      <c r="O355" s="8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124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5"/>
        <v>41520.208333333336</v>
      </c>
      <c r="O356" s="8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59</v>
      </c>
      <c r="G357" t="s">
        <v>47</v>
      </c>
      <c r="H357">
        <v>86</v>
      </c>
      <c r="I357" s="4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5"/>
        <v>42757.25</v>
      </c>
      <c r="O357" s="8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37</v>
      </c>
      <c r="G358" t="s">
        <v>14</v>
      </c>
      <c r="H358">
        <v>40</v>
      </c>
      <c r="I358" s="4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5"/>
        <v>40922.25</v>
      </c>
      <c r="O358" s="8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185</v>
      </c>
      <c r="G359" t="s">
        <v>20</v>
      </c>
      <c r="H359">
        <v>41</v>
      </c>
      <c r="I359" s="4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5"/>
        <v>42250.208333333328</v>
      </c>
      <c r="O359" s="8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12</v>
      </c>
      <c r="G360" t="s">
        <v>14</v>
      </c>
      <c r="H360">
        <v>23</v>
      </c>
      <c r="I360" s="4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5"/>
        <v>43322.208333333328</v>
      </c>
      <c r="O360" s="8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299</v>
      </c>
      <c r="G361" t="s">
        <v>20</v>
      </c>
      <c r="H361">
        <v>187</v>
      </c>
      <c r="I361" s="4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5"/>
        <v>40782.208333333336</v>
      </c>
      <c r="O361" s="8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</v>
      </c>
      <c r="G362" t="s">
        <v>20</v>
      </c>
      <c r="H362">
        <v>2875</v>
      </c>
      <c r="I362" s="4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5"/>
        <v>40544.25</v>
      </c>
      <c r="O362" s="8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174</v>
      </c>
      <c r="G363" t="s">
        <v>20</v>
      </c>
      <c r="H363">
        <v>88</v>
      </c>
      <c r="I363" s="4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5"/>
        <v>43015.208333333328</v>
      </c>
      <c r="O363" s="8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372</v>
      </c>
      <c r="G364" t="s">
        <v>20</v>
      </c>
      <c r="H364">
        <v>191</v>
      </c>
      <c r="I364" s="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5"/>
        <v>40570.25</v>
      </c>
      <c r="O364" s="8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</v>
      </c>
      <c r="G365" t="s">
        <v>20</v>
      </c>
      <c r="H365">
        <v>139</v>
      </c>
      <c r="I365" s="4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5"/>
        <v>40904.25</v>
      </c>
      <c r="O365" s="8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</v>
      </c>
      <c r="G366" t="s">
        <v>20</v>
      </c>
      <c r="H366">
        <v>186</v>
      </c>
      <c r="I366" s="4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5"/>
        <v>43164.25</v>
      </c>
      <c r="O366" s="8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</v>
      </c>
      <c r="G367" t="s">
        <v>20</v>
      </c>
      <c r="H367">
        <v>112</v>
      </c>
      <c r="I367" s="4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5"/>
        <v>42733.25</v>
      </c>
      <c r="O367" s="8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</v>
      </c>
      <c r="G368" t="s">
        <v>20</v>
      </c>
      <c r="H368">
        <v>101</v>
      </c>
      <c r="I368" s="4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5"/>
        <v>40546.25</v>
      </c>
      <c r="O368" s="8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19</v>
      </c>
      <c r="G369" t="s">
        <v>14</v>
      </c>
      <c r="H369">
        <v>75</v>
      </c>
      <c r="I369" s="4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5"/>
        <v>41930.208333333336</v>
      </c>
      <c r="O369" s="8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277</v>
      </c>
      <c r="G370" t="s">
        <v>20</v>
      </c>
      <c r="H370">
        <v>206</v>
      </c>
      <c r="I370" s="4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5"/>
        <v>40464.208333333336</v>
      </c>
      <c r="O370" s="8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</v>
      </c>
      <c r="G371" t="s">
        <v>20</v>
      </c>
      <c r="H371">
        <v>154</v>
      </c>
      <c r="I371" s="4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5"/>
        <v>41308.25</v>
      </c>
      <c r="O371" s="8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</v>
      </c>
      <c r="G372" t="s">
        <v>20</v>
      </c>
      <c r="H372">
        <v>5966</v>
      </c>
      <c r="I372" s="4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5"/>
        <v>43570.208333333328</v>
      </c>
      <c r="O372" s="8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68</v>
      </c>
      <c r="G373" t="s">
        <v>14</v>
      </c>
      <c r="H373">
        <v>2176</v>
      </c>
      <c r="I373" s="4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5"/>
        <v>42043.25</v>
      </c>
      <c r="O373" s="8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1592</v>
      </c>
      <c r="G374" t="s">
        <v>20</v>
      </c>
      <c r="H374">
        <v>169</v>
      </c>
      <c r="I374" s="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5"/>
        <v>42012.25</v>
      </c>
      <c r="O374" s="8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</v>
      </c>
      <c r="G375" t="s">
        <v>20</v>
      </c>
      <c r="H375">
        <v>2106</v>
      </c>
      <c r="I375" s="4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5"/>
        <v>42964.208333333328</v>
      </c>
      <c r="O375" s="8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</v>
      </c>
      <c r="G376" t="s">
        <v>14</v>
      </c>
      <c r="H376">
        <v>441</v>
      </c>
      <c r="I376" s="4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5"/>
        <v>43476.25</v>
      </c>
      <c r="O376" s="8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55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5"/>
        <v>42293.208333333328</v>
      </c>
      <c r="O377" s="8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</v>
      </c>
      <c r="G378" t="s">
        <v>20</v>
      </c>
      <c r="H378">
        <v>131</v>
      </c>
      <c r="I378" s="4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5"/>
        <v>41826.208333333336</v>
      </c>
      <c r="O378" s="8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</v>
      </c>
      <c r="G379" t="s">
        <v>14</v>
      </c>
      <c r="H379">
        <v>127</v>
      </c>
      <c r="I379" s="4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5"/>
        <v>43760.208333333328</v>
      </c>
      <c r="O379" s="8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14</v>
      </c>
      <c r="G380" t="s">
        <v>14</v>
      </c>
      <c r="H380">
        <v>355</v>
      </c>
      <c r="I380" s="4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5"/>
        <v>43241.208333333328</v>
      </c>
      <c r="O380" s="8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</v>
      </c>
      <c r="G381" t="s">
        <v>14</v>
      </c>
      <c r="H381">
        <v>44</v>
      </c>
      <c r="I381" s="4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5"/>
        <v>40843.208333333336</v>
      </c>
      <c r="O381" s="8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</v>
      </c>
      <c r="G382" t="s">
        <v>20</v>
      </c>
      <c r="H382">
        <v>84</v>
      </c>
      <c r="I382" s="4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5"/>
        <v>41448.208333333336</v>
      </c>
      <c r="O382" s="8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184</v>
      </c>
      <c r="G383" t="s">
        <v>20</v>
      </c>
      <c r="H383">
        <v>155</v>
      </c>
      <c r="I383" s="4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5"/>
        <v>42163.208333333328</v>
      </c>
      <c r="O383" s="8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64</v>
      </c>
      <c r="G384" t="s">
        <v>14</v>
      </c>
      <c r="H384">
        <v>67</v>
      </c>
      <c r="I384" s="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5"/>
        <v>43024.208333333328</v>
      </c>
      <c r="O384" s="8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</v>
      </c>
      <c r="G385" t="s">
        <v>20</v>
      </c>
      <c r="H385">
        <v>189</v>
      </c>
      <c r="I385" s="4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5"/>
        <v>43509.25</v>
      </c>
      <c r="O385" s="8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</v>
      </c>
      <c r="G386" t="s">
        <v>20</v>
      </c>
      <c r="H386">
        <v>4799</v>
      </c>
      <c r="I386" s="4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5"/>
        <v>42776.25</v>
      </c>
      <c r="O386" s="8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ROUND(E387/D387*100,0)</f>
        <v>146</v>
      </c>
      <c r="G387" t="s">
        <v>20</v>
      </c>
      <c r="H387">
        <v>1137</v>
      </c>
      <c r="I387" s="4">
        <f t="shared" ref="I387:I450" si="37">IF(E387=0,0,E387/H387)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si="35"/>
        <v>43553.208333333328</v>
      </c>
      <c r="O387" s="8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 FIND("/", R387) - 1)</f>
        <v>publishing</v>
      </c>
      <c r="T387" t="str">
        <f t="shared" ref="T387:T450" si="40">MID(R387, FIND("/", R387) + 1, LEN(R387))</f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</v>
      </c>
      <c r="G388" t="s">
        <v>14</v>
      </c>
      <c r="H388">
        <v>1068</v>
      </c>
      <c r="I388" s="4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ref="N388:N451" si="41">(((L388/60)/60)/24)+DATE(1970,1,1)</f>
        <v>40355.208333333336</v>
      </c>
      <c r="O388" s="8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</v>
      </c>
      <c r="G389" t="s">
        <v>14</v>
      </c>
      <c r="H389">
        <v>424</v>
      </c>
      <c r="I389" s="4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41"/>
        <v>41072.208333333336</v>
      </c>
      <c r="O389" s="8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</v>
      </c>
      <c r="G390" t="s">
        <v>74</v>
      </c>
      <c r="H390">
        <v>145</v>
      </c>
      <c r="I390" s="4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41"/>
        <v>40912.25</v>
      </c>
      <c r="O390" s="8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</v>
      </c>
      <c r="G391" t="s">
        <v>20</v>
      </c>
      <c r="H391">
        <v>1152</v>
      </c>
      <c r="I391" s="4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41"/>
        <v>40479.208333333336</v>
      </c>
      <c r="O391" s="8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187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41"/>
        <v>41530.208333333336</v>
      </c>
      <c r="O392" s="8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</v>
      </c>
      <c r="G393" t="s">
        <v>14</v>
      </c>
      <c r="H393">
        <v>151</v>
      </c>
      <c r="I393" s="4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41"/>
        <v>41653.25</v>
      </c>
      <c r="O393" s="8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66</v>
      </c>
      <c r="G394" t="s">
        <v>14</v>
      </c>
      <c r="H394">
        <v>1608</v>
      </c>
      <c r="I394" s="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41"/>
        <v>40549.25</v>
      </c>
      <c r="O394" s="8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229</v>
      </c>
      <c r="G395" t="s">
        <v>20</v>
      </c>
      <c r="H395">
        <v>3059</v>
      </c>
      <c r="I395" s="4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41"/>
        <v>42933.208333333328</v>
      </c>
      <c r="O395" s="8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</v>
      </c>
      <c r="G396" t="s">
        <v>20</v>
      </c>
      <c r="H396">
        <v>34</v>
      </c>
      <c r="I396" s="4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41"/>
        <v>41484.208333333336</v>
      </c>
      <c r="O396" s="8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</v>
      </c>
      <c r="G397" t="s">
        <v>20</v>
      </c>
      <c r="H397">
        <v>220</v>
      </c>
      <c r="I397" s="4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41"/>
        <v>40885.25</v>
      </c>
      <c r="O397" s="8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</v>
      </c>
      <c r="G398" t="s">
        <v>20</v>
      </c>
      <c r="H398">
        <v>1604</v>
      </c>
      <c r="I398" s="4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41"/>
        <v>43378.208333333328</v>
      </c>
      <c r="O398" s="8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174</v>
      </c>
      <c r="G399" t="s">
        <v>20</v>
      </c>
      <c r="H399">
        <v>454</v>
      </c>
      <c r="I399" s="4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41"/>
        <v>41417.208333333336</v>
      </c>
      <c r="O399" s="8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718</v>
      </c>
      <c r="G400" t="s">
        <v>20</v>
      </c>
      <c r="H400">
        <v>123</v>
      </c>
      <c r="I400" s="4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41"/>
        <v>43228.208333333328</v>
      </c>
      <c r="O400" s="8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64</v>
      </c>
      <c r="G401" t="s">
        <v>14</v>
      </c>
      <c r="H401">
        <v>941</v>
      </c>
      <c r="I401" s="4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41"/>
        <v>40576.25</v>
      </c>
      <c r="O401" s="8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41"/>
        <v>41502.208333333336</v>
      </c>
      <c r="O402" s="8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</v>
      </c>
      <c r="G403" t="s">
        <v>20</v>
      </c>
      <c r="H403">
        <v>299</v>
      </c>
      <c r="I403" s="4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41"/>
        <v>43765.208333333328</v>
      </c>
      <c r="O403" s="8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41"/>
        <v>40914.25</v>
      </c>
      <c r="O404" s="8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</v>
      </c>
      <c r="G405" t="s">
        <v>14</v>
      </c>
      <c r="H405">
        <v>3015</v>
      </c>
      <c r="I405" s="4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41"/>
        <v>40310.208333333336</v>
      </c>
      <c r="O405" s="8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316</v>
      </c>
      <c r="G406" t="s">
        <v>20</v>
      </c>
      <c r="H406">
        <v>2237</v>
      </c>
      <c r="I406" s="4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41"/>
        <v>43053.25</v>
      </c>
      <c r="O406" s="8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90</v>
      </c>
      <c r="G407" t="s">
        <v>14</v>
      </c>
      <c r="H407">
        <v>435</v>
      </c>
      <c r="I407" s="4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41"/>
        <v>43255.208333333328</v>
      </c>
      <c r="O407" s="8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</v>
      </c>
      <c r="G408" t="s">
        <v>20</v>
      </c>
      <c r="H408">
        <v>645</v>
      </c>
      <c r="I408" s="4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41"/>
        <v>41304.25</v>
      </c>
      <c r="O408" s="8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41"/>
        <v>43751.208333333328</v>
      </c>
      <c r="O409" s="8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132</v>
      </c>
      <c r="G410" t="s">
        <v>20</v>
      </c>
      <c r="H410">
        <v>154</v>
      </c>
      <c r="I410" s="4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41"/>
        <v>42541.208333333328</v>
      </c>
      <c r="O410" s="8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</v>
      </c>
      <c r="G411" t="s">
        <v>14</v>
      </c>
      <c r="H411">
        <v>714</v>
      </c>
      <c r="I411" s="4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41"/>
        <v>42843.208333333328</v>
      </c>
      <c r="O411" s="8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</v>
      </c>
      <c r="G412" t="s">
        <v>47</v>
      </c>
      <c r="H412">
        <v>1111</v>
      </c>
      <c r="I412" s="4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41"/>
        <v>42122.208333333328</v>
      </c>
      <c r="O412" s="8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105</v>
      </c>
      <c r="G413" t="s">
        <v>20</v>
      </c>
      <c r="H413">
        <v>82</v>
      </c>
      <c r="I413" s="4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41"/>
        <v>42884.208333333328</v>
      </c>
      <c r="O413" s="8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669</v>
      </c>
      <c r="G414" t="s">
        <v>20</v>
      </c>
      <c r="H414">
        <v>134</v>
      </c>
      <c r="I414" s="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41"/>
        <v>41642.25</v>
      </c>
      <c r="O414" s="8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</v>
      </c>
      <c r="G415" t="s">
        <v>47</v>
      </c>
      <c r="H415">
        <v>1089</v>
      </c>
      <c r="I415" s="4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41"/>
        <v>43431.25</v>
      </c>
      <c r="O415" s="8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85</v>
      </c>
      <c r="G416" t="s">
        <v>14</v>
      </c>
      <c r="H416">
        <v>5497</v>
      </c>
      <c r="I416" s="4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41"/>
        <v>40288.208333333336</v>
      </c>
      <c r="O416" s="8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</v>
      </c>
      <c r="G417" t="s">
        <v>14</v>
      </c>
      <c r="H417">
        <v>418</v>
      </c>
      <c r="I417" s="4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41"/>
        <v>40921.25</v>
      </c>
      <c r="O417" s="8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44</v>
      </c>
      <c r="G418" t="s">
        <v>14</v>
      </c>
      <c r="H418">
        <v>1439</v>
      </c>
      <c r="I418" s="4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41"/>
        <v>40560.25</v>
      </c>
      <c r="O418" s="8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</v>
      </c>
      <c r="G419" t="s">
        <v>14</v>
      </c>
      <c r="H419">
        <v>15</v>
      </c>
      <c r="I419" s="4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41"/>
        <v>43407.208333333328</v>
      </c>
      <c r="O419" s="8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</v>
      </c>
      <c r="G420" t="s">
        <v>14</v>
      </c>
      <c r="H420">
        <v>1999</v>
      </c>
      <c r="I420" s="4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41"/>
        <v>41035.208333333336</v>
      </c>
      <c r="O420" s="8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</v>
      </c>
      <c r="G421" t="s">
        <v>20</v>
      </c>
      <c r="H421">
        <v>5203</v>
      </c>
      <c r="I421" s="4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41"/>
        <v>40899.25</v>
      </c>
      <c r="O421" s="8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</v>
      </c>
      <c r="G422" t="s">
        <v>20</v>
      </c>
      <c r="H422">
        <v>94</v>
      </c>
      <c r="I422" s="4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41"/>
        <v>42911.208333333328</v>
      </c>
      <c r="O422" s="8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64</v>
      </c>
      <c r="G423" t="s">
        <v>14</v>
      </c>
      <c r="H423">
        <v>118</v>
      </c>
      <c r="I423" s="4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41"/>
        <v>42915.208333333328</v>
      </c>
      <c r="O423" s="8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</v>
      </c>
      <c r="G424" t="s">
        <v>20</v>
      </c>
      <c r="H424">
        <v>205</v>
      </c>
      <c r="I424" s="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41"/>
        <v>40285.208333333336</v>
      </c>
      <c r="O424" s="8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11</v>
      </c>
      <c r="G425" t="s">
        <v>14</v>
      </c>
      <c r="H425">
        <v>162</v>
      </c>
      <c r="I425" s="4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41"/>
        <v>40808.208333333336</v>
      </c>
      <c r="O425" s="8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</v>
      </c>
      <c r="G426" t="s">
        <v>14</v>
      </c>
      <c r="H426">
        <v>83</v>
      </c>
      <c r="I426" s="4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41"/>
        <v>43208.208333333328</v>
      </c>
      <c r="O426" s="8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288</v>
      </c>
      <c r="G427" t="s">
        <v>20</v>
      </c>
      <c r="H427">
        <v>92</v>
      </c>
      <c r="I427" s="4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41"/>
        <v>42213.208333333328</v>
      </c>
      <c r="O427" s="8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573</v>
      </c>
      <c r="G428" t="s">
        <v>20</v>
      </c>
      <c r="H428">
        <v>219</v>
      </c>
      <c r="I428" s="4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41"/>
        <v>41332.25</v>
      </c>
      <c r="O428" s="8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113</v>
      </c>
      <c r="G429" t="s">
        <v>20</v>
      </c>
      <c r="H429">
        <v>2526</v>
      </c>
      <c r="I429" s="4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41"/>
        <v>41895.208333333336</v>
      </c>
      <c r="O429" s="8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</v>
      </c>
      <c r="G430" t="s">
        <v>14</v>
      </c>
      <c r="H430">
        <v>747</v>
      </c>
      <c r="I430" s="4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41"/>
        <v>40585.25</v>
      </c>
      <c r="O430" s="8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91</v>
      </c>
      <c r="G431" t="s">
        <v>74</v>
      </c>
      <c r="H431">
        <v>2138</v>
      </c>
      <c r="I431" s="4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41"/>
        <v>41680.25</v>
      </c>
      <c r="O431" s="8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68</v>
      </c>
      <c r="G432" t="s">
        <v>14</v>
      </c>
      <c r="H432">
        <v>84</v>
      </c>
      <c r="I432" s="4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41"/>
        <v>43737.208333333328</v>
      </c>
      <c r="O432" s="8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</v>
      </c>
      <c r="G433" t="s">
        <v>20</v>
      </c>
      <c r="H433">
        <v>94</v>
      </c>
      <c r="I433" s="4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41"/>
        <v>43273.208333333328</v>
      </c>
      <c r="O433" s="8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83</v>
      </c>
      <c r="G434" t="s">
        <v>14</v>
      </c>
      <c r="H434">
        <v>91</v>
      </c>
      <c r="I434" s="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41"/>
        <v>41761.208333333336</v>
      </c>
      <c r="O434" s="8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</v>
      </c>
      <c r="G435" t="s">
        <v>14</v>
      </c>
      <c r="H435">
        <v>792</v>
      </c>
      <c r="I435" s="4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41"/>
        <v>41603.25</v>
      </c>
      <c r="O435" s="8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17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41"/>
        <v>42705.25</v>
      </c>
      <c r="O436" s="8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117</v>
      </c>
      <c r="G437" t="s">
        <v>20</v>
      </c>
      <c r="H437">
        <v>1713</v>
      </c>
      <c r="I437" s="4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41"/>
        <v>41988.25</v>
      </c>
      <c r="O437" s="8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</v>
      </c>
      <c r="G438" t="s">
        <v>20</v>
      </c>
      <c r="H438">
        <v>249</v>
      </c>
      <c r="I438" s="4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41"/>
        <v>43575.208333333328</v>
      </c>
      <c r="O438" s="8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</v>
      </c>
      <c r="G439" t="s">
        <v>20</v>
      </c>
      <c r="H439">
        <v>192</v>
      </c>
      <c r="I439" s="4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41"/>
        <v>42260.208333333328</v>
      </c>
      <c r="O439" s="8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179</v>
      </c>
      <c r="G440" t="s">
        <v>20</v>
      </c>
      <c r="H440">
        <v>247</v>
      </c>
      <c r="I440" s="4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41"/>
        <v>41337.25</v>
      </c>
      <c r="O440" s="8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</v>
      </c>
      <c r="G441" t="s">
        <v>20</v>
      </c>
      <c r="H441">
        <v>2293</v>
      </c>
      <c r="I441" s="4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41"/>
        <v>42680.208333333328</v>
      </c>
      <c r="O441" s="8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162</v>
      </c>
      <c r="G442" t="s">
        <v>20</v>
      </c>
      <c r="H442">
        <v>3131</v>
      </c>
      <c r="I442" s="4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41"/>
        <v>42916.208333333328</v>
      </c>
      <c r="O442" s="8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41"/>
        <v>41025.208333333336</v>
      </c>
      <c r="O443" s="8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199</v>
      </c>
      <c r="G444" t="s">
        <v>20</v>
      </c>
      <c r="H444">
        <v>143</v>
      </c>
      <c r="I444" s="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41"/>
        <v>42980.208333333328</v>
      </c>
      <c r="O444" s="8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35</v>
      </c>
      <c r="G445" t="s">
        <v>74</v>
      </c>
      <c r="H445">
        <v>90</v>
      </c>
      <c r="I445" s="4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41"/>
        <v>40451.208333333336</v>
      </c>
      <c r="O445" s="8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</v>
      </c>
      <c r="G446" t="s">
        <v>20</v>
      </c>
      <c r="H446">
        <v>296</v>
      </c>
      <c r="I446" s="4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41"/>
        <v>40748.208333333336</v>
      </c>
      <c r="O446" s="8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</v>
      </c>
      <c r="G447" t="s">
        <v>20</v>
      </c>
      <c r="H447">
        <v>170</v>
      </c>
      <c r="I447" s="4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41"/>
        <v>40515.25</v>
      </c>
      <c r="O447" s="8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</v>
      </c>
      <c r="G448" t="s">
        <v>14</v>
      </c>
      <c r="H448">
        <v>186</v>
      </c>
      <c r="I448" s="4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41"/>
        <v>41261.25</v>
      </c>
      <c r="O448" s="8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41"/>
        <v>43088.25</v>
      </c>
      <c r="O449" s="8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</v>
      </c>
      <c r="G450" t="s">
        <v>14</v>
      </c>
      <c r="H450">
        <v>605</v>
      </c>
      <c r="I450" s="4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41"/>
        <v>41378.208333333336</v>
      </c>
      <c r="O450" s="8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ROUND(E451/D451*100,0)</f>
        <v>967</v>
      </c>
      <c r="G451" t="s">
        <v>20</v>
      </c>
      <c r="H451">
        <v>86</v>
      </c>
      <c r="I451" s="4">
        <f t="shared" ref="I451:I514" si="43">IF(E451=0,0,E451/H451)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si="41"/>
        <v>43530.25</v>
      </c>
      <c r="O451" s="8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 FIND("/", R451) - 1)</f>
        <v>games</v>
      </c>
      <c r="T451" t="str">
        <f t="shared" ref="T451:T514" si="46">MID(R451, FIND("/", R451) + 1, LEN(R451))</f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ref="N452:N515" si="47">(((L452/60)/60)/24)+DATE(1970,1,1)</f>
        <v>43394.208333333328</v>
      </c>
      <c r="O452" s="8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123</v>
      </c>
      <c r="G453" t="s">
        <v>20</v>
      </c>
      <c r="H453">
        <v>6286</v>
      </c>
      <c r="I453" s="4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7"/>
        <v>42935.208333333328</v>
      </c>
      <c r="O453" s="8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</v>
      </c>
      <c r="G454" t="s">
        <v>14</v>
      </c>
      <c r="H454">
        <v>31</v>
      </c>
      <c r="I454" s="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7"/>
        <v>40365.208333333336</v>
      </c>
      <c r="O454" s="8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</v>
      </c>
      <c r="G455" t="s">
        <v>14</v>
      </c>
      <c r="H455">
        <v>1181</v>
      </c>
      <c r="I455" s="4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7"/>
        <v>42705.25</v>
      </c>
      <c r="O455" s="8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</v>
      </c>
      <c r="G456" t="s">
        <v>14</v>
      </c>
      <c r="H456">
        <v>39</v>
      </c>
      <c r="I456" s="4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7"/>
        <v>41568.208333333336</v>
      </c>
      <c r="O456" s="8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</v>
      </c>
      <c r="G457" t="s">
        <v>20</v>
      </c>
      <c r="H457">
        <v>3727</v>
      </c>
      <c r="I457" s="4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7"/>
        <v>40809.208333333336</v>
      </c>
      <c r="O457" s="8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</v>
      </c>
      <c r="G458" t="s">
        <v>20</v>
      </c>
      <c r="H458">
        <v>1605</v>
      </c>
      <c r="I458" s="4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7"/>
        <v>43141.25</v>
      </c>
      <c r="O458" s="8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27</v>
      </c>
      <c r="G459" t="s">
        <v>14</v>
      </c>
      <c r="H459">
        <v>46</v>
      </c>
      <c r="I459" s="4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7"/>
        <v>42657.208333333328</v>
      </c>
      <c r="O459" s="8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</v>
      </c>
      <c r="G460" t="s">
        <v>20</v>
      </c>
      <c r="H460">
        <v>2120</v>
      </c>
      <c r="I460" s="4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7"/>
        <v>40265.208333333336</v>
      </c>
      <c r="O460" s="8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</v>
      </c>
      <c r="G461" t="s">
        <v>14</v>
      </c>
      <c r="H461">
        <v>105</v>
      </c>
      <c r="I461" s="4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7"/>
        <v>42001.25</v>
      </c>
      <c r="O461" s="8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172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7"/>
        <v>40399.208333333336</v>
      </c>
      <c r="O462" s="8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</v>
      </c>
      <c r="G463" t="s">
        <v>20</v>
      </c>
      <c r="H463">
        <v>2080</v>
      </c>
      <c r="I463" s="4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7"/>
        <v>41757.208333333336</v>
      </c>
      <c r="O463" s="8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31</v>
      </c>
      <c r="G464" t="s">
        <v>14</v>
      </c>
      <c r="H464">
        <v>535</v>
      </c>
      <c r="I464" s="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7"/>
        <v>41304.25</v>
      </c>
      <c r="O464" s="8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</v>
      </c>
      <c r="G465" t="s">
        <v>20</v>
      </c>
      <c r="H465">
        <v>2105</v>
      </c>
      <c r="I465" s="4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7"/>
        <v>41639.25</v>
      </c>
      <c r="O465" s="8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</v>
      </c>
      <c r="G466" t="s">
        <v>20</v>
      </c>
      <c r="H466">
        <v>2436</v>
      </c>
      <c r="I466" s="4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7"/>
        <v>43142.25</v>
      </c>
      <c r="O466" s="8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188</v>
      </c>
      <c r="G467" t="s">
        <v>20</v>
      </c>
      <c r="H467">
        <v>80</v>
      </c>
      <c r="I467" s="4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7"/>
        <v>43127.25</v>
      </c>
      <c r="O467" s="8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7"/>
        <v>41409.208333333336</v>
      </c>
      <c r="O468" s="8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</v>
      </c>
      <c r="G469" t="s">
        <v>20</v>
      </c>
      <c r="H469">
        <v>139</v>
      </c>
      <c r="I469" s="4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7"/>
        <v>42331.25</v>
      </c>
      <c r="O469" s="8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41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7"/>
        <v>43569.208333333328</v>
      </c>
      <c r="O470" s="8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</v>
      </c>
      <c r="G471" t="s">
        <v>20</v>
      </c>
      <c r="H471">
        <v>159</v>
      </c>
      <c r="I471" s="4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7"/>
        <v>42142.208333333328</v>
      </c>
      <c r="O471" s="8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286</v>
      </c>
      <c r="G472" t="s">
        <v>20</v>
      </c>
      <c r="H472">
        <v>381</v>
      </c>
      <c r="I472" s="4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7"/>
        <v>42716.25</v>
      </c>
      <c r="O472" s="8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7"/>
        <v>41031.208333333336</v>
      </c>
      <c r="O473" s="8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</v>
      </c>
      <c r="G474" t="s">
        <v>14</v>
      </c>
      <c r="H474">
        <v>575</v>
      </c>
      <c r="I474" s="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7"/>
        <v>43535.208333333328</v>
      </c>
      <c r="O474" s="8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</v>
      </c>
      <c r="G475" t="s">
        <v>20</v>
      </c>
      <c r="H475">
        <v>106</v>
      </c>
      <c r="I475" s="4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7"/>
        <v>43277.208333333328</v>
      </c>
      <c r="O475" s="8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</v>
      </c>
      <c r="G476" t="s">
        <v>20</v>
      </c>
      <c r="H476">
        <v>142</v>
      </c>
      <c r="I476" s="4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7"/>
        <v>41989.25</v>
      </c>
      <c r="O476" s="8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114</v>
      </c>
      <c r="G477" t="s">
        <v>20</v>
      </c>
      <c r="H477">
        <v>211</v>
      </c>
      <c r="I477" s="4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7"/>
        <v>41450.208333333336</v>
      </c>
      <c r="O477" s="8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30</v>
      </c>
      <c r="G478" t="s">
        <v>14</v>
      </c>
      <c r="H478">
        <v>1120</v>
      </c>
      <c r="I478" s="4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7"/>
        <v>43322.208333333328</v>
      </c>
      <c r="O478" s="8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</v>
      </c>
      <c r="G479" t="s">
        <v>14</v>
      </c>
      <c r="H479">
        <v>113</v>
      </c>
      <c r="I479" s="4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7"/>
        <v>40720.208333333336</v>
      </c>
      <c r="O479" s="8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</v>
      </c>
      <c r="G480" t="s">
        <v>20</v>
      </c>
      <c r="H480">
        <v>2756</v>
      </c>
      <c r="I480" s="4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7"/>
        <v>42072.208333333328</v>
      </c>
      <c r="O480" s="8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513</v>
      </c>
      <c r="G481" t="s">
        <v>20</v>
      </c>
      <c r="H481">
        <v>173</v>
      </c>
      <c r="I481" s="4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7"/>
        <v>42945.208333333328</v>
      </c>
      <c r="O481" s="8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101</v>
      </c>
      <c r="G482" t="s">
        <v>20</v>
      </c>
      <c r="H482">
        <v>87</v>
      </c>
      <c r="I482" s="4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7"/>
        <v>40248.25</v>
      </c>
      <c r="O482" s="8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</v>
      </c>
      <c r="G483" t="s">
        <v>14</v>
      </c>
      <c r="H483">
        <v>1538</v>
      </c>
      <c r="I483" s="4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7"/>
        <v>41913.208333333336</v>
      </c>
      <c r="O483" s="8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</v>
      </c>
      <c r="G484" t="s">
        <v>14</v>
      </c>
      <c r="H484">
        <v>9</v>
      </c>
      <c r="I484" s="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7"/>
        <v>40963.25</v>
      </c>
      <c r="O484" s="8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53</v>
      </c>
      <c r="G485" t="s">
        <v>14</v>
      </c>
      <c r="H485">
        <v>554</v>
      </c>
      <c r="I485" s="4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7"/>
        <v>43811.25</v>
      </c>
      <c r="O485" s="8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</v>
      </c>
      <c r="G486" t="s">
        <v>20</v>
      </c>
      <c r="H486">
        <v>1572</v>
      </c>
      <c r="I486" s="4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7"/>
        <v>41855.208333333336</v>
      </c>
      <c r="O486" s="8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31</v>
      </c>
      <c r="G487" t="s">
        <v>14</v>
      </c>
      <c r="H487">
        <v>648</v>
      </c>
      <c r="I487" s="4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7"/>
        <v>43626.208333333328</v>
      </c>
      <c r="O487" s="8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14</v>
      </c>
      <c r="G488" t="s">
        <v>14</v>
      </c>
      <c r="H488">
        <v>21</v>
      </c>
      <c r="I488" s="4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7"/>
        <v>43168.25</v>
      </c>
      <c r="O488" s="8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179</v>
      </c>
      <c r="G489" t="s">
        <v>20</v>
      </c>
      <c r="H489">
        <v>2346</v>
      </c>
      <c r="I489" s="4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7"/>
        <v>42845.208333333328</v>
      </c>
      <c r="O489" s="8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</v>
      </c>
      <c r="G490" t="s">
        <v>20</v>
      </c>
      <c r="H490">
        <v>115</v>
      </c>
      <c r="I490" s="4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7"/>
        <v>42403.25</v>
      </c>
      <c r="O490" s="8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102</v>
      </c>
      <c r="G491" t="s">
        <v>20</v>
      </c>
      <c r="H491">
        <v>85</v>
      </c>
      <c r="I491" s="4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7"/>
        <v>40406.208333333336</v>
      </c>
      <c r="O491" s="8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192</v>
      </c>
      <c r="G492" t="s">
        <v>20</v>
      </c>
      <c r="H492">
        <v>144</v>
      </c>
      <c r="I492" s="4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7"/>
        <v>43786.25</v>
      </c>
      <c r="O492" s="8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</v>
      </c>
      <c r="G493" t="s">
        <v>20</v>
      </c>
      <c r="H493">
        <v>2443</v>
      </c>
      <c r="I493" s="4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7"/>
        <v>41456.208333333336</v>
      </c>
      <c r="O493" s="8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24</v>
      </c>
      <c r="G494" t="s">
        <v>74</v>
      </c>
      <c r="H494">
        <v>595</v>
      </c>
      <c r="I494" s="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7"/>
        <v>40336.208333333336</v>
      </c>
      <c r="O494" s="8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724</v>
      </c>
      <c r="G495" t="s">
        <v>20</v>
      </c>
      <c r="H495">
        <v>64</v>
      </c>
      <c r="I495" s="4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7"/>
        <v>43645.208333333328</v>
      </c>
      <c r="O495" s="8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</v>
      </c>
      <c r="G496" t="s">
        <v>20</v>
      </c>
      <c r="H496">
        <v>268</v>
      </c>
      <c r="I496" s="4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7"/>
        <v>40990.208333333336</v>
      </c>
      <c r="O496" s="8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415</v>
      </c>
      <c r="G497" t="s">
        <v>20</v>
      </c>
      <c r="H497">
        <v>195</v>
      </c>
      <c r="I497" s="4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7"/>
        <v>41800.208333333336</v>
      </c>
      <c r="O497" s="8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1</v>
      </c>
      <c r="G498" t="s">
        <v>14</v>
      </c>
      <c r="H498">
        <v>54</v>
      </c>
      <c r="I498" s="4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7"/>
        <v>42876.208333333328</v>
      </c>
      <c r="O498" s="8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</v>
      </c>
      <c r="G499" t="s">
        <v>14</v>
      </c>
      <c r="H499">
        <v>120</v>
      </c>
      <c r="I499" s="4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7"/>
        <v>42724.25</v>
      </c>
      <c r="O499" s="8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24</v>
      </c>
      <c r="G500" t="s">
        <v>14</v>
      </c>
      <c r="H500">
        <v>579</v>
      </c>
      <c r="I500" s="4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7"/>
        <v>42005.25</v>
      </c>
      <c r="O500" s="8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</v>
      </c>
      <c r="G501" t="s">
        <v>14</v>
      </c>
      <c r="H501">
        <v>2072</v>
      </c>
      <c r="I501" s="4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7"/>
        <v>42444.208333333328</v>
      </c>
      <c r="O501" s="8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7"/>
        <v>41395.208333333336</v>
      </c>
      <c r="O502" s="8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</v>
      </c>
      <c r="G503" t="s">
        <v>14</v>
      </c>
      <c r="H503">
        <v>1796</v>
      </c>
      <c r="I503" s="4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7"/>
        <v>41345.208333333336</v>
      </c>
      <c r="O503" s="8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530</v>
      </c>
      <c r="G504" t="s">
        <v>20</v>
      </c>
      <c r="H504">
        <v>186</v>
      </c>
      <c r="I504" s="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7"/>
        <v>41117.208333333336</v>
      </c>
      <c r="O504" s="8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</v>
      </c>
      <c r="G505" t="s">
        <v>20</v>
      </c>
      <c r="H505">
        <v>460</v>
      </c>
      <c r="I505" s="4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7"/>
        <v>42186.208333333328</v>
      </c>
      <c r="O505" s="8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</v>
      </c>
      <c r="G506" t="s">
        <v>14</v>
      </c>
      <c r="H506">
        <v>62</v>
      </c>
      <c r="I506" s="4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7"/>
        <v>42142.208333333328</v>
      </c>
      <c r="O506" s="8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14</v>
      </c>
      <c r="G507" t="s">
        <v>14</v>
      </c>
      <c r="H507">
        <v>347</v>
      </c>
      <c r="I507" s="4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7"/>
        <v>41341.25</v>
      </c>
      <c r="O507" s="8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</v>
      </c>
      <c r="G508" t="s">
        <v>20</v>
      </c>
      <c r="H508">
        <v>2528</v>
      </c>
      <c r="I508" s="4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7"/>
        <v>43062.25</v>
      </c>
      <c r="O508" s="8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40</v>
      </c>
      <c r="G509" t="s">
        <v>14</v>
      </c>
      <c r="H509">
        <v>19</v>
      </c>
      <c r="I509" s="4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7"/>
        <v>41373.208333333336</v>
      </c>
      <c r="O509" s="8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</v>
      </c>
      <c r="G510" t="s">
        <v>20</v>
      </c>
      <c r="H510">
        <v>3657</v>
      </c>
      <c r="I510" s="4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7"/>
        <v>43310.208333333328</v>
      </c>
      <c r="O510" s="8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71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7"/>
        <v>41034.208333333336</v>
      </c>
      <c r="O511" s="8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</v>
      </c>
      <c r="G512" t="s">
        <v>20</v>
      </c>
      <c r="H512">
        <v>131</v>
      </c>
      <c r="I512" s="4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7"/>
        <v>43251.208333333328</v>
      </c>
      <c r="O512" s="8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</v>
      </c>
      <c r="G513" t="s">
        <v>14</v>
      </c>
      <c r="H513">
        <v>362</v>
      </c>
      <c r="I513" s="4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7"/>
        <v>43671.208333333328</v>
      </c>
      <c r="O513" s="8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</v>
      </c>
      <c r="G514" t="s">
        <v>20</v>
      </c>
      <c r="H514">
        <v>239</v>
      </c>
      <c r="I514" s="4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7"/>
        <v>41825.208333333336</v>
      </c>
      <c r="O514" s="8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ROUND(E515/D515*100,0)</f>
        <v>39</v>
      </c>
      <c r="G515" t="s">
        <v>74</v>
      </c>
      <c r="H515">
        <v>35</v>
      </c>
      <c r="I515" s="4">
        <f t="shared" ref="I515:I578" si="49">IF(E515=0,0,E515/H515)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si="47"/>
        <v>40430.208333333336</v>
      </c>
      <c r="O515" s="8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 FIND("/", R515) - 1)</f>
        <v>film &amp; video</v>
      </c>
      <c r="T515" t="str">
        <f t="shared" ref="T515:T578" si="52">MID(R515, FIND("/", R515) + 1, LEN(R515))</f>
        <v>television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</v>
      </c>
      <c r="G516" t="s">
        <v>74</v>
      </c>
      <c r="H516">
        <v>528</v>
      </c>
      <c r="I516" s="4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ref="N516:N579" si="53">(((L516/60)/60)/24)+DATE(1970,1,1)</f>
        <v>41614.25</v>
      </c>
      <c r="O516" s="8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56</v>
      </c>
      <c r="G517" t="s">
        <v>14</v>
      </c>
      <c r="H517">
        <v>133</v>
      </c>
      <c r="I517" s="4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3"/>
        <v>40900.25</v>
      </c>
      <c r="O517" s="8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43</v>
      </c>
      <c r="G518" t="s">
        <v>14</v>
      </c>
      <c r="H518">
        <v>846</v>
      </c>
      <c r="I518" s="4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3"/>
        <v>40396.208333333336</v>
      </c>
      <c r="O518" s="8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</v>
      </c>
      <c r="G519" t="s">
        <v>20</v>
      </c>
      <c r="H519">
        <v>78</v>
      </c>
      <c r="I519" s="4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3"/>
        <v>42860.208333333328</v>
      </c>
      <c r="O519" s="8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3"/>
        <v>43154.25</v>
      </c>
      <c r="O520" s="8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102</v>
      </c>
      <c r="G521" t="s">
        <v>20</v>
      </c>
      <c r="H521">
        <v>1773</v>
      </c>
      <c r="I521" s="4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3"/>
        <v>42012.25</v>
      </c>
      <c r="O521" s="8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426</v>
      </c>
      <c r="G522" t="s">
        <v>20</v>
      </c>
      <c r="H522">
        <v>32</v>
      </c>
      <c r="I522" s="4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3"/>
        <v>43574.208333333328</v>
      </c>
      <c r="O522" s="8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146</v>
      </c>
      <c r="G523" t="s">
        <v>20</v>
      </c>
      <c r="H523">
        <v>369</v>
      </c>
      <c r="I523" s="4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3"/>
        <v>42605.208333333328</v>
      </c>
      <c r="O523" s="8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</v>
      </c>
      <c r="G524" t="s">
        <v>14</v>
      </c>
      <c r="H524">
        <v>191</v>
      </c>
      <c r="I524" s="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3"/>
        <v>41093.208333333336</v>
      </c>
      <c r="O524" s="8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</v>
      </c>
      <c r="G525" t="s">
        <v>20</v>
      </c>
      <c r="H525">
        <v>89</v>
      </c>
      <c r="I525" s="4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3"/>
        <v>40241.25</v>
      </c>
      <c r="O525" s="8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84</v>
      </c>
      <c r="G526" t="s">
        <v>14</v>
      </c>
      <c r="H526">
        <v>1979</v>
      </c>
      <c r="I526" s="4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3"/>
        <v>40294.208333333336</v>
      </c>
      <c r="O526" s="8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</v>
      </c>
      <c r="G527" t="s">
        <v>14</v>
      </c>
      <c r="H527">
        <v>63</v>
      </c>
      <c r="I527" s="4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3"/>
        <v>40505.25</v>
      </c>
      <c r="O527" s="8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156</v>
      </c>
      <c r="G528" t="s">
        <v>20</v>
      </c>
      <c r="H528">
        <v>147</v>
      </c>
      <c r="I528" s="4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3"/>
        <v>42364.25</v>
      </c>
      <c r="O528" s="8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100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3"/>
        <v>42405.25</v>
      </c>
      <c r="O529" s="8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</v>
      </c>
      <c r="G530" t="s">
        <v>14</v>
      </c>
      <c r="H530">
        <v>80</v>
      </c>
      <c r="I530" s="4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3"/>
        <v>41601.25</v>
      </c>
      <c r="O530" s="8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</v>
      </c>
      <c r="G531" t="s">
        <v>14</v>
      </c>
      <c r="H531">
        <v>9</v>
      </c>
      <c r="I531" s="4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3"/>
        <v>41769.208333333336</v>
      </c>
      <c r="O531" s="8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92</v>
      </c>
      <c r="G532" t="s">
        <v>14</v>
      </c>
      <c r="H532">
        <v>1784</v>
      </c>
      <c r="I532" s="4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3"/>
        <v>40421.208333333336</v>
      </c>
      <c r="O532" s="8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96</v>
      </c>
      <c r="G533" t="s">
        <v>47</v>
      </c>
      <c r="H533">
        <v>3640</v>
      </c>
      <c r="I533" s="4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3"/>
        <v>41589.25</v>
      </c>
      <c r="O533" s="8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503</v>
      </c>
      <c r="G534" t="s">
        <v>20</v>
      </c>
      <c r="H534">
        <v>126</v>
      </c>
      <c r="I534" s="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3"/>
        <v>43125.25</v>
      </c>
      <c r="O534" s="8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</v>
      </c>
      <c r="G535" t="s">
        <v>20</v>
      </c>
      <c r="H535">
        <v>2218</v>
      </c>
      <c r="I535" s="4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3"/>
        <v>41479.208333333336</v>
      </c>
      <c r="O535" s="8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</v>
      </c>
      <c r="G536" t="s">
        <v>14</v>
      </c>
      <c r="H536">
        <v>243</v>
      </c>
      <c r="I536" s="4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3"/>
        <v>43329.208333333328</v>
      </c>
      <c r="O536" s="8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</v>
      </c>
      <c r="G537" t="s">
        <v>20</v>
      </c>
      <c r="H537">
        <v>202</v>
      </c>
      <c r="I537" s="4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3"/>
        <v>43259.208333333328</v>
      </c>
      <c r="O537" s="8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150</v>
      </c>
      <c r="G538" t="s">
        <v>20</v>
      </c>
      <c r="H538">
        <v>140</v>
      </c>
      <c r="I538" s="4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3"/>
        <v>40414.208333333336</v>
      </c>
      <c r="O538" s="8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</v>
      </c>
      <c r="G539" t="s">
        <v>20</v>
      </c>
      <c r="H539">
        <v>1052</v>
      </c>
      <c r="I539" s="4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3"/>
        <v>43342.208333333328</v>
      </c>
      <c r="O539" s="8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38</v>
      </c>
      <c r="G540" t="s">
        <v>14</v>
      </c>
      <c r="H540">
        <v>1296</v>
      </c>
      <c r="I540" s="4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3"/>
        <v>41539.208333333336</v>
      </c>
      <c r="O540" s="8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73</v>
      </c>
      <c r="G541" t="s">
        <v>14</v>
      </c>
      <c r="H541">
        <v>77</v>
      </c>
      <c r="I541" s="4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3"/>
        <v>43647.208333333328</v>
      </c>
      <c r="O541" s="8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266</v>
      </c>
      <c r="G542" t="s">
        <v>20</v>
      </c>
      <c r="H542">
        <v>247</v>
      </c>
      <c r="I542" s="4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3"/>
        <v>43225.208333333328</v>
      </c>
      <c r="O542" s="8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</v>
      </c>
      <c r="G543" t="s">
        <v>14</v>
      </c>
      <c r="H543">
        <v>395</v>
      </c>
      <c r="I543" s="4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3"/>
        <v>42165.208333333328</v>
      </c>
      <c r="O543" s="8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3</v>
      </c>
      <c r="G544" t="s">
        <v>14</v>
      </c>
      <c r="H544">
        <v>49</v>
      </c>
      <c r="I544" s="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3"/>
        <v>42391.25</v>
      </c>
      <c r="O544" s="8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</v>
      </c>
      <c r="G545" t="s">
        <v>14</v>
      </c>
      <c r="H545">
        <v>180</v>
      </c>
      <c r="I545" s="4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3"/>
        <v>41528.208333333336</v>
      </c>
      <c r="O545" s="8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277</v>
      </c>
      <c r="G546" t="s">
        <v>20</v>
      </c>
      <c r="H546">
        <v>84</v>
      </c>
      <c r="I546" s="4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3"/>
        <v>42377.25</v>
      </c>
      <c r="O546" s="8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89</v>
      </c>
      <c r="G547" t="s">
        <v>14</v>
      </c>
      <c r="H547">
        <v>2690</v>
      </c>
      <c r="I547" s="4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3"/>
        <v>43824.25</v>
      </c>
      <c r="O547" s="8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164</v>
      </c>
      <c r="G548" t="s">
        <v>20</v>
      </c>
      <c r="H548">
        <v>88</v>
      </c>
      <c r="I548" s="4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3"/>
        <v>43360.208333333328</v>
      </c>
      <c r="O548" s="8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3"/>
        <v>42029.25</v>
      </c>
      <c r="O549" s="8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271</v>
      </c>
      <c r="G550" t="s">
        <v>20</v>
      </c>
      <c r="H550">
        <v>2985</v>
      </c>
      <c r="I550" s="4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3"/>
        <v>42461.208333333328</v>
      </c>
      <c r="O550" s="8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</v>
      </c>
      <c r="G551" t="s">
        <v>20</v>
      </c>
      <c r="H551">
        <v>762</v>
      </c>
      <c r="I551" s="4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3"/>
        <v>41422.208333333336</v>
      </c>
      <c r="O551" s="8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3"/>
        <v>40968.25</v>
      </c>
      <c r="O552" s="8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59</v>
      </c>
      <c r="G553" t="s">
        <v>14</v>
      </c>
      <c r="H553">
        <v>2779</v>
      </c>
      <c r="I553" s="4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3"/>
        <v>41993.25</v>
      </c>
      <c r="O553" s="8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99</v>
      </c>
      <c r="G554" t="s">
        <v>14</v>
      </c>
      <c r="H554">
        <v>92</v>
      </c>
      <c r="I554" s="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3"/>
        <v>42700.25</v>
      </c>
      <c r="O554" s="8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44</v>
      </c>
      <c r="G555" t="s">
        <v>14</v>
      </c>
      <c r="H555">
        <v>1028</v>
      </c>
      <c r="I555" s="4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3"/>
        <v>40545.25</v>
      </c>
      <c r="O555" s="8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152</v>
      </c>
      <c r="G556" t="s">
        <v>20</v>
      </c>
      <c r="H556">
        <v>554</v>
      </c>
      <c r="I556" s="4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3"/>
        <v>42723.25</v>
      </c>
      <c r="O556" s="8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224</v>
      </c>
      <c r="G557" t="s">
        <v>20</v>
      </c>
      <c r="H557">
        <v>135</v>
      </c>
      <c r="I557" s="4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3"/>
        <v>41731.208333333336</v>
      </c>
      <c r="O557" s="8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240</v>
      </c>
      <c r="G558" t="s">
        <v>20</v>
      </c>
      <c r="H558">
        <v>122</v>
      </c>
      <c r="I558" s="4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3"/>
        <v>40792.208333333336</v>
      </c>
      <c r="O558" s="8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</v>
      </c>
      <c r="G559" t="s">
        <v>20</v>
      </c>
      <c r="H559">
        <v>221</v>
      </c>
      <c r="I559" s="4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3"/>
        <v>42279.208333333328</v>
      </c>
      <c r="O559" s="8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</v>
      </c>
      <c r="G560" t="s">
        <v>20</v>
      </c>
      <c r="H560">
        <v>126</v>
      </c>
      <c r="I560" s="4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3"/>
        <v>42424.25</v>
      </c>
      <c r="O560" s="8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101</v>
      </c>
      <c r="G561" t="s">
        <v>20</v>
      </c>
      <c r="H561">
        <v>1022</v>
      </c>
      <c r="I561" s="4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3"/>
        <v>42584.208333333328</v>
      </c>
      <c r="O561" s="8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</v>
      </c>
      <c r="G562" t="s">
        <v>20</v>
      </c>
      <c r="H562">
        <v>3177</v>
      </c>
      <c r="I562" s="4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3"/>
        <v>40865.25</v>
      </c>
      <c r="O562" s="8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370</v>
      </c>
      <c r="G563" t="s">
        <v>20</v>
      </c>
      <c r="H563">
        <v>198</v>
      </c>
      <c r="I563" s="4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3"/>
        <v>40833.208333333336</v>
      </c>
      <c r="O563" s="8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13</v>
      </c>
      <c r="G564" t="s">
        <v>14</v>
      </c>
      <c r="H564">
        <v>26</v>
      </c>
      <c r="I564" s="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3"/>
        <v>43536.208333333328</v>
      </c>
      <c r="O564" s="8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</v>
      </c>
      <c r="G565" t="s">
        <v>20</v>
      </c>
      <c r="H565">
        <v>85</v>
      </c>
      <c r="I565" s="4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3"/>
        <v>43417.25</v>
      </c>
      <c r="O565" s="8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84</v>
      </c>
      <c r="G566" t="s">
        <v>14</v>
      </c>
      <c r="H566">
        <v>1790</v>
      </c>
      <c r="I566" s="4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3"/>
        <v>42078.208333333328</v>
      </c>
      <c r="O566" s="8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205</v>
      </c>
      <c r="G567" t="s">
        <v>20</v>
      </c>
      <c r="H567">
        <v>3596</v>
      </c>
      <c r="I567" s="4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3"/>
        <v>40862.25</v>
      </c>
      <c r="O567" s="8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</v>
      </c>
      <c r="G568" t="s">
        <v>14</v>
      </c>
      <c r="H568">
        <v>37</v>
      </c>
      <c r="I568" s="4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3"/>
        <v>42424.25</v>
      </c>
      <c r="O568" s="8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219</v>
      </c>
      <c r="G569" t="s">
        <v>20</v>
      </c>
      <c r="H569">
        <v>244</v>
      </c>
      <c r="I569" s="4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3"/>
        <v>41830.208333333336</v>
      </c>
      <c r="O569" s="8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</v>
      </c>
      <c r="G570" t="s">
        <v>20</v>
      </c>
      <c r="H570">
        <v>5180</v>
      </c>
      <c r="I570" s="4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3"/>
        <v>40374.208333333336</v>
      </c>
      <c r="O570" s="8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</v>
      </c>
      <c r="G571" t="s">
        <v>20</v>
      </c>
      <c r="H571">
        <v>589</v>
      </c>
      <c r="I571" s="4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3"/>
        <v>40554.25</v>
      </c>
      <c r="O571" s="8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306</v>
      </c>
      <c r="G572" t="s">
        <v>20</v>
      </c>
      <c r="H572">
        <v>2725</v>
      </c>
      <c r="I572" s="4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3"/>
        <v>41993.25</v>
      </c>
      <c r="O572" s="8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</v>
      </c>
      <c r="G573" t="s">
        <v>14</v>
      </c>
      <c r="H573">
        <v>35</v>
      </c>
      <c r="I573" s="4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3"/>
        <v>42174.208333333328</v>
      </c>
      <c r="O573" s="8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</v>
      </c>
      <c r="G574" t="s">
        <v>74</v>
      </c>
      <c r="H574">
        <v>94</v>
      </c>
      <c r="I574" s="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3"/>
        <v>42275.208333333328</v>
      </c>
      <c r="O574" s="8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112</v>
      </c>
      <c r="G575" t="s">
        <v>20</v>
      </c>
      <c r="H575">
        <v>300</v>
      </c>
      <c r="I575" s="4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3"/>
        <v>41761.208333333336</v>
      </c>
      <c r="O575" s="8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</v>
      </c>
      <c r="G576" t="s">
        <v>20</v>
      </c>
      <c r="H576">
        <v>144</v>
      </c>
      <c r="I576" s="4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3"/>
        <v>43806.25</v>
      </c>
      <c r="O576" s="8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63</v>
      </c>
      <c r="G577" t="s">
        <v>14</v>
      </c>
      <c r="H577">
        <v>558</v>
      </c>
      <c r="I577" s="4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3"/>
        <v>41779.208333333336</v>
      </c>
      <c r="O577" s="8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65</v>
      </c>
      <c r="G578" t="s">
        <v>14</v>
      </c>
      <c r="H578">
        <v>64</v>
      </c>
      <c r="I578" s="4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3"/>
        <v>43040.208333333328</v>
      </c>
      <c r="O578" s="8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ROUND(E579/D579*100,0)</f>
        <v>19</v>
      </c>
      <c r="G579" t="s">
        <v>74</v>
      </c>
      <c r="H579">
        <v>37</v>
      </c>
      <c r="I579" s="4">
        <f t="shared" ref="I579:I642" si="55">IF(E579=0,0,E579/H579)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si="53"/>
        <v>40613.25</v>
      </c>
      <c r="O579" s="8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 FIND("/", R579) - 1)</f>
        <v>music</v>
      </c>
      <c r="T579" t="str">
        <f t="shared" ref="T579:T642" si="58">MID(R579, FIND("/", R579) + 1, LEN(R579))</f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17</v>
      </c>
      <c r="G580" t="s">
        <v>14</v>
      </c>
      <c r="H580">
        <v>245</v>
      </c>
      <c r="I580" s="4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ref="N580:N643" si="59">(((L580/60)/60)/24)+DATE(1970,1,1)</f>
        <v>40878.25</v>
      </c>
      <c r="O580" s="8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</v>
      </c>
      <c r="G581" t="s">
        <v>20</v>
      </c>
      <c r="H581">
        <v>87</v>
      </c>
      <c r="I581" s="4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9"/>
        <v>40762.208333333336</v>
      </c>
      <c r="O581" s="8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342</v>
      </c>
      <c r="G582" t="s">
        <v>20</v>
      </c>
      <c r="H582">
        <v>3116</v>
      </c>
      <c r="I582" s="4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9"/>
        <v>41696.25</v>
      </c>
      <c r="O582" s="8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</v>
      </c>
      <c r="G583" t="s">
        <v>14</v>
      </c>
      <c r="H583">
        <v>71</v>
      </c>
      <c r="I583" s="4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9"/>
        <v>40662.208333333336</v>
      </c>
      <c r="O583" s="8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</v>
      </c>
      <c r="G584" t="s">
        <v>14</v>
      </c>
      <c r="H584">
        <v>42</v>
      </c>
      <c r="I584" s="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9"/>
        <v>42165.208333333328</v>
      </c>
      <c r="O584" s="8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</v>
      </c>
      <c r="G585" t="s">
        <v>20</v>
      </c>
      <c r="H585">
        <v>909</v>
      </c>
      <c r="I585" s="4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9"/>
        <v>40959.25</v>
      </c>
      <c r="O585" s="8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120</v>
      </c>
      <c r="G586" t="s">
        <v>20</v>
      </c>
      <c r="H586">
        <v>1613</v>
      </c>
      <c r="I586" s="4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9"/>
        <v>41024.208333333336</v>
      </c>
      <c r="O586" s="8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147</v>
      </c>
      <c r="G587" t="s">
        <v>20</v>
      </c>
      <c r="H587">
        <v>136</v>
      </c>
      <c r="I587" s="4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9"/>
        <v>40255.208333333336</v>
      </c>
      <c r="O587" s="8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951</v>
      </c>
      <c r="G588" t="s">
        <v>20</v>
      </c>
      <c r="H588">
        <v>130</v>
      </c>
      <c r="I588" s="4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9"/>
        <v>40499.25</v>
      </c>
      <c r="O588" s="8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73</v>
      </c>
      <c r="G589" t="s">
        <v>14</v>
      </c>
      <c r="H589">
        <v>156</v>
      </c>
      <c r="I589" s="4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9"/>
        <v>43484.25</v>
      </c>
      <c r="O589" s="8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</v>
      </c>
      <c r="G590" t="s">
        <v>14</v>
      </c>
      <c r="H590">
        <v>1368</v>
      </c>
      <c r="I590" s="4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9"/>
        <v>40262.208333333336</v>
      </c>
      <c r="O590" s="8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65</v>
      </c>
      <c r="G591" t="s">
        <v>14</v>
      </c>
      <c r="H591">
        <v>102</v>
      </c>
      <c r="I591" s="4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9"/>
        <v>42190.208333333328</v>
      </c>
      <c r="O591" s="8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</v>
      </c>
      <c r="G592" t="s">
        <v>14</v>
      </c>
      <c r="H592">
        <v>86</v>
      </c>
      <c r="I592" s="4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9"/>
        <v>41994.25</v>
      </c>
      <c r="O592" s="8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1038</v>
      </c>
      <c r="G593" t="s">
        <v>20</v>
      </c>
      <c r="H593">
        <v>102</v>
      </c>
      <c r="I593" s="4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9"/>
        <v>40373.208333333336</v>
      </c>
      <c r="O593" s="8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13</v>
      </c>
      <c r="G594" t="s">
        <v>14</v>
      </c>
      <c r="H594">
        <v>253</v>
      </c>
      <c r="I594" s="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9"/>
        <v>41789.208333333336</v>
      </c>
      <c r="O594" s="8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155</v>
      </c>
      <c r="G595" t="s">
        <v>20</v>
      </c>
      <c r="H595">
        <v>4006</v>
      </c>
      <c r="I595" s="4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9"/>
        <v>41724.208333333336</v>
      </c>
      <c r="O595" s="8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</v>
      </c>
      <c r="G596" t="s">
        <v>14</v>
      </c>
      <c r="H596">
        <v>157</v>
      </c>
      <c r="I596" s="4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9"/>
        <v>42548.208333333328</v>
      </c>
      <c r="O596" s="8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209</v>
      </c>
      <c r="G597" t="s">
        <v>20</v>
      </c>
      <c r="H597">
        <v>1629</v>
      </c>
      <c r="I597" s="4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9"/>
        <v>40253.208333333336</v>
      </c>
      <c r="O597" s="8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100</v>
      </c>
      <c r="G598" t="s">
        <v>14</v>
      </c>
      <c r="H598">
        <v>183</v>
      </c>
      <c r="I598" s="4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9"/>
        <v>42434.25</v>
      </c>
      <c r="O598" s="8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202</v>
      </c>
      <c r="G599" t="s">
        <v>20</v>
      </c>
      <c r="H599">
        <v>2188</v>
      </c>
      <c r="I599" s="4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9"/>
        <v>43786.25</v>
      </c>
      <c r="O599" s="8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</v>
      </c>
      <c r="G600" t="s">
        <v>20</v>
      </c>
      <c r="H600">
        <v>2409</v>
      </c>
      <c r="I600" s="4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9"/>
        <v>40344.208333333336</v>
      </c>
      <c r="O600" s="8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4</v>
      </c>
      <c r="G601" t="s">
        <v>14</v>
      </c>
      <c r="H601">
        <v>82</v>
      </c>
      <c r="I601" s="4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9"/>
        <v>42047.25</v>
      </c>
      <c r="O601" s="8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9"/>
        <v>41485.208333333336</v>
      </c>
      <c r="O602" s="8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207</v>
      </c>
      <c r="G603" t="s">
        <v>20</v>
      </c>
      <c r="H603">
        <v>194</v>
      </c>
      <c r="I603" s="4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9"/>
        <v>41789.208333333336</v>
      </c>
      <c r="O603" s="8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</v>
      </c>
      <c r="G604" t="s">
        <v>20</v>
      </c>
      <c r="H604">
        <v>1140</v>
      </c>
      <c r="I604" s="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9"/>
        <v>42160.208333333328</v>
      </c>
      <c r="O604" s="8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120</v>
      </c>
      <c r="G605" t="s">
        <v>20</v>
      </c>
      <c r="H605">
        <v>102</v>
      </c>
      <c r="I605" s="4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9"/>
        <v>43573.208333333328</v>
      </c>
      <c r="O605" s="8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171</v>
      </c>
      <c r="G606" t="s">
        <v>20</v>
      </c>
      <c r="H606">
        <v>2857</v>
      </c>
      <c r="I606" s="4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9"/>
        <v>40565.25</v>
      </c>
      <c r="O606" s="8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</v>
      </c>
      <c r="G607" t="s">
        <v>20</v>
      </c>
      <c r="H607">
        <v>107</v>
      </c>
      <c r="I607" s="4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9"/>
        <v>42280.208333333328</v>
      </c>
      <c r="O607" s="8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</v>
      </c>
      <c r="G608" t="s">
        <v>20</v>
      </c>
      <c r="H608">
        <v>160</v>
      </c>
      <c r="I608" s="4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9"/>
        <v>42436.25</v>
      </c>
      <c r="O608" s="8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</v>
      </c>
      <c r="G609" t="s">
        <v>20</v>
      </c>
      <c r="H609">
        <v>2230</v>
      </c>
      <c r="I609" s="4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9"/>
        <v>41721.208333333336</v>
      </c>
      <c r="O609" s="8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284</v>
      </c>
      <c r="G610" t="s">
        <v>20</v>
      </c>
      <c r="H610">
        <v>316</v>
      </c>
      <c r="I610" s="4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9"/>
        <v>43530.25</v>
      </c>
      <c r="O610" s="8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</v>
      </c>
      <c r="G611" t="s">
        <v>20</v>
      </c>
      <c r="H611">
        <v>117</v>
      </c>
      <c r="I611" s="4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9"/>
        <v>43481.25</v>
      </c>
      <c r="O611" s="8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</v>
      </c>
      <c r="G612" t="s">
        <v>20</v>
      </c>
      <c r="H612">
        <v>6406</v>
      </c>
      <c r="I612" s="4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9"/>
        <v>41259.25</v>
      </c>
      <c r="O612" s="8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14</v>
      </c>
      <c r="G613" t="s">
        <v>74</v>
      </c>
      <c r="H613">
        <v>15</v>
      </c>
      <c r="I613" s="4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9"/>
        <v>41480.208333333336</v>
      </c>
      <c r="O613" s="8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</v>
      </c>
      <c r="G614" t="s">
        <v>20</v>
      </c>
      <c r="H614">
        <v>192</v>
      </c>
      <c r="I614" s="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9"/>
        <v>40474.208333333336</v>
      </c>
      <c r="O614" s="8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9"/>
        <v>42973.208333333328</v>
      </c>
      <c r="O615" s="8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</v>
      </c>
      <c r="G616" t="s">
        <v>20</v>
      </c>
      <c r="H616">
        <v>723</v>
      </c>
      <c r="I616" s="4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9"/>
        <v>42746.25</v>
      </c>
      <c r="O616" s="8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</v>
      </c>
      <c r="G617" t="s">
        <v>20</v>
      </c>
      <c r="H617">
        <v>170</v>
      </c>
      <c r="I617" s="4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9"/>
        <v>42489.208333333328</v>
      </c>
      <c r="O617" s="8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190</v>
      </c>
      <c r="G618" t="s">
        <v>20</v>
      </c>
      <c r="H618">
        <v>238</v>
      </c>
      <c r="I618" s="4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9"/>
        <v>41537.208333333336</v>
      </c>
      <c r="O618" s="8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250</v>
      </c>
      <c r="G619" t="s">
        <v>20</v>
      </c>
      <c r="H619">
        <v>55</v>
      </c>
      <c r="I619" s="4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9"/>
        <v>41794.208333333336</v>
      </c>
      <c r="O619" s="8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49</v>
      </c>
      <c r="G620" t="s">
        <v>14</v>
      </c>
      <c r="H620">
        <v>1198</v>
      </c>
      <c r="I620" s="4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9"/>
        <v>41396.208333333336</v>
      </c>
      <c r="O620" s="8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</v>
      </c>
      <c r="G621" t="s">
        <v>14</v>
      </c>
      <c r="H621">
        <v>648</v>
      </c>
      <c r="I621" s="4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9"/>
        <v>40669.208333333336</v>
      </c>
      <c r="O621" s="8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</v>
      </c>
      <c r="G622" t="s">
        <v>20</v>
      </c>
      <c r="H622">
        <v>128</v>
      </c>
      <c r="I622" s="4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9"/>
        <v>42559.208333333328</v>
      </c>
      <c r="O622" s="8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620</v>
      </c>
      <c r="G623" t="s">
        <v>20</v>
      </c>
      <c r="H623">
        <v>2144</v>
      </c>
      <c r="I623" s="4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9"/>
        <v>42626.208333333328</v>
      </c>
      <c r="O623" s="8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</v>
      </c>
      <c r="G624" t="s">
        <v>14</v>
      </c>
      <c r="H624">
        <v>64</v>
      </c>
      <c r="I624" s="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9"/>
        <v>43205.208333333328</v>
      </c>
      <c r="O624" s="8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160</v>
      </c>
      <c r="G625" t="s">
        <v>20</v>
      </c>
      <c r="H625">
        <v>2693</v>
      </c>
      <c r="I625" s="4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9"/>
        <v>42201.208333333328</v>
      </c>
      <c r="O625" s="8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</v>
      </c>
      <c r="G626" t="s">
        <v>20</v>
      </c>
      <c r="H626">
        <v>432</v>
      </c>
      <c r="I626" s="4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9"/>
        <v>42029.25</v>
      </c>
      <c r="O626" s="8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</v>
      </c>
      <c r="G627" t="s">
        <v>14</v>
      </c>
      <c r="H627">
        <v>62</v>
      </c>
      <c r="I627" s="4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9"/>
        <v>43857.25</v>
      </c>
      <c r="O627" s="8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</v>
      </c>
      <c r="G628" t="s">
        <v>20</v>
      </c>
      <c r="H628">
        <v>189</v>
      </c>
      <c r="I628" s="4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9"/>
        <v>40449.208333333336</v>
      </c>
      <c r="O628" s="8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</v>
      </c>
      <c r="G629" t="s">
        <v>20</v>
      </c>
      <c r="H629">
        <v>154</v>
      </c>
      <c r="I629" s="4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9"/>
        <v>40345.208333333336</v>
      </c>
      <c r="O629" s="8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152</v>
      </c>
      <c r="G630" t="s">
        <v>20</v>
      </c>
      <c r="H630">
        <v>96</v>
      </c>
      <c r="I630" s="4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9"/>
        <v>40455.208333333336</v>
      </c>
      <c r="O630" s="8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65</v>
      </c>
      <c r="G631" t="s">
        <v>14</v>
      </c>
      <c r="H631">
        <v>750</v>
      </c>
      <c r="I631" s="4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9"/>
        <v>42557.208333333328</v>
      </c>
      <c r="O631" s="8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63</v>
      </c>
      <c r="G632" t="s">
        <v>74</v>
      </c>
      <c r="H632">
        <v>87</v>
      </c>
      <c r="I632" s="4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9"/>
        <v>43586.208333333328</v>
      </c>
      <c r="O632" s="8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</v>
      </c>
      <c r="G633" t="s">
        <v>20</v>
      </c>
      <c r="H633">
        <v>3063</v>
      </c>
      <c r="I633" s="4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9"/>
        <v>43550.208333333328</v>
      </c>
      <c r="O633" s="8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43</v>
      </c>
      <c r="G634" t="s">
        <v>47</v>
      </c>
      <c r="H634">
        <v>278</v>
      </c>
      <c r="I634" s="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9"/>
        <v>41945.208333333336</v>
      </c>
      <c r="O634" s="8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</v>
      </c>
      <c r="G635" t="s">
        <v>14</v>
      </c>
      <c r="H635">
        <v>105</v>
      </c>
      <c r="I635" s="4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9"/>
        <v>42315.25</v>
      </c>
      <c r="O635" s="8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79</v>
      </c>
      <c r="G636" t="s">
        <v>74</v>
      </c>
      <c r="H636">
        <v>1658</v>
      </c>
      <c r="I636" s="4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9"/>
        <v>42819.208333333328</v>
      </c>
      <c r="O636" s="8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</v>
      </c>
      <c r="G637" t="s">
        <v>20</v>
      </c>
      <c r="H637">
        <v>2266</v>
      </c>
      <c r="I637" s="4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9"/>
        <v>41314.25</v>
      </c>
      <c r="O637" s="8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65</v>
      </c>
      <c r="G638" t="s">
        <v>14</v>
      </c>
      <c r="H638">
        <v>2604</v>
      </c>
      <c r="I638" s="4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9"/>
        <v>40926.25</v>
      </c>
      <c r="O638" s="8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</v>
      </c>
      <c r="G639" t="s">
        <v>14</v>
      </c>
      <c r="H639">
        <v>65</v>
      </c>
      <c r="I639" s="4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9"/>
        <v>42688.25</v>
      </c>
      <c r="O639" s="8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</v>
      </c>
      <c r="G640" t="s">
        <v>14</v>
      </c>
      <c r="H640">
        <v>94</v>
      </c>
      <c r="I640" s="4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9"/>
        <v>40386.208333333336</v>
      </c>
      <c r="O640" s="8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</v>
      </c>
      <c r="G641" t="s">
        <v>47</v>
      </c>
      <c r="H641">
        <v>45</v>
      </c>
      <c r="I641" s="4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9"/>
        <v>43309.208333333328</v>
      </c>
      <c r="O641" s="8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17</v>
      </c>
      <c r="G642" t="s">
        <v>14</v>
      </c>
      <c r="H642">
        <v>257</v>
      </c>
      <c r="I642" s="4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9"/>
        <v>42387.25</v>
      </c>
      <c r="O642" s="8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ROUND(E643/D643*100,0)</f>
        <v>120</v>
      </c>
      <c r="G643" t="s">
        <v>20</v>
      </c>
      <c r="H643">
        <v>194</v>
      </c>
      <c r="I643" s="4">
        <f t="shared" ref="I643:I706" si="61">IF(E643=0,0,E643/H643)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si="59"/>
        <v>42786.25</v>
      </c>
      <c r="O643" s="8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 FIND("/", R643) - 1)</f>
        <v>theater</v>
      </c>
      <c r="T643" t="str">
        <f t="shared" ref="T643:T706" si="64">MID(R643, FIND("/", R643) + 1, LEN(R643))</f>
        <v>plays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</v>
      </c>
      <c r="G644" t="s">
        <v>20</v>
      </c>
      <c r="H644">
        <v>129</v>
      </c>
      <c r="I644" s="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ref="N644:N707" si="65">(((L644/60)/60)/24)+DATE(1970,1,1)</f>
        <v>43451.25</v>
      </c>
      <c r="O644" s="8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</v>
      </c>
      <c r="G645" t="s">
        <v>20</v>
      </c>
      <c r="H645">
        <v>375</v>
      </c>
      <c r="I645" s="4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5"/>
        <v>42795.25</v>
      </c>
      <c r="O645" s="8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5"/>
        <v>43452.25</v>
      </c>
      <c r="O646" s="8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93</v>
      </c>
      <c r="G647" t="s">
        <v>14</v>
      </c>
      <c r="H647">
        <v>4697</v>
      </c>
      <c r="I647" s="4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5"/>
        <v>43369.208333333328</v>
      </c>
      <c r="O647" s="8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89</v>
      </c>
      <c r="G648" t="s">
        <v>14</v>
      </c>
      <c r="H648">
        <v>2915</v>
      </c>
      <c r="I648" s="4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5"/>
        <v>41346.208333333336</v>
      </c>
      <c r="O648" s="8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5"/>
        <v>43199.208333333328</v>
      </c>
      <c r="O649" s="8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</v>
      </c>
      <c r="G650" t="s">
        <v>74</v>
      </c>
      <c r="H650">
        <v>723</v>
      </c>
      <c r="I650" s="4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5"/>
        <v>42922.208333333328</v>
      </c>
      <c r="O650" s="8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</v>
      </c>
      <c r="G651" t="s">
        <v>14</v>
      </c>
      <c r="H651">
        <v>602</v>
      </c>
      <c r="I651" s="4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5"/>
        <v>40471.208333333336</v>
      </c>
      <c r="O651" s="8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5"/>
        <v>41828.208333333336</v>
      </c>
      <c r="O652" s="8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</v>
      </c>
      <c r="G653" t="s">
        <v>14</v>
      </c>
      <c r="H653">
        <v>3868</v>
      </c>
      <c r="I653" s="4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5"/>
        <v>41692.25</v>
      </c>
      <c r="O653" s="8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127</v>
      </c>
      <c r="G654" t="s">
        <v>20</v>
      </c>
      <c r="H654">
        <v>409</v>
      </c>
      <c r="I654" s="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5"/>
        <v>42587.208333333328</v>
      </c>
      <c r="O654" s="8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2339</v>
      </c>
      <c r="G655" t="s">
        <v>20</v>
      </c>
      <c r="H655">
        <v>234</v>
      </c>
      <c r="I655" s="4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5"/>
        <v>42468.208333333328</v>
      </c>
      <c r="O655" s="8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</v>
      </c>
      <c r="G656" t="s">
        <v>20</v>
      </c>
      <c r="H656">
        <v>3016</v>
      </c>
      <c r="I656" s="4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5"/>
        <v>42240.208333333328</v>
      </c>
      <c r="O656" s="8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</v>
      </c>
      <c r="G657" t="s">
        <v>20</v>
      </c>
      <c r="H657">
        <v>264</v>
      </c>
      <c r="I657" s="4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5"/>
        <v>42796.25</v>
      </c>
      <c r="O657" s="8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</v>
      </c>
      <c r="G658" t="s">
        <v>14</v>
      </c>
      <c r="H658">
        <v>504</v>
      </c>
      <c r="I658" s="4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5"/>
        <v>43097.25</v>
      </c>
      <c r="O658" s="8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</v>
      </c>
      <c r="G659" t="s">
        <v>14</v>
      </c>
      <c r="H659">
        <v>14</v>
      </c>
      <c r="I659" s="4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5"/>
        <v>43096.25</v>
      </c>
      <c r="O659" s="8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</v>
      </c>
      <c r="G660" t="s">
        <v>74</v>
      </c>
      <c r="H660">
        <v>390</v>
      </c>
      <c r="I660" s="4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5"/>
        <v>42246.208333333328</v>
      </c>
      <c r="O660" s="8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</v>
      </c>
      <c r="G661" t="s">
        <v>14</v>
      </c>
      <c r="H661">
        <v>750</v>
      </c>
      <c r="I661" s="4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5"/>
        <v>40570.25</v>
      </c>
      <c r="O661" s="8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82</v>
      </c>
      <c r="G662" t="s">
        <v>14</v>
      </c>
      <c r="H662">
        <v>77</v>
      </c>
      <c r="I662" s="4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5"/>
        <v>42237.208333333328</v>
      </c>
      <c r="O662" s="8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</v>
      </c>
      <c r="G663" t="s">
        <v>14</v>
      </c>
      <c r="H663">
        <v>752</v>
      </c>
      <c r="I663" s="4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5"/>
        <v>40996.208333333336</v>
      </c>
      <c r="O663" s="8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98</v>
      </c>
      <c r="G664" t="s">
        <v>14</v>
      </c>
      <c r="H664">
        <v>131</v>
      </c>
      <c r="I664" s="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5"/>
        <v>43443.25</v>
      </c>
      <c r="O664" s="8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</v>
      </c>
      <c r="G665" t="s">
        <v>14</v>
      </c>
      <c r="H665">
        <v>87</v>
      </c>
      <c r="I665" s="4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5"/>
        <v>40458.208333333336</v>
      </c>
      <c r="O665" s="8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</v>
      </c>
      <c r="G666" t="s">
        <v>14</v>
      </c>
      <c r="H666">
        <v>1063</v>
      </c>
      <c r="I666" s="4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5"/>
        <v>40959.25</v>
      </c>
      <c r="O666" s="8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240</v>
      </c>
      <c r="G667" t="s">
        <v>20</v>
      </c>
      <c r="H667">
        <v>272</v>
      </c>
      <c r="I667" s="4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5"/>
        <v>40733.208333333336</v>
      </c>
      <c r="O667" s="8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5"/>
        <v>41516.208333333336</v>
      </c>
      <c r="O668" s="8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</v>
      </c>
      <c r="G669" t="s">
        <v>20</v>
      </c>
      <c r="H669">
        <v>419</v>
      </c>
      <c r="I669" s="4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5"/>
        <v>41892.208333333336</v>
      </c>
      <c r="O669" s="8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</v>
      </c>
      <c r="G670" t="s">
        <v>14</v>
      </c>
      <c r="H670">
        <v>76</v>
      </c>
      <c r="I670" s="4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5"/>
        <v>41122.208333333336</v>
      </c>
      <c r="O670" s="8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359</v>
      </c>
      <c r="G671" t="s">
        <v>20</v>
      </c>
      <c r="H671">
        <v>1621</v>
      </c>
      <c r="I671" s="4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5"/>
        <v>42912.208333333328</v>
      </c>
      <c r="O671" s="8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469</v>
      </c>
      <c r="G672" t="s">
        <v>20</v>
      </c>
      <c r="H672">
        <v>1101</v>
      </c>
      <c r="I672" s="4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5"/>
        <v>42425.25</v>
      </c>
      <c r="O672" s="8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</v>
      </c>
      <c r="G673" t="s">
        <v>20</v>
      </c>
      <c r="H673">
        <v>1073</v>
      </c>
      <c r="I673" s="4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5"/>
        <v>40390.208333333336</v>
      </c>
      <c r="O673" s="8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56</v>
      </c>
      <c r="G674" t="s">
        <v>14</v>
      </c>
      <c r="H674">
        <v>4428</v>
      </c>
      <c r="I674" s="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5"/>
        <v>43180.208333333328</v>
      </c>
      <c r="O674" s="8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44</v>
      </c>
      <c r="G675" t="s">
        <v>14</v>
      </c>
      <c r="H675">
        <v>58</v>
      </c>
      <c r="I675" s="4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5"/>
        <v>42475.208333333328</v>
      </c>
      <c r="O675" s="8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34</v>
      </c>
      <c r="G676" t="s">
        <v>74</v>
      </c>
      <c r="H676">
        <v>1218</v>
      </c>
      <c r="I676" s="4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5"/>
        <v>40774.208333333336</v>
      </c>
      <c r="O676" s="8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123</v>
      </c>
      <c r="G677" t="s">
        <v>20</v>
      </c>
      <c r="H677">
        <v>331</v>
      </c>
      <c r="I677" s="4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5"/>
        <v>43719.208333333328</v>
      </c>
      <c r="O677" s="8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190</v>
      </c>
      <c r="G678" t="s">
        <v>20</v>
      </c>
      <c r="H678">
        <v>1170</v>
      </c>
      <c r="I678" s="4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5"/>
        <v>41178.208333333336</v>
      </c>
      <c r="O678" s="8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84</v>
      </c>
      <c r="G679" t="s">
        <v>14</v>
      </c>
      <c r="H679">
        <v>111</v>
      </c>
      <c r="I679" s="4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5"/>
        <v>42561.208333333328</v>
      </c>
      <c r="O679" s="8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18</v>
      </c>
      <c r="G680" t="s">
        <v>74</v>
      </c>
      <c r="H680">
        <v>215</v>
      </c>
      <c r="I680" s="4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5"/>
        <v>43484.25</v>
      </c>
      <c r="O680" s="8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1037</v>
      </c>
      <c r="G681" t="s">
        <v>20</v>
      </c>
      <c r="H681">
        <v>363</v>
      </c>
      <c r="I681" s="4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5"/>
        <v>43756.208333333328</v>
      </c>
      <c r="O681" s="8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</v>
      </c>
      <c r="G682" t="s">
        <v>14</v>
      </c>
      <c r="H682">
        <v>2955</v>
      </c>
      <c r="I682" s="4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5"/>
        <v>43813.25</v>
      </c>
      <c r="O682" s="8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</v>
      </c>
      <c r="G683" t="s">
        <v>14</v>
      </c>
      <c r="H683">
        <v>1657</v>
      </c>
      <c r="I683" s="4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5"/>
        <v>40898.25</v>
      </c>
      <c r="O683" s="8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</v>
      </c>
      <c r="G684" t="s">
        <v>20</v>
      </c>
      <c r="H684">
        <v>103</v>
      </c>
      <c r="I684" s="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5"/>
        <v>41619.25</v>
      </c>
      <c r="O684" s="8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</v>
      </c>
      <c r="G685" t="s">
        <v>20</v>
      </c>
      <c r="H685">
        <v>147</v>
      </c>
      <c r="I685" s="4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5"/>
        <v>43359.208333333328</v>
      </c>
      <c r="O685" s="8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543</v>
      </c>
      <c r="G686" t="s">
        <v>20</v>
      </c>
      <c r="H686">
        <v>110</v>
      </c>
      <c r="I686" s="4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5"/>
        <v>40358.208333333336</v>
      </c>
      <c r="O686" s="8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68</v>
      </c>
      <c r="G687" t="s">
        <v>14</v>
      </c>
      <c r="H687">
        <v>926</v>
      </c>
      <c r="I687" s="4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5"/>
        <v>42239.208333333328</v>
      </c>
      <c r="O687" s="8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192</v>
      </c>
      <c r="G688" t="s">
        <v>20</v>
      </c>
      <c r="H688">
        <v>134</v>
      </c>
      <c r="I688" s="4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5"/>
        <v>43186.208333333328</v>
      </c>
      <c r="O688" s="8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5"/>
        <v>42806.25</v>
      </c>
      <c r="O689" s="8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</v>
      </c>
      <c r="G690" t="s">
        <v>20</v>
      </c>
      <c r="H690">
        <v>175</v>
      </c>
      <c r="I690" s="4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5"/>
        <v>43475.25</v>
      </c>
      <c r="O690" s="8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101</v>
      </c>
      <c r="G691" t="s">
        <v>20</v>
      </c>
      <c r="H691">
        <v>69</v>
      </c>
      <c r="I691" s="4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5"/>
        <v>41576.208333333336</v>
      </c>
      <c r="O691" s="8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227</v>
      </c>
      <c r="G692" t="s">
        <v>20</v>
      </c>
      <c r="H692">
        <v>190</v>
      </c>
      <c r="I692" s="4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5"/>
        <v>40874.25</v>
      </c>
      <c r="O692" s="8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</v>
      </c>
      <c r="G693" t="s">
        <v>20</v>
      </c>
      <c r="H693">
        <v>237</v>
      </c>
      <c r="I693" s="4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5"/>
        <v>41185.208333333336</v>
      </c>
      <c r="O693" s="8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91</v>
      </c>
      <c r="G694" t="s">
        <v>14</v>
      </c>
      <c r="H694">
        <v>77</v>
      </c>
      <c r="I694" s="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5"/>
        <v>43655.208333333328</v>
      </c>
      <c r="O694" s="8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64</v>
      </c>
      <c r="G695" t="s">
        <v>14</v>
      </c>
      <c r="H695">
        <v>1748</v>
      </c>
      <c r="I695" s="4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5"/>
        <v>43025.208333333328</v>
      </c>
      <c r="O695" s="8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</v>
      </c>
      <c r="G696" t="s">
        <v>14</v>
      </c>
      <c r="H696">
        <v>79</v>
      </c>
      <c r="I696" s="4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5"/>
        <v>43066.25</v>
      </c>
      <c r="O696" s="8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134</v>
      </c>
      <c r="G697" t="s">
        <v>20</v>
      </c>
      <c r="H697">
        <v>196</v>
      </c>
      <c r="I697" s="4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5"/>
        <v>42322.25</v>
      </c>
      <c r="O697" s="8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</v>
      </c>
      <c r="G698" t="s">
        <v>14</v>
      </c>
      <c r="H698">
        <v>889</v>
      </c>
      <c r="I698" s="4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5"/>
        <v>42114.208333333328</v>
      </c>
      <c r="O698" s="8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153</v>
      </c>
      <c r="G699" t="s">
        <v>20</v>
      </c>
      <c r="H699">
        <v>7295</v>
      </c>
      <c r="I699" s="4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5"/>
        <v>43190.208333333328</v>
      </c>
      <c r="O699" s="8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447</v>
      </c>
      <c r="G700" t="s">
        <v>20</v>
      </c>
      <c r="H700">
        <v>2893</v>
      </c>
      <c r="I700" s="4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5"/>
        <v>40871.25</v>
      </c>
      <c r="O700" s="8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</v>
      </c>
      <c r="G701" t="s">
        <v>14</v>
      </c>
      <c r="H701">
        <v>56</v>
      </c>
      <c r="I701" s="4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5"/>
        <v>43641.208333333328</v>
      </c>
      <c r="O701" s="8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5"/>
        <v>40203.25</v>
      </c>
      <c r="O702" s="8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</v>
      </c>
      <c r="G703" t="s">
        <v>20</v>
      </c>
      <c r="H703">
        <v>820</v>
      </c>
      <c r="I703" s="4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5"/>
        <v>40629.208333333336</v>
      </c>
      <c r="O703" s="8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</v>
      </c>
      <c r="G704" t="s">
        <v>14</v>
      </c>
      <c r="H704">
        <v>83</v>
      </c>
      <c r="I704" s="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5"/>
        <v>41477.208333333336</v>
      </c>
      <c r="O704" s="8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312</v>
      </c>
      <c r="G705" t="s">
        <v>20</v>
      </c>
      <c r="H705">
        <v>2038</v>
      </c>
      <c r="I705" s="4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5"/>
        <v>41020.208333333336</v>
      </c>
      <c r="O705" s="8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123</v>
      </c>
      <c r="G706" t="s">
        <v>20</v>
      </c>
      <c r="H706">
        <v>116</v>
      </c>
      <c r="I706" s="4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5"/>
        <v>42555.208333333328</v>
      </c>
      <c r="O706" s="8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ROUND(E707/D707*100,0)</f>
        <v>99</v>
      </c>
      <c r="G707" t="s">
        <v>14</v>
      </c>
      <c r="H707">
        <v>2025</v>
      </c>
      <c r="I707" s="4">
        <f t="shared" ref="I707:I770" si="67">IF(E707=0,0,E707/H707)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si="65"/>
        <v>41619.25</v>
      </c>
      <c r="O707" s="8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 FIND("/", R707) - 1)</f>
        <v>publishing</v>
      </c>
      <c r="T707" t="str">
        <f t="shared" ref="T707:T770" si="70">MID(R707, FIND("/", R707) + 1, LEN(R707))</f>
        <v>nonfiction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128</v>
      </c>
      <c r="G708" t="s">
        <v>20</v>
      </c>
      <c r="H708">
        <v>1345</v>
      </c>
      <c r="I708" s="4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ref="N708:N771" si="71">(((L708/60)/60)/24)+DATE(1970,1,1)</f>
        <v>43471.25</v>
      </c>
      <c r="O708" s="8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159</v>
      </c>
      <c r="G709" t="s">
        <v>20</v>
      </c>
      <c r="H709">
        <v>168</v>
      </c>
      <c r="I709" s="4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71"/>
        <v>43442.25</v>
      </c>
      <c r="O709" s="8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</v>
      </c>
      <c r="G710" t="s">
        <v>20</v>
      </c>
      <c r="H710">
        <v>137</v>
      </c>
      <c r="I710" s="4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71"/>
        <v>42877.208333333328</v>
      </c>
      <c r="O710" s="8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</v>
      </c>
      <c r="G711" t="s">
        <v>20</v>
      </c>
      <c r="H711">
        <v>186</v>
      </c>
      <c r="I711" s="4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71"/>
        <v>41018.208333333336</v>
      </c>
      <c r="O711" s="8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148</v>
      </c>
      <c r="G712" t="s">
        <v>20</v>
      </c>
      <c r="H712">
        <v>125</v>
      </c>
      <c r="I712" s="4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71"/>
        <v>43295.208333333328</v>
      </c>
      <c r="O712" s="8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71"/>
        <v>42393.25</v>
      </c>
      <c r="O713" s="8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1841</v>
      </c>
      <c r="G714" t="s">
        <v>20</v>
      </c>
      <c r="H714">
        <v>202</v>
      </c>
      <c r="I714" s="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71"/>
        <v>42559.208333333328</v>
      </c>
      <c r="O714" s="8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162</v>
      </c>
      <c r="G715" t="s">
        <v>20</v>
      </c>
      <c r="H715">
        <v>103</v>
      </c>
      <c r="I715" s="4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71"/>
        <v>42604.208333333328</v>
      </c>
      <c r="O715" s="8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473</v>
      </c>
      <c r="G716" t="s">
        <v>20</v>
      </c>
      <c r="H716">
        <v>1785</v>
      </c>
      <c r="I716" s="4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71"/>
        <v>41870.208333333336</v>
      </c>
      <c r="O716" s="8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</v>
      </c>
      <c r="G717" t="s">
        <v>14</v>
      </c>
      <c r="H717">
        <v>656</v>
      </c>
      <c r="I717" s="4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71"/>
        <v>40397.208333333336</v>
      </c>
      <c r="O717" s="8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518</v>
      </c>
      <c r="G718" t="s">
        <v>20</v>
      </c>
      <c r="H718">
        <v>157</v>
      </c>
      <c r="I718" s="4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71"/>
        <v>41465.208333333336</v>
      </c>
      <c r="O718" s="8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248</v>
      </c>
      <c r="G719" t="s">
        <v>20</v>
      </c>
      <c r="H719">
        <v>555</v>
      </c>
      <c r="I719" s="4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71"/>
        <v>40777.208333333336</v>
      </c>
      <c r="O719" s="8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</v>
      </c>
      <c r="G720" t="s">
        <v>20</v>
      </c>
      <c r="H720">
        <v>297</v>
      </c>
      <c r="I720" s="4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71"/>
        <v>41442.208333333336</v>
      </c>
      <c r="O720" s="8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71"/>
        <v>41058.208333333336</v>
      </c>
      <c r="O721" s="8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</v>
      </c>
      <c r="G722" t="s">
        <v>74</v>
      </c>
      <c r="H722">
        <v>38</v>
      </c>
      <c r="I722" s="4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71"/>
        <v>43152.25</v>
      </c>
      <c r="O722" s="8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</v>
      </c>
      <c r="G723" t="s">
        <v>74</v>
      </c>
      <c r="H723">
        <v>60</v>
      </c>
      <c r="I723" s="4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71"/>
        <v>43194.208333333328</v>
      </c>
      <c r="O723" s="8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157</v>
      </c>
      <c r="G724" t="s">
        <v>20</v>
      </c>
      <c r="H724">
        <v>3036</v>
      </c>
      <c r="I724" s="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71"/>
        <v>43045.25</v>
      </c>
      <c r="O724" s="8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</v>
      </c>
      <c r="G725" t="s">
        <v>20</v>
      </c>
      <c r="H725">
        <v>144</v>
      </c>
      <c r="I725" s="4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71"/>
        <v>42431.25</v>
      </c>
      <c r="O725" s="8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</v>
      </c>
      <c r="G726" t="s">
        <v>20</v>
      </c>
      <c r="H726">
        <v>121</v>
      </c>
      <c r="I726" s="4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71"/>
        <v>41934.208333333336</v>
      </c>
      <c r="O726" s="8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</v>
      </c>
      <c r="G727" t="s">
        <v>14</v>
      </c>
      <c r="H727">
        <v>1596</v>
      </c>
      <c r="I727" s="4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71"/>
        <v>41958.25</v>
      </c>
      <c r="O727" s="8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89</v>
      </c>
      <c r="G728" t="s">
        <v>74</v>
      </c>
      <c r="H728">
        <v>524</v>
      </c>
      <c r="I728" s="4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71"/>
        <v>40476.208333333336</v>
      </c>
      <c r="O728" s="8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71"/>
        <v>43485.25</v>
      </c>
      <c r="O729" s="8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18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71"/>
        <v>42515.208333333328</v>
      </c>
      <c r="O730" s="8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186</v>
      </c>
      <c r="G731" t="s">
        <v>20</v>
      </c>
      <c r="H731">
        <v>122</v>
      </c>
      <c r="I731" s="4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71"/>
        <v>41309.25</v>
      </c>
      <c r="O731" s="8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413</v>
      </c>
      <c r="G732" t="s">
        <v>20</v>
      </c>
      <c r="H732">
        <v>1071</v>
      </c>
      <c r="I732" s="4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71"/>
        <v>42147.208333333328</v>
      </c>
      <c r="O732" s="8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</v>
      </c>
      <c r="G733" t="s">
        <v>74</v>
      </c>
      <c r="H733">
        <v>219</v>
      </c>
      <c r="I733" s="4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71"/>
        <v>42939.208333333328</v>
      </c>
      <c r="O733" s="8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92</v>
      </c>
      <c r="G734" t="s">
        <v>14</v>
      </c>
      <c r="H734">
        <v>1121</v>
      </c>
      <c r="I734" s="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71"/>
        <v>42816.208333333328</v>
      </c>
      <c r="O734" s="8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</v>
      </c>
      <c r="G735" t="s">
        <v>20</v>
      </c>
      <c r="H735">
        <v>980</v>
      </c>
      <c r="I735" s="4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71"/>
        <v>41844.208333333336</v>
      </c>
      <c r="O735" s="8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</v>
      </c>
      <c r="G736" t="s">
        <v>20</v>
      </c>
      <c r="H736">
        <v>536</v>
      </c>
      <c r="I736" s="4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71"/>
        <v>42763.25</v>
      </c>
      <c r="O736" s="8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</v>
      </c>
      <c r="G737" t="s">
        <v>20</v>
      </c>
      <c r="H737">
        <v>1991</v>
      </c>
      <c r="I737" s="4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71"/>
        <v>42459.208333333328</v>
      </c>
      <c r="O737" s="8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33</v>
      </c>
      <c r="G738" t="s">
        <v>74</v>
      </c>
      <c r="H738">
        <v>29</v>
      </c>
      <c r="I738" s="4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71"/>
        <v>42055.25</v>
      </c>
      <c r="O738" s="8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136</v>
      </c>
      <c r="G739" t="s">
        <v>20</v>
      </c>
      <c r="H739">
        <v>180</v>
      </c>
      <c r="I739" s="4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71"/>
        <v>42685.25</v>
      </c>
      <c r="O739" s="8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71"/>
        <v>41959.25</v>
      </c>
      <c r="O740" s="8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71"/>
        <v>41089.208333333336</v>
      </c>
      <c r="O741" s="8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71"/>
        <v>42769.25</v>
      </c>
      <c r="O742" s="8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</v>
      </c>
      <c r="G743" t="s">
        <v>20</v>
      </c>
      <c r="H743">
        <v>130</v>
      </c>
      <c r="I743" s="4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71"/>
        <v>40321.208333333336</v>
      </c>
      <c r="O743" s="8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</v>
      </c>
      <c r="G744" t="s">
        <v>20</v>
      </c>
      <c r="H744">
        <v>122</v>
      </c>
      <c r="I744" s="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71"/>
        <v>40197.25</v>
      </c>
      <c r="O744" s="8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13</v>
      </c>
      <c r="G745" t="s">
        <v>14</v>
      </c>
      <c r="H745">
        <v>17</v>
      </c>
      <c r="I745" s="4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71"/>
        <v>42298.208333333328</v>
      </c>
      <c r="O745" s="8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71"/>
        <v>43322.208333333328</v>
      </c>
      <c r="O746" s="8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71"/>
        <v>40328.208333333336</v>
      </c>
      <c r="O747" s="8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213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71"/>
        <v>40825.208333333336</v>
      </c>
      <c r="O748" s="8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229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71"/>
        <v>40423.208333333336</v>
      </c>
      <c r="O749" s="8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35</v>
      </c>
      <c r="G750" t="s">
        <v>74</v>
      </c>
      <c r="H750">
        <v>614</v>
      </c>
      <c r="I750" s="4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71"/>
        <v>40238.25</v>
      </c>
      <c r="O750" s="8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</v>
      </c>
      <c r="G751" t="s">
        <v>20</v>
      </c>
      <c r="H751">
        <v>366</v>
      </c>
      <c r="I751" s="4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71"/>
        <v>41920.208333333336</v>
      </c>
      <c r="O751" s="8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71"/>
        <v>40360.208333333336</v>
      </c>
      <c r="O752" s="8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</v>
      </c>
      <c r="G753" t="s">
        <v>20</v>
      </c>
      <c r="H753">
        <v>270</v>
      </c>
      <c r="I753" s="4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71"/>
        <v>42446.208333333328</v>
      </c>
      <c r="O753" s="8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</v>
      </c>
      <c r="G754" t="s">
        <v>74</v>
      </c>
      <c r="H754">
        <v>114</v>
      </c>
      <c r="I754" s="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71"/>
        <v>40395.208333333336</v>
      </c>
      <c r="O754" s="8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257</v>
      </c>
      <c r="G755" t="s">
        <v>20</v>
      </c>
      <c r="H755">
        <v>137</v>
      </c>
      <c r="I755" s="4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71"/>
        <v>40321.208333333336</v>
      </c>
      <c r="O755" s="8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</v>
      </c>
      <c r="G756" t="s">
        <v>20</v>
      </c>
      <c r="H756">
        <v>3205</v>
      </c>
      <c r="I756" s="4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71"/>
        <v>41210.208333333336</v>
      </c>
      <c r="O756" s="8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167</v>
      </c>
      <c r="G757" t="s">
        <v>20</v>
      </c>
      <c r="H757">
        <v>288</v>
      </c>
      <c r="I757" s="4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71"/>
        <v>43096.25</v>
      </c>
      <c r="O757" s="8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</v>
      </c>
      <c r="G758" t="s">
        <v>20</v>
      </c>
      <c r="H758">
        <v>148</v>
      </c>
      <c r="I758" s="4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71"/>
        <v>42024.25</v>
      </c>
      <c r="O758" s="8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407</v>
      </c>
      <c r="G759" t="s">
        <v>20</v>
      </c>
      <c r="H759">
        <v>114</v>
      </c>
      <c r="I759" s="4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71"/>
        <v>40675.208333333336</v>
      </c>
      <c r="O759" s="8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</v>
      </c>
      <c r="G760" t="s">
        <v>20</v>
      </c>
      <c r="H760">
        <v>1518</v>
      </c>
      <c r="I760" s="4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71"/>
        <v>41936.208333333336</v>
      </c>
      <c r="O760" s="8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</v>
      </c>
      <c r="G761" t="s">
        <v>14</v>
      </c>
      <c r="H761">
        <v>1274</v>
      </c>
      <c r="I761" s="4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71"/>
        <v>43136.25</v>
      </c>
      <c r="O761" s="8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</v>
      </c>
      <c r="G762" t="s">
        <v>14</v>
      </c>
      <c r="H762">
        <v>210</v>
      </c>
      <c r="I762" s="4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71"/>
        <v>43678.208333333328</v>
      </c>
      <c r="O762" s="8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</v>
      </c>
      <c r="G763" t="s">
        <v>20</v>
      </c>
      <c r="H763">
        <v>166</v>
      </c>
      <c r="I763" s="4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71"/>
        <v>42938.208333333328</v>
      </c>
      <c r="O763" s="8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71"/>
        <v>41241.25</v>
      </c>
      <c r="O764" s="8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</v>
      </c>
      <c r="G765" t="s">
        <v>20</v>
      </c>
      <c r="H765">
        <v>235</v>
      </c>
      <c r="I765" s="4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71"/>
        <v>41037.208333333336</v>
      </c>
      <c r="O765" s="8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</v>
      </c>
      <c r="G766" t="s">
        <v>20</v>
      </c>
      <c r="H766">
        <v>148</v>
      </c>
      <c r="I766" s="4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71"/>
        <v>40676.208333333336</v>
      </c>
      <c r="O766" s="8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</v>
      </c>
      <c r="G767" t="s">
        <v>20</v>
      </c>
      <c r="H767">
        <v>198</v>
      </c>
      <c r="I767" s="4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71"/>
        <v>42840.208333333328</v>
      </c>
      <c r="O767" s="8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</v>
      </c>
      <c r="G768" t="s">
        <v>14</v>
      </c>
      <c r="H768">
        <v>248</v>
      </c>
      <c r="I768" s="4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71"/>
        <v>43362.208333333328</v>
      </c>
      <c r="O768" s="8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57</v>
      </c>
      <c r="G769" t="s">
        <v>14</v>
      </c>
      <c r="H769">
        <v>513</v>
      </c>
      <c r="I769" s="4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71"/>
        <v>42283.208333333328</v>
      </c>
      <c r="O769" s="8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4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71"/>
        <v>41619.25</v>
      </c>
      <c r="O770" s="8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ROUND(E771/D771*100,0)</f>
        <v>87</v>
      </c>
      <c r="G771" t="s">
        <v>14</v>
      </c>
      <c r="H771">
        <v>3410</v>
      </c>
      <c r="I771" s="4">
        <f t="shared" ref="I771:I834" si="73">IF(E771=0,0,E771/H771)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si="71"/>
        <v>41501.208333333336</v>
      </c>
      <c r="O771" s="8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 FIND("/", R771) - 1)</f>
        <v>games</v>
      </c>
      <c r="T771" t="str">
        <f t="shared" ref="T771:T834" si="76">MID(R771, FIND("/", R771) + 1, LEN(R771))</f>
        <v>video games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271</v>
      </c>
      <c r="G772" t="s">
        <v>20</v>
      </c>
      <c r="H772">
        <v>216</v>
      </c>
      <c r="I772" s="4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ref="N772:N835" si="77">(((L772/60)/60)/24)+DATE(1970,1,1)</f>
        <v>41743.208333333336</v>
      </c>
      <c r="O772" s="8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7"/>
        <v>43491.25</v>
      </c>
      <c r="O773" s="8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</v>
      </c>
      <c r="G774" t="s">
        <v>20</v>
      </c>
      <c r="H774">
        <v>5139</v>
      </c>
      <c r="I774" s="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7"/>
        <v>43505.25</v>
      </c>
      <c r="O774" s="8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191</v>
      </c>
      <c r="G775" t="s">
        <v>20</v>
      </c>
      <c r="H775">
        <v>2353</v>
      </c>
      <c r="I775" s="4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7"/>
        <v>42838.208333333328</v>
      </c>
      <c r="O775" s="8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136</v>
      </c>
      <c r="G776" t="s">
        <v>20</v>
      </c>
      <c r="H776">
        <v>78</v>
      </c>
      <c r="I776" s="4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7"/>
        <v>42513.208333333328</v>
      </c>
      <c r="O776" s="8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7"/>
        <v>41949.25</v>
      </c>
      <c r="O777" s="8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66</v>
      </c>
      <c r="G778" t="s">
        <v>14</v>
      </c>
      <c r="H778">
        <v>2201</v>
      </c>
      <c r="I778" s="4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7"/>
        <v>43650.208333333328</v>
      </c>
      <c r="O778" s="8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</v>
      </c>
      <c r="G779" t="s">
        <v>14</v>
      </c>
      <c r="H779">
        <v>676</v>
      </c>
      <c r="I779" s="4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7"/>
        <v>40809.208333333336</v>
      </c>
      <c r="O779" s="8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788</v>
      </c>
      <c r="G780" t="s">
        <v>20</v>
      </c>
      <c r="H780">
        <v>174</v>
      </c>
      <c r="I780" s="4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7"/>
        <v>40768.208333333336</v>
      </c>
      <c r="O780" s="8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</v>
      </c>
      <c r="G781" t="s">
        <v>14</v>
      </c>
      <c r="H781">
        <v>831</v>
      </c>
      <c r="I781" s="4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7"/>
        <v>42230.208333333328</v>
      </c>
      <c r="O781" s="8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</v>
      </c>
      <c r="G782" t="s">
        <v>20</v>
      </c>
      <c r="H782">
        <v>164</v>
      </c>
      <c r="I782" s="4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7"/>
        <v>42573.208333333328</v>
      </c>
      <c r="O782" s="8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51</v>
      </c>
      <c r="G783" t="s">
        <v>74</v>
      </c>
      <c r="H783">
        <v>56</v>
      </c>
      <c r="I783" s="4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7"/>
        <v>40482.208333333336</v>
      </c>
      <c r="O783" s="8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</v>
      </c>
      <c r="G784" t="s">
        <v>20</v>
      </c>
      <c r="H784">
        <v>161</v>
      </c>
      <c r="I784" s="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7"/>
        <v>40603.25</v>
      </c>
      <c r="O784" s="8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</v>
      </c>
      <c r="G785" t="s">
        <v>20</v>
      </c>
      <c r="H785">
        <v>138</v>
      </c>
      <c r="I785" s="4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7"/>
        <v>41625.25</v>
      </c>
      <c r="O785" s="8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</v>
      </c>
      <c r="G786" t="s">
        <v>20</v>
      </c>
      <c r="H786">
        <v>3308</v>
      </c>
      <c r="I786" s="4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7"/>
        <v>42435.25</v>
      </c>
      <c r="O786" s="8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</v>
      </c>
      <c r="G787" t="s">
        <v>20</v>
      </c>
      <c r="H787">
        <v>127</v>
      </c>
      <c r="I787" s="4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7"/>
        <v>43582.208333333328</v>
      </c>
      <c r="O787" s="8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730</v>
      </c>
      <c r="G788" t="s">
        <v>20</v>
      </c>
      <c r="H788">
        <v>207</v>
      </c>
      <c r="I788" s="4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7"/>
        <v>43186.208333333328</v>
      </c>
      <c r="O788" s="8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100</v>
      </c>
      <c r="G789" t="s">
        <v>14</v>
      </c>
      <c r="H789">
        <v>859</v>
      </c>
      <c r="I789" s="4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7"/>
        <v>40684.208333333336</v>
      </c>
      <c r="O789" s="8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</v>
      </c>
      <c r="G790" t="s">
        <v>47</v>
      </c>
      <c r="H790">
        <v>31</v>
      </c>
      <c r="I790" s="4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7"/>
        <v>41202.208333333336</v>
      </c>
      <c r="O790" s="8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</v>
      </c>
      <c r="G791" t="s">
        <v>14</v>
      </c>
      <c r="H791">
        <v>45</v>
      </c>
      <c r="I791" s="4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7"/>
        <v>41786.208333333336</v>
      </c>
      <c r="O791" s="8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31</v>
      </c>
      <c r="G792" t="s">
        <v>74</v>
      </c>
      <c r="H792">
        <v>1113</v>
      </c>
      <c r="I792" s="4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7"/>
        <v>40223.25</v>
      </c>
      <c r="O792" s="8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26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7"/>
        <v>42715.25</v>
      </c>
      <c r="O793" s="8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7"/>
        <v>41451.208333333336</v>
      </c>
      <c r="O794" s="8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1186</v>
      </c>
      <c r="G795" t="s">
        <v>20</v>
      </c>
      <c r="H795">
        <v>181</v>
      </c>
      <c r="I795" s="4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7"/>
        <v>41450.208333333336</v>
      </c>
      <c r="O795" s="8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</v>
      </c>
      <c r="G796" t="s">
        <v>20</v>
      </c>
      <c r="H796">
        <v>110</v>
      </c>
      <c r="I796" s="4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7"/>
        <v>43091.25</v>
      </c>
      <c r="O796" s="8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</v>
      </c>
      <c r="G797" t="s">
        <v>14</v>
      </c>
      <c r="H797">
        <v>31</v>
      </c>
      <c r="I797" s="4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7"/>
        <v>42675.208333333328</v>
      </c>
      <c r="O797" s="8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55</v>
      </c>
      <c r="G798" t="s">
        <v>14</v>
      </c>
      <c r="H798">
        <v>78</v>
      </c>
      <c r="I798" s="4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7"/>
        <v>41859.208333333336</v>
      </c>
      <c r="O798" s="8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110</v>
      </c>
      <c r="G799" t="s">
        <v>20</v>
      </c>
      <c r="H799">
        <v>185</v>
      </c>
      <c r="I799" s="4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7"/>
        <v>43464.25</v>
      </c>
      <c r="O799" s="8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</v>
      </c>
      <c r="G800" t="s">
        <v>20</v>
      </c>
      <c r="H800">
        <v>121</v>
      </c>
      <c r="I800" s="4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7"/>
        <v>41060.208333333336</v>
      </c>
      <c r="O800" s="8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</v>
      </c>
      <c r="G801" t="s">
        <v>14</v>
      </c>
      <c r="H801">
        <v>1225</v>
      </c>
      <c r="I801" s="4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7"/>
        <v>42399.25</v>
      </c>
      <c r="O801" s="8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7"/>
        <v>42167.208333333328</v>
      </c>
      <c r="O802" s="8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203</v>
      </c>
      <c r="G803" t="s">
        <v>20</v>
      </c>
      <c r="H803">
        <v>106</v>
      </c>
      <c r="I803" s="4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7"/>
        <v>43830.25</v>
      </c>
      <c r="O803" s="8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</v>
      </c>
      <c r="G804" t="s">
        <v>20</v>
      </c>
      <c r="H804">
        <v>142</v>
      </c>
      <c r="I804" s="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7"/>
        <v>43650.208333333328</v>
      </c>
      <c r="O804" s="8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7"/>
        <v>43492.25</v>
      </c>
      <c r="O805" s="8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269</v>
      </c>
      <c r="G806" t="s">
        <v>20</v>
      </c>
      <c r="H806">
        <v>218</v>
      </c>
      <c r="I806" s="4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7"/>
        <v>43102.25</v>
      </c>
      <c r="O806" s="8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51</v>
      </c>
      <c r="G807" t="s">
        <v>14</v>
      </c>
      <c r="H807">
        <v>67</v>
      </c>
      <c r="I807" s="4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7"/>
        <v>41958.25</v>
      </c>
      <c r="O807" s="8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</v>
      </c>
      <c r="G808" t="s">
        <v>20</v>
      </c>
      <c r="H808">
        <v>76</v>
      </c>
      <c r="I808" s="4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7"/>
        <v>40973.25</v>
      </c>
      <c r="O808" s="8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7"/>
        <v>43753.208333333328</v>
      </c>
      <c r="O809" s="8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</v>
      </c>
      <c r="G810" t="s">
        <v>14</v>
      </c>
      <c r="H810">
        <v>19</v>
      </c>
      <c r="I810" s="4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7"/>
        <v>42507.208333333328</v>
      </c>
      <c r="O810" s="8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7"/>
        <v>41135.208333333336</v>
      </c>
      <c r="O811" s="8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</v>
      </c>
      <c r="G812" t="s">
        <v>20</v>
      </c>
      <c r="H812">
        <v>221</v>
      </c>
      <c r="I812" s="4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7"/>
        <v>43067.25</v>
      </c>
      <c r="O812" s="8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</v>
      </c>
      <c r="G813" t="s">
        <v>14</v>
      </c>
      <c r="H813">
        <v>679</v>
      </c>
      <c r="I813" s="4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7"/>
        <v>42378.25</v>
      </c>
      <c r="O813" s="8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226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7"/>
        <v>43206.208333333328</v>
      </c>
      <c r="O814" s="8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</v>
      </c>
      <c r="G815" t="s">
        <v>20</v>
      </c>
      <c r="H815">
        <v>68</v>
      </c>
      <c r="I815" s="4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7"/>
        <v>41148.208333333336</v>
      </c>
      <c r="O815" s="8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</v>
      </c>
      <c r="G816" t="s">
        <v>14</v>
      </c>
      <c r="H816">
        <v>36</v>
      </c>
      <c r="I816" s="4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7"/>
        <v>42517.208333333328</v>
      </c>
      <c r="O816" s="8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</v>
      </c>
      <c r="G817" t="s">
        <v>20</v>
      </c>
      <c r="H817">
        <v>183</v>
      </c>
      <c r="I817" s="4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7"/>
        <v>43068.25</v>
      </c>
      <c r="O817" s="8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</v>
      </c>
      <c r="G818" t="s">
        <v>20</v>
      </c>
      <c r="H818">
        <v>133</v>
      </c>
      <c r="I818" s="4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7"/>
        <v>41680.25</v>
      </c>
      <c r="O818" s="8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369</v>
      </c>
      <c r="G819" t="s">
        <v>20</v>
      </c>
      <c r="H819">
        <v>2489</v>
      </c>
      <c r="I819" s="4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7"/>
        <v>43589.208333333328</v>
      </c>
      <c r="O819" s="8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1095</v>
      </c>
      <c r="G820" t="s">
        <v>20</v>
      </c>
      <c r="H820">
        <v>69</v>
      </c>
      <c r="I820" s="4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7"/>
        <v>43486.25</v>
      </c>
      <c r="O820" s="8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51</v>
      </c>
      <c r="G821" t="s">
        <v>14</v>
      </c>
      <c r="H821">
        <v>47</v>
      </c>
      <c r="I821" s="4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7"/>
        <v>41237.25</v>
      </c>
      <c r="O821" s="8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801</v>
      </c>
      <c r="G822" t="s">
        <v>20</v>
      </c>
      <c r="H822">
        <v>279</v>
      </c>
      <c r="I822" s="4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7"/>
        <v>43310.208333333328</v>
      </c>
      <c r="O822" s="8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</v>
      </c>
      <c r="G823" t="s">
        <v>20</v>
      </c>
      <c r="H823">
        <v>210</v>
      </c>
      <c r="I823" s="4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7"/>
        <v>42794.25</v>
      </c>
      <c r="O823" s="8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350</v>
      </c>
      <c r="G824" t="s">
        <v>20</v>
      </c>
      <c r="H824">
        <v>2100</v>
      </c>
      <c r="I824" s="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7"/>
        <v>41698.25</v>
      </c>
      <c r="O824" s="8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</v>
      </c>
      <c r="G825" t="s">
        <v>20</v>
      </c>
      <c r="H825">
        <v>252</v>
      </c>
      <c r="I825" s="4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7"/>
        <v>41892.208333333336</v>
      </c>
      <c r="O825" s="8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</v>
      </c>
      <c r="G826" t="s">
        <v>20</v>
      </c>
      <c r="H826">
        <v>1280</v>
      </c>
      <c r="I826" s="4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7"/>
        <v>40348.208333333336</v>
      </c>
      <c r="O826" s="8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388</v>
      </c>
      <c r="G827" t="s">
        <v>20</v>
      </c>
      <c r="H827">
        <v>157</v>
      </c>
      <c r="I827" s="4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7"/>
        <v>42941.208333333328</v>
      </c>
      <c r="O827" s="8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</v>
      </c>
      <c r="G828" t="s">
        <v>20</v>
      </c>
      <c r="H828">
        <v>194</v>
      </c>
      <c r="I828" s="4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7"/>
        <v>40525.25</v>
      </c>
      <c r="O828" s="8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267</v>
      </c>
      <c r="G829" t="s">
        <v>20</v>
      </c>
      <c r="H829">
        <v>82</v>
      </c>
      <c r="I829" s="4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7"/>
        <v>40666.208333333336</v>
      </c>
      <c r="O829" s="8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7"/>
        <v>43340.208333333328</v>
      </c>
      <c r="O830" s="8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</v>
      </c>
      <c r="G831" t="s">
        <v>14</v>
      </c>
      <c r="H831">
        <v>154</v>
      </c>
      <c r="I831" s="4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7"/>
        <v>42164.208333333328</v>
      </c>
      <c r="O831" s="8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</v>
      </c>
      <c r="G832" t="s">
        <v>14</v>
      </c>
      <c r="H832">
        <v>22</v>
      </c>
      <c r="I832" s="4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7"/>
        <v>43103.25</v>
      </c>
      <c r="O832" s="8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109</v>
      </c>
      <c r="G833" t="s">
        <v>20</v>
      </c>
      <c r="H833">
        <v>4233</v>
      </c>
      <c r="I833" s="4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7"/>
        <v>40994.208333333336</v>
      </c>
      <c r="O833" s="8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</v>
      </c>
      <c r="G834" t="s">
        <v>20</v>
      </c>
      <c r="H834">
        <v>1297</v>
      </c>
      <c r="I834" s="4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7"/>
        <v>42299.208333333328</v>
      </c>
      <c r="O834" s="8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ROUND(E835/D835*100,0)</f>
        <v>158</v>
      </c>
      <c r="G835" t="s">
        <v>20</v>
      </c>
      <c r="H835">
        <v>165</v>
      </c>
      <c r="I835" s="4">
        <f t="shared" ref="I835:I898" si="79">IF(E835=0,0,E835/H835)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si="77"/>
        <v>40588.25</v>
      </c>
      <c r="O835" s="8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 FIND("/", R835) - 1)</f>
        <v>publishing</v>
      </c>
      <c r="T835" t="str">
        <f t="shared" ref="T835:T898" si="82">MID(R835, FIND("/", R835) + 1, LEN(R835))</f>
        <v>translations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154</v>
      </c>
      <c r="G836" t="s">
        <v>20</v>
      </c>
      <c r="H836">
        <v>119</v>
      </c>
      <c r="I836" s="4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ref="N836:N899" si="83">(((L836/60)/60)/24)+DATE(1970,1,1)</f>
        <v>41448.208333333336</v>
      </c>
      <c r="O836" s="8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90</v>
      </c>
      <c r="G837" t="s">
        <v>14</v>
      </c>
      <c r="H837">
        <v>1758</v>
      </c>
      <c r="I837" s="4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3"/>
        <v>42063.25</v>
      </c>
      <c r="O837" s="8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</v>
      </c>
      <c r="G838" t="s">
        <v>14</v>
      </c>
      <c r="H838">
        <v>94</v>
      </c>
      <c r="I838" s="4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3"/>
        <v>40214.25</v>
      </c>
      <c r="O838" s="8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853</v>
      </c>
      <c r="G839" t="s">
        <v>20</v>
      </c>
      <c r="H839">
        <v>1797</v>
      </c>
      <c r="I839" s="4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3"/>
        <v>40629.208333333336</v>
      </c>
      <c r="O839" s="8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139</v>
      </c>
      <c r="G840" t="s">
        <v>20</v>
      </c>
      <c r="H840">
        <v>261</v>
      </c>
      <c r="I840" s="4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3"/>
        <v>43370.208333333328</v>
      </c>
      <c r="O840" s="8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</v>
      </c>
      <c r="G841" t="s">
        <v>20</v>
      </c>
      <c r="H841">
        <v>157</v>
      </c>
      <c r="I841" s="4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3"/>
        <v>41715.208333333336</v>
      </c>
      <c r="O841" s="8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</v>
      </c>
      <c r="G842" t="s">
        <v>20</v>
      </c>
      <c r="H842">
        <v>3533</v>
      </c>
      <c r="I842" s="4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3"/>
        <v>41836.208333333336</v>
      </c>
      <c r="O842" s="8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143</v>
      </c>
      <c r="G843" t="s">
        <v>20</v>
      </c>
      <c r="H843">
        <v>155</v>
      </c>
      <c r="I843" s="4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3"/>
        <v>42419.25</v>
      </c>
      <c r="O843" s="8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</v>
      </c>
      <c r="G844" t="s">
        <v>20</v>
      </c>
      <c r="H844">
        <v>132</v>
      </c>
      <c r="I844" s="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3"/>
        <v>43266.208333333328</v>
      </c>
      <c r="O844" s="8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31</v>
      </c>
      <c r="G845" t="s">
        <v>14</v>
      </c>
      <c r="H845">
        <v>33</v>
      </c>
      <c r="I845" s="4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3"/>
        <v>43338.208333333328</v>
      </c>
      <c r="O845" s="8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</v>
      </c>
      <c r="G846" t="s">
        <v>74</v>
      </c>
      <c r="H846">
        <v>94</v>
      </c>
      <c r="I846" s="4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3"/>
        <v>40930.25</v>
      </c>
      <c r="O846" s="8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198</v>
      </c>
      <c r="G847" t="s">
        <v>20</v>
      </c>
      <c r="H847">
        <v>1354</v>
      </c>
      <c r="I847" s="4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3"/>
        <v>43235.208333333328</v>
      </c>
      <c r="O847" s="8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509</v>
      </c>
      <c r="G848" t="s">
        <v>20</v>
      </c>
      <c r="H848">
        <v>48</v>
      </c>
      <c r="I848" s="4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3"/>
        <v>43302.208333333328</v>
      </c>
      <c r="O848" s="8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238</v>
      </c>
      <c r="G849" t="s">
        <v>20</v>
      </c>
      <c r="H849">
        <v>110</v>
      </c>
      <c r="I849" s="4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3"/>
        <v>43107.25</v>
      </c>
      <c r="O849" s="8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</v>
      </c>
      <c r="G850" t="s">
        <v>20</v>
      </c>
      <c r="H850">
        <v>172</v>
      </c>
      <c r="I850" s="4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3"/>
        <v>40341.208333333336</v>
      </c>
      <c r="O850" s="8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</v>
      </c>
      <c r="G851" t="s">
        <v>20</v>
      </c>
      <c r="H851">
        <v>307</v>
      </c>
      <c r="I851" s="4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3"/>
        <v>40948.25</v>
      </c>
      <c r="O851" s="8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3"/>
        <v>40866.25</v>
      </c>
      <c r="O852" s="8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208</v>
      </c>
      <c r="G853" t="s">
        <v>20</v>
      </c>
      <c r="H853">
        <v>160</v>
      </c>
      <c r="I853" s="4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3"/>
        <v>41031.208333333336</v>
      </c>
      <c r="O853" s="8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</v>
      </c>
      <c r="G854" t="s">
        <v>14</v>
      </c>
      <c r="H854">
        <v>31</v>
      </c>
      <c r="I854" s="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3"/>
        <v>40740.208333333336</v>
      </c>
      <c r="O854" s="8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</v>
      </c>
      <c r="G855" t="s">
        <v>20</v>
      </c>
      <c r="H855">
        <v>1467</v>
      </c>
      <c r="I855" s="4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3"/>
        <v>40714.208333333336</v>
      </c>
      <c r="O855" s="8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114</v>
      </c>
      <c r="G856" t="s">
        <v>20</v>
      </c>
      <c r="H856">
        <v>2662</v>
      </c>
      <c r="I856" s="4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3"/>
        <v>43787.25</v>
      </c>
      <c r="O856" s="8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3"/>
        <v>40712.208333333336</v>
      </c>
      <c r="O857" s="8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357</v>
      </c>
      <c r="G858" t="s">
        <v>20</v>
      </c>
      <c r="H858">
        <v>158</v>
      </c>
      <c r="I858" s="4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3"/>
        <v>41023.208333333336</v>
      </c>
      <c r="O858" s="8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140</v>
      </c>
      <c r="G859" t="s">
        <v>20</v>
      </c>
      <c r="H859">
        <v>225</v>
      </c>
      <c r="I859" s="4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3"/>
        <v>40944.25</v>
      </c>
      <c r="O859" s="8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</v>
      </c>
      <c r="G860" t="s">
        <v>14</v>
      </c>
      <c r="H860">
        <v>35</v>
      </c>
      <c r="I860" s="4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3"/>
        <v>43211.208333333328</v>
      </c>
      <c r="O860" s="8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36</v>
      </c>
      <c r="G861" t="s">
        <v>14</v>
      </c>
      <c r="H861">
        <v>63</v>
      </c>
      <c r="I861" s="4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3"/>
        <v>41334.25</v>
      </c>
      <c r="O861" s="8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252</v>
      </c>
      <c r="G862" t="s">
        <v>20</v>
      </c>
      <c r="H862">
        <v>65</v>
      </c>
      <c r="I862" s="4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3"/>
        <v>43515.25</v>
      </c>
      <c r="O862" s="8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106</v>
      </c>
      <c r="G863" t="s">
        <v>20</v>
      </c>
      <c r="H863">
        <v>163</v>
      </c>
      <c r="I863" s="4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3"/>
        <v>40258.208333333336</v>
      </c>
      <c r="O863" s="8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</v>
      </c>
      <c r="G864" t="s">
        <v>20</v>
      </c>
      <c r="H864">
        <v>85</v>
      </c>
      <c r="I864" s="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3"/>
        <v>40756.208333333336</v>
      </c>
      <c r="O864" s="8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387</v>
      </c>
      <c r="G865" t="s">
        <v>20</v>
      </c>
      <c r="H865">
        <v>217</v>
      </c>
      <c r="I865" s="4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3"/>
        <v>42172.208333333328</v>
      </c>
      <c r="O865" s="8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3"/>
        <v>42601.208333333328</v>
      </c>
      <c r="O866" s="8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186</v>
      </c>
      <c r="G867" t="s">
        <v>20</v>
      </c>
      <c r="H867">
        <v>3272</v>
      </c>
      <c r="I867" s="4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3"/>
        <v>41897.208333333336</v>
      </c>
      <c r="O867" s="8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</v>
      </c>
      <c r="G868" t="s">
        <v>74</v>
      </c>
      <c r="H868">
        <v>898</v>
      </c>
      <c r="I868" s="4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3"/>
        <v>40671.208333333336</v>
      </c>
      <c r="O868" s="8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3"/>
        <v>43382.208333333328</v>
      </c>
      <c r="O869" s="8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185</v>
      </c>
      <c r="G870" t="s">
        <v>20</v>
      </c>
      <c r="H870">
        <v>126</v>
      </c>
      <c r="I870" s="4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3"/>
        <v>41559.208333333336</v>
      </c>
      <c r="O870" s="8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24</v>
      </c>
      <c r="G871" t="s">
        <v>14</v>
      </c>
      <c r="H871">
        <v>526</v>
      </c>
      <c r="I871" s="4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3"/>
        <v>40350.208333333336</v>
      </c>
      <c r="O871" s="8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90</v>
      </c>
      <c r="G872" t="s">
        <v>14</v>
      </c>
      <c r="H872">
        <v>121</v>
      </c>
      <c r="I872" s="4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3"/>
        <v>42240.208333333328</v>
      </c>
      <c r="O872" s="8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273</v>
      </c>
      <c r="G873" t="s">
        <v>20</v>
      </c>
      <c r="H873">
        <v>2320</v>
      </c>
      <c r="I873" s="4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3"/>
        <v>43040.208333333328</v>
      </c>
      <c r="O873" s="8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</v>
      </c>
      <c r="G874" t="s">
        <v>20</v>
      </c>
      <c r="H874">
        <v>81</v>
      </c>
      <c r="I874" s="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3"/>
        <v>43346.208333333328</v>
      </c>
      <c r="O874" s="8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</v>
      </c>
      <c r="G875" t="s">
        <v>20</v>
      </c>
      <c r="H875">
        <v>1887</v>
      </c>
      <c r="I875" s="4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3"/>
        <v>41647.25</v>
      </c>
      <c r="O875" s="8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347</v>
      </c>
      <c r="G876" t="s">
        <v>20</v>
      </c>
      <c r="H876">
        <v>4358</v>
      </c>
      <c r="I876" s="4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3"/>
        <v>40291.208333333336</v>
      </c>
      <c r="O876" s="8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</v>
      </c>
      <c r="G877" t="s">
        <v>14</v>
      </c>
      <c r="H877">
        <v>67</v>
      </c>
      <c r="I877" s="4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3"/>
        <v>40556.25</v>
      </c>
      <c r="O877" s="8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</v>
      </c>
      <c r="G878" t="s">
        <v>14</v>
      </c>
      <c r="H878">
        <v>57</v>
      </c>
      <c r="I878" s="4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3"/>
        <v>43624.208333333328</v>
      </c>
      <c r="O878" s="8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</v>
      </c>
      <c r="G879" t="s">
        <v>14</v>
      </c>
      <c r="H879">
        <v>1229</v>
      </c>
      <c r="I879" s="4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3"/>
        <v>42577.208333333328</v>
      </c>
      <c r="O879" s="8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</v>
      </c>
      <c r="G880" t="s">
        <v>14</v>
      </c>
      <c r="H880">
        <v>12</v>
      </c>
      <c r="I880" s="4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3"/>
        <v>43845.25</v>
      </c>
      <c r="O880" s="8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544</v>
      </c>
      <c r="G881" t="s">
        <v>20</v>
      </c>
      <c r="H881">
        <v>53</v>
      </c>
      <c r="I881" s="4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3"/>
        <v>42788.25</v>
      </c>
      <c r="O881" s="8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229</v>
      </c>
      <c r="G882" t="s">
        <v>20</v>
      </c>
      <c r="H882">
        <v>2414</v>
      </c>
      <c r="I882" s="4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3"/>
        <v>43667.208333333328</v>
      </c>
      <c r="O882" s="8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39</v>
      </c>
      <c r="G883" t="s">
        <v>14</v>
      </c>
      <c r="H883">
        <v>452</v>
      </c>
      <c r="I883" s="4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3"/>
        <v>42194.208333333328</v>
      </c>
      <c r="O883" s="8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3"/>
        <v>42025.25</v>
      </c>
      <c r="O884" s="8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238</v>
      </c>
      <c r="G885" t="s">
        <v>20</v>
      </c>
      <c r="H885">
        <v>193</v>
      </c>
      <c r="I885" s="4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3"/>
        <v>40323.208333333336</v>
      </c>
      <c r="O885" s="8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</v>
      </c>
      <c r="G886" t="s">
        <v>14</v>
      </c>
      <c r="H886">
        <v>1886</v>
      </c>
      <c r="I886" s="4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3"/>
        <v>41763.208333333336</v>
      </c>
      <c r="O886" s="8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</v>
      </c>
      <c r="G887" t="s">
        <v>20</v>
      </c>
      <c r="H887">
        <v>52</v>
      </c>
      <c r="I887" s="4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3"/>
        <v>40335.208333333336</v>
      </c>
      <c r="O887" s="8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85</v>
      </c>
      <c r="G888" t="s">
        <v>14</v>
      </c>
      <c r="H888">
        <v>1825</v>
      </c>
      <c r="I888" s="4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3"/>
        <v>40416.208333333336</v>
      </c>
      <c r="O888" s="8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</v>
      </c>
      <c r="G889" t="s">
        <v>14</v>
      </c>
      <c r="H889">
        <v>31</v>
      </c>
      <c r="I889" s="4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3"/>
        <v>42202.208333333328</v>
      </c>
      <c r="O889" s="8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210</v>
      </c>
      <c r="G890" t="s">
        <v>20</v>
      </c>
      <c r="H890">
        <v>290</v>
      </c>
      <c r="I890" s="4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3"/>
        <v>42836.208333333328</v>
      </c>
      <c r="O890" s="8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170</v>
      </c>
      <c r="G891" t="s">
        <v>20</v>
      </c>
      <c r="H891">
        <v>122</v>
      </c>
      <c r="I891" s="4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3"/>
        <v>41710.208333333336</v>
      </c>
      <c r="O891" s="8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116</v>
      </c>
      <c r="G892" t="s">
        <v>20</v>
      </c>
      <c r="H892">
        <v>1470</v>
      </c>
      <c r="I892" s="4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3"/>
        <v>43640.208333333328</v>
      </c>
      <c r="O892" s="8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259</v>
      </c>
      <c r="G893" t="s">
        <v>20</v>
      </c>
      <c r="H893">
        <v>165</v>
      </c>
      <c r="I893" s="4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3"/>
        <v>40880.25</v>
      </c>
      <c r="O893" s="8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231</v>
      </c>
      <c r="G894" t="s">
        <v>20</v>
      </c>
      <c r="H894">
        <v>182</v>
      </c>
      <c r="I894" s="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3"/>
        <v>40319.208333333336</v>
      </c>
      <c r="O894" s="8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</v>
      </c>
      <c r="G895" t="s">
        <v>20</v>
      </c>
      <c r="H895">
        <v>199</v>
      </c>
      <c r="I895" s="4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3"/>
        <v>42170.208333333328</v>
      </c>
      <c r="O895" s="8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189</v>
      </c>
      <c r="G896" t="s">
        <v>20</v>
      </c>
      <c r="H896">
        <v>56</v>
      </c>
      <c r="I896" s="4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3"/>
        <v>41466.208333333336</v>
      </c>
      <c r="O896" s="8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7</v>
      </c>
      <c r="G897" t="s">
        <v>14</v>
      </c>
      <c r="H897">
        <v>107</v>
      </c>
      <c r="I897" s="4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3"/>
        <v>43134.25</v>
      </c>
      <c r="O897" s="8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</v>
      </c>
      <c r="G898" t="s">
        <v>20</v>
      </c>
      <c r="H898">
        <v>1460</v>
      </c>
      <c r="I898" s="4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3"/>
        <v>40738.208333333336</v>
      </c>
      <c r="O898" s="8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ROUND(E899/D899*100,0)</f>
        <v>28</v>
      </c>
      <c r="G899" t="s">
        <v>14</v>
      </c>
      <c r="H899">
        <v>27</v>
      </c>
      <c r="I899" s="4">
        <f t="shared" ref="I899:I962" si="85">IF(E899=0,0,E899/H899)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si="83"/>
        <v>43583.208333333328</v>
      </c>
      <c r="O899" s="8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 FIND("/", R899) - 1)</f>
        <v>theater</v>
      </c>
      <c r="T899" t="str">
        <f t="shared" ref="T899:T962" si="88">MID(R899, FIND("/", R899) + 1, LEN(R899))</f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</v>
      </c>
      <c r="G900" t="s">
        <v>14</v>
      </c>
      <c r="H900">
        <v>1221</v>
      </c>
      <c r="I900" s="4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ref="N900:N963" si="89">(((L900/60)/60)/24)+DATE(1970,1,1)</f>
        <v>43815.25</v>
      </c>
      <c r="O900" s="8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</v>
      </c>
      <c r="G901" t="s">
        <v>20</v>
      </c>
      <c r="H901">
        <v>123</v>
      </c>
      <c r="I901" s="4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9"/>
        <v>41554.208333333336</v>
      </c>
      <c r="O901" s="8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9"/>
        <v>41901.208333333336</v>
      </c>
      <c r="O902" s="8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</v>
      </c>
      <c r="G903" t="s">
        <v>20</v>
      </c>
      <c r="H903">
        <v>159</v>
      </c>
      <c r="I903" s="4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9"/>
        <v>43298.208333333328</v>
      </c>
      <c r="O903" s="8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</v>
      </c>
      <c r="G904" t="s">
        <v>20</v>
      </c>
      <c r="H904">
        <v>110</v>
      </c>
      <c r="I904" s="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9"/>
        <v>42399.25</v>
      </c>
      <c r="O904" s="8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2</v>
      </c>
      <c r="G905" t="s">
        <v>47</v>
      </c>
      <c r="H905">
        <v>14</v>
      </c>
      <c r="I905" s="4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9"/>
        <v>41034.208333333336</v>
      </c>
      <c r="O905" s="8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</v>
      </c>
      <c r="G906" t="s">
        <v>14</v>
      </c>
      <c r="H906">
        <v>16</v>
      </c>
      <c r="I906" s="4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9"/>
        <v>41186.208333333336</v>
      </c>
      <c r="O906" s="8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164</v>
      </c>
      <c r="G907" t="s">
        <v>20</v>
      </c>
      <c r="H907">
        <v>236</v>
      </c>
      <c r="I907" s="4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9"/>
        <v>41536.208333333336</v>
      </c>
      <c r="O907" s="8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163</v>
      </c>
      <c r="G908" t="s">
        <v>20</v>
      </c>
      <c r="H908">
        <v>191</v>
      </c>
      <c r="I908" s="4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9"/>
        <v>42868.208333333328</v>
      </c>
      <c r="O908" s="8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</v>
      </c>
      <c r="G909" t="s">
        <v>14</v>
      </c>
      <c r="H909">
        <v>41</v>
      </c>
      <c r="I909" s="4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9"/>
        <v>40660.208333333336</v>
      </c>
      <c r="O909" s="8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</v>
      </c>
      <c r="G910" t="s">
        <v>20</v>
      </c>
      <c r="H910">
        <v>3934</v>
      </c>
      <c r="I910" s="4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9"/>
        <v>41031.208333333336</v>
      </c>
      <c r="O910" s="8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479</v>
      </c>
      <c r="G911" t="s">
        <v>20</v>
      </c>
      <c r="H911">
        <v>80</v>
      </c>
      <c r="I911" s="4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9"/>
        <v>43255.208333333328</v>
      </c>
      <c r="O911" s="8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20</v>
      </c>
      <c r="G912" t="s">
        <v>74</v>
      </c>
      <c r="H912">
        <v>296</v>
      </c>
      <c r="I912" s="4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9"/>
        <v>42026.25</v>
      </c>
      <c r="O912" s="8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199</v>
      </c>
      <c r="G913" t="s">
        <v>20</v>
      </c>
      <c r="H913">
        <v>462</v>
      </c>
      <c r="I913" s="4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9"/>
        <v>43717.208333333328</v>
      </c>
      <c r="O913" s="8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9"/>
        <v>41157.208333333336</v>
      </c>
      <c r="O914" s="8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51</v>
      </c>
      <c r="G915" t="s">
        <v>14</v>
      </c>
      <c r="H915">
        <v>523</v>
      </c>
      <c r="I915" s="4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9"/>
        <v>43597.208333333328</v>
      </c>
      <c r="O915" s="8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</v>
      </c>
      <c r="G916" t="s">
        <v>14</v>
      </c>
      <c r="H916">
        <v>141</v>
      </c>
      <c r="I916" s="4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9"/>
        <v>41490.208333333336</v>
      </c>
      <c r="O916" s="8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156</v>
      </c>
      <c r="G917" t="s">
        <v>20</v>
      </c>
      <c r="H917">
        <v>1866</v>
      </c>
      <c r="I917" s="4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9"/>
        <v>42976.208333333328</v>
      </c>
      <c r="O917" s="8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</v>
      </c>
      <c r="G918" t="s">
        <v>14</v>
      </c>
      <c r="H918">
        <v>52</v>
      </c>
      <c r="I918" s="4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9"/>
        <v>41991.25</v>
      </c>
      <c r="O918" s="8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</v>
      </c>
      <c r="G919" t="s">
        <v>47</v>
      </c>
      <c r="H919">
        <v>27</v>
      </c>
      <c r="I919" s="4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9"/>
        <v>40722.208333333336</v>
      </c>
      <c r="O919" s="8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</v>
      </c>
      <c r="G920" t="s">
        <v>20</v>
      </c>
      <c r="H920">
        <v>156</v>
      </c>
      <c r="I920" s="4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9"/>
        <v>41117.208333333336</v>
      </c>
      <c r="O920" s="8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59</v>
      </c>
      <c r="G921" t="s">
        <v>14</v>
      </c>
      <c r="H921">
        <v>225</v>
      </c>
      <c r="I921" s="4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9"/>
        <v>43022.208333333328</v>
      </c>
      <c r="O921" s="8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183</v>
      </c>
      <c r="G922" t="s">
        <v>20</v>
      </c>
      <c r="H922">
        <v>255</v>
      </c>
      <c r="I922" s="4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9"/>
        <v>43503.25</v>
      </c>
      <c r="O922" s="8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1</v>
      </c>
      <c r="G923" t="s">
        <v>14</v>
      </c>
      <c r="H923">
        <v>38</v>
      </c>
      <c r="I923" s="4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9"/>
        <v>40951.25</v>
      </c>
      <c r="O923" s="8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176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9"/>
        <v>43443.25</v>
      </c>
      <c r="O924" s="8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238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9"/>
        <v>40373.208333333336</v>
      </c>
      <c r="O925" s="8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</v>
      </c>
      <c r="G926" t="s">
        <v>20</v>
      </c>
      <c r="H926">
        <v>2289</v>
      </c>
      <c r="I926" s="4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9"/>
        <v>43769.208333333328</v>
      </c>
      <c r="O926" s="8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</v>
      </c>
      <c r="G927" t="s">
        <v>20</v>
      </c>
      <c r="H927">
        <v>65</v>
      </c>
      <c r="I927" s="4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9"/>
        <v>43000.208333333328</v>
      </c>
      <c r="O927" s="8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</v>
      </c>
      <c r="G928" t="s">
        <v>14</v>
      </c>
      <c r="H928">
        <v>15</v>
      </c>
      <c r="I928" s="4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9"/>
        <v>42502.208333333328</v>
      </c>
      <c r="O928" s="8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46</v>
      </c>
      <c r="G929" t="s">
        <v>14</v>
      </c>
      <c r="H929">
        <v>37</v>
      </c>
      <c r="I929" s="4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9"/>
        <v>41102.208333333336</v>
      </c>
      <c r="O929" s="8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</v>
      </c>
      <c r="G930" t="s">
        <v>20</v>
      </c>
      <c r="H930">
        <v>3777</v>
      </c>
      <c r="I930" s="4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9"/>
        <v>41637.25</v>
      </c>
      <c r="O930" s="8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</v>
      </c>
      <c r="G931" t="s">
        <v>20</v>
      </c>
      <c r="H931">
        <v>184</v>
      </c>
      <c r="I931" s="4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9"/>
        <v>42858.208333333328</v>
      </c>
      <c r="O931" s="8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</v>
      </c>
      <c r="G932" t="s">
        <v>20</v>
      </c>
      <c r="H932">
        <v>85</v>
      </c>
      <c r="I932" s="4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9"/>
        <v>42060.25</v>
      </c>
      <c r="O932" s="8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73</v>
      </c>
      <c r="G933" t="s">
        <v>14</v>
      </c>
      <c r="H933">
        <v>112</v>
      </c>
      <c r="I933" s="4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9"/>
        <v>41818.208333333336</v>
      </c>
      <c r="O933" s="8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</v>
      </c>
      <c r="G934" t="s">
        <v>20</v>
      </c>
      <c r="H934">
        <v>144</v>
      </c>
      <c r="I934" s="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9"/>
        <v>41709.208333333336</v>
      </c>
      <c r="O934" s="8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240</v>
      </c>
      <c r="G935" t="s">
        <v>20</v>
      </c>
      <c r="H935">
        <v>1902</v>
      </c>
      <c r="I935" s="4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9"/>
        <v>41372.208333333336</v>
      </c>
      <c r="O935" s="8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182</v>
      </c>
      <c r="G936" t="s">
        <v>20</v>
      </c>
      <c r="H936">
        <v>105</v>
      </c>
      <c r="I936" s="4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9"/>
        <v>42422.25</v>
      </c>
      <c r="O936" s="8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</v>
      </c>
      <c r="G937" t="s">
        <v>20</v>
      </c>
      <c r="H937">
        <v>132</v>
      </c>
      <c r="I937" s="4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9"/>
        <v>42209.208333333328</v>
      </c>
      <c r="O937" s="8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2</v>
      </c>
      <c r="G938" t="s">
        <v>14</v>
      </c>
      <c r="H938">
        <v>21</v>
      </c>
      <c r="I938" s="4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9"/>
        <v>43668.208333333328</v>
      </c>
      <c r="O938" s="8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50</v>
      </c>
      <c r="G939" t="s">
        <v>74</v>
      </c>
      <c r="H939">
        <v>976</v>
      </c>
      <c r="I939" s="4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9"/>
        <v>42334.25</v>
      </c>
      <c r="O939" s="8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110</v>
      </c>
      <c r="G940" t="s">
        <v>20</v>
      </c>
      <c r="H940">
        <v>96</v>
      </c>
      <c r="I940" s="4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9"/>
        <v>43263.208333333328</v>
      </c>
      <c r="O940" s="8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</v>
      </c>
      <c r="G941" t="s">
        <v>14</v>
      </c>
      <c r="H941">
        <v>67</v>
      </c>
      <c r="I941" s="4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9"/>
        <v>40670.208333333336</v>
      </c>
      <c r="O941" s="8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</v>
      </c>
      <c r="G942" t="s">
        <v>47</v>
      </c>
      <c r="H942">
        <v>66</v>
      </c>
      <c r="I942" s="4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9"/>
        <v>41244.25</v>
      </c>
      <c r="O942" s="8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</v>
      </c>
      <c r="G943" t="s">
        <v>14</v>
      </c>
      <c r="H943">
        <v>78</v>
      </c>
      <c r="I943" s="4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9"/>
        <v>40552.25</v>
      </c>
      <c r="O943" s="8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65</v>
      </c>
      <c r="G944" t="s">
        <v>14</v>
      </c>
      <c r="H944">
        <v>67</v>
      </c>
      <c r="I944" s="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9"/>
        <v>40568.25</v>
      </c>
      <c r="O944" s="8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160</v>
      </c>
      <c r="G945" t="s">
        <v>20</v>
      </c>
      <c r="H945">
        <v>114</v>
      </c>
      <c r="I945" s="4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9"/>
        <v>41906.208333333336</v>
      </c>
      <c r="O945" s="8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</v>
      </c>
      <c r="G946" t="s">
        <v>14</v>
      </c>
      <c r="H946">
        <v>263</v>
      </c>
      <c r="I946" s="4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9"/>
        <v>42776.25</v>
      </c>
      <c r="O946" s="8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</v>
      </c>
      <c r="G947" t="s">
        <v>14</v>
      </c>
      <c r="H947">
        <v>1691</v>
      </c>
      <c r="I947" s="4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9"/>
        <v>41004.208333333336</v>
      </c>
      <c r="O947" s="8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10</v>
      </c>
      <c r="G948" t="s">
        <v>14</v>
      </c>
      <c r="H948">
        <v>181</v>
      </c>
      <c r="I948" s="4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9"/>
        <v>40710.208333333336</v>
      </c>
      <c r="O948" s="8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27</v>
      </c>
      <c r="G949" t="s">
        <v>14</v>
      </c>
      <c r="H949">
        <v>13</v>
      </c>
      <c r="I949" s="4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9"/>
        <v>41908.208333333336</v>
      </c>
      <c r="O949" s="8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63</v>
      </c>
      <c r="G950" t="s">
        <v>74</v>
      </c>
      <c r="H950">
        <v>160</v>
      </c>
      <c r="I950" s="4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9"/>
        <v>41985.25</v>
      </c>
      <c r="O950" s="8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</v>
      </c>
      <c r="G951" t="s">
        <v>20</v>
      </c>
      <c r="H951">
        <v>203</v>
      </c>
      <c r="I951" s="4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9"/>
        <v>42112.208333333328</v>
      </c>
      <c r="O951" s="8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9"/>
        <v>43571.208333333328</v>
      </c>
      <c r="O952" s="8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1097</v>
      </c>
      <c r="G953" t="s">
        <v>20</v>
      </c>
      <c r="H953">
        <v>1559</v>
      </c>
      <c r="I953" s="4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9"/>
        <v>42730.25</v>
      </c>
      <c r="O953" s="8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</v>
      </c>
      <c r="G954" t="s">
        <v>74</v>
      </c>
      <c r="H954">
        <v>2266</v>
      </c>
      <c r="I954" s="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9"/>
        <v>42591.208333333328</v>
      </c>
      <c r="O954" s="8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9"/>
        <v>42358.25</v>
      </c>
      <c r="O955" s="8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</v>
      </c>
      <c r="G956" t="s">
        <v>20</v>
      </c>
      <c r="H956">
        <v>1548</v>
      </c>
      <c r="I956" s="4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9"/>
        <v>41174.208333333336</v>
      </c>
      <c r="O956" s="8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9"/>
        <v>41238.25</v>
      </c>
      <c r="O957" s="8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</v>
      </c>
      <c r="G958" t="s">
        <v>14</v>
      </c>
      <c r="H958">
        <v>830</v>
      </c>
      <c r="I958" s="4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9"/>
        <v>42360.25</v>
      </c>
      <c r="O958" s="8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127</v>
      </c>
      <c r="G959" t="s">
        <v>20</v>
      </c>
      <c r="H959">
        <v>131</v>
      </c>
      <c r="I959" s="4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9"/>
        <v>40955.25</v>
      </c>
      <c r="O959" s="8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735</v>
      </c>
      <c r="G960" t="s">
        <v>20</v>
      </c>
      <c r="H960">
        <v>112</v>
      </c>
      <c r="I960" s="4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9"/>
        <v>40350.208333333336</v>
      </c>
      <c r="O960" s="8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5</v>
      </c>
      <c r="G961" t="s">
        <v>14</v>
      </c>
      <c r="H961">
        <v>130</v>
      </c>
      <c r="I961" s="4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9"/>
        <v>40357.208333333336</v>
      </c>
      <c r="O961" s="8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</v>
      </c>
      <c r="G962" t="s">
        <v>14</v>
      </c>
      <c r="H962">
        <v>55</v>
      </c>
      <c r="I962" s="4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9"/>
        <v>42408.25</v>
      </c>
      <c r="O962" s="8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ROUND(E963/D963*100,0)</f>
        <v>119</v>
      </c>
      <c r="G963" t="s">
        <v>20</v>
      </c>
      <c r="H963">
        <v>155</v>
      </c>
      <c r="I963" s="4">
        <f t="shared" ref="I963:I1001" si="91">IF(E963=0,0,E963/H963)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si="89"/>
        <v>40591.25</v>
      </c>
      <c r="O963" s="8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 FIND("/", R963) - 1)</f>
        <v>publishing</v>
      </c>
      <c r="T963" t="str">
        <f t="shared" ref="T963:T1001" si="94">MID(R963, FIND("/", R963) + 1, LEN(R963))</f>
        <v>translations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</v>
      </c>
      <c r="G964" t="s">
        <v>20</v>
      </c>
      <c r="H964">
        <v>266</v>
      </c>
      <c r="I964" s="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ref="N964:N1001" si="95">(((L964/60)/60)/24)+DATE(1970,1,1)</f>
        <v>41592.25</v>
      </c>
      <c r="O964" s="8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85</v>
      </c>
      <c r="G965" t="s">
        <v>14</v>
      </c>
      <c r="H965">
        <v>114</v>
      </c>
      <c r="I965" s="4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5"/>
        <v>40607.25</v>
      </c>
      <c r="O965" s="8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356</v>
      </c>
      <c r="G966" t="s">
        <v>20</v>
      </c>
      <c r="H966">
        <v>155</v>
      </c>
      <c r="I966" s="4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5"/>
        <v>42135.208333333328</v>
      </c>
      <c r="O966" s="8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</v>
      </c>
      <c r="G967" t="s">
        <v>20</v>
      </c>
      <c r="H967">
        <v>207</v>
      </c>
      <c r="I967" s="4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5"/>
        <v>40203.25</v>
      </c>
      <c r="O967" s="8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</v>
      </c>
      <c r="G968" t="s">
        <v>20</v>
      </c>
      <c r="H968">
        <v>245</v>
      </c>
      <c r="I968" s="4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5"/>
        <v>42901.208333333328</v>
      </c>
      <c r="O968" s="8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</v>
      </c>
      <c r="G969" t="s">
        <v>20</v>
      </c>
      <c r="H969">
        <v>1573</v>
      </c>
      <c r="I969" s="4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5"/>
        <v>41005.208333333336</v>
      </c>
      <c r="O969" s="8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</v>
      </c>
      <c r="G970" t="s">
        <v>20</v>
      </c>
      <c r="H970">
        <v>114</v>
      </c>
      <c r="I970" s="4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5"/>
        <v>40544.25</v>
      </c>
      <c r="O970" s="8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</v>
      </c>
      <c r="G971" t="s">
        <v>20</v>
      </c>
      <c r="H971">
        <v>93</v>
      </c>
      <c r="I971" s="4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5"/>
        <v>43821.25</v>
      </c>
      <c r="O971" s="8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61</v>
      </c>
      <c r="G972" t="s">
        <v>14</v>
      </c>
      <c r="H972">
        <v>594</v>
      </c>
      <c r="I972" s="4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5"/>
        <v>40672.208333333336</v>
      </c>
      <c r="O972" s="8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28</v>
      </c>
      <c r="G973" t="s">
        <v>14</v>
      </c>
      <c r="H973">
        <v>24</v>
      </c>
      <c r="I973" s="4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5"/>
        <v>41555.208333333336</v>
      </c>
      <c r="O973" s="8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</v>
      </c>
      <c r="G974" t="s">
        <v>20</v>
      </c>
      <c r="H974">
        <v>1681</v>
      </c>
      <c r="I974" s="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5"/>
        <v>41792.208333333336</v>
      </c>
      <c r="O974" s="8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22</v>
      </c>
      <c r="G975" t="s">
        <v>14</v>
      </c>
      <c r="H975">
        <v>252</v>
      </c>
      <c r="I975" s="4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5"/>
        <v>40522.25</v>
      </c>
      <c r="O975" s="8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374</v>
      </c>
      <c r="G976" t="s">
        <v>20</v>
      </c>
      <c r="H976">
        <v>32</v>
      </c>
      <c r="I976" s="4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5"/>
        <v>41412.208333333336</v>
      </c>
      <c r="O976" s="8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155</v>
      </c>
      <c r="G977" t="s">
        <v>20</v>
      </c>
      <c r="H977">
        <v>135</v>
      </c>
      <c r="I977" s="4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5"/>
        <v>42337.25</v>
      </c>
      <c r="O977" s="8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</v>
      </c>
      <c r="G978" t="s">
        <v>20</v>
      </c>
      <c r="H978">
        <v>140</v>
      </c>
      <c r="I978" s="4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5"/>
        <v>40571.25</v>
      </c>
      <c r="O978" s="8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74</v>
      </c>
      <c r="G979" t="s">
        <v>14</v>
      </c>
      <c r="H979">
        <v>67</v>
      </c>
      <c r="I979" s="4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5"/>
        <v>43138.25</v>
      </c>
      <c r="O979" s="8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</v>
      </c>
      <c r="G980" t="s">
        <v>20</v>
      </c>
      <c r="H980">
        <v>92</v>
      </c>
      <c r="I980" s="4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5"/>
        <v>42686.25</v>
      </c>
      <c r="O980" s="8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</v>
      </c>
      <c r="G981" t="s">
        <v>20</v>
      </c>
      <c r="H981">
        <v>1015</v>
      </c>
      <c r="I981" s="4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5"/>
        <v>42078.208333333328</v>
      </c>
      <c r="O981" s="8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</v>
      </c>
      <c r="G982" t="s">
        <v>14</v>
      </c>
      <c r="H982">
        <v>742</v>
      </c>
      <c r="I982" s="4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5"/>
        <v>42307.208333333328</v>
      </c>
      <c r="O982" s="8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</v>
      </c>
      <c r="G983" t="s">
        <v>20</v>
      </c>
      <c r="H983">
        <v>323</v>
      </c>
      <c r="I983" s="4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5"/>
        <v>43094.25</v>
      </c>
      <c r="O983" s="8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85</v>
      </c>
      <c r="G984" t="s">
        <v>14</v>
      </c>
      <c r="H984">
        <v>75</v>
      </c>
      <c r="I984" s="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5"/>
        <v>40743.208333333336</v>
      </c>
      <c r="O984" s="8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146</v>
      </c>
      <c r="G985" t="s">
        <v>20</v>
      </c>
      <c r="H985">
        <v>2326</v>
      </c>
      <c r="I985" s="4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5"/>
        <v>43681.208333333328</v>
      </c>
      <c r="O985" s="8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</v>
      </c>
      <c r="G986" t="s">
        <v>20</v>
      </c>
      <c r="H986">
        <v>381</v>
      </c>
      <c r="I986" s="4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5"/>
        <v>43716.208333333328</v>
      </c>
      <c r="O986" s="8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</v>
      </c>
      <c r="G987" t="s">
        <v>14</v>
      </c>
      <c r="H987">
        <v>4405</v>
      </c>
      <c r="I987" s="4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5"/>
        <v>41614.25</v>
      </c>
      <c r="O987" s="8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</v>
      </c>
      <c r="G988" t="s">
        <v>14</v>
      </c>
      <c r="H988">
        <v>92</v>
      </c>
      <c r="I988" s="4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5"/>
        <v>40638.208333333336</v>
      </c>
      <c r="O988" s="8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217</v>
      </c>
      <c r="G989" t="s">
        <v>20</v>
      </c>
      <c r="H989">
        <v>480</v>
      </c>
      <c r="I989" s="4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5"/>
        <v>42852.208333333328</v>
      </c>
      <c r="O989" s="8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</v>
      </c>
      <c r="G990" t="s">
        <v>14</v>
      </c>
      <c r="H990">
        <v>64</v>
      </c>
      <c r="I990" s="4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5"/>
        <v>42686.25</v>
      </c>
      <c r="O990" s="8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500</v>
      </c>
      <c r="G991" t="s">
        <v>20</v>
      </c>
      <c r="H991">
        <v>226</v>
      </c>
      <c r="I991" s="4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5"/>
        <v>43571.208333333328</v>
      </c>
      <c r="O991" s="8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88</v>
      </c>
      <c r="G992" t="s">
        <v>14</v>
      </c>
      <c r="H992">
        <v>64</v>
      </c>
      <c r="I992" s="4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5"/>
        <v>42432.25</v>
      </c>
      <c r="O992" s="8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</v>
      </c>
      <c r="G993" t="s">
        <v>20</v>
      </c>
      <c r="H993">
        <v>241</v>
      </c>
      <c r="I993" s="4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5"/>
        <v>41907.208333333336</v>
      </c>
      <c r="O993" s="8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427</v>
      </c>
      <c r="G994" t="s">
        <v>20</v>
      </c>
      <c r="H994">
        <v>132</v>
      </c>
      <c r="I994" s="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5"/>
        <v>43227.208333333328</v>
      </c>
      <c r="O994" s="8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5"/>
        <v>42362.25</v>
      </c>
      <c r="O995" s="8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</v>
      </c>
      <c r="G996" t="s">
        <v>14</v>
      </c>
      <c r="H996">
        <v>842</v>
      </c>
      <c r="I996" s="4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5"/>
        <v>41929.208333333336</v>
      </c>
      <c r="O996" s="8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</v>
      </c>
      <c r="G997" t="s">
        <v>20</v>
      </c>
      <c r="H997">
        <v>2043</v>
      </c>
      <c r="I997" s="4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5"/>
        <v>43408.208333333328</v>
      </c>
      <c r="O997" s="8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73</v>
      </c>
      <c r="G998" t="s">
        <v>14</v>
      </c>
      <c r="H998">
        <v>112</v>
      </c>
      <c r="I998" s="4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5"/>
        <v>41276.25</v>
      </c>
      <c r="O998" s="8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61</v>
      </c>
      <c r="G999" t="s">
        <v>74</v>
      </c>
      <c r="H999">
        <v>139</v>
      </c>
      <c r="I999" s="4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5"/>
        <v>41659.25</v>
      </c>
      <c r="O999" s="8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57</v>
      </c>
      <c r="G1000" t="s">
        <v>14</v>
      </c>
      <c r="H1000">
        <v>374</v>
      </c>
      <c r="I1000" s="4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5"/>
        <v>40220.25</v>
      </c>
      <c r="O1000" s="8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57</v>
      </c>
      <c r="G1001" t="s">
        <v>74</v>
      </c>
      <c r="H1001">
        <v>1122</v>
      </c>
      <c r="I1001" s="4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5"/>
        <v>42550.208333333328</v>
      </c>
      <c r="O1001" s="8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FF0066"/>
        <color rgb="FF66FF33"/>
        <color rgb="FF0099FF"/>
      </colorScale>
    </cfRule>
  </conditionalFormatting>
  <conditionalFormatting sqref="G2:G1001">
    <cfRule type="expression" dxfId="9" priority="3">
      <formula>$G2="live"</formula>
    </cfRule>
    <cfRule type="expression" dxfId="8" priority="4">
      <formula>$G2="canceled"</formula>
    </cfRule>
    <cfRule type="expression" dxfId="7" priority="5">
      <formula>$G2="successful"</formula>
    </cfRule>
    <cfRule type="expression" dxfId="6" priority="6">
      <formula>$G2="failed"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4272-32AB-4142-BC5F-FF059B8916FE}">
  <dimension ref="A1:F14"/>
  <sheetViews>
    <sheetView workbookViewId="0">
      <selection activeCell="J38" sqref="J38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6" t="s">
        <v>6</v>
      </c>
      <c r="B1" t="s">
        <v>2069</v>
      </c>
    </row>
    <row r="3" spans="1:6" x14ac:dyDescent="0.35">
      <c r="A3" s="6" t="s">
        <v>2068</v>
      </c>
      <c r="B3" s="6" t="s">
        <v>2070</v>
      </c>
    </row>
    <row r="4" spans="1:6" x14ac:dyDescent="0.3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2064</v>
      </c>
      <c r="E8">
        <v>4</v>
      </c>
      <c r="F8">
        <v>4</v>
      </c>
    </row>
    <row r="9" spans="1:6" x14ac:dyDescent="0.3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77939-7501-482A-B3CE-BFBE19ED02C0}">
  <dimension ref="A1:F14"/>
  <sheetViews>
    <sheetView workbookViewId="0">
      <selection activeCell="B5" sqref="B5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6.75" bestFit="1" customWidth="1"/>
    <col min="4" max="4" width="5.75" bestFit="1" customWidth="1"/>
    <col min="5" max="5" width="9.25" bestFit="1" customWidth="1"/>
    <col min="6" max="6" width="10.58203125" bestFit="1" customWidth="1"/>
    <col min="7" max="7" width="18.5" bestFit="1" customWidth="1"/>
    <col min="8" max="8" width="15.83203125" bestFit="1" customWidth="1"/>
    <col min="9" max="9" width="18.5" bestFit="1" customWidth="1"/>
    <col min="10" max="10" width="20.58203125" bestFit="1" customWidth="1"/>
    <col min="11" max="11" width="23.25" bestFit="1" customWidth="1"/>
  </cols>
  <sheetData>
    <row r="1" spans="1:6" x14ac:dyDescent="0.35">
      <c r="A1" s="6" t="s">
        <v>6</v>
      </c>
      <c r="B1" t="s">
        <v>2069</v>
      </c>
    </row>
    <row r="3" spans="1:6" x14ac:dyDescent="0.35">
      <c r="A3" s="6" t="s">
        <v>2068</v>
      </c>
      <c r="B3" s="6" t="s">
        <v>2070</v>
      </c>
    </row>
    <row r="4" spans="1:6" x14ac:dyDescent="0.3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7" t="s">
        <v>2041</v>
      </c>
      <c r="B5" s="13">
        <v>6.1797752808988762E-2</v>
      </c>
      <c r="C5" s="13">
        <v>0.33707865168539325</v>
      </c>
      <c r="D5" s="13">
        <v>2.8089887640449437E-2</v>
      </c>
      <c r="E5" s="13">
        <v>0.5730337078651685</v>
      </c>
      <c r="F5" s="13">
        <v>1</v>
      </c>
    </row>
    <row r="6" spans="1:6" x14ac:dyDescent="0.35">
      <c r="A6" s="7" t="s">
        <v>2033</v>
      </c>
      <c r="B6" s="13">
        <v>8.6956521739130432E-2</v>
      </c>
      <c r="C6" s="13">
        <v>0.43478260869565216</v>
      </c>
      <c r="D6" s="13">
        <v>0</v>
      </c>
      <c r="E6" s="13">
        <v>0.47826086956521741</v>
      </c>
      <c r="F6" s="13">
        <v>1</v>
      </c>
    </row>
    <row r="7" spans="1:6" x14ac:dyDescent="0.35">
      <c r="A7" s="7" t="s">
        <v>2050</v>
      </c>
      <c r="B7" s="13">
        <v>2.0833333333333332E-2</v>
      </c>
      <c r="C7" s="13">
        <v>0.47916666666666669</v>
      </c>
      <c r="D7" s="13">
        <v>6.25E-2</v>
      </c>
      <c r="E7" s="13">
        <v>0.4375</v>
      </c>
      <c r="F7" s="13">
        <v>1</v>
      </c>
    </row>
    <row r="8" spans="1:6" x14ac:dyDescent="0.35">
      <c r="A8" s="7" t="s">
        <v>2064</v>
      </c>
      <c r="B8" s="13">
        <v>0</v>
      </c>
      <c r="C8" s="13">
        <v>0</v>
      </c>
      <c r="D8" s="13">
        <v>0</v>
      </c>
      <c r="E8" s="13">
        <v>1</v>
      </c>
      <c r="F8" s="13">
        <v>1</v>
      </c>
    </row>
    <row r="9" spans="1:6" x14ac:dyDescent="0.35">
      <c r="A9" s="7" t="s">
        <v>2035</v>
      </c>
      <c r="B9" s="13">
        <v>5.7142857142857141E-2</v>
      </c>
      <c r="C9" s="13">
        <v>0.37714285714285717</v>
      </c>
      <c r="D9" s="13">
        <v>0</v>
      </c>
      <c r="E9" s="13">
        <v>0.56571428571428573</v>
      </c>
      <c r="F9" s="13">
        <v>1</v>
      </c>
    </row>
    <row r="10" spans="1:6" x14ac:dyDescent="0.35">
      <c r="A10" s="7" t="s">
        <v>2054</v>
      </c>
      <c r="B10" s="13">
        <v>9.5238095238095233E-2</v>
      </c>
      <c r="C10" s="13">
        <v>0.26190476190476192</v>
      </c>
      <c r="D10" s="13">
        <v>2.3809523809523808E-2</v>
      </c>
      <c r="E10" s="13">
        <v>0.61904761904761907</v>
      </c>
      <c r="F10" s="13">
        <v>1</v>
      </c>
    </row>
    <row r="11" spans="1:6" x14ac:dyDescent="0.35">
      <c r="A11" s="7" t="s">
        <v>2047</v>
      </c>
      <c r="B11" s="13">
        <v>2.9850746268656716E-2</v>
      </c>
      <c r="C11" s="13">
        <v>0.35820895522388058</v>
      </c>
      <c r="D11" s="13">
        <v>1.4925373134328358E-2</v>
      </c>
      <c r="E11" s="13">
        <v>0.59701492537313428</v>
      </c>
      <c r="F11" s="13">
        <v>1</v>
      </c>
    </row>
    <row r="12" spans="1:6" x14ac:dyDescent="0.35">
      <c r="A12" s="7" t="s">
        <v>2037</v>
      </c>
      <c r="B12" s="13">
        <v>2.0833333333333332E-2</v>
      </c>
      <c r="C12" s="13">
        <v>0.29166666666666669</v>
      </c>
      <c r="D12" s="13">
        <v>2.0833333333333332E-2</v>
      </c>
      <c r="E12" s="13">
        <v>0.66666666666666663</v>
      </c>
      <c r="F12" s="13">
        <v>1</v>
      </c>
    </row>
    <row r="13" spans="1:6" x14ac:dyDescent="0.35">
      <c r="A13" s="7" t="s">
        <v>2039</v>
      </c>
      <c r="B13" s="13">
        <v>6.6860465116279064E-2</v>
      </c>
      <c r="C13" s="13">
        <v>0.38372093023255816</v>
      </c>
      <c r="D13" s="13">
        <v>5.8139534883720929E-3</v>
      </c>
      <c r="E13" s="13">
        <v>0.54360465116279066</v>
      </c>
      <c r="F13" s="13">
        <v>1</v>
      </c>
    </row>
    <row r="14" spans="1:6" x14ac:dyDescent="0.35">
      <c r="A14" s="7" t="s">
        <v>2067</v>
      </c>
      <c r="B14" s="13">
        <v>5.7000000000000002E-2</v>
      </c>
      <c r="C14" s="13">
        <v>0.36399999999999999</v>
      </c>
      <c r="D14" s="13">
        <v>1.4E-2</v>
      </c>
      <c r="E14" s="13">
        <v>0.56499999999999995</v>
      </c>
      <c r="F14" s="13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8D9B-3F92-4C4C-BA37-BA1FD15FC6D9}">
  <dimension ref="A1:F30"/>
  <sheetViews>
    <sheetView workbookViewId="0">
      <selection activeCell="R45" sqref="R45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6" t="s">
        <v>6</v>
      </c>
      <c r="B1" t="s">
        <v>2069</v>
      </c>
    </row>
    <row r="2" spans="1:6" x14ac:dyDescent="0.35">
      <c r="A2" s="6" t="s">
        <v>2031</v>
      </c>
      <c r="B2" t="s">
        <v>2069</v>
      </c>
    </row>
    <row r="4" spans="1:6" x14ac:dyDescent="0.35">
      <c r="A4" s="6" t="s">
        <v>2068</v>
      </c>
      <c r="B4" s="6" t="s">
        <v>2070</v>
      </c>
    </row>
    <row r="5" spans="1:6" x14ac:dyDescent="0.3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7" t="s">
        <v>2065</v>
      </c>
      <c r="E7">
        <v>4</v>
      </c>
      <c r="F7">
        <v>4</v>
      </c>
    </row>
    <row r="8" spans="1:6" x14ac:dyDescent="0.3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7" t="s">
        <v>2043</v>
      </c>
      <c r="C10">
        <v>8</v>
      </c>
      <c r="E10">
        <v>10</v>
      </c>
      <c r="F10">
        <v>18</v>
      </c>
    </row>
    <row r="11" spans="1:6" x14ac:dyDescent="0.3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7" t="s">
        <v>2057</v>
      </c>
      <c r="C15">
        <v>3</v>
      </c>
      <c r="E15">
        <v>4</v>
      </c>
      <c r="F15">
        <v>7</v>
      </c>
    </row>
    <row r="16" spans="1:6" x14ac:dyDescent="0.3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7" t="s">
        <v>2056</v>
      </c>
      <c r="C20">
        <v>4</v>
      </c>
      <c r="E20">
        <v>4</v>
      </c>
      <c r="F20">
        <v>8</v>
      </c>
    </row>
    <row r="21" spans="1:6" x14ac:dyDescent="0.3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7" t="s">
        <v>2063</v>
      </c>
      <c r="C22">
        <v>9</v>
      </c>
      <c r="E22">
        <v>5</v>
      </c>
      <c r="F22">
        <v>14</v>
      </c>
    </row>
    <row r="23" spans="1:6" x14ac:dyDescent="0.3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7" t="s">
        <v>2059</v>
      </c>
      <c r="C25">
        <v>7</v>
      </c>
      <c r="E25">
        <v>14</v>
      </c>
      <c r="F25">
        <v>21</v>
      </c>
    </row>
    <row r="26" spans="1:6" x14ac:dyDescent="0.3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7" t="s">
        <v>2062</v>
      </c>
      <c r="E29">
        <v>3</v>
      </c>
      <c r="F29">
        <v>3</v>
      </c>
    </row>
    <row r="30" spans="1:6" x14ac:dyDescent="0.3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AE685-1EC0-4F85-B3B2-7B85173C9680}">
  <dimension ref="A1:F30"/>
  <sheetViews>
    <sheetView workbookViewId="0">
      <selection activeCell="N40" sqref="N40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6.75" bestFit="1" customWidth="1"/>
    <col min="4" max="4" width="5.75" bestFit="1" customWidth="1"/>
    <col min="5" max="5" width="9.25" bestFit="1" customWidth="1"/>
    <col min="6" max="7" width="10.58203125" bestFit="1" customWidth="1"/>
  </cols>
  <sheetData>
    <row r="1" spans="1:6" x14ac:dyDescent="0.35">
      <c r="A1" s="6" t="s">
        <v>6</v>
      </c>
      <c r="B1" t="s">
        <v>2069</v>
      </c>
    </row>
    <row r="2" spans="1:6" x14ac:dyDescent="0.35">
      <c r="A2" s="6" t="s">
        <v>2031</v>
      </c>
      <c r="B2" t="s">
        <v>2069</v>
      </c>
    </row>
    <row r="4" spans="1:6" x14ac:dyDescent="0.35">
      <c r="A4" s="6" t="s">
        <v>2068</v>
      </c>
      <c r="B4" s="6" t="s">
        <v>2070</v>
      </c>
    </row>
    <row r="5" spans="1:6" x14ac:dyDescent="0.3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7" t="s">
        <v>2049</v>
      </c>
      <c r="B6" s="13">
        <v>2.9411764705882353E-2</v>
      </c>
      <c r="C6" s="13">
        <v>0.29411764705882354</v>
      </c>
      <c r="D6" s="13">
        <v>5.8823529411764705E-2</v>
      </c>
      <c r="E6" s="13">
        <v>0.61764705882352944</v>
      </c>
      <c r="F6" s="13">
        <v>1</v>
      </c>
    </row>
    <row r="7" spans="1:6" x14ac:dyDescent="0.35">
      <c r="A7" s="7" t="s">
        <v>2065</v>
      </c>
      <c r="B7" s="13">
        <v>0</v>
      </c>
      <c r="C7" s="13">
        <v>0</v>
      </c>
      <c r="D7" s="13">
        <v>0</v>
      </c>
      <c r="E7" s="13">
        <v>1</v>
      </c>
      <c r="F7" s="13">
        <v>1</v>
      </c>
    </row>
    <row r="8" spans="1:6" x14ac:dyDescent="0.35">
      <c r="A8" s="7" t="s">
        <v>2042</v>
      </c>
      <c r="B8" s="13">
        <v>6.6666666666666666E-2</v>
      </c>
      <c r="C8" s="13">
        <v>0.35</v>
      </c>
      <c r="D8" s="13">
        <v>1.6666666666666666E-2</v>
      </c>
      <c r="E8" s="13">
        <v>0.56666666666666665</v>
      </c>
      <c r="F8" s="13">
        <v>1</v>
      </c>
    </row>
    <row r="9" spans="1:6" x14ac:dyDescent="0.35">
      <c r="A9" s="7" t="s">
        <v>2044</v>
      </c>
      <c r="B9" s="13">
        <v>5.4054054054054057E-2</v>
      </c>
      <c r="C9" s="13">
        <v>0.32432432432432434</v>
      </c>
      <c r="D9" s="13">
        <v>2.7027027027027029E-2</v>
      </c>
      <c r="E9" s="13">
        <v>0.59459459459459463</v>
      </c>
      <c r="F9" s="13">
        <v>1</v>
      </c>
    </row>
    <row r="10" spans="1:6" x14ac:dyDescent="0.35">
      <c r="A10" s="7" t="s">
        <v>2043</v>
      </c>
      <c r="B10" s="13">
        <v>0</v>
      </c>
      <c r="C10" s="13">
        <v>0.44444444444444442</v>
      </c>
      <c r="D10" s="13">
        <v>0</v>
      </c>
      <c r="E10" s="13">
        <v>0.55555555555555558</v>
      </c>
      <c r="F10" s="13">
        <v>1</v>
      </c>
    </row>
    <row r="11" spans="1:6" x14ac:dyDescent="0.35">
      <c r="A11" s="7" t="s">
        <v>2053</v>
      </c>
      <c r="B11" s="13">
        <v>5.8823529411764705E-2</v>
      </c>
      <c r="C11" s="13">
        <v>0.41176470588235292</v>
      </c>
      <c r="D11" s="13">
        <v>0</v>
      </c>
      <c r="E11" s="13">
        <v>0.52941176470588236</v>
      </c>
      <c r="F11" s="13">
        <v>1</v>
      </c>
    </row>
    <row r="12" spans="1:6" x14ac:dyDescent="0.35">
      <c r="A12" s="7" t="s">
        <v>2034</v>
      </c>
      <c r="B12" s="13">
        <v>8.6956521739130432E-2</v>
      </c>
      <c r="C12" s="13">
        <v>0.43478260869565216</v>
      </c>
      <c r="D12" s="13">
        <v>0</v>
      </c>
      <c r="E12" s="13">
        <v>0.47826086956521741</v>
      </c>
      <c r="F12" s="13">
        <v>1</v>
      </c>
    </row>
    <row r="13" spans="1:6" x14ac:dyDescent="0.35">
      <c r="A13" s="7" t="s">
        <v>2045</v>
      </c>
      <c r="B13" s="13">
        <v>6.6666666666666666E-2</v>
      </c>
      <c r="C13" s="13">
        <v>0.42222222222222222</v>
      </c>
      <c r="D13" s="13">
        <v>0</v>
      </c>
      <c r="E13" s="13">
        <v>0.51111111111111107</v>
      </c>
      <c r="F13" s="13">
        <v>1</v>
      </c>
    </row>
    <row r="14" spans="1:6" x14ac:dyDescent="0.35">
      <c r="A14" s="7" t="s">
        <v>2058</v>
      </c>
      <c r="B14" s="13">
        <v>5.8823529411764705E-2</v>
      </c>
      <c r="C14" s="13">
        <v>0.35294117647058826</v>
      </c>
      <c r="D14" s="13">
        <v>0</v>
      </c>
      <c r="E14" s="13">
        <v>0.58823529411764708</v>
      </c>
      <c r="F14" s="13">
        <v>1</v>
      </c>
    </row>
    <row r="15" spans="1:6" x14ac:dyDescent="0.35">
      <c r="A15" s="7" t="s">
        <v>2057</v>
      </c>
      <c r="B15" s="13">
        <v>0</v>
      </c>
      <c r="C15" s="13">
        <v>0.42857142857142855</v>
      </c>
      <c r="D15" s="13">
        <v>0</v>
      </c>
      <c r="E15" s="13">
        <v>0.5714285714285714</v>
      </c>
      <c r="F15" s="13">
        <v>1</v>
      </c>
    </row>
    <row r="16" spans="1:6" x14ac:dyDescent="0.35">
      <c r="A16" s="7" t="s">
        <v>2061</v>
      </c>
      <c r="B16" s="13">
        <v>0</v>
      </c>
      <c r="C16" s="13">
        <v>0.61538461538461542</v>
      </c>
      <c r="D16" s="13">
        <v>7.6923076923076927E-2</v>
      </c>
      <c r="E16" s="13">
        <v>0.30769230769230771</v>
      </c>
      <c r="F16" s="13">
        <v>1</v>
      </c>
    </row>
    <row r="17" spans="1:6" x14ac:dyDescent="0.35">
      <c r="A17" s="7" t="s">
        <v>2048</v>
      </c>
      <c r="B17" s="13">
        <v>4.7619047619047616E-2</v>
      </c>
      <c r="C17" s="13">
        <v>0.2857142857142857</v>
      </c>
      <c r="D17" s="13">
        <v>4.7619047619047616E-2</v>
      </c>
      <c r="E17" s="13">
        <v>0.61904761904761907</v>
      </c>
      <c r="F17" s="13">
        <v>1</v>
      </c>
    </row>
    <row r="18" spans="1:6" x14ac:dyDescent="0.35">
      <c r="A18" s="7" t="s">
        <v>2055</v>
      </c>
      <c r="B18" s="13">
        <v>9.5238095238095233E-2</v>
      </c>
      <c r="C18" s="13">
        <v>0.26190476190476192</v>
      </c>
      <c r="D18" s="13">
        <v>2.3809523809523808E-2</v>
      </c>
      <c r="E18" s="13">
        <v>0.61904761904761907</v>
      </c>
      <c r="F18" s="13">
        <v>1</v>
      </c>
    </row>
    <row r="19" spans="1:6" x14ac:dyDescent="0.35">
      <c r="A19" s="7" t="s">
        <v>2040</v>
      </c>
      <c r="B19" s="13">
        <v>6.6860465116279064E-2</v>
      </c>
      <c r="C19" s="13">
        <v>0.38372093023255816</v>
      </c>
      <c r="D19" s="13">
        <v>5.8139534883720929E-3</v>
      </c>
      <c r="E19" s="13">
        <v>0.54360465116279066</v>
      </c>
      <c r="F19" s="13">
        <v>1</v>
      </c>
    </row>
    <row r="20" spans="1:6" x14ac:dyDescent="0.35">
      <c r="A20" s="7" t="s">
        <v>2056</v>
      </c>
      <c r="B20" s="13">
        <v>0</v>
      </c>
      <c r="C20" s="13">
        <v>0.5</v>
      </c>
      <c r="D20" s="13">
        <v>0</v>
      </c>
      <c r="E20" s="13">
        <v>0.5</v>
      </c>
      <c r="F20" s="13">
        <v>1</v>
      </c>
    </row>
    <row r="21" spans="1:6" x14ac:dyDescent="0.35">
      <c r="A21" s="7" t="s">
        <v>2036</v>
      </c>
      <c r="B21" s="13">
        <v>7.0588235294117646E-2</v>
      </c>
      <c r="C21" s="13">
        <v>0.35294117647058826</v>
      </c>
      <c r="D21" s="13">
        <v>0</v>
      </c>
      <c r="E21" s="13">
        <v>0.57647058823529407</v>
      </c>
      <c r="F21" s="13">
        <v>1</v>
      </c>
    </row>
    <row r="22" spans="1:6" x14ac:dyDescent="0.35">
      <c r="A22" s="7" t="s">
        <v>2063</v>
      </c>
      <c r="B22" s="13">
        <v>0</v>
      </c>
      <c r="C22" s="13">
        <v>0.6428571428571429</v>
      </c>
      <c r="D22" s="13">
        <v>0</v>
      </c>
      <c r="E22" s="13">
        <v>0.35714285714285715</v>
      </c>
      <c r="F22" s="13">
        <v>1</v>
      </c>
    </row>
    <row r="23" spans="1:6" x14ac:dyDescent="0.35">
      <c r="A23" s="7" t="s">
        <v>2052</v>
      </c>
      <c r="B23" s="13">
        <v>6.25E-2</v>
      </c>
      <c r="C23" s="13">
        <v>0.3125</v>
      </c>
      <c r="D23" s="13">
        <v>6.25E-2</v>
      </c>
      <c r="E23" s="13">
        <v>0.5625</v>
      </c>
      <c r="F23" s="13">
        <v>1</v>
      </c>
    </row>
    <row r="24" spans="1:6" x14ac:dyDescent="0.35">
      <c r="A24" s="7" t="s">
        <v>2060</v>
      </c>
      <c r="B24" s="13">
        <v>0.17647058823529413</v>
      </c>
      <c r="C24" s="13">
        <v>0.17647058823529413</v>
      </c>
      <c r="D24" s="13">
        <v>0</v>
      </c>
      <c r="E24" s="13">
        <v>0.6470588235294118</v>
      </c>
      <c r="F24" s="13">
        <v>1</v>
      </c>
    </row>
    <row r="25" spans="1:6" x14ac:dyDescent="0.35">
      <c r="A25" s="7" t="s">
        <v>2059</v>
      </c>
      <c r="B25" s="13">
        <v>0</v>
      </c>
      <c r="C25" s="13">
        <v>0.33333333333333331</v>
      </c>
      <c r="D25" s="13">
        <v>0</v>
      </c>
      <c r="E25" s="13">
        <v>0.66666666666666663</v>
      </c>
      <c r="F25" s="13">
        <v>1</v>
      </c>
    </row>
    <row r="26" spans="1:6" x14ac:dyDescent="0.35">
      <c r="A26" s="7" t="s">
        <v>2051</v>
      </c>
      <c r="B26" s="13">
        <v>2.8571428571428571E-2</v>
      </c>
      <c r="C26" s="13">
        <v>0.42857142857142855</v>
      </c>
      <c r="D26" s="13">
        <v>5.7142857142857141E-2</v>
      </c>
      <c r="E26" s="13">
        <v>0.48571428571428571</v>
      </c>
      <c r="F26" s="13">
        <v>1</v>
      </c>
    </row>
    <row r="27" spans="1:6" x14ac:dyDescent="0.35">
      <c r="A27" s="7" t="s">
        <v>2046</v>
      </c>
      <c r="B27" s="13">
        <v>0</v>
      </c>
      <c r="C27" s="13">
        <v>0.35555555555555557</v>
      </c>
      <c r="D27" s="13">
        <v>2.2222222222222223E-2</v>
      </c>
      <c r="E27" s="13">
        <v>0.62222222222222223</v>
      </c>
      <c r="F27" s="13">
        <v>1</v>
      </c>
    </row>
    <row r="28" spans="1:6" x14ac:dyDescent="0.35">
      <c r="A28" s="7" t="s">
        <v>2038</v>
      </c>
      <c r="B28" s="13">
        <v>3.9215686274509803E-2</v>
      </c>
      <c r="C28" s="13">
        <v>0.23529411764705882</v>
      </c>
      <c r="D28" s="13">
        <v>1.9607843137254902E-2</v>
      </c>
      <c r="E28" s="13">
        <v>0.70588235294117652</v>
      </c>
      <c r="F28" s="13">
        <v>1</v>
      </c>
    </row>
    <row r="29" spans="1:6" x14ac:dyDescent="0.35">
      <c r="A29" s="7" t="s">
        <v>2062</v>
      </c>
      <c r="B29" s="13">
        <v>0</v>
      </c>
      <c r="C29" s="13">
        <v>0</v>
      </c>
      <c r="D29" s="13">
        <v>0</v>
      </c>
      <c r="E29" s="13">
        <v>1</v>
      </c>
      <c r="F29" s="13">
        <v>1</v>
      </c>
    </row>
    <row r="30" spans="1:6" x14ac:dyDescent="0.35">
      <c r="A30" s="7" t="s">
        <v>2067</v>
      </c>
      <c r="B30" s="13">
        <v>5.7000000000000002E-2</v>
      </c>
      <c r="C30" s="13">
        <v>0.36399999999999999</v>
      </c>
      <c r="D30" s="13">
        <v>1.4E-2</v>
      </c>
      <c r="E30" s="13">
        <v>0.56499999999999995</v>
      </c>
      <c r="F30" s="13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BD1A9-ADC0-4927-B788-36684BDB6F1A}">
  <dimension ref="A1:E18"/>
  <sheetViews>
    <sheetView workbookViewId="0">
      <selection activeCell="G30" sqref="G30"/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9.25" bestFit="1" customWidth="1"/>
    <col min="5" max="7" width="10.58203125" bestFit="1" customWidth="1"/>
  </cols>
  <sheetData>
    <row r="1" spans="1:5" x14ac:dyDescent="0.35">
      <c r="A1" s="6" t="s">
        <v>2031</v>
      </c>
      <c r="B1" t="s">
        <v>2069</v>
      </c>
    </row>
    <row r="2" spans="1:5" x14ac:dyDescent="0.35">
      <c r="A2" s="6" t="s">
        <v>2085</v>
      </c>
      <c r="B2" t="s">
        <v>2069</v>
      </c>
    </row>
    <row r="4" spans="1:5" x14ac:dyDescent="0.35">
      <c r="A4" s="6" t="s">
        <v>2068</v>
      </c>
      <c r="B4" s="6" t="s">
        <v>2070</v>
      </c>
    </row>
    <row r="5" spans="1:5" x14ac:dyDescent="0.35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7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D06-4946-448F-B64D-2EF377BC51C8}">
  <dimension ref="A1:H13"/>
  <sheetViews>
    <sheetView workbookViewId="0">
      <selection activeCell="B2" sqref="B2"/>
    </sheetView>
  </sheetViews>
  <sheetFormatPr defaultRowHeight="15.5" x14ac:dyDescent="0.35"/>
  <cols>
    <col min="1" max="1" width="17.5" customWidth="1"/>
    <col min="2" max="2" width="16.33203125" bestFit="1" customWidth="1"/>
    <col min="3" max="3" width="13" bestFit="1" customWidth="1"/>
    <col min="4" max="4" width="16.08203125" bestFit="1" customWidth="1"/>
    <col min="5" max="5" width="11.9140625" bestFit="1" customWidth="1"/>
    <col min="6" max="6" width="18.83203125" bestFit="1" customWidth="1"/>
    <col min="7" max="7" width="15.4140625" bestFit="1" customWidth="1"/>
    <col min="8" max="8" width="18.58203125" bestFit="1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5">
      <c r="A2" t="s">
        <v>2094</v>
      </c>
      <c r="B2">
        <f>COUNTIFS(Crowdfunding!$D$2:$D$1001,"&lt;1000",(Crowdfunding!$G$2:$G$1001),"successful")</f>
        <v>30</v>
      </c>
      <c r="C2">
        <f>COUNTIFS(Crowdfunding!$D$2:$D$1001,"&lt;1000",(Crowdfunding!$G$2:$G$1001),"failed")</f>
        <v>20</v>
      </c>
      <c r="D2">
        <f>COUNTIFS(Crowdfunding!$D$2:$D$1001,"&lt;1000",(Crowdfunding!$G$2:$G$1001),"canceled")</f>
        <v>1</v>
      </c>
      <c r="E2">
        <f>SUM(B2:D2)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35">
      <c r="A3" t="s">
        <v>2095</v>
      </c>
      <c r="B3">
        <f>COUNTIFS(Crowdfunding!$D$2:$D$1001,"&gt;=1000",(Crowdfunding!$D$2:$D$1001),"&lt;=4999",(Crowdfunding!$G$2:$G$1001),"successful")</f>
        <v>191</v>
      </c>
      <c r="C3">
        <f>COUNTIFS(Crowdfunding!$D$2:$D$1001,"&gt;=1000",(Crowdfunding!$D$2:$D$1001),"&lt;=4999",(Crowdfunding!$G$2:$G$1001),"failed")</f>
        <v>38</v>
      </c>
      <c r="D3">
        <f>COUNTIFS(Crowdfunding!$D$2:$D$1001,"&gt;=1000",(Crowdfunding!$D$2:$D$1001),"&lt;=4999",(Crowdfunding!$G$2:$G$1001),"canceled")</f>
        <v>2</v>
      </c>
      <c r="E3">
        <f t="shared" ref="E3:E13" si="0">SUM(B3:D3)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35">
      <c r="A4" t="s">
        <v>2096</v>
      </c>
      <c r="B4">
        <f>COUNTIFS(Crowdfunding!$D$2:$D$1001,"&gt;=5000",(Crowdfunding!$D$2:$D$1001),"&lt;=9999",(Crowdfunding!$G$2:$G$1001),"successful")</f>
        <v>164</v>
      </c>
      <c r="C4">
        <f>COUNTIFS(Crowdfunding!$D$2:$D$1001,"&gt;=5000",(Crowdfunding!$D$2:$D$1001),"&lt;=9999",(Crowdfunding!$G$2:$G$1001),"failed")</f>
        <v>126</v>
      </c>
      <c r="D4">
        <f>COUNTIFS(Crowdfunding!$D$2:$D$1001,"&gt;=5000",(Crowdfunding!$D$2:$D$1001),"&lt;=9999",(Crowdfunding!$G$2:$G$1001),"canceled")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35">
      <c r="A5" t="s">
        <v>2097</v>
      </c>
      <c r="B5">
        <f>COUNTIFS(Crowdfunding!$D$2:$D$1001,"&gt;=10000",(Crowdfunding!$D$2:$D$1001),"&lt;=14999",(Crowdfunding!$G$2:$G$1001),"successful")</f>
        <v>4</v>
      </c>
      <c r="C5">
        <f>COUNTIFS(Crowdfunding!$D$2:$D$1001,"&gt;=10000",(Crowdfunding!$D$2:$D$1001),"&lt;=14999",(Crowdfunding!$G$2:$G$1001),"failed")</f>
        <v>5</v>
      </c>
      <c r="D5">
        <f>COUNTIFS(Crowdfunding!$D$2:$D$1001,"&gt;=10000",(Crowdfunding!$D$2:$D$1001),"&lt;=14999",(Crowdfunding!$G$2:$G$1001),"canceled")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35">
      <c r="A6" t="s">
        <v>2098</v>
      </c>
      <c r="B6">
        <f>COUNTIFS(Crowdfunding!$D$2:$D$1001,"&gt;=15000",(Crowdfunding!$D$2:$D$1001),"&lt;=19999",(Crowdfunding!$G$2:$G$1001),"successful")</f>
        <v>10</v>
      </c>
      <c r="C6">
        <f>COUNTIFS(Crowdfunding!$D$2:$D$1001,"&gt;=15000",(Crowdfunding!$D$2:$D$1001),"&lt;=19999",(Crowdfunding!$G$2:$G$1001),"failed")</f>
        <v>0</v>
      </c>
      <c r="D6">
        <f>COUNTIFS(Crowdfunding!$D$2:$D$1001,"&gt;=15000",(Crowdfunding!$D$2:$D$1001),"&lt;=19999",(Crowdfunding!$G$2:$G$1001),"canceled")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35">
      <c r="A7" t="s">
        <v>2099</v>
      </c>
      <c r="B7">
        <f>COUNTIFS(Crowdfunding!$D$2:$D$1001,"&gt;=20000",(Crowdfunding!$D$2:$D$1001),"&lt;=24999",(Crowdfunding!$G$2:$G$1001),"successful")</f>
        <v>7</v>
      </c>
      <c r="C7">
        <f>COUNTIFS(Crowdfunding!$D$2:$D$1001,"&gt;=20000",(Crowdfunding!$D$2:$D$1001),"&lt;=24999",(Crowdfunding!$G$2:$G$1001),"failed")</f>
        <v>0</v>
      </c>
      <c r="D7">
        <f>COUNTIFS(Crowdfunding!$D$2:$D$1001,"&gt;=20000",(Crowdfunding!$D$2:$D$1001),"&lt;=24999",(Crowdfunding!$G$2:$G$1001),"canceled")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35">
      <c r="A8" t="s">
        <v>2100</v>
      </c>
      <c r="B8">
        <f>COUNTIFS(Crowdfunding!$D$2:$D$1001,"&gt;=25000",(Crowdfunding!$D$2:$D$1001),"&lt;=29999",(Crowdfunding!$G$2:$G$1001),"successful")</f>
        <v>11</v>
      </c>
      <c r="C8">
        <f>COUNTIFS(Crowdfunding!$D$2:$D$1001,"&gt;=25000",(Crowdfunding!$D$2:$D$1001),"&lt;=29999",(Crowdfunding!$G$2:$G$1001),"failed")</f>
        <v>3</v>
      </c>
      <c r="D8">
        <f>COUNTIFS(Crowdfunding!$D$2:$D$1001,"&gt;=25000",(Crowdfunding!$D$2:$D$1001),"&lt;=29999",(Crowdfunding!$G$2:$G$1001),"canceled")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35">
      <c r="A9" t="s">
        <v>2101</v>
      </c>
      <c r="B9">
        <f>COUNTIFS(Crowdfunding!$D$2:$D$1001,"&gt;=30000",(Crowdfunding!$D$2:$D$1001),"&lt;=34999",(Crowdfunding!$G$2:$G$1001),"successful")</f>
        <v>7</v>
      </c>
      <c r="C9">
        <f>COUNTIFS(Crowdfunding!$D$2:$D$1001,"&gt;=30000",(Crowdfunding!$D$2:$D$1001),"&lt;=34999",(Crowdfunding!$G$2:$G$1001),"failed")</f>
        <v>0</v>
      </c>
      <c r="D9">
        <f>COUNTIFS(Crowdfunding!$D$2:$D$1001,"&gt;=30000",(Crowdfunding!$D$2:$D$1001),"&lt;=34999",(Crowdfunding!$G$2:$G$1001),"canceled")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35">
      <c r="A10" t="s">
        <v>2102</v>
      </c>
      <c r="B10">
        <f>COUNTIFS(Crowdfunding!$D$2:$D$1001,"&gt;=35000",(Crowdfunding!$D$2:$D$1001),"&lt;=39999",(Crowdfunding!$G$2:$G$1001),"successful")</f>
        <v>8</v>
      </c>
      <c r="C10">
        <f>COUNTIFS(Crowdfunding!$D$2:$D$1001,"&gt;=35000",(Crowdfunding!$D$2:$D$1001),"&lt;=39999",(Crowdfunding!$G$2:$G$1001),"failed")</f>
        <v>3</v>
      </c>
      <c r="D10">
        <f>COUNTIFS(Crowdfunding!$D$2:$D$1001,"&gt;=35000",(Crowdfunding!$D$2:$D$1001),"&lt;=39999",(Crowdfunding!$G$2:$G$1001),"canceled")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35">
      <c r="A11" t="s">
        <v>2103</v>
      </c>
      <c r="B11">
        <f>COUNTIFS(Crowdfunding!$D$2:$D$1001,"&gt;=40000",(Crowdfunding!$D$2:$D$1001),"&lt;=44999",(Crowdfunding!$G$2:$G$1001),"successful")</f>
        <v>11</v>
      </c>
      <c r="C11">
        <f>COUNTIFS(Crowdfunding!$D$2:$D$1001,"&gt;=40000",(Crowdfunding!$D$2:$D$1001),"&lt;=44999",(Crowdfunding!$G$2:$G$1001),"failed")</f>
        <v>3</v>
      </c>
      <c r="D11">
        <f>COUNTIFS(Crowdfunding!$D$2:$D$1001,"&gt;=40000",(Crowdfunding!$D$2:$D$1001),"&lt;=44999",(Crowdfunding!$G$2:$G$1001),"canceled")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35">
      <c r="A12" t="s">
        <v>2104</v>
      </c>
      <c r="B12">
        <f>COUNTIFS(Crowdfunding!$D$2:$D$1001,"&gt;=45000",(Crowdfunding!$D$2:$D$1001),"&lt;=49999",(Crowdfunding!$G$2:$G$1001),"successful")</f>
        <v>8</v>
      </c>
      <c r="C12">
        <f>COUNTIFS(Crowdfunding!$D$2:$D$1001,"&gt;=45000",(Crowdfunding!$D$2:$D$1001),"&lt;=49999",(Crowdfunding!$G$2:$G$1001),"failed")</f>
        <v>3</v>
      </c>
      <c r="D12">
        <f>COUNTIFS(Crowdfunding!$D$2:$D$1001,"&gt;=45000",(Crowdfunding!$D$2:$D$1001),"&lt;=49999",(Crowdfunding!$G$2:$G$1001),"canceled")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35">
      <c r="A13" t="s">
        <v>2105</v>
      </c>
      <c r="B13">
        <f>COUNTIFS(Crowdfunding!$D$1:$D$1001,"&gt;50000",(Crowdfunding!$G$1:$G$1001),"successful")</f>
        <v>114</v>
      </c>
      <c r="C13">
        <f>COUNTIFS(Crowdfunding!$D$1:$D$1001,"&gt;50000",(Crowdfunding!$G$1:$G$1001),"failed")</f>
        <v>163</v>
      </c>
      <c r="D13">
        <f>COUNTIFS(Crowdfunding!$D$1:$D$1001,"&gt;50000",(Crowdfunding!$G$1:$G$1001),"canceled")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9756-2633-4C9C-B6C4-27F25BD9C2CD}">
  <dimension ref="A1:L566"/>
  <sheetViews>
    <sheetView workbookViewId="0">
      <selection activeCell="H36" sqref="H36"/>
    </sheetView>
  </sheetViews>
  <sheetFormatPr defaultRowHeight="15.5" x14ac:dyDescent="0.35"/>
  <cols>
    <col min="1" max="1" width="9.83203125" customWidth="1"/>
    <col min="2" max="2" width="14.25" customWidth="1"/>
    <col min="5" max="5" width="14.6640625" customWidth="1"/>
    <col min="8" max="8" width="16.75" bestFit="1" customWidth="1"/>
    <col min="9" max="9" width="12.4140625" bestFit="1" customWidth="1"/>
    <col min="11" max="11" width="16.75" bestFit="1" customWidth="1"/>
    <col min="12" max="12" width="10.9140625" bestFit="1" customWidth="1"/>
  </cols>
  <sheetData>
    <row r="1" spans="1:12" ht="16" thickBot="1" x14ac:dyDescent="0.4">
      <c r="A1" t="s">
        <v>4</v>
      </c>
      <c r="B1" t="s">
        <v>5</v>
      </c>
      <c r="D1" t="s">
        <v>4</v>
      </c>
      <c r="E1" t="s">
        <v>5</v>
      </c>
    </row>
    <row r="2" spans="1:12" x14ac:dyDescent="0.35">
      <c r="A2" t="s">
        <v>20</v>
      </c>
      <c r="B2">
        <v>158</v>
      </c>
      <c r="D2" t="s">
        <v>14</v>
      </c>
      <c r="E2">
        <v>0</v>
      </c>
      <c r="H2" s="11" t="s">
        <v>2119</v>
      </c>
      <c r="I2" s="11"/>
      <c r="K2" s="11" t="s">
        <v>2120</v>
      </c>
      <c r="L2" s="11"/>
    </row>
    <row r="3" spans="1:12" x14ac:dyDescent="0.35">
      <c r="A3" t="s">
        <v>20</v>
      </c>
      <c r="B3">
        <v>1425</v>
      </c>
      <c r="D3" t="s">
        <v>14</v>
      </c>
      <c r="E3">
        <v>24</v>
      </c>
    </row>
    <row r="4" spans="1:12" x14ac:dyDescent="0.35">
      <c r="A4" t="s">
        <v>20</v>
      </c>
      <c r="B4">
        <v>174</v>
      </c>
      <c r="D4" t="s">
        <v>14</v>
      </c>
      <c r="E4">
        <v>53</v>
      </c>
      <c r="H4" t="s">
        <v>2106</v>
      </c>
      <c r="I4">
        <v>851.14690265486729</v>
      </c>
      <c r="K4" t="s">
        <v>2106</v>
      </c>
      <c r="L4">
        <v>585.61538461538464</v>
      </c>
    </row>
    <row r="5" spans="1:12" x14ac:dyDescent="0.35">
      <c r="A5" t="s">
        <v>20</v>
      </c>
      <c r="B5">
        <v>227</v>
      </c>
      <c r="D5" t="s">
        <v>14</v>
      </c>
      <c r="E5">
        <v>18</v>
      </c>
      <c r="H5" t="s">
        <v>2107</v>
      </c>
      <c r="I5">
        <v>53.31848861007748</v>
      </c>
      <c r="K5" t="s">
        <v>2107</v>
      </c>
      <c r="L5">
        <v>50.38624046242748</v>
      </c>
    </row>
    <row r="6" spans="1:12" x14ac:dyDescent="0.35">
      <c r="A6" t="s">
        <v>20</v>
      </c>
      <c r="B6">
        <v>220</v>
      </c>
      <c r="D6" t="s">
        <v>14</v>
      </c>
      <c r="E6">
        <v>44</v>
      </c>
      <c r="H6" t="s">
        <v>2108</v>
      </c>
      <c r="I6">
        <v>201</v>
      </c>
      <c r="K6" t="s">
        <v>2108</v>
      </c>
      <c r="L6">
        <v>114.5</v>
      </c>
    </row>
    <row r="7" spans="1:12" x14ac:dyDescent="0.35">
      <c r="A7" t="s">
        <v>20</v>
      </c>
      <c r="B7">
        <v>98</v>
      </c>
      <c r="D7" t="s">
        <v>14</v>
      </c>
      <c r="E7">
        <v>27</v>
      </c>
      <c r="H7" t="s">
        <v>2109</v>
      </c>
      <c r="I7">
        <v>85</v>
      </c>
      <c r="K7" t="s">
        <v>2109</v>
      </c>
      <c r="L7">
        <v>1</v>
      </c>
    </row>
    <row r="8" spans="1:12" x14ac:dyDescent="0.35">
      <c r="A8" t="s">
        <v>20</v>
      </c>
      <c r="B8">
        <v>100</v>
      </c>
      <c r="D8" t="s">
        <v>14</v>
      </c>
      <c r="E8">
        <v>55</v>
      </c>
      <c r="H8" t="s">
        <v>2110</v>
      </c>
      <c r="I8">
        <v>1267.366006183523</v>
      </c>
      <c r="K8" t="s">
        <v>2110</v>
      </c>
      <c r="L8">
        <v>961.30819978260524</v>
      </c>
    </row>
    <row r="9" spans="1:12" x14ac:dyDescent="0.35">
      <c r="A9" t="s">
        <v>20</v>
      </c>
      <c r="B9">
        <v>1249</v>
      </c>
      <c r="D9" t="s">
        <v>14</v>
      </c>
      <c r="E9">
        <v>200</v>
      </c>
      <c r="H9" t="s">
        <v>2111</v>
      </c>
      <c r="I9">
        <v>1606216.5936295739</v>
      </c>
      <c r="K9" t="s">
        <v>2111</v>
      </c>
      <c r="L9">
        <v>924113.45496927318</v>
      </c>
    </row>
    <row r="10" spans="1:12" x14ac:dyDescent="0.35">
      <c r="A10" t="s">
        <v>20</v>
      </c>
      <c r="B10">
        <v>1396</v>
      </c>
      <c r="D10" t="s">
        <v>14</v>
      </c>
      <c r="E10">
        <v>452</v>
      </c>
      <c r="H10" t="s">
        <v>2112</v>
      </c>
      <c r="I10">
        <v>4.9656921345315794</v>
      </c>
      <c r="K10" t="s">
        <v>2112</v>
      </c>
      <c r="L10">
        <v>8.8024511869018625</v>
      </c>
    </row>
    <row r="11" spans="1:12" x14ac:dyDescent="0.35">
      <c r="A11" t="s">
        <v>20</v>
      </c>
      <c r="B11">
        <v>890</v>
      </c>
      <c r="D11" t="s">
        <v>14</v>
      </c>
      <c r="E11">
        <v>674</v>
      </c>
      <c r="H11" t="s">
        <v>2113</v>
      </c>
      <c r="I11">
        <v>2.1761972595812389</v>
      </c>
      <c r="K11" t="s">
        <v>2113</v>
      </c>
      <c r="L11">
        <v>2.7048960546692098</v>
      </c>
    </row>
    <row r="12" spans="1:12" x14ac:dyDescent="0.35">
      <c r="A12" t="s">
        <v>20</v>
      </c>
      <c r="B12">
        <v>142</v>
      </c>
      <c r="D12" t="s">
        <v>14</v>
      </c>
      <c r="E12">
        <v>558</v>
      </c>
      <c r="H12" t="s">
        <v>2114</v>
      </c>
      <c r="I12">
        <v>7279</v>
      </c>
      <c r="K12" t="s">
        <v>2114</v>
      </c>
      <c r="L12">
        <v>6080</v>
      </c>
    </row>
    <row r="13" spans="1:12" x14ac:dyDescent="0.35">
      <c r="A13" t="s">
        <v>20</v>
      </c>
      <c r="B13">
        <v>2673</v>
      </c>
      <c r="D13" t="s">
        <v>14</v>
      </c>
      <c r="E13">
        <v>15</v>
      </c>
      <c r="H13" t="s">
        <v>2115</v>
      </c>
      <c r="I13">
        <v>16</v>
      </c>
      <c r="K13" t="s">
        <v>2115</v>
      </c>
      <c r="L13">
        <v>0</v>
      </c>
    </row>
    <row r="14" spans="1:12" x14ac:dyDescent="0.35">
      <c r="A14" t="s">
        <v>20</v>
      </c>
      <c r="B14">
        <v>163</v>
      </c>
      <c r="D14" t="s">
        <v>14</v>
      </c>
      <c r="E14">
        <v>2307</v>
      </c>
      <c r="H14" t="s">
        <v>2116</v>
      </c>
      <c r="I14">
        <v>7295</v>
      </c>
      <c r="K14" t="s">
        <v>2116</v>
      </c>
      <c r="L14">
        <v>6080</v>
      </c>
    </row>
    <row r="15" spans="1:12" x14ac:dyDescent="0.35">
      <c r="A15" t="s">
        <v>20</v>
      </c>
      <c r="B15">
        <v>2220</v>
      </c>
      <c r="D15" t="s">
        <v>14</v>
      </c>
      <c r="E15">
        <v>88</v>
      </c>
      <c r="H15" t="s">
        <v>2117</v>
      </c>
      <c r="I15">
        <v>480898</v>
      </c>
      <c r="K15" t="s">
        <v>2117</v>
      </c>
      <c r="L15">
        <v>213164</v>
      </c>
    </row>
    <row r="16" spans="1:12" ht="16" thickBot="1" x14ac:dyDescent="0.4">
      <c r="A16" t="s">
        <v>20</v>
      </c>
      <c r="B16">
        <v>1606</v>
      </c>
      <c r="D16" t="s">
        <v>14</v>
      </c>
      <c r="E16">
        <v>48</v>
      </c>
      <c r="H16" s="10" t="s">
        <v>2118</v>
      </c>
      <c r="I16" s="10">
        <v>565</v>
      </c>
      <c r="K16" s="10" t="s">
        <v>2118</v>
      </c>
      <c r="L16" s="10">
        <v>364</v>
      </c>
    </row>
    <row r="17" spans="1:12" x14ac:dyDescent="0.35">
      <c r="A17" t="s">
        <v>20</v>
      </c>
      <c r="B17">
        <v>129</v>
      </c>
      <c r="D17" t="s">
        <v>14</v>
      </c>
      <c r="E17">
        <v>1</v>
      </c>
      <c r="I17">
        <v>1</v>
      </c>
      <c r="L17">
        <v>1</v>
      </c>
    </row>
    <row r="18" spans="1:12" ht="18.5" x14ac:dyDescent="0.45">
      <c r="A18" t="s">
        <v>20</v>
      </c>
      <c r="B18">
        <v>226</v>
      </c>
      <c r="D18" t="s">
        <v>14</v>
      </c>
      <c r="E18">
        <v>1467</v>
      </c>
      <c r="H18" s="12" t="s">
        <v>2122</v>
      </c>
      <c r="I18" s="12"/>
      <c r="J18" s="12"/>
      <c r="K18" s="12" t="s">
        <v>2123</v>
      </c>
    </row>
    <row r="19" spans="1:12" ht="16" thickBot="1" x14ac:dyDescent="0.4">
      <c r="A19" t="s">
        <v>20</v>
      </c>
      <c r="B19">
        <v>5419</v>
      </c>
      <c r="D19" t="s">
        <v>14</v>
      </c>
      <c r="E19">
        <v>75</v>
      </c>
    </row>
    <row r="20" spans="1:12" x14ac:dyDescent="0.35">
      <c r="A20" t="s">
        <v>20</v>
      </c>
      <c r="B20">
        <v>165</v>
      </c>
      <c r="D20" t="s">
        <v>14</v>
      </c>
      <c r="E20">
        <v>120</v>
      </c>
      <c r="H20" s="18" t="s">
        <v>2106</v>
      </c>
      <c r="I20" s="14">
        <f>[1]!MEAN($B$2:$B$566)</f>
        <v>851.14690265486729</v>
      </c>
      <c r="K20" s="18" t="s">
        <v>2106</v>
      </c>
      <c r="L20" s="14">
        <f>[1]!MEAN($E$2:$E$365)</f>
        <v>585.61538461538464</v>
      </c>
    </row>
    <row r="21" spans="1:12" x14ac:dyDescent="0.35">
      <c r="A21" t="s">
        <v>20</v>
      </c>
      <c r="B21">
        <v>1965</v>
      </c>
      <c r="D21" t="s">
        <v>14</v>
      </c>
      <c r="E21">
        <v>2253</v>
      </c>
      <c r="H21" s="19" t="s">
        <v>2108</v>
      </c>
      <c r="I21" s="15">
        <f>MEDIAN($B$2:$B$566)</f>
        <v>201</v>
      </c>
      <c r="K21" s="19" t="s">
        <v>2108</v>
      </c>
      <c r="L21" s="15">
        <f>MEDIAN($E$2:$E$365)</f>
        <v>114.5</v>
      </c>
    </row>
    <row r="22" spans="1:12" x14ac:dyDescent="0.35">
      <c r="A22" t="s">
        <v>20</v>
      </c>
      <c r="B22">
        <v>16</v>
      </c>
      <c r="D22" t="s">
        <v>14</v>
      </c>
      <c r="E22">
        <v>5</v>
      </c>
      <c r="H22" s="19" t="s">
        <v>2115</v>
      </c>
      <c r="I22" s="15">
        <f>MIN($B$2:$B$566)</f>
        <v>16</v>
      </c>
      <c r="K22" s="19" t="s">
        <v>2115</v>
      </c>
      <c r="L22" s="15">
        <f>MIN($E$2:$E$365)</f>
        <v>0</v>
      </c>
    </row>
    <row r="23" spans="1:12" x14ac:dyDescent="0.35">
      <c r="A23" t="s">
        <v>20</v>
      </c>
      <c r="B23">
        <v>107</v>
      </c>
      <c r="D23" t="s">
        <v>14</v>
      </c>
      <c r="E23">
        <v>38</v>
      </c>
      <c r="H23" s="19" t="s">
        <v>2116</v>
      </c>
      <c r="I23" s="16">
        <f>MAX($B$2:$B$566)</f>
        <v>7295</v>
      </c>
      <c r="K23" s="19" t="s">
        <v>2116</v>
      </c>
      <c r="L23" s="16">
        <f>MAX($E$2:$E$365)</f>
        <v>6080</v>
      </c>
    </row>
    <row r="24" spans="1:12" x14ac:dyDescent="0.35">
      <c r="A24" t="s">
        <v>20</v>
      </c>
      <c r="B24">
        <v>134</v>
      </c>
      <c r="D24" t="s">
        <v>14</v>
      </c>
      <c r="E24">
        <v>12</v>
      </c>
      <c r="H24" s="19" t="s">
        <v>2121</v>
      </c>
      <c r="I24" s="16">
        <f>_xlfn.VAR.S($B$2:$B$566)</f>
        <v>1606216.5936295739</v>
      </c>
      <c r="K24" s="19" t="s">
        <v>2121</v>
      </c>
      <c r="L24" s="16">
        <f>_xlfn.VAR.S($E$2:$E$365)</f>
        <v>924113.45496927318</v>
      </c>
    </row>
    <row r="25" spans="1:12" ht="16" thickBot="1" x14ac:dyDescent="0.4">
      <c r="A25" t="s">
        <v>20</v>
      </c>
      <c r="B25">
        <v>198</v>
      </c>
      <c r="D25" t="s">
        <v>14</v>
      </c>
      <c r="E25">
        <v>1684</v>
      </c>
      <c r="H25" s="20" t="s">
        <v>2110</v>
      </c>
      <c r="I25" s="17">
        <f>_xlfn.STDEV.S($B$2:$B$566)</f>
        <v>1267.366006183523</v>
      </c>
      <c r="K25" s="20" t="s">
        <v>2110</v>
      </c>
      <c r="L25" s="17">
        <f>_xlfn.STDEV.S($E$2:$E$365)</f>
        <v>961.30819978260524</v>
      </c>
    </row>
    <row r="26" spans="1:12" x14ac:dyDescent="0.35">
      <c r="A26" t="s">
        <v>20</v>
      </c>
      <c r="B26">
        <v>111</v>
      </c>
      <c r="D26" t="s">
        <v>14</v>
      </c>
      <c r="E26">
        <v>56</v>
      </c>
    </row>
    <row r="27" spans="1:12" x14ac:dyDescent="0.35">
      <c r="A27" t="s">
        <v>20</v>
      </c>
      <c r="B27">
        <v>222</v>
      </c>
      <c r="D27" t="s">
        <v>14</v>
      </c>
      <c r="E27">
        <v>838</v>
      </c>
    </row>
    <row r="28" spans="1:12" x14ac:dyDescent="0.35">
      <c r="A28" t="s">
        <v>20</v>
      </c>
      <c r="B28">
        <v>6212</v>
      </c>
      <c r="D28" t="s">
        <v>14</v>
      </c>
      <c r="E28">
        <v>1000</v>
      </c>
    </row>
    <row r="29" spans="1:12" x14ac:dyDescent="0.35">
      <c r="A29" t="s">
        <v>20</v>
      </c>
      <c r="B29">
        <v>98</v>
      </c>
      <c r="D29" t="s">
        <v>14</v>
      </c>
      <c r="E29">
        <v>1482</v>
      </c>
    </row>
    <row r="30" spans="1:12" x14ac:dyDescent="0.35">
      <c r="A30" t="s">
        <v>20</v>
      </c>
      <c r="B30">
        <v>92</v>
      </c>
      <c r="D30" t="s">
        <v>14</v>
      </c>
      <c r="E30">
        <v>106</v>
      </c>
    </row>
    <row r="31" spans="1:12" x14ac:dyDescent="0.35">
      <c r="A31" t="s">
        <v>20</v>
      </c>
      <c r="B31">
        <v>149</v>
      </c>
      <c r="D31" t="s">
        <v>14</v>
      </c>
      <c r="E31">
        <v>679</v>
      </c>
    </row>
    <row r="32" spans="1:12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2:A566">
    <cfRule type="expression" dxfId="5" priority="3">
      <formula>$A2="successful"</formula>
    </cfRule>
    <cfRule type="expression" dxfId="4" priority="4">
      <formula>$G2="live"</formula>
    </cfRule>
    <cfRule type="expression" dxfId="3" priority="5">
      <formula>$G2="canceled"</formula>
    </cfRule>
    <cfRule type="expression" dxfId="2" priority="6">
      <formula>$G2="successful"</formula>
    </cfRule>
    <cfRule type="expression" dxfId="1" priority="7">
      <formula>$G2="failed"</formula>
    </cfRule>
  </conditionalFormatting>
  <conditionalFormatting sqref="D2:D365">
    <cfRule type="expression" dxfId="0" priority="1">
      <formula>$D2="failed"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Crowdfunding</vt:lpstr>
      <vt:lpstr>Sheet1</vt:lpstr>
      <vt:lpstr>Sheet1_Copy</vt:lpstr>
      <vt:lpstr>Sheet2</vt:lpstr>
      <vt:lpstr>Sheet2_Copy</vt:lpstr>
      <vt:lpstr>Sheet3</vt:lpstr>
      <vt:lpstr>Sheet4</vt:lpstr>
      <vt:lpstr>Sheet5</vt:lpstr>
      <vt:lpstr>DataRange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GPEL_HPENVY</cp:lastModifiedBy>
  <dcterms:created xsi:type="dcterms:W3CDTF">2021-09-29T18:52:28Z</dcterms:created>
  <dcterms:modified xsi:type="dcterms:W3CDTF">2023-07-26T12:06:37Z</dcterms:modified>
</cp:coreProperties>
</file>