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A0E57627-5997-4B10-A016-2ED81EA60EE5}" xr6:coauthVersionLast="45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Iris_midlife" sheetId="3" r:id="rId1"/>
    <sheet name="Iris_takeback" sheetId="5" r:id="rId2"/>
    <sheet name="Iris_prod" sheetId="6" r:id="rId3"/>
    <sheet name="Iris_pestreduc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2" i="7" l="1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0" i="7"/>
  <c r="D60" i="7"/>
  <c r="E59" i="7"/>
  <c r="C59" i="7"/>
  <c r="D59" i="7" s="1"/>
  <c r="E58" i="7"/>
  <c r="D58" i="7"/>
  <c r="E57" i="7"/>
  <c r="D57" i="7"/>
  <c r="E56" i="7"/>
  <c r="C56" i="7"/>
  <c r="D56" i="7" s="1"/>
  <c r="E55" i="7"/>
  <c r="D55" i="7"/>
  <c r="E54" i="7"/>
  <c r="D54" i="7"/>
  <c r="E53" i="7"/>
  <c r="C53" i="7"/>
  <c r="D53" i="7" s="1"/>
  <c r="C52" i="7"/>
  <c r="E52" i="7" s="1"/>
  <c r="C51" i="7"/>
  <c r="E51" i="7" s="1"/>
  <c r="E50" i="7"/>
  <c r="C50" i="7"/>
  <c r="D50" i="7" s="1"/>
  <c r="C49" i="7"/>
  <c r="E49" i="7" s="1"/>
  <c r="C48" i="7"/>
  <c r="E48" i="7" s="1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C39" i="7"/>
  <c r="E39" i="7" s="1"/>
  <c r="C38" i="7"/>
  <c r="E38" i="7" s="1"/>
  <c r="E37" i="7"/>
  <c r="D37" i="7"/>
  <c r="C37" i="7"/>
  <c r="C36" i="7"/>
  <c r="E36" i="7" s="1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C16" i="7"/>
  <c r="E16" i="7" s="1"/>
  <c r="C15" i="7"/>
  <c r="E15" i="7" s="1"/>
  <c r="C14" i="7"/>
  <c r="E14" i="7" s="1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C7" i="7"/>
  <c r="D7" i="7" s="1"/>
  <c r="C6" i="7"/>
  <c r="E6" i="7" s="1"/>
  <c r="E5" i="7"/>
  <c r="D5" i="7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0" i="6"/>
  <c r="D60" i="6"/>
  <c r="D59" i="6"/>
  <c r="C59" i="6"/>
  <c r="E59" i="6" s="1"/>
  <c r="C58" i="6"/>
  <c r="E58" i="6" s="1"/>
  <c r="E57" i="6"/>
  <c r="D57" i="6"/>
  <c r="E56" i="6"/>
  <c r="C56" i="6"/>
  <c r="C51" i="6" s="1"/>
  <c r="E55" i="6"/>
  <c r="D55" i="6"/>
  <c r="E54" i="6"/>
  <c r="D54" i="6"/>
  <c r="C53" i="6"/>
  <c r="E53" i="6" s="1"/>
  <c r="C52" i="6"/>
  <c r="D52" i="6" s="1"/>
  <c r="E50" i="6"/>
  <c r="D50" i="6"/>
  <c r="C50" i="6"/>
  <c r="C49" i="6"/>
  <c r="E49" i="6" s="1"/>
  <c r="C48" i="6"/>
  <c r="D48" i="6" s="1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C39" i="6"/>
  <c r="D39" i="6" s="1"/>
  <c r="C38" i="6"/>
  <c r="D38" i="6" s="1"/>
  <c r="E37" i="6"/>
  <c r="D37" i="6"/>
  <c r="C37" i="6"/>
  <c r="E36" i="6"/>
  <c r="C36" i="6"/>
  <c r="D36" i="6" s="1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C16" i="6"/>
  <c r="E16" i="6" s="1"/>
  <c r="C15" i="6"/>
  <c r="D15" i="6" s="1"/>
  <c r="E14" i="6"/>
  <c r="D14" i="6"/>
  <c r="C14" i="6"/>
  <c r="E13" i="6"/>
  <c r="D13" i="6"/>
  <c r="E12" i="6"/>
  <c r="D12" i="6"/>
  <c r="E11" i="6"/>
  <c r="D11" i="6"/>
  <c r="E10" i="6"/>
  <c r="D10" i="6"/>
  <c r="E9" i="6"/>
  <c r="D9" i="6"/>
  <c r="E8" i="6"/>
  <c r="D8" i="6"/>
  <c r="D7" i="6"/>
  <c r="C7" i="6"/>
  <c r="E7" i="6" s="1"/>
  <c r="C6" i="6"/>
  <c r="E6" i="6" s="1"/>
  <c r="E5" i="6"/>
  <c r="D5" i="6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0" i="5"/>
  <c r="D60" i="5"/>
  <c r="C59" i="5"/>
  <c r="E59" i="5" s="1"/>
  <c r="C58" i="5"/>
  <c r="E58" i="5" s="1"/>
  <c r="E57" i="5"/>
  <c r="D57" i="5"/>
  <c r="C56" i="5"/>
  <c r="E56" i="5" s="1"/>
  <c r="E55" i="5"/>
  <c r="D55" i="5"/>
  <c r="E54" i="5"/>
  <c r="D54" i="5"/>
  <c r="C53" i="5"/>
  <c r="E53" i="5" s="1"/>
  <c r="C52" i="5"/>
  <c r="E52" i="5" s="1"/>
  <c r="C51" i="5"/>
  <c r="D51" i="5" s="1"/>
  <c r="C50" i="5"/>
  <c r="E50" i="5" s="1"/>
  <c r="C49" i="5"/>
  <c r="E49" i="5" s="1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C39" i="5"/>
  <c r="D38" i="5"/>
  <c r="C38" i="5"/>
  <c r="E38" i="5" s="1"/>
  <c r="C37" i="5"/>
  <c r="E37" i="5" s="1"/>
  <c r="E36" i="5"/>
  <c r="D36" i="5"/>
  <c r="C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C16" i="5"/>
  <c r="E16" i="5" s="1"/>
  <c r="C15" i="5"/>
  <c r="E15" i="5" s="1"/>
  <c r="C14" i="5"/>
  <c r="E14" i="5" s="1"/>
  <c r="E13" i="5"/>
  <c r="D13" i="5"/>
  <c r="E12" i="5"/>
  <c r="D12" i="5"/>
  <c r="E11" i="5"/>
  <c r="D11" i="5"/>
  <c r="E10" i="5"/>
  <c r="D10" i="5"/>
  <c r="E9" i="5"/>
  <c r="D9" i="5"/>
  <c r="E8" i="5"/>
  <c r="D8" i="5"/>
  <c r="C7" i="5"/>
  <c r="E7" i="5" s="1"/>
  <c r="E5" i="5"/>
  <c r="D5" i="5"/>
  <c r="D36" i="7" l="1"/>
  <c r="D14" i="7"/>
  <c r="D51" i="7"/>
  <c r="D15" i="7"/>
  <c r="D48" i="7"/>
  <c r="D52" i="7"/>
  <c r="D38" i="7"/>
  <c r="D6" i="7"/>
  <c r="D16" i="7"/>
  <c r="D49" i="7"/>
  <c r="D39" i="7"/>
  <c r="E51" i="6"/>
  <c r="D51" i="6"/>
  <c r="D56" i="6"/>
  <c r="E48" i="6"/>
  <c r="E52" i="6"/>
  <c r="D6" i="6"/>
  <c r="D16" i="6"/>
  <c r="E38" i="6"/>
  <c r="D49" i="6"/>
  <c r="D53" i="6"/>
  <c r="D58" i="6"/>
  <c r="E15" i="6"/>
  <c r="E51" i="5"/>
  <c r="D37" i="5"/>
  <c r="D15" i="5"/>
  <c r="D52" i="5"/>
  <c r="D14" i="5"/>
  <c r="D56" i="5"/>
  <c r="C48" i="5"/>
  <c r="D16" i="5"/>
  <c r="D49" i="5"/>
  <c r="D53" i="5"/>
  <c r="D58" i="5"/>
  <c r="C6" i="5"/>
  <c r="D7" i="5"/>
  <c r="D50" i="5"/>
  <c r="D59" i="5"/>
  <c r="C59" i="3"/>
  <c r="D59" i="3" s="1"/>
  <c r="C52" i="3"/>
  <c r="E52" i="3" s="1"/>
  <c r="C53" i="3"/>
  <c r="E53" i="3" s="1"/>
  <c r="C50" i="3"/>
  <c r="E50" i="3" s="1"/>
  <c r="C49" i="3"/>
  <c r="E49" i="3" s="1"/>
  <c r="E10" i="3"/>
  <c r="C58" i="3"/>
  <c r="D58" i="3" s="1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0" i="3"/>
  <c r="D60" i="3"/>
  <c r="E59" i="3"/>
  <c r="E58" i="3"/>
  <c r="E57" i="3"/>
  <c r="D57" i="3"/>
  <c r="C56" i="3"/>
  <c r="E56" i="3" s="1"/>
  <c r="E55" i="3"/>
  <c r="D55" i="3"/>
  <c r="E54" i="3"/>
  <c r="D54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E37" i="3"/>
  <c r="D37" i="3"/>
  <c r="C37" i="3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D10" i="3"/>
  <c r="E9" i="3"/>
  <c r="D9" i="3"/>
  <c r="E8" i="3"/>
  <c r="D8" i="3"/>
  <c r="C7" i="3"/>
  <c r="E7" i="3" s="1"/>
  <c r="C6" i="3"/>
  <c r="E6" i="3" s="1"/>
  <c r="E5" i="3"/>
  <c r="D5" i="3"/>
  <c r="E6" i="5" l="1"/>
  <c r="D6" i="5"/>
  <c r="E48" i="5"/>
  <c r="D48" i="5"/>
  <c r="C48" i="3"/>
  <c r="D53" i="3"/>
  <c r="D7" i="3"/>
  <c r="C51" i="3"/>
  <c r="D51" i="3" s="1"/>
  <c r="D38" i="3"/>
  <c r="D6" i="3"/>
  <c r="D16" i="3"/>
  <c r="D49" i="3"/>
  <c r="D36" i="3"/>
  <c r="D52" i="3"/>
  <c r="D15" i="3"/>
  <c r="D14" i="3"/>
  <c r="D39" i="3"/>
  <c r="D50" i="3"/>
  <c r="D56" i="3"/>
  <c r="E48" i="3" l="1"/>
  <c r="D48" i="3"/>
  <c r="E5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tc={2F385040-8545-4C23-8258-F1737658C01D}</author>
    <author>tc={589C9C3D-3137-4454-89F9-F8393F7F3B64}</author>
    <author>tc={F9C74E17-9FD2-4985-9635-0E7C256A6175}</author>
    <author>tc={AEA2C4EB-7EA1-43A1-87F6-F825483397B0}</author>
    <author>tc={F4727079-D861-4038-A41B-B5E59FDA507B}</author>
    <author>tc={CEE62251-50B2-4954-B9B8-5E03D17B3D90}</author>
    <author>tc={F7EB1CF7-7D71-4278-A413-47C9D62D7AD1}</author>
  </authors>
  <commentList>
    <comment ref="C14" authorId="0" shapeId="0" xr:uid="{2F385040-8545-4C23-8258-F1737658C01D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589C9C3D-3137-4454-89F9-F8393F7F3B64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F9C74E17-9FD2-4985-9635-0E7C256A617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AEA2C4EB-7EA1-43A1-87F6-F825483397B0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F4727079-D861-4038-A41B-B5E59FDA50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CEE62251-50B2-4954-B9B8-5E03D17B3D9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F7EB1CF7-7D71-4278-A413-47C9D62D7AD1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tc={CB0B79CF-A49A-4662-AFA8-6234F765B5D2}</author>
    <author>tc={41044D9D-F75E-43E8-A4B1-1DBF63EA2140}</author>
    <author>tc={859641EF-645E-4C9B-90EC-D9301C881A16}</author>
    <author>tc={E319ED38-260D-4A41-9680-8ED4EFB93E79}</author>
    <author>tc={0A2E1067-7FF2-4856-AC6D-32E7796737FC}</author>
    <author>tc={8A2A6EF2-E17F-4F96-A629-53092BD65229}</author>
    <author>tc={23492632-E8E2-47CA-BE67-62872D0E6D8C}</author>
  </authors>
  <commentList>
    <comment ref="C14" authorId="0" shapeId="0" xr:uid="{CB0B79CF-A49A-4662-AFA8-6234F765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41044D9D-F75E-43E8-A4B1-1DBF63EA214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859641EF-645E-4C9B-90EC-D9301C881A1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E319ED38-260D-4A41-9680-8ED4EFB93E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0A2E1067-7FF2-4856-AC6D-32E7796737FC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8A2A6EF2-E17F-4F96-A629-53092BD6522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3492632-E8E2-47CA-BE67-62872D0E6D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tc={DE51D6F0-FF32-417F-9740-5F646A57AAF1}</author>
    <author>tc={ED146525-9722-48AA-BA68-C18B3D7E9851}</author>
    <author>tc={C7CA1003-DA54-4A09-930A-0E984E70AE16}</author>
    <author>tc={41FD007E-F931-42D7-8B4D-A59C250569C9}</author>
    <author>tc={AC4D24E5-9F7A-421C-8B7A-01DB84721AB8}</author>
    <author>tc={68788A56-0AD8-440C-8D3F-C8D2ED9EA18F}</author>
    <author>tc={7048AF5D-D120-417A-9128-17242CCAF7CE}</author>
  </authors>
  <commentList>
    <comment ref="C14" authorId="0" shapeId="0" xr:uid="{DE51D6F0-FF32-417F-9740-5F646A57AA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ED146525-9722-48AA-BA68-C18B3D7E9851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C7CA1003-DA54-4A09-930A-0E984E70AE1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41FD007E-F931-42D7-8B4D-A59C250569C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AC4D24E5-9F7A-421C-8B7A-01DB847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68788A56-0AD8-440C-8D3F-C8D2ED9EA18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7048AF5D-D120-417A-9128-17242CCAF7C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<sst xmlns="http://schemas.openxmlformats.org/spreadsheetml/2006/main" count="872" uniqueCount="195">
  <si>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</si>
  <si>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</si>
  <si>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</si>
  <si>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</si>
  <si>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</si>
  <si>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</si>
  <si>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</si>
  <si>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</si>
  <si>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</si>
  <si>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</si>
  <si>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</si>
  <si>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</si>
  <si>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</si>
  <si>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</si>
  <si>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</si>
  <si>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</si>
  <si>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</si>
  <si>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</si>
  <si>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</si>
  <si>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</si>
  <si>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</si>
  <si>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</si>
  <si>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</si>
  <si>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</si>
  <si>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</si>
  <si>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</si>
  <si>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</si>
  <si>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</si>
  <si>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</si>
  <si>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</si>
  <si>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</si>
  <si>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</si>
  <si>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</si>
  <si>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</si>
  <si>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</si>
  <si>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</si>
  <si>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</si>
  <si>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</si>
  <si>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</si>
  <si>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</si>
  <si>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</si>
  <si>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</si>
  <si>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</si>
  <si>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</si>
  <si>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</si>
  <si>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</si>
  <si>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</si>
  <si>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</si>
  <si>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</si>
  <si>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</si>
  <si>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</si>
  <si>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</si>
  <si>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</si>
  <si>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</si>
  <si>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</si>
  <si>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</si>
  <si>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</si>
  <si>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</si>
  <si>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</si>
  <si>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</si>
  <si>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</si>
  <si>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</si>
  <si>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</si>
  <si>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</si>
  <si>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</si>
  <si>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</si>
  <si>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</si>
  <si>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</si>
  <si>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</si>
  <si>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</si>
  <si>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</si>
  <si>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</si>
  <si>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</si>
  <si>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</si>
  <si>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</si>
  <si>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</si>
  <si>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</si>
  <si>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</si>
  <si>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</si>
  <si>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</si>
  <si>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</si>
  <si>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</si>
  <si>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</si>
  <si>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</si>
  <si>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</si>
  <si>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</si>
  <si>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</si>
  <si>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</si>
  <si>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</si>
  <si>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</si>
  <si>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</si>
  <si>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</si>
  <si>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</si>
  <si>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</si>
  <si>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</si>
  <si>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</si>
  <si>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</si>
  <si>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</si>
  <si>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</si>
  <si>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</si>
  <si>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</si>
  <si>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</si>
  <si>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</si>
  <si>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</si>
  <si>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</si>
  <si>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</si>
  <si>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</si>
  <si>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</si>
  <si>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</si>
  <si>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</si>
  <si>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</si>
  <si>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</si>
  <si>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</si>
  <si>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</si>
  <si>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</si>
  <si>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</si>
  <si>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</si>
  <si>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</si>
  <si>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</si>
  <si>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</si>
  <si>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</si>
  <si>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</si>
  <si>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</si>
  <si>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</si>
  <si>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</si>
  <si>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</si>
  <si>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</si>
  <si>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</si>
  <si>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</si>
  <si>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</si>
  <si>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</si>
  <si>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</si>
  <si>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</si>
  <si>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</si>
  <si>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</si>
  <si>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</si>
  <si>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</si>
  <si>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</si>
  <si>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</si>
  <si>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</si>
  <si>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</si>
  <si>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</si>
  <si>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</si>
  <si>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</si>
  <si>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</si>
  <si>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</si>
  <si>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</si>
  <si>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</si>
  <si>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</si>
  <si>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</si>
  <si>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</si>
  <si>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</si>
  <si>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</si>
  <si>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</si>
  <si>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</si>
  <si>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</si>
  <si>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</si>
  <si>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</si>
  <si>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</si>
  <si>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</si>
  <si>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</si>
  <si>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</si>
  <si>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</si>
  <si>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</si>
  <si>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</si>
  <si>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</si>
  <si>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</si>
  <si>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</si>
  <si>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</si>
  <si>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</si>
  <si>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</si>
  <si>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</si>
  <si>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</si>
  <si>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</si>
  <si>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</si>
  <si>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</si>
  <si>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</si>
  <si>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</si>
  <si>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</si>
  <si>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</si>
  <si>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</si>
  <si>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</si>
  <si>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</si>
  <si>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</si>
  <si>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</si>
  <si>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</si>
  <si>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</si>
  <si>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</si>
  <si>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</si>
  <si>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</si>
  <si>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</si>
  <si>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</si>
  <si>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dilution</t>
  </si>
  <si>
    <t>ratio of water:pesticide</t>
  </si>
  <si>
    <t xml:space="preserve">IRIS - midlife update: Bioproducts use - reduction of 25% of pesticides 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</si>
</sst>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FranklinGothic-Book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8" borderId="1" xfId="0" applyFont="1" applyFill="1" applyBorder="1"/>
    <xf numFmtId="2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2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2" fillId="6" borderId="1" xfId="0" applyFont="1" applyFill="1" applyBorder="1"/>
    <xf numFmtId="2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0" fillId="0" borderId="1" xfId="0" applyFont="1" applyBorder="1"/>
    <xf numFmtId="0" fontId="2" fillId="9" borderId="1" xfId="0" applyFont="1" applyFill="1" applyBorder="1"/>
    <xf numFmtId="0" fontId="3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/>
    </xf>
    <xf numFmtId="0" fontId="2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9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2F385040-8545-4C23-8258-F1737658C01D}">
    <text>107087 kWh/month @ G1170. Considering 500 workers in the building, the average per worker is 214.17.</text>
  </threadedComment>
  <threadedComment ref="C15" dT="2019-12-31T14:01:21.91" personId="{6499F404-6823-40DC-996D-949B978ABBF0}" id="{589C9C3D-3137-4454-89F9-F8393F7F3B64}">
    <text>190 m³/month @ G1170. Considering 500 workers in the building, the average per worker is 0.38</text>
  </threadedComment>
  <threadedComment ref="C16" dT="2019-12-31T14:02:51.19" personId="{6499F404-6823-40DC-996D-949B978ABBF0}" id="{F9C74E17-9FD2-4985-9635-0E7C256A6175}">
    <text>750 m³/month @ G1170. Considering 500 workers in the building, the average per worker is 1.5</text>
  </threadedComment>
  <threadedComment ref="C36" dT="2019-12-31T14:53:25.54" personId="{6499F404-6823-40DC-996D-949B978ABBF0}" id="{AEA2C4EB-7EA1-43A1-87F6-F825483397B0}">
    <text>80000 kWh/month @ G1360. Considering 18000 m², the average per m² is 4.44</text>
  </threadedComment>
  <threadedComment ref="C37" dT="2019-12-31T14:55:29.34" personId="{6499F404-6823-40DC-996D-949B978ABBF0}" id="{F4727079-D861-4038-A41B-B5E59FDA507B}">
    <text>80 m³/month @ G1360. Considering 18000 m², the average per m² is 0.00444</text>
  </threadedComment>
  <threadedComment ref="C38" dT="2019-12-31T16:34:31.50" personId="{6499F404-6823-40DC-996D-949B978ABBF0}" id="{CEE62251-50B2-4954-B9B8-5E03D17B3D90}">
    <text>64 m³/month @ G1360. Considering 18000 m², the average per m² is 0.00356</text>
  </threadedComment>
  <threadedComment ref="C39" dT="2019-12-31T16:35:39.91" personId="{6499F404-6823-40DC-996D-949B978ABBF0}" id="{F7EB1CF7-7D71-4278-A413-47C9D62D7AD1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CB0B79CF-A49A-4662-AFA8-6234F765B5D2}">
    <text>107087 kWh/month @ G1170. Considering 500 workers in the building, the average per worker is 214.17.</text>
  </threadedComment>
  <threadedComment ref="C15" dT="2019-12-31T14:01:21.91" personId="{6499F404-6823-40DC-996D-949B978ABBF0}" id="{41044D9D-F75E-43E8-A4B1-1DBF63EA2140}">
    <text>190 m³/month @ G1170. Considering 500 workers in the building, the average per worker is 0.38</text>
  </threadedComment>
  <threadedComment ref="C16" dT="2019-12-31T14:02:51.19" personId="{6499F404-6823-40DC-996D-949B978ABBF0}" id="{859641EF-645E-4C9B-90EC-D9301C881A16}">
    <text>750 m³/month @ G1170. Considering 500 workers in the building, the average per worker is 1.5</text>
  </threadedComment>
  <threadedComment ref="C36" dT="2019-12-31T14:53:25.54" personId="{6499F404-6823-40DC-996D-949B978ABBF0}" id="{E319ED38-260D-4A41-9680-8ED4EFB93E79}">
    <text>80000 kWh/month @ G1360. Considering 18000 m², the average per m² is 4.44</text>
  </threadedComment>
  <threadedComment ref="C37" dT="2019-12-31T14:55:29.34" personId="{6499F404-6823-40DC-996D-949B978ABBF0}" id="{0A2E1067-7FF2-4856-AC6D-32E7796737FC}">
    <text>80 m³/month @ G1360. Considering 18000 m², the average per m² is 0.00444</text>
  </threadedComment>
  <threadedComment ref="C38" dT="2019-12-31T16:34:31.50" personId="{6499F404-6823-40DC-996D-949B978ABBF0}" id="{8A2A6EF2-E17F-4F96-A629-53092BD65229}">
    <text>64 m³/month @ G1360. Considering 18000 m², the average per m² is 0.00356</text>
  </threadedComment>
  <threadedComment ref="C39" dT="2019-12-31T16:35:39.91" personId="{6499F404-6823-40DC-996D-949B978ABBF0}" id="{23492632-E8E2-47CA-BE67-62872D0E6D8C}">
    <text>0.27 m³/month @ G1360. Considering 18000 m², the average per m² is 0.000015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DE51D6F0-FF32-417F-9740-5F646A57AAF1}">
    <text>107087 kWh/month @ G1170. Considering 500 workers in the building, the average per worker is 214.17.</text>
  </threadedComment>
  <threadedComment ref="C15" dT="2019-12-31T14:01:21.91" personId="{6499F404-6823-40DC-996D-949B978ABBF0}" id="{ED146525-9722-48AA-BA68-C18B3D7E9851}">
    <text>190 m³/month @ G1170. Considering 500 workers in the building, the average per worker is 0.38</text>
  </threadedComment>
  <threadedComment ref="C16" dT="2019-12-31T14:02:51.19" personId="{6499F404-6823-40DC-996D-949B978ABBF0}" id="{C7CA1003-DA54-4A09-930A-0E984E70AE16}">
    <text>750 m³/month @ G1170. Considering 500 workers in the building, the average per worker is 1.5</text>
  </threadedComment>
  <threadedComment ref="C36" dT="2019-12-31T14:53:25.54" personId="{6499F404-6823-40DC-996D-949B978ABBF0}" id="{41FD007E-F931-42D7-8B4D-A59C250569C9}">
    <text>80000 kWh/month @ G1360. Considering 18000 m², the average per m² is 4.44</text>
  </threadedComment>
  <threadedComment ref="C37" dT="2019-12-31T14:55:29.34" personId="{6499F404-6823-40DC-996D-949B978ABBF0}" id="{AC4D24E5-9F7A-421C-8B7A-01DB84721AB8}">
    <text>80 m³/month @ G1360. Considering 18000 m², the average per m² is 0.00444</text>
  </threadedComment>
  <threadedComment ref="C38" dT="2019-12-31T16:34:31.50" personId="{6499F404-6823-40DC-996D-949B978ABBF0}" id="{68788A56-0AD8-440C-8D3F-C8D2ED9EA18F}">
    <text>64 m³/month @ G1360. Considering 18000 m², the average per m² is 0.00356</text>
  </threadedComment>
  <threadedComment ref="C39" dT="2019-12-31T16:35:39.91" personId="{6499F404-6823-40DC-996D-949B978ABBF0}" id="{7048AF5D-D120-417A-9128-17242CCAF7CE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2"/>
  <sheetViews>
    <sheetView topLeftCell="A20" zoomScale="104" zoomScaleNormal="120" workbookViewId="0">
      <selection activeCell="E10" sqref="E10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78" t="s">
        <v>194</v>
      </c>
      <c r="C1" s="79"/>
      <c r="D1" s="79"/>
      <c r="E1" s="79"/>
      <c r="F1" s="79"/>
      <c r="G1" s="79"/>
    </row>
    <row r="3" spans="1:8">
      <c r="B3" s="2" t="s">
        <v>1</v>
      </c>
      <c r="C3" s="3" t="s">
        <v>0</v>
      </c>
      <c r="D3" s="3" t="s">
        <v>97</v>
      </c>
      <c r="E3" s="3" t="s">
        <v>98</v>
      </c>
      <c r="F3" s="4" t="s">
        <v>2</v>
      </c>
      <c r="G3" s="4" t="s">
        <v>3</v>
      </c>
      <c r="H3" s="3" t="s">
        <v>178</v>
      </c>
    </row>
    <row r="4" spans="1:8">
      <c r="A4" s="68" t="s">
        <v>48</v>
      </c>
      <c r="B4" s="6" t="s">
        <v>31</v>
      </c>
      <c r="C4" s="54">
        <v>9</v>
      </c>
      <c r="D4" s="54">
        <v>6</v>
      </c>
      <c r="E4" s="54">
        <v>11.7</v>
      </c>
      <c r="F4" s="1" t="s">
        <v>30</v>
      </c>
      <c r="G4" s="1" t="s">
        <v>99</v>
      </c>
      <c r="H4" s="40"/>
    </row>
    <row r="5" spans="1:8">
      <c r="A5" s="69"/>
      <c r="B5" s="6" t="s">
        <v>5</v>
      </c>
      <c r="C5" s="25">
        <v>2044</v>
      </c>
      <c r="D5" s="25">
        <f>0.9*C5</f>
        <v>1839.6000000000001</v>
      </c>
      <c r="E5" s="25">
        <f>1.1*C5</f>
        <v>2248.4</v>
      </c>
      <c r="F5" s="1" t="s">
        <v>4</v>
      </c>
      <c r="G5" s="1" t="s">
        <v>100</v>
      </c>
      <c r="H5" s="40"/>
    </row>
    <row r="6" spans="1:8">
      <c r="A6" s="69"/>
      <c r="B6" s="6" t="s">
        <v>39</v>
      </c>
      <c r="C6" s="51">
        <f>ROUNDUP((500/C7),0)</f>
        <v>953</v>
      </c>
      <c r="D6" s="25">
        <f t="shared" ref="D6:D69" si="0">0.9*C6</f>
        <v>857.7</v>
      </c>
      <c r="E6" s="25">
        <f t="shared" ref="E6:E69" si="1">1.1*C6</f>
        <v>1048.3000000000002</v>
      </c>
      <c r="F6" s="1" t="s">
        <v>157</v>
      </c>
      <c r="G6" s="1" t="s">
        <v>158</v>
      </c>
      <c r="H6" s="40"/>
    </row>
    <row r="7" spans="1:8">
      <c r="A7" s="69"/>
      <c r="B7" s="6" t="s">
        <v>40</v>
      </c>
      <c r="C7" s="51">
        <f>31.5/60</f>
        <v>0.52500000000000002</v>
      </c>
      <c r="D7" s="25">
        <f t="shared" si="0"/>
        <v>0.47250000000000003</v>
      </c>
      <c r="E7" s="25">
        <f t="shared" si="1"/>
        <v>0.57750000000000012</v>
      </c>
      <c r="F7" s="1" t="s">
        <v>156</v>
      </c>
      <c r="G7" s="1" t="s">
        <v>101</v>
      </c>
      <c r="H7" s="40"/>
    </row>
    <row r="8" spans="1:8">
      <c r="A8" s="69"/>
      <c r="B8" s="6" t="s">
        <v>154</v>
      </c>
      <c r="C8" s="51">
        <v>380</v>
      </c>
      <c r="D8" s="25">
        <f t="shared" si="0"/>
        <v>342</v>
      </c>
      <c r="E8" s="25">
        <f t="shared" si="1"/>
        <v>418.00000000000006</v>
      </c>
      <c r="F8" s="1" t="s">
        <v>155</v>
      </c>
      <c r="G8" s="1" t="s">
        <v>159</v>
      </c>
      <c r="H8" s="48"/>
    </row>
    <row r="9" spans="1:8">
      <c r="A9" s="69"/>
      <c r="B9" s="6" t="s">
        <v>65</v>
      </c>
      <c r="C9" s="54">
        <v>30</v>
      </c>
      <c r="D9" s="25">
        <f t="shared" si="0"/>
        <v>27</v>
      </c>
      <c r="E9" s="25">
        <f t="shared" si="1"/>
        <v>33</v>
      </c>
      <c r="F9" s="1" t="s">
        <v>9</v>
      </c>
      <c r="G9" s="1" t="s">
        <v>102</v>
      </c>
      <c r="H9" s="45"/>
    </row>
    <row r="10" spans="1:8">
      <c r="A10" s="69"/>
      <c r="B10" s="6" t="s">
        <v>66</v>
      </c>
      <c r="C10" s="35">
        <v>421</v>
      </c>
      <c r="D10" s="25">
        <f t="shared" si="0"/>
        <v>378.90000000000003</v>
      </c>
      <c r="E10" s="25">
        <f t="shared" si="1"/>
        <v>463.1</v>
      </c>
      <c r="F10" s="36" t="s">
        <v>6</v>
      </c>
      <c r="G10" s="36" t="s">
        <v>103</v>
      </c>
      <c r="H10" s="45"/>
    </row>
    <row r="11" spans="1:8">
      <c r="A11" s="57"/>
      <c r="B11" s="30" t="s">
        <v>24</v>
      </c>
      <c r="C11" s="54">
        <v>10</v>
      </c>
      <c r="D11" s="25">
        <f t="shared" si="0"/>
        <v>9</v>
      </c>
      <c r="E11" s="25">
        <f t="shared" si="1"/>
        <v>11</v>
      </c>
      <c r="F11" s="31"/>
      <c r="G11" s="31" t="s">
        <v>104</v>
      </c>
      <c r="H11" s="64"/>
    </row>
    <row r="12" spans="1:8">
      <c r="A12" s="57"/>
      <c r="B12" s="30" t="s">
        <v>25</v>
      </c>
      <c r="C12" s="54">
        <v>20</v>
      </c>
      <c r="D12" s="25">
        <f t="shared" si="0"/>
        <v>18</v>
      </c>
      <c r="E12" s="25">
        <f t="shared" si="1"/>
        <v>22</v>
      </c>
      <c r="F12" s="31"/>
      <c r="G12" s="31" t="s">
        <v>105</v>
      </c>
      <c r="H12" s="64"/>
    </row>
    <row r="13" spans="1:8">
      <c r="A13" s="57"/>
      <c r="B13" s="30" t="s">
        <v>26</v>
      </c>
      <c r="C13" s="54">
        <v>70</v>
      </c>
      <c r="D13" s="25">
        <f t="shared" si="0"/>
        <v>63</v>
      </c>
      <c r="E13" s="25">
        <f t="shared" si="1"/>
        <v>77</v>
      </c>
      <c r="F13" s="31"/>
      <c r="G13" s="31" t="s">
        <v>106</v>
      </c>
      <c r="H13" s="64"/>
    </row>
    <row r="14" spans="1:8">
      <c r="A14" s="70" t="s">
        <v>68</v>
      </c>
      <c r="B14" s="37" t="s">
        <v>69</v>
      </c>
      <c r="C14" s="38">
        <f>214.17*$C$18</f>
        <v>1499.1899999999998</v>
      </c>
      <c r="D14" s="38">
        <f t="shared" si="0"/>
        <v>1349.271</v>
      </c>
      <c r="E14" s="38">
        <f t="shared" si="1"/>
        <v>1649.1089999999999</v>
      </c>
      <c r="F14" s="39" t="s">
        <v>67</v>
      </c>
      <c r="G14" s="39" t="s">
        <v>107</v>
      </c>
      <c r="H14" s="49"/>
    </row>
    <row r="15" spans="1:8">
      <c r="A15" s="71"/>
      <c r="B15" s="37" t="s">
        <v>74</v>
      </c>
      <c r="C15" s="38">
        <f>0.38*$C$18</f>
        <v>2.66</v>
      </c>
      <c r="D15" s="38">
        <f t="shared" si="0"/>
        <v>2.3940000000000001</v>
      </c>
      <c r="E15" s="38">
        <f t="shared" si="1"/>
        <v>2.9260000000000006</v>
      </c>
      <c r="F15" s="39" t="s">
        <v>85</v>
      </c>
      <c r="G15" s="39" t="s">
        <v>108</v>
      </c>
      <c r="H15" s="61"/>
    </row>
    <row r="16" spans="1:8">
      <c r="A16" s="71"/>
      <c r="B16" s="37" t="s">
        <v>75</v>
      </c>
      <c r="C16" s="38">
        <f>1.5*$C$18</f>
        <v>10.5</v>
      </c>
      <c r="D16" s="38">
        <f t="shared" si="0"/>
        <v>9.4500000000000011</v>
      </c>
      <c r="E16" s="38">
        <f t="shared" si="1"/>
        <v>11.55</v>
      </c>
      <c r="F16" s="39" t="s">
        <v>85</v>
      </c>
      <c r="G16" s="39" t="s">
        <v>109</v>
      </c>
      <c r="H16" s="62"/>
    </row>
    <row r="17" spans="1:8">
      <c r="A17" s="72" t="s">
        <v>70</v>
      </c>
      <c r="B17" s="20" t="s">
        <v>71</v>
      </c>
      <c r="C17" s="21">
        <v>48</v>
      </c>
      <c r="D17" s="21">
        <f t="shared" si="0"/>
        <v>43.2</v>
      </c>
      <c r="E17" s="21">
        <f t="shared" si="1"/>
        <v>52.800000000000004</v>
      </c>
      <c r="F17" s="22" t="s">
        <v>73</v>
      </c>
      <c r="G17" s="22" t="s">
        <v>72</v>
      </c>
      <c r="H17" s="63"/>
    </row>
    <row r="18" spans="1:8">
      <c r="A18" s="72"/>
      <c r="B18" s="20" t="s">
        <v>76</v>
      </c>
      <c r="C18" s="23">
        <v>7</v>
      </c>
      <c r="D18" s="23">
        <f t="shared" si="0"/>
        <v>6.3</v>
      </c>
      <c r="E18" s="23">
        <f t="shared" si="1"/>
        <v>7.7000000000000011</v>
      </c>
      <c r="F18" s="22" t="s">
        <v>78</v>
      </c>
      <c r="G18" s="22" t="s">
        <v>77</v>
      </c>
      <c r="H18" s="40"/>
    </row>
    <row r="19" spans="1:8">
      <c r="A19" s="72"/>
      <c r="B19" s="20" t="s">
        <v>79</v>
      </c>
      <c r="C19" s="23">
        <v>2250</v>
      </c>
      <c r="D19" s="23">
        <f t="shared" si="0"/>
        <v>2025</v>
      </c>
      <c r="E19" s="23">
        <f t="shared" si="1"/>
        <v>2475</v>
      </c>
      <c r="F19" s="22" t="s">
        <v>83</v>
      </c>
      <c r="G19" s="22" t="s">
        <v>82</v>
      </c>
      <c r="H19" s="50"/>
    </row>
    <row r="20" spans="1:8">
      <c r="A20" s="72"/>
      <c r="B20" s="20" t="s">
        <v>80</v>
      </c>
      <c r="C20" s="23">
        <v>10</v>
      </c>
      <c r="D20" s="23">
        <f t="shared" si="0"/>
        <v>9</v>
      </c>
      <c r="E20" s="23">
        <f t="shared" si="1"/>
        <v>11</v>
      </c>
      <c r="F20" s="22" t="s">
        <v>84</v>
      </c>
      <c r="G20" s="22" t="s">
        <v>81</v>
      </c>
      <c r="H20" s="40"/>
    </row>
    <row r="21" spans="1:8">
      <c r="A21" s="72"/>
      <c r="B21" s="20" t="s">
        <v>86</v>
      </c>
      <c r="C21" s="23">
        <v>3</v>
      </c>
      <c r="D21" s="23">
        <f t="shared" si="0"/>
        <v>2.7</v>
      </c>
      <c r="E21" s="23">
        <f t="shared" si="1"/>
        <v>3.3000000000000003</v>
      </c>
      <c r="F21" s="22" t="s">
        <v>84</v>
      </c>
      <c r="G21" s="22" t="s">
        <v>89</v>
      </c>
      <c r="H21" s="40"/>
    </row>
    <row r="22" spans="1:8">
      <c r="A22" s="72"/>
      <c r="B22" s="20" t="s">
        <v>87</v>
      </c>
      <c r="C22" s="23">
        <v>1E-4</v>
      </c>
      <c r="D22" s="23">
        <f t="shared" si="0"/>
        <v>9.0000000000000006E-5</v>
      </c>
      <c r="E22" s="23">
        <f t="shared" si="1"/>
        <v>1.1000000000000002E-4</v>
      </c>
      <c r="F22" s="22" t="s">
        <v>84</v>
      </c>
      <c r="G22" s="22" t="s">
        <v>88</v>
      </c>
      <c r="H22" s="40"/>
    </row>
    <row r="23" spans="1:8">
      <c r="A23" s="72"/>
      <c r="B23" s="20" t="s">
        <v>90</v>
      </c>
      <c r="C23" s="23">
        <v>100</v>
      </c>
      <c r="D23" s="23">
        <f t="shared" si="0"/>
        <v>90</v>
      </c>
      <c r="E23" s="23">
        <f t="shared" si="1"/>
        <v>110.00000000000001</v>
      </c>
      <c r="F23" s="22" t="s">
        <v>8</v>
      </c>
      <c r="G23" s="22" t="s">
        <v>91</v>
      </c>
      <c r="H23" s="40"/>
    </row>
    <row r="24" spans="1:8">
      <c r="A24" s="73" t="s">
        <v>45</v>
      </c>
      <c r="B24" s="7" t="s">
        <v>11</v>
      </c>
      <c r="C24" s="8">
        <v>0.63</v>
      </c>
      <c r="D24" s="8">
        <f t="shared" si="0"/>
        <v>0.56700000000000006</v>
      </c>
      <c r="E24" s="8">
        <f t="shared" si="1"/>
        <v>0.69300000000000006</v>
      </c>
      <c r="F24" s="5"/>
      <c r="G24" s="5" t="s">
        <v>152</v>
      </c>
      <c r="H24" s="40"/>
    </row>
    <row r="25" spans="1:8">
      <c r="A25" s="74"/>
      <c r="B25" s="7" t="s">
        <v>12</v>
      </c>
      <c r="C25" s="8">
        <v>0.31</v>
      </c>
      <c r="D25" s="8">
        <f t="shared" si="0"/>
        <v>0.27900000000000003</v>
      </c>
      <c r="E25" s="8">
        <f t="shared" si="1"/>
        <v>0.34100000000000003</v>
      </c>
      <c r="F25" s="5"/>
      <c r="G25" s="5" t="s">
        <v>160</v>
      </c>
      <c r="H25" s="40"/>
    </row>
    <row r="26" spans="1:8">
      <c r="A26" s="74"/>
      <c r="B26" s="7" t="s">
        <v>13</v>
      </c>
      <c r="C26" s="8">
        <v>1E-4</v>
      </c>
      <c r="D26" s="8">
        <f t="shared" si="0"/>
        <v>9.0000000000000006E-5</v>
      </c>
      <c r="E26" s="8">
        <f t="shared" si="1"/>
        <v>1.1000000000000002E-4</v>
      </c>
      <c r="F26" s="5"/>
      <c r="G26" s="5" t="s">
        <v>110</v>
      </c>
      <c r="H26" s="40"/>
    </row>
    <row r="27" spans="1:8">
      <c r="A27" s="74"/>
      <c r="B27" s="7" t="s">
        <v>21</v>
      </c>
      <c r="C27" s="8">
        <v>0.06</v>
      </c>
      <c r="D27" s="8">
        <f t="shared" si="0"/>
        <v>5.3999999999999999E-2</v>
      </c>
      <c r="E27" s="8">
        <f t="shared" si="1"/>
        <v>6.6000000000000003E-2</v>
      </c>
      <c r="F27" s="5"/>
      <c r="G27" s="5" t="s">
        <v>111</v>
      </c>
      <c r="H27" s="40"/>
    </row>
    <row r="28" spans="1:8">
      <c r="A28" s="74"/>
      <c r="B28" s="7" t="s">
        <v>14</v>
      </c>
      <c r="C28" s="8">
        <v>1E-4</v>
      </c>
      <c r="D28" s="8">
        <f t="shared" si="0"/>
        <v>9.0000000000000006E-5</v>
      </c>
      <c r="E28" s="8">
        <f t="shared" si="1"/>
        <v>1.1000000000000002E-4</v>
      </c>
      <c r="F28" s="5"/>
      <c r="G28" s="5" t="s">
        <v>112</v>
      </c>
      <c r="H28" s="40"/>
    </row>
    <row r="29" spans="1:8">
      <c r="A29" s="74"/>
      <c r="B29" s="7" t="s">
        <v>15</v>
      </c>
      <c r="C29" s="8">
        <v>1E-4</v>
      </c>
      <c r="D29" s="8">
        <f t="shared" si="0"/>
        <v>9.0000000000000006E-5</v>
      </c>
      <c r="E29" s="8">
        <f t="shared" si="1"/>
        <v>1.1000000000000002E-4</v>
      </c>
      <c r="F29" s="5"/>
      <c r="G29" s="5" t="s">
        <v>113</v>
      </c>
      <c r="H29" s="40"/>
    </row>
    <row r="30" spans="1:8">
      <c r="A30" s="74"/>
      <c r="B30" s="27" t="s">
        <v>16</v>
      </c>
      <c r="C30" s="8">
        <v>1.25</v>
      </c>
      <c r="D30" s="28">
        <f t="shared" si="0"/>
        <v>1.125</v>
      </c>
      <c r="E30" s="28">
        <f t="shared" si="1"/>
        <v>1.375</v>
      </c>
      <c r="F30" s="29"/>
      <c r="G30" s="29" t="s">
        <v>153</v>
      </c>
      <c r="H30" s="40"/>
    </row>
    <row r="31" spans="1:8">
      <c r="A31" s="74"/>
      <c r="B31" s="27" t="s">
        <v>17</v>
      </c>
      <c r="C31" s="8">
        <v>1.25</v>
      </c>
      <c r="D31" s="28">
        <f t="shared" si="0"/>
        <v>1.125</v>
      </c>
      <c r="E31" s="28">
        <f t="shared" si="1"/>
        <v>1.375</v>
      </c>
      <c r="F31" s="29"/>
      <c r="G31" s="29" t="s">
        <v>161</v>
      </c>
      <c r="H31" s="41"/>
    </row>
    <row r="32" spans="1:8">
      <c r="A32" s="74"/>
      <c r="B32" s="27" t="s">
        <v>18</v>
      </c>
      <c r="C32" s="8">
        <v>1</v>
      </c>
      <c r="D32" s="28">
        <f t="shared" si="0"/>
        <v>0.9</v>
      </c>
      <c r="E32" s="28">
        <f t="shared" si="1"/>
        <v>1.1000000000000001</v>
      </c>
      <c r="F32" s="29"/>
      <c r="G32" s="29" t="s">
        <v>114</v>
      </c>
      <c r="H32" s="41"/>
    </row>
    <row r="33" spans="1:8">
      <c r="A33" s="74"/>
      <c r="B33" s="27" t="s">
        <v>22</v>
      </c>
      <c r="C33" s="8">
        <v>1.2</v>
      </c>
      <c r="D33" s="28">
        <f t="shared" si="0"/>
        <v>1.08</v>
      </c>
      <c r="E33" s="28">
        <f t="shared" si="1"/>
        <v>1.32</v>
      </c>
      <c r="F33" s="29"/>
      <c r="G33" s="29" t="s">
        <v>115</v>
      </c>
      <c r="H33" s="58"/>
    </row>
    <row r="34" spans="1:8">
      <c r="A34" s="74"/>
      <c r="B34" s="27" t="s">
        <v>19</v>
      </c>
      <c r="C34" s="8">
        <v>1</v>
      </c>
      <c r="D34" s="28">
        <f t="shared" si="0"/>
        <v>0.9</v>
      </c>
      <c r="E34" s="28">
        <f t="shared" si="1"/>
        <v>1.1000000000000001</v>
      </c>
      <c r="F34" s="29"/>
      <c r="G34" s="29" t="s">
        <v>116</v>
      </c>
      <c r="H34" s="59"/>
    </row>
    <row r="35" spans="1:8">
      <c r="A35" s="74"/>
      <c r="B35" s="27" t="s">
        <v>20</v>
      </c>
      <c r="C35" s="8">
        <v>1</v>
      </c>
      <c r="D35" s="28">
        <f t="shared" si="0"/>
        <v>0.9</v>
      </c>
      <c r="E35" s="28">
        <f t="shared" si="1"/>
        <v>1.1000000000000001</v>
      </c>
      <c r="F35" s="29"/>
      <c r="G35" s="29" t="s">
        <v>117</v>
      </c>
      <c r="H35" s="59"/>
    </row>
    <row r="36" spans="1:8">
      <c r="A36" s="83" t="s">
        <v>46</v>
      </c>
      <c r="B36" s="42" t="s">
        <v>23</v>
      </c>
      <c r="C36" s="43">
        <f>4.44*$C$19</f>
        <v>9990</v>
      </c>
      <c r="D36" s="43">
        <f t="shared" si="0"/>
        <v>8991</v>
      </c>
      <c r="E36" s="43">
        <f t="shared" si="1"/>
        <v>10989</v>
      </c>
      <c r="F36" s="44" t="s">
        <v>67</v>
      </c>
      <c r="G36" s="44" t="s">
        <v>118</v>
      </c>
      <c r="H36" s="60"/>
    </row>
    <row r="37" spans="1:8">
      <c r="A37" s="84"/>
      <c r="B37" s="42" t="s">
        <v>27</v>
      </c>
      <c r="C37" s="43">
        <f>0.00444*$C$19</f>
        <v>9.99</v>
      </c>
      <c r="D37" s="43">
        <f t="shared" si="0"/>
        <v>8.9909999999999997</v>
      </c>
      <c r="E37" s="43">
        <f t="shared" si="1"/>
        <v>10.989000000000001</v>
      </c>
      <c r="F37" s="44" t="s">
        <v>85</v>
      </c>
      <c r="G37" s="44" t="s">
        <v>119</v>
      </c>
      <c r="H37" s="58"/>
    </row>
    <row r="38" spans="1:8">
      <c r="A38" s="84"/>
      <c r="B38" s="42" t="s">
        <v>28</v>
      </c>
      <c r="C38" s="43">
        <f>0.00356*$C$19</f>
        <v>8.01</v>
      </c>
      <c r="D38" s="43">
        <f t="shared" si="0"/>
        <v>7.2089999999999996</v>
      </c>
      <c r="E38" s="43">
        <f t="shared" si="1"/>
        <v>8.8109999999999999</v>
      </c>
      <c r="F38" s="44" t="s">
        <v>85</v>
      </c>
      <c r="G38" s="44" t="s">
        <v>120</v>
      </c>
      <c r="H38" s="59"/>
    </row>
    <row r="39" spans="1:8">
      <c r="A39" s="84"/>
      <c r="B39" s="42" t="s">
        <v>29</v>
      </c>
      <c r="C39" s="43">
        <f>0.000015*$C$19</f>
        <v>3.3750000000000002E-2</v>
      </c>
      <c r="D39" s="43">
        <f t="shared" si="0"/>
        <v>3.0375000000000003E-2</v>
      </c>
      <c r="E39" s="43">
        <f t="shared" si="1"/>
        <v>3.7125000000000005E-2</v>
      </c>
      <c r="F39" s="44" t="s">
        <v>85</v>
      </c>
      <c r="G39" s="44" t="s">
        <v>121</v>
      </c>
      <c r="H39" s="59"/>
    </row>
    <row r="40" spans="1:8">
      <c r="A40" s="85"/>
      <c r="B40" s="9" t="s">
        <v>165</v>
      </c>
      <c r="C40" s="10">
        <v>1.0000000000000001E-5</v>
      </c>
      <c r="D40" s="10">
        <f t="shared" si="0"/>
        <v>9.0000000000000002E-6</v>
      </c>
      <c r="E40" s="10">
        <f t="shared" si="1"/>
        <v>1.1000000000000001E-5</v>
      </c>
      <c r="F40" s="11" t="s">
        <v>167</v>
      </c>
      <c r="G40" s="11" t="s">
        <v>166</v>
      </c>
      <c r="H40" s="60"/>
    </row>
    <row r="41" spans="1:8">
      <c r="A41" s="80" t="s">
        <v>47</v>
      </c>
      <c r="B41" s="12" t="s">
        <v>32</v>
      </c>
      <c r="C41" s="13">
        <v>330</v>
      </c>
      <c r="D41" s="13">
        <f t="shared" si="0"/>
        <v>297</v>
      </c>
      <c r="E41" s="13">
        <f t="shared" si="1"/>
        <v>363.00000000000006</v>
      </c>
      <c r="F41" s="14" t="s">
        <v>7</v>
      </c>
      <c r="G41" s="14" t="s">
        <v>122</v>
      </c>
      <c r="H41" s="40"/>
    </row>
    <row r="42" spans="1:8">
      <c r="A42" s="81"/>
      <c r="B42" s="12" t="s">
        <v>33</v>
      </c>
      <c r="C42" s="13">
        <v>1E-4</v>
      </c>
      <c r="D42" s="13">
        <f t="shared" si="0"/>
        <v>9.0000000000000006E-5</v>
      </c>
      <c r="E42" s="13">
        <f t="shared" si="1"/>
        <v>1.1000000000000002E-4</v>
      </c>
      <c r="F42" s="14" t="s">
        <v>7</v>
      </c>
      <c r="G42" s="14" t="s">
        <v>123</v>
      </c>
      <c r="H42" s="40"/>
    </row>
    <row r="43" spans="1:8">
      <c r="A43" s="81"/>
      <c r="B43" s="12" t="s">
        <v>34</v>
      </c>
      <c r="C43" s="13">
        <v>2805</v>
      </c>
      <c r="D43" s="13">
        <f t="shared" si="0"/>
        <v>2524.5</v>
      </c>
      <c r="E43" s="13">
        <f t="shared" si="1"/>
        <v>3085.5000000000005</v>
      </c>
      <c r="F43" s="14" t="s">
        <v>7</v>
      </c>
      <c r="G43" s="14" t="s">
        <v>124</v>
      </c>
      <c r="H43" s="40"/>
    </row>
    <row r="44" spans="1:8">
      <c r="A44" s="81"/>
      <c r="B44" s="12" t="s">
        <v>35</v>
      </c>
      <c r="C44" s="13">
        <v>0.03</v>
      </c>
      <c r="D44" s="13">
        <f t="shared" si="0"/>
        <v>2.7E-2</v>
      </c>
      <c r="E44" s="13">
        <f t="shared" si="1"/>
        <v>3.3000000000000002E-2</v>
      </c>
      <c r="F44" s="14" t="s">
        <v>38</v>
      </c>
      <c r="G44" s="14" t="s">
        <v>125</v>
      </c>
      <c r="H44" s="40"/>
    </row>
    <row r="45" spans="1:8">
      <c r="A45" s="81"/>
      <c r="B45" s="12" t="s">
        <v>36</v>
      </c>
      <c r="C45" s="13">
        <v>1E-4</v>
      </c>
      <c r="D45" s="13">
        <f t="shared" si="0"/>
        <v>9.0000000000000006E-5</v>
      </c>
      <c r="E45" s="13">
        <f t="shared" si="1"/>
        <v>1.1000000000000002E-4</v>
      </c>
      <c r="F45" s="14" t="s">
        <v>38</v>
      </c>
      <c r="G45" s="14" t="s">
        <v>126</v>
      </c>
      <c r="H45" s="40"/>
    </row>
    <row r="46" spans="1:8">
      <c r="A46" s="81"/>
      <c r="B46" s="12" t="s">
        <v>37</v>
      </c>
      <c r="C46" s="13">
        <v>2.44</v>
      </c>
      <c r="D46" s="13">
        <f t="shared" si="0"/>
        <v>2.1960000000000002</v>
      </c>
      <c r="E46" s="13">
        <f t="shared" si="1"/>
        <v>2.6840000000000002</v>
      </c>
      <c r="F46" s="14" t="s">
        <v>38</v>
      </c>
      <c r="G46" s="14" t="s">
        <v>127</v>
      </c>
      <c r="H46" s="40"/>
    </row>
    <row r="47" spans="1:8">
      <c r="A47" s="82"/>
      <c r="B47" s="12" t="s">
        <v>151</v>
      </c>
      <c r="C47" s="13">
        <v>2805</v>
      </c>
      <c r="D47" s="13">
        <f t="shared" si="0"/>
        <v>2524.5</v>
      </c>
      <c r="E47" s="13">
        <f t="shared" si="1"/>
        <v>3085.5000000000005</v>
      </c>
      <c r="F47" s="14" t="s">
        <v>8</v>
      </c>
      <c r="G47" s="14" t="s">
        <v>162</v>
      </c>
      <c r="H47" s="40"/>
    </row>
    <row r="48" spans="1:8">
      <c r="A48" s="75" t="s">
        <v>44</v>
      </c>
      <c r="B48" s="15" t="s">
        <v>188</v>
      </c>
      <c r="C48" s="26">
        <f>0.89*34.5/C53</f>
        <v>3.4812925170068031E-2</v>
      </c>
      <c r="D48" s="24">
        <f t="shared" si="0"/>
        <v>3.1331632653061228E-2</v>
      </c>
      <c r="E48" s="24">
        <f t="shared" si="1"/>
        <v>3.829421768707484E-2</v>
      </c>
      <c r="F48" s="17" t="s">
        <v>10</v>
      </c>
      <c r="G48" s="17" t="s">
        <v>191</v>
      </c>
      <c r="H48" s="40"/>
    </row>
    <row r="49" spans="1:8">
      <c r="A49" s="76"/>
      <c r="B49" s="15" t="s">
        <v>171</v>
      </c>
      <c r="C49" s="26">
        <f>0.89*23/C54</f>
        <v>0.68233333333333335</v>
      </c>
      <c r="D49" s="16">
        <f t="shared" si="0"/>
        <v>0.61409999999999998</v>
      </c>
      <c r="E49" s="16">
        <f t="shared" si="1"/>
        <v>0.75056666666666672</v>
      </c>
      <c r="F49" s="17" t="s">
        <v>10</v>
      </c>
      <c r="G49" s="17" t="s">
        <v>132</v>
      </c>
      <c r="H49" s="58"/>
    </row>
    <row r="50" spans="1:8">
      <c r="A50" s="76"/>
      <c r="B50" s="15" t="s">
        <v>173</v>
      </c>
      <c r="C50" s="53">
        <f>0.899/C55</f>
        <v>1.4983333333333333E-2</v>
      </c>
      <c r="D50" s="16">
        <f t="shared" si="0"/>
        <v>1.3485E-2</v>
      </c>
      <c r="E50" s="16">
        <f t="shared" si="1"/>
        <v>1.6481666666666669E-2</v>
      </c>
      <c r="F50" s="17" t="s">
        <v>10</v>
      </c>
      <c r="G50" s="17" t="s">
        <v>177</v>
      </c>
      <c r="H50" s="59"/>
    </row>
    <row r="51" spans="1:8">
      <c r="A51" s="76"/>
      <c r="B51" s="15" t="s">
        <v>185</v>
      </c>
      <c r="C51" s="26">
        <f>0.89*9.5/C56</f>
        <v>0.13621717415820847</v>
      </c>
      <c r="D51" s="16">
        <f t="shared" si="0"/>
        <v>0.12259545674238763</v>
      </c>
      <c r="E51" s="16">
        <f t="shared" si="1"/>
        <v>0.14983889157402933</v>
      </c>
      <c r="F51" s="17" t="s">
        <v>10</v>
      </c>
      <c r="G51" s="17" t="s">
        <v>186</v>
      </c>
      <c r="H51" s="59"/>
    </row>
    <row r="52" spans="1:8">
      <c r="A52" s="76"/>
      <c r="B52" s="15" t="s">
        <v>184</v>
      </c>
      <c r="C52" s="53">
        <f>0.89*9/C57</f>
        <v>1.3349999999999999E-2</v>
      </c>
      <c r="D52" s="16">
        <f t="shared" si="0"/>
        <v>1.2015E-2</v>
      </c>
      <c r="E52" s="16">
        <f t="shared" si="1"/>
        <v>1.4685E-2</v>
      </c>
      <c r="F52" s="17" t="s">
        <v>10</v>
      </c>
      <c r="G52" s="17" t="s">
        <v>187</v>
      </c>
      <c r="H52" s="59"/>
    </row>
    <row r="53" spans="1:8">
      <c r="A53" s="76"/>
      <c r="B53" s="15" t="s">
        <v>189</v>
      </c>
      <c r="C53" s="53">
        <f>14.7*60</f>
        <v>882</v>
      </c>
      <c r="D53" s="16">
        <f t="shared" si="0"/>
        <v>793.80000000000007</v>
      </c>
      <c r="E53" s="16">
        <f t="shared" si="1"/>
        <v>970.2</v>
      </c>
      <c r="F53" s="17" t="s">
        <v>175</v>
      </c>
      <c r="G53" s="17" t="s">
        <v>190</v>
      </c>
      <c r="H53" s="59"/>
    </row>
    <row r="54" spans="1:8">
      <c r="A54" s="76"/>
      <c r="B54" s="15" t="s">
        <v>170</v>
      </c>
      <c r="C54" s="53">
        <v>30</v>
      </c>
      <c r="D54" s="16">
        <f t="shared" si="0"/>
        <v>27</v>
      </c>
      <c r="E54" s="16">
        <f t="shared" si="1"/>
        <v>33</v>
      </c>
      <c r="F54" s="17" t="s">
        <v>175</v>
      </c>
      <c r="G54" s="17" t="s">
        <v>172</v>
      </c>
      <c r="H54" s="59"/>
    </row>
    <row r="55" spans="1:8">
      <c r="A55" s="76"/>
      <c r="B55" s="15" t="s">
        <v>174</v>
      </c>
      <c r="C55" s="53">
        <v>60</v>
      </c>
      <c r="D55" s="16">
        <f t="shared" si="0"/>
        <v>54</v>
      </c>
      <c r="E55" s="16">
        <f t="shared" si="1"/>
        <v>66</v>
      </c>
      <c r="F55" s="17" t="s">
        <v>175</v>
      </c>
      <c r="G55" s="17" t="s">
        <v>176</v>
      </c>
      <c r="H55" s="59"/>
    </row>
    <row r="56" spans="1:8">
      <c r="A56" s="76"/>
      <c r="B56" s="18" t="s">
        <v>180</v>
      </c>
      <c r="C56" s="53">
        <f>60*1.0345</f>
        <v>62.07</v>
      </c>
      <c r="D56" s="16">
        <f t="shared" si="0"/>
        <v>55.863</v>
      </c>
      <c r="E56" s="16">
        <f t="shared" si="1"/>
        <v>68.277000000000001</v>
      </c>
      <c r="F56" s="17" t="s">
        <v>175</v>
      </c>
      <c r="G56" s="17" t="s">
        <v>183</v>
      </c>
      <c r="H56" s="59"/>
    </row>
    <row r="57" spans="1:8">
      <c r="A57" s="76"/>
      <c r="B57" s="18" t="s">
        <v>181</v>
      </c>
      <c r="C57" s="53">
        <v>600</v>
      </c>
      <c r="D57" s="16">
        <f t="shared" si="0"/>
        <v>540</v>
      </c>
      <c r="E57" s="16">
        <f t="shared" si="1"/>
        <v>660</v>
      </c>
      <c r="F57" s="17" t="s">
        <v>175</v>
      </c>
      <c r="G57" s="17" t="s">
        <v>182</v>
      </c>
      <c r="H57" s="59"/>
    </row>
    <row r="58" spans="1:8">
      <c r="A58" s="76"/>
      <c r="B58" s="18" t="s">
        <v>163</v>
      </c>
      <c r="C58" s="26">
        <f>4.3*0.75</f>
        <v>3.2249999999999996</v>
      </c>
      <c r="D58" s="16">
        <f t="shared" si="0"/>
        <v>2.9024999999999999</v>
      </c>
      <c r="E58" s="16">
        <f t="shared" si="1"/>
        <v>3.5474999999999999</v>
      </c>
      <c r="F58" s="19" t="s">
        <v>169</v>
      </c>
      <c r="G58" s="17" t="s">
        <v>168</v>
      </c>
      <c r="H58" s="60"/>
    </row>
    <row r="59" spans="1:8">
      <c r="A59" s="76"/>
      <c r="B59" s="18" t="s">
        <v>164</v>
      </c>
      <c r="C59" s="26">
        <f>(0.87 + 0.81)/2</f>
        <v>0.84000000000000008</v>
      </c>
      <c r="D59" s="16">
        <f t="shared" si="0"/>
        <v>0.75600000000000012</v>
      </c>
      <c r="E59" s="16">
        <f t="shared" si="1"/>
        <v>0.92400000000000015</v>
      </c>
      <c r="F59" s="19"/>
      <c r="G59" s="17" t="s">
        <v>179</v>
      </c>
      <c r="H59" s="40"/>
    </row>
    <row r="60" spans="1:8">
      <c r="A60" s="76"/>
      <c r="B60" s="18" t="s">
        <v>192</v>
      </c>
      <c r="C60" s="26">
        <v>10</v>
      </c>
      <c r="D60" s="16">
        <f t="shared" si="0"/>
        <v>9</v>
      </c>
      <c r="E60" s="16">
        <f t="shared" si="1"/>
        <v>11</v>
      </c>
      <c r="F60" s="19"/>
      <c r="G60" s="17" t="s">
        <v>193</v>
      </c>
      <c r="H60" s="52"/>
    </row>
    <row r="61" spans="1:8">
      <c r="A61" s="76"/>
      <c r="B61" s="32" t="s">
        <v>41</v>
      </c>
      <c r="C61" s="33">
        <v>2.3315789473684214</v>
      </c>
      <c r="D61" s="33">
        <v>2.0984210526315792</v>
      </c>
      <c r="E61" s="33">
        <v>2.5647368421052636</v>
      </c>
      <c r="F61" s="34" t="s">
        <v>43</v>
      </c>
      <c r="G61" s="34" t="s">
        <v>128</v>
      </c>
      <c r="H61" s="58"/>
    </row>
    <row r="62" spans="1:8">
      <c r="A62" s="76"/>
      <c r="B62" s="32" t="s">
        <v>42</v>
      </c>
      <c r="C62" s="33">
        <v>4.4784688995215309E-2</v>
      </c>
      <c r="D62" s="33">
        <v>4.0306220095693776E-2</v>
      </c>
      <c r="E62" s="33">
        <v>4.9263157894736842E-2</v>
      </c>
      <c r="F62" s="34" t="s">
        <v>43</v>
      </c>
      <c r="G62" s="34" t="s">
        <v>129</v>
      </c>
      <c r="H62" s="59"/>
    </row>
    <row r="63" spans="1:8">
      <c r="A63" s="76"/>
      <c r="B63" s="32" t="s">
        <v>92</v>
      </c>
      <c r="C63" s="33">
        <v>4.2497607655502394</v>
      </c>
      <c r="D63" s="33">
        <v>3.8247846889952157</v>
      </c>
      <c r="E63" s="33">
        <v>4.674736842105264</v>
      </c>
      <c r="F63" s="34" t="s">
        <v>43</v>
      </c>
      <c r="G63" s="34" t="s">
        <v>130</v>
      </c>
      <c r="H63" s="59"/>
    </row>
    <row r="64" spans="1:8">
      <c r="A64" s="77"/>
      <c r="B64" s="32" t="s">
        <v>93</v>
      </c>
      <c r="C64" s="33">
        <v>6</v>
      </c>
      <c r="D64" s="33">
        <v>5.4</v>
      </c>
      <c r="E64" s="33">
        <v>6.6000000000000005</v>
      </c>
      <c r="F64" s="34" t="s">
        <v>43</v>
      </c>
      <c r="G64" s="34" t="s">
        <v>131</v>
      </c>
      <c r="H64" s="60"/>
    </row>
    <row r="65" spans="1:8">
      <c r="A65" s="66" t="s">
        <v>49</v>
      </c>
      <c r="B65" s="46" t="s">
        <v>50</v>
      </c>
      <c r="C65" s="55">
        <v>0.25</v>
      </c>
      <c r="D65" s="55">
        <f t="shared" si="0"/>
        <v>0.22500000000000001</v>
      </c>
      <c r="E65" s="55">
        <f t="shared" si="1"/>
        <v>0.27500000000000002</v>
      </c>
      <c r="F65" s="47"/>
      <c r="G65" s="47" t="s">
        <v>133</v>
      </c>
      <c r="H65" s="61"/>
    </row>
    <row r="66" spans="1:8">
      <c r="A66" s="67"/>
      <c r="B66" s="46" t="s">
        <v>59</v>
      </c>
      <c r="C66" s="55">
        <v>0.2</v>
      </c>
      <c r="D66" s="55">
        <f t="shared" si="0"/>
        <v>0.18000000000000002</v>
      </c>
      <c r="E66" s="55">
        <f t="shared" si="1"/>
        <v>0.22000000000000003</v>
      </c>
      <c r="F66" s="47"/>
      <c r="G66" s="47" t="s">
        <v>134</v>
      </c>
      <c r="H66" s="62"/>
    </row>
    <row r="67" spans="1:8">
      <c r="A67" s="67"/>
      <c r="B67" s="46" t="s">
        <v>51</v>
      </c>
      <c r="C67" s="55">
        <v>0.2</v>
      </c>
      <c r="D67" s="55">
        <f t="shared" si="0"/>
        <v>0.18000000000000002</v>
      </c>
      <c r="E67" s="55">
        <f t="shared" si="1"/>
        <v>0.22000000000000003</v>
      </c>
      <c r="F67" s="47"/>
      <c r="G67" s="47" t="s">
        <v>135</v>
      </c>
      <c r="H67" s="62"/>
    </row>
    <row r="68" spans="1:8">
      <c r="A68" s="67"/>
      <c r="B68" s="46" t="s">
        <v>52</v>
      </c>
      <c r="C68" s="56">
        <v>0.2</v>
      </c>
      <c r="D68" s="55">
        <f t="shared" si="0"/>
        <v>0.18000000000000002</v>
      </c>
      <c r="E68" s="55">
        <f t="shared" si="1"/>
        <v>0.22000000000000003</v>
      </c>
      <c r="F68" s="47"/>
      <c r="G68" s="47" t="s">
        <v>136</v>
      </c>
      <c r="H68" s="62"/>
    </row>
    <row r="69" spans="1:8">
      <c r="A69" s="67"/>
      <c r="B69" s="46" t="s">
        <v>53</v>
      </c>
      <c r="C69" s="56">
        <v>0.5</v>
      </c>
      <c r="D69" s="55">
        <f t="shared" si="0"/>
        <v>0.45</v>
      </c>
      <c r="E69" s="55">
        <f t="shared" si="1"/>
        <v>0.55000000000000004</v>
      </c>
      <c r="F69" s="47"/>
      <c r="G69" s="47" t="s">
        <v>137</v>
      </c>
      <c r="H69" s="62"/>
    </row>
    <row r="70" spans="1:8">
      <c r="A70" s="67"/>
      <c r="B70" s="46" t="s">
        <v>94</v>
      </c>
      <c r="C70" s="56">
        <v>0.5</v>
      </c>
      <c r="D70" s="55">
        <f t="shared" ref="D70:D82" si="2">0.9*C70</f>
        <v>0.45</v>
      </c>
      <c r="E70" s="55">
        <f t="shared" ref="E70:E82" si="3">1.1*C70</f>
        <v>0.55000000000000004</v>
      </c>
      <c r="F70" s="47"/>
      <c r="G70" s="47" t="s">
        <v>138</v>
      </c>
      <c r="H70" s="62"/>
    </row>
    <row r="71" spans="1:8">
      <c r="A71" s="67"/>
      <c r="B71" s="46" t="s">
        <v>54</v>
      </c>
      <c r="C71" s="56">
        <v>0.25</v>
      </c>
      <c r="D71" s="55">
        <f t="shared" si="2"/>
        <v>0.22500000000000001</v>
      </c>
      <c r="E71" s="55">
        <f t="shared" si="3"/>
        <v>0.27500000000000002</v>
      </c>
      <c r="F71" s="47"/>
      <c r="G71" s="47" t="s">
        <v>139</v>
      </c>
      <c r="H71" s="62"/>
    </row>
    <row r="72" spans="1:8">
      <c r="A72" s="67"/>
      <c r="B72" s="46" t="s">
        <v>60</v>
      </c>
      <c r="C72" s="56">
        <v>0.1</v>
      </c>
      <c r="D72" s="55">
        <f t="shared" si="2"/>
        <v>9.0000000000000011E-2</v>
      </c>
      <c r="E72" s="55">
        <f t="shared" si="3"/>
        <v>0.11000000000000001</v>
      </c>
      <c r="F72" s="47"/>
      <c r="G72" s="47" t="s">
        <v>140</v>
      </c>
      <c r="H72" s="62"/>
    </row>
    <row r="73" spans="1:8">
      <c r="A73" s="67"/>
      <c r="B73" s="46" t="s">
        <v>55</v>
      </c>
      <c r="C73" s="56">
        <v>0.1</v>
      </c>
      <c r="D73" s="55">
        <f t="shared" si="2"/>
        <v>9.0000000000000011E-2</v>
      </c>
      <c r="E73" s="55">
        <f t="shared" si="3"/>
        <v>0.11000000000000001</v>
      </c>
      <c r="F73" s="47"/>
      <c r="G73" s="47" t="s">
        <v>141</v>
      </c>
      <c r="H73" s="62"/>
    </row>
    <row r="74" spans="1:8">
      <c r="A74" s="67"/>
      <c r="B74" s="46" t="s">
        <v>56</v>
      </c>
      <c r="C74" s="56">
        <v>0.1</v>
      </c>
      <c r="D74" s="55">
        <f t="shared" si="2"/>
        <v>9.0000000000000011E-2</v>
      </c>
      <c r="E74" s="55">
        <f t="shared" si="3"/>
        <v>0.11000000000000001</v>
      </c>
      <c r="F74" s="47"/>
      <c r="G74" s="47" t="s">
        <v>142</v>
      </c>
      <c r="H74" s="62"/>
    </row>
    <row r="75" spans="1:8">
      <c r="A75" s="67"/>
      <c r="B75" s="46" t="s">
        <v>57</v>
      </c>
      <c r="C75" s="56">
        <v>0.45</v>
      </c>
      <c r="D75" s="55">
        <f t="shared" si="2"/>
        <v>0.40500000000000003</v>
      </c>
      <c r="E75" s="55">
        <f t="shared" si="3"/>
        <v>0.49500000000000005</v>
      </c>
      <c r="F75" s="47"/>
      <c r="G75" s="47" t="s">
        <v>143</v>
      </c>
      <c r="H75" s="62"/>
    </row>
    <row r="76" spans="1:8">
      <c r="A76" s="67"/>
      <c r="B76" s="46" t="s">
        <v>96</v>
      </c>
      <c r="C76" s="56">
        <v>0.45</v>
      </c>
      <c r="D76" s="55">
        <f t="shared" si="2"/>
        <v>0.40500000000000003</v>
      </c>
      <c r="E76" s="55">
        <f t="shared" si="3"/>
        <v>0.49500000000000005</v>
      </c>
      <c r="F76" s="47"/>
      <c r="G76" s="47" t="s">
        <v>144</v>
      </c>
      <c r="H76" s="62"/>
    </row>
    <row r="77" spans="1:8">
      <c r="A77" s="67"/>
      <c r="B77" s="46" t="s">
        <v>58</v>
      </c>
      <c r="C77" s="56">
        <v>0.5</v>
      </c>
      <c r="D77" s="55">
        <f t="shared" si="2"/>
        <v>0.45</v>
      </c>
      <c r="E77" s="55">
        <f t="shared" si="3"/>
        <v>0.55000000000000004</v>
      </c>
      <c r="F77" s="47"/>
      <c r="G77" s="47" t="s">
        <v>145</v>
      </c>
      <c r="H77" s="62"/>
    </row>
    <row r="78" spans="1:8">
      <c r="A78" s="67"/>
      <c r="B78" s="46" t="s">
        <v>61</v>
      </c>
      <c r="C78" s="55">
        <v>0.7</v>
      </c>
      <c r="D78" s="55">
        <f t="shared" si="2"/>
        <v>0.63</v>
      </c>
      <c r="E78" s="55">
        <f t="shared" si="3"/>
        <v>0.77</v>
      </c>
      <c r="F78" s="47"/>
      <c r="G78" s="47" t="s">
        <v>146</v>
      </c>
      <c r="H78" s="62"/>
    </row>
    <row r="79" spans="1:8">
      <c r="A79" s="67"/>
      <c r="B79" s="46" t="s">
        <v>62</v>
      </c>
      <c r="C79" s="55">
        <v>0.7</v>
      </c>
      <c r="D79" s="55">
        <f t="shared" si="2"/>
        <v>0.63</v>
      </c>
      <c r="E79" s="55">
        <f t="shared" si="3"/>
        <v>0.77</v>
      </c>
      <c r="F79" s="47"/>
      <c r="G79" s="47" t="s">
        <v>147</v>
      </c>
      <c r="H79" s="62"/>
    </row>
    <row r="80" spans="1:8">
      <c r="A80" s="67"/>
      <c r="B80" s="46" t="s">
        <v>63</v>
      </c>
      <c r="C80" s="55">
        <v>0.7</v>
      </c>
      <c r="D80" s="55">
        <f t="shared" si="2"/>
        <v>0.63</v>
      </c>
      <c r="E80" s="55">
        <f t="shared" si="3"/>
        <v>0.77</v>
      </c>
      <c r="F80" s="47"/>
      <c r="G80" s="47" t="s">
        <v>148</v>
      </c>
      <c r="H80" s="62"/>
    </row>
    <row r="81" spans="1:8">
      <c r="A81" s="67"/>
      <c r="B81" s="46" t="s">
        <v>64</v>
      </c>
      <c r="C81" s="55">
        <v>0.05</v>
      </c>
      <c r="D81" s="55">
        <f t="shared" si="2"/>
        <v>4.5000000000000005E-2</v>
      </c>
      <c r="E81" s="55">
        <f t="shared" si="3"/>
        <v>5.5000000000000007E-2</v>
      </c>
      <c r="F81" s="47"/>
      <c r="G81" s="47" t="s">
        <v>149</v>
      </c>
      <c r="H81" s="62"/>
    </row>
    <row r="82" spans="1:8">
      <c r="A82" s="67"/>
      <c r="B82" s="46" t="s">
        <v>95</v>
      </c>
      <c r="C82" s="55">
        <v>0.05</v>
      </c>
      <c r="D82" s="55">
        <f t="shared" si="2"/>
        <v>4.5000000000000005E-2</v>
      </c>
      <c r="E82" s="55">
        <f t="shared" si="3"/>
        <v>5.5000000000000007E-2</v>
      </c>
      <c r="F82" s="47"/>
      <c r="G82" s="47" t="s">
        <v>150</v>
      </c>
      <c r="H82" s="63"/>
    </row>
  </sheetData>
  <mergeCells count="9">
    <mergeCell ref="A48:A64"/>
    <mergeCell ref="A65:A82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AC2A-F739-4320-8C0D-BFA1036642A5}">
  <dimension ref="A1:H82"/>
  <sheetViews>
    <sheetView topLeftCell="A56" zoomScale="104" zoomScaleNormal="120" workbookViewId="0">
      <selection activeCell="C81" sqref="C8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78" t="s">
        <v>194</v>
      </c>
      <c r="C1" s="79"/>
      <c r="D1" s="79"/>
      <c r="E1" s="79"/>
      <c r="F1" s="79"/>
      <c r="G1" s="79"/>
    </row>
    <row r="3" spans="1:8">
      <c r="B3" s="2" t="s">
        <v>1</v>
      </c>
      <c r="C3" s="3" t="s">
        <v>0</v>
      </c>
      <c r="D3" s="3" t="s">
        <v>97</v>
      </c>
      <c r="E3" s="3" t="s">
        <v>98</v>
      </c>
      <c r="F3" s="4" t="s">
        <v>2</v>
      </c>
      <c r="G3" s="4" t="s">
        <v>3</v>
      </c>
      <c r="H3" s="3" t="s">
        <v>178</v>
      </c>
    </row>
    <row r="4" spans="1:8">
      <c r="A4" s="68" t="s">
        <v>48</v>
      </c>
      <c r="B4" s="6" t="s">
        <v>31</v>
      </c>
      <c r="C4" s="54">
        <v>9</v>
      </c>
      <c r="D4" s="54">
        <v>6</v>
      </c>
      <c r="E4" s="54">
        <v>11.7</v>
      </c>
      <c r="F4" s="1" t="s">
        <v>30</v>
      </c>
      <c r="G4" s="1" t="s">
        <v>99</v>
      </c>
      <c r="H4" s="40"/>
    </row>
    <row r="5" spans="1:8">
      <c r="A5" s="69"/>
      <c r="B5" s="6" t="s">
        <v>5</v>
      </c>
      <c r="C5" s="25">
        <v>2044</v>
      </c>
      <c r="D5" s="25">
        <f>0.9*C5</f>
        <v>1839.6000000000001</v>
      </c>
      <c r="E5" s="25">
        <f>1.1*C5</f>
        <v>2248.4</v>
      </c>
      <c r="F5" s="1" t="s">
        <v>4</v>
      </c>
      <c r="G5" s="1" t="s">
        <v>100</v>
      </c>
      <c r="H5" s="40"/>
    </row>
    <row r="6" spans="1:8">
      <c r="A6" s="69"/>
      <c r="B6" s="6" t="s">
        <v>39</v>
      </c>
      <c r="C6" s="51">
        <f>ROUNDUP((500/C7),0)</f>
        <v>953</v>
      </c>
      <c r="D6" s="25">
        <f t="shared" ref="D6:D69" si="0">0.9*C6</f>
        <v>857.7</v>
      </c>
      <c r="E6" s="25">
        <f t="shared" ref="E6:E69" si="1">1.1*C6</f>
        <v>1048.3000000000002</v>
      </c>
      <c r="F6" s="1" t="s">
        <v>157</v>
      </c>
      <c r="G6" s="1" t="s">
        <v>158</v>
      </c>
      <c r="H6" s="40"/>
    </row>
    <row r="7" spans="1:8">
      <c r="A7" s="69"/>
      <c r="B7" s="6" t="s">
        <v>40</v>
      </c>
      <c r="C7" s="51">
        <f>31.5/60</f>
        <v>0.52500000000000002</v>
      </c>
      <c r="D7" s="25">
        <f t="shared" si="0"/>
        <v>0.47250000000000003</v>
      </c>
      <c r="E7" s="25">
        <f t="shared" si="1"/>
        <v>0.57750000000000012</v>
      </c>
      <c r="F7" s="1" t="s">
        <v>156</v>
      </c>
      <c r="G7" s="1" t="s">
        <v>101</v>
      </c>
      <c r="H7" s="40"/>
    </row>
    <row r="8" spans="1:8">
      <c r="A8" s="69"/>
      <c r="B8" s="6" t="s">
        <v>154</v>
      </c>
      <c r="C8" s="51">
        <v>380</v>
      </c>
      <c r="D8" s="25">
        <f t="shared" si="0"/>
        <v>342</v>
      </c>
      <c r="E8" s="25">
        <f t="shared" si="1"/>
        <v>418.00000000000006</v>
      </c>
      <c r="F8" s="1" t="s">
        <v>155</v>
      </c>
      <c r="G8" s="1" t="s">
        <v>159</v>
      </c>
      <c r="H8" s="48"/>
    </row>
    <row r="9" spans="1:8">
      <c r="A9" s="69"/>
      <c r="B9" s="6" t="s">
        <v>65</v>
      </c>
      <c r="C9" s="54">
        <v>30</v>
      </c>
      <c r="D9" s="25">
        <f t="shared" si="0"/>
        <v>27</v>
      </c>
      <c r="E9" s="25">
        <f t="shared" si="1"/>
        <v>33</v>
      </c>
      <c r="F9" s="1" t="s">
        <v>9</v>
      </c>
      <c r="G9" s="1" t="s">
        <v>102</v>
      </c>
      <c r="H9" s="45"/>
    </row>
    <row r="10" spans="1:8">
      <c r="A10" s="69"/>
      <c r="B10" s="6" t="s">
        <v>66</v>
      </c>
      <c r="C10" s="35">
        <v>421</v>
      </c>
      <c r="D10" s="25">
        <f t="shared" si="0"/>
        <v>378.90000000000003</v>
      </c>
      <c r="E10" s="25">
        <f t="shared" si="1"/>
        <v>463.1</v>
      </c>
      <c r="F10" s="36" t="s">
        <v>6</v>
      </c>
      <c r="G10" s="36" t="s">
        <v>103</v>
      </c>
      <c r="H10" s="45"/>
    </row>
    <row r="11" spans="1:8">
      <c r="A11" s="65"/>
      <c r="B11" s="30" t="s">
        <v>24</v>
      </c>
      <c r="C11" s="54">
        <v>10</v>
      </c>
      <c r="D11" s="25">
        <f t="shared" si="0"/>
        <v>9</v>
      </c>
      <c r="E11" s="25">
        <f t="shared" si="1"/>
        <v>11</v>
      </c>
      <c r="F11" s="31"/>
      <c r="G11" s="31" t="s">
        <v>104</v>
      </c>
      <c r="H11" s="64"/>
    </row>
    <row r="12" spans="1:8">
      <c r="A12" s="65"/>
      <c r="B12" s="30" t="s">
        <v>25</v>
      </c>
      <c r="C12" s="54">
        <v>20</v>
      </c>
      <c r="D12" s="25">
        <f t="shared" si="0"/>
        <v>18</v>
      </c>
      <c r="E12" s="25">
        <f t="shared" si="1"/>
        <v>22</v>
      </c>
      <c r="F12" s="31"/>
      <c r="G12" s="31" t="s">
        <v>105</v>
      </c>
      <c r="H12" s="64"/>
    </row>
    <row r="13" spans="1:8">
      <c r="A13" s="65"/>
      <c r="B13" s="30" t="s">
        <v>26</v>
      </c>
      <c r="C13" s="54">
        <v>70</v>
      </c>
      <c r="D13" s="25">
        <f t="shared" si="0"/>
        <v>63</v>
      </c>
      <c r="E13" s="25">
        <f t="shared" si="1"/>
        <v>77</v>
      </c>
      <c r="F13" s="31"/>
      <c r="G13" s="31" t="s">
        <v>106</v>
      </c>
      <c r="H13" s="64"/>
    </row>
    <row r="14" spans="1:8">
      <c r="A14" s="70" t="s">
        <v>68</v>
      </c>
      <c r="B14" s="37" t="s">
        <v>69</v>
      </c>
      <c r="C14" s="38">
        <f>214.17*$C$18</f>
        <v>1499.1899999999998</v>
      </c>
      <c r="D14" s="38">
        <f t="shared" si="0"/>
        <v>1349.271</v>
      </c>
      <c r="E14" s="38">
        <f t="shared" si="1"/>
        <v>1649.1089999999999</v>
      </c>
      <c r="F14" s="39" t="s">
        <v>67</v>
      </c>
      <c r="G14" s="39" t="s">
        <v>107</v>
      </c>
      <c r="H14" s="49"/>
    </row>
    <row r="15" spans="1:8">
      <c r="A15" s="71"/>
      <c r="B15" s="37" t="s">
        <v>74</v>
      </c>
      <c r="C15" s="38">
        <f>0.38*$C$18</f>
        <v>2.66</v>
      </c>
      <c r="D15" s="38">
        <f t="shared" si="0"/>
        <v>2.3940000000000001</v>
      </c>
      <c r="E15" s="38">
        <f t="shared" si="1"/>
        <v>2.9260000000000006</v>
      </c>
      <c r="F15" s="39" t="s">
        <v>85</v>
      </c>
      <c r="G15" s="39" t="s">
        <v>108</v>
      </c>
      <c r="H15" s="61"/>
    </row>
    <row r="16" spans="1:8">
      <c r="A16" s="71"/>
      <c r="B16" s="37" t="s">
        <v>75</v>
      </c>
      <c r="C16" s="38">
        <f>1.5*$C$18</f>
        <v>10.5</v>
      </c>
      <c r="D16" s="38">
        <f t="shared" si="0"/>
        <v>9.4500000000000011</v>
      </c>
      <c r="E16" s="38">
        <f t="shared" si="1"/>
        <v>11.55</v>
      </c>
      <c r="F16" s="39" t="s">
        <v>85</v>
      </c>
      <c r="G16" s="39" t="s">
        <v>109</v>
      </c>
      <c r="H16" s="62"/>
    </row>
    <row r="17" spans="1:8">
      <c r="A17" s="72" t="s">
        <v>70</v>
      </c>
      <c r="B17" s="20" t="s">
        <v>71</v>
      </c>
      <c r="C17" s="21">
        <v>48</v>
      </c>
      <c r="D17" s="21">
        <f t="shared" si="0"/>
        <v>43.2</v>
      </c>
      <c r="E17" s="21">
        <f t="shared" si="1"/>
        <v>52.800000000000004</v>
      </c>
      <c r="F17" s="22" t="s">
        <v>73</v>
      </c>
      <c r="G17" s="22" t="s">
        <v>72</v>
      </c>
      <c r="H17" s="63"/>
    </row>
    <row r="18" spans="1:8">
      <c r="A18" s="72"/>
      <c r="B18" s="20" t="s">
        <v>76</v>
      </c>
      <c r="C18" s="23">
        <v>7</v>
      </c>
      <c r="D18" s="23">
        <f t="shared" si="0"/>
        <v>6.3</v>
      </c>
      <c r="E18" s="23">
        <f t="shared" si="1"/>
        <v>7.7000000000000011</v>
      </c>
      <c r="F18" s="22" t="s">
        <v>78</v>
      </c>
      <c r="G18" s="22" t="s">
        <v>77</v>
      </c>
      <c r="H18" s="40"/>
    </row>
    <row r="19" spans="1:8">
      <c r="A19" s="72"/>
      <c r="B19" s="20" t="s">
        <v>79</v>
      </c>
      <c r="C19" s="23">
        <v>2250</v>
      </c>
      <c r="D19" s="23">
        <f t="shared" si="0"/>
        <v>2025</v>
      </c>
      <c r="E19" s="23">
        <f t="shared" si="1"/>
        <v>2475</v>
      </c>
      <c r="F19" s="22" t="s">
        <v>83</v>
      </c>
      <c r="G19" s="22" t="s">
        <v>82</v>
      </c>
      <c r="H19" s="50"/>
    </row>
    <row r="20" spans="1:8">
      <c r="A20" s="72"/>
      <c r="B20" s="20" t="s">
        <v>80</v>
      </c>
      <c r="C20" s="23">
        <v>10</v>
      </c>
      <c r="D20" s="23">
        <f t="shared" si="0"/>
        <v>9</v>
      </c>
      <c r="E20" s="23">
        <f t="shared" si="1"/>
        <v>11</v>
      </c>
      <c r="F20" s="22" t="s">
        <v>84</v>
      </c>
      <c r="G20" s="22" t="s">
        <v>81</v>
      </c>
      <c r="H20" s="40"/>
    </row>
    <row r="21" spans="1:8">
      <c r="A21" s="72"/>
      <c r="B21" s="20" t="s">
        <v>86</v>
      </c>
      <c r="C21" s="23">
        <v>3</v>
      </c>
      <c r="D21" s="23">
        <f t="shared" si="0"/>
        <v>2.7</v>
      </c>
      <c r="E21" s="23">
        <f t="shared" si="1"/>
        <v>3.3000000000000003</v>
      </c>
      <c r="F21" s="22" t="s">
        <v>84</v>
      </c>
      <c r="G21" s="22" t="s">
        <v>89</v>
      </c>
      <c r="H21" s="40"/>
    </row>
    <row r="22" spans="1:8">
      <c r="A22" s="72"/>
      <c r="B22" s="20" t="s">
        <v>87</v>
      </c>
      <c r="C22" s="23">
        <v>1E-4</v>
      </c>
      <c r="D22" s="23">
        <f t="shared" si="0"/>
        <v>9.0000000000000006E-5</v>
      </c>
      <c r="E22" s="23">
        <f t="shared" si="1"/>
        <v>1.1000000000000002E-4</v>
      </c>
      <c r="F22" s="22" t="s">
        <v>84</v>
      </c>
      <c r="G22" s="22" t="s">
        <v>88</v>
      </c>
      <c r="H22" s="40"/>
    </row>
    <row r="23" spans="1:8">
      <c r="A23" s="72"/>
      <c r="B23" s="20" t="s">
        <v>90</v>
      </c>
      <c r="C23" s="23">
        <v>100</v>
      </c>
      <c r="D23" s="23">
        <f t="shared" si="0"/>
        <v>90</v>
      </c>
      <c r="E23" s="23">
        <f t="shared" si="1"/>
        <v>110.00000000000001</v>
      </c>
      <c r="F23" s="22" t="s">
        <v>8</v>
      </c>
      <c r="G23" s="22" t="s">
        <v>91</v>
      </c>
      <c r="H23" s="40"/>
    </row>
    <row r="24" spans="1:8">
      <c r="A24" s="73" t="s">
        <v>45</v>
      </c>
      <c r="B24" s="7" t="s">
        <v>11</v>
      </c>
      <c r="C24" s="8">
        <v>0.63</v>
      </c>
      <c r="D24" s="8">
        <f t="shared" si="0"/>
        <v>0.56700000000000006</v>
      </c>
      <c r="E24" s="8">
        <f t="shared" si="1"/>
        <v>0.69300000000000006</v>
      </c>
      <c r="F24" s="5"/>
      <c r="G24" s="5" t="s">
        <v>152</v>
      </c>
      <c r="H24" s="40"/>
    </row>
    <row r="25" spans="1:8">
      <c r="A25" s="74"/>
      <c r="B25" s="7" t="s">
        <v>12</v>
      </c>
      <c r="C25" s="8">
        <v>0.31</v>
      </c>
      <c r="D25" s="8">
        <f t="shared" si="0"/>
        <v>0.27900000000000003</v>
      </c>
      <c r="E25" s="8">
        <f t="shared" si="1"/>
        <v>0.34100000000000003</v>
      </c>
      <c r="F25" s="5"/>
      <c r="G25" s="5" t="s">
        <v>160</v>
      </c>
      <c r="H25" s="40"/>
    </row>
    <row r="26" spans="1:8">
      <c r="A26" s="74"/>
      <c r="B26" s="7" t="s">
        <v>13</v>
      </c>
      <c r="C26" s="8">
        <v>1E-4</v>
      </c>
      <c r="D26" s="8">
        <f t="shared" si="0"/>
        <v>9.0000000000000006E-5</v>
      </c>
      <c r="E26" s="8">
        <f t="shared" si="1"/>
        <v>1.1000000000000002E-4</v>
      </c>
      <c r="F26" s="5"/>
      <c r="G26" s="5" t="s">
        <v>110</v>
      </c>
      <c r="H26" s="40"/>
    </row>
    <row r="27" spans="1:8">
      <c r="A27" s="74"/>
      <c r="B27" s="7" t="s">
        <v>21</v>
      </c>
      <c r="C27" s="8">
        <v>0.06</v>
      </c>
      <c r="D27" s="8">
        <f t="shared" si="0"/>
        <v>5.3999999999999999E-2</v>
      </c>
      <c r="E27" s="8">
        <f t="shared" si="1"/>
        <v>6.6000000000000003E-2</v>
      </c>
      <c r="F27" s="5"/>
      <c r="G27" s="5" t="s">
        <v>111</v>
      </c>
      <c r="H27" s="40"/>
    </row>
    <row r="28" spans="1:8">
      <c r="A28" s="74"/>
      <c r="B28" s="7" t="s">
        <v>14</v>
      </c>
      <c r="C28" s="8">
        <v>1E-4</v>
      </c>
      <c r="D28" s="8">
        <f t="shared" si="0"/>
        <v>9.0000000000000006E-5</v>
      </c>
      <c r="E28" s="8">
        <f t="shared" si="1"/>
        <v>1.1000000000000002E-4</v>
      </c>
      <c r="F28" s="5"/>
      <c r="G28" s="5" t="s">
        <v>112</v>
      </c>
      <c r="H28" s="40"/>
    </row>
    <row r="29" spans="1:8">
      <c r="A29" s="74"/>
      <c r="B29" s="7" t="s">
        <v>15</v>
      </c>
      <c r="C29" s="8">
        <v>1E-4</v>
      </c>
      <c r="D29" s="8">
        <f t="shared" si="0"/>
        <v>9.0000000000000006E-5</v>
      </c>
      <c r="E29" s="8">
        <f t="shared" si="1"/>
        <v>1.1000000000000002E-4</v>
      </c>
      <c r="F29" s="5"/>
      <c r="G29" s="5" t="s">
        <v>113</v>
      </c>
      <c r="H29" s="40"/>
    </row>
    <row r="30" spans="1:8">
      <c r="A30" s="74"/>
      <c r="B30" s="27" t="s">
        <v>16</v>
      </c>
      <c r="C30" s="8">
        <v>1.25</v>
      </c>
      <c r="D30" s="28">
        <f t="shared" si="0"/>
        <v>1.125</v>
      </c>
      <c r="E30" s="28">
        <f t="shared" si="1"/>
        <v>1.375</v>
      </c>
      <c r="F30" s="29"/>
      <c r="G30" s="29" t="s">
        <v>153</v>
      </c>
      <c r="H30" s="40"/>
    </row>
    <row r="31" spans="1:8">
      <c r="A31" s="74"/>
      <c r="B31" s="27" t="s">
        <v>17</v>
      </c>
      <c r="C31" s="8">
        <v>1.25</v>
      </c>
      <c r="D31" s="28">
        <f t="shared" si="0"/>
        <v>1.125</v>
      </c>
      <c r="E31" s="28">
        <f t="shared" si="1"/>
        <v>1.375</v>
      </c>
      <c r="F31" s="29"/>
      <c r="G31" s="29" t="s">
        <v>161</v>
      </c>
      <c r="H31" s="41"/>
    </row>
    <row r="32" spans="1:8">
      <c r="A32" s="74"/>
      <c r="B32" s="27" t="s">
        <v>18</v>
      </c>
      <c r="C32" s="8">
        <v>1</v>
      </c>
      <c r="D32" s="28">
        <f t="shared" si="0"/>
        <v>0.9</v>
      </c>
      <c r="E32" s="28">
        <f t="shared" si="1"/>
        <v>1.1000000000000001</v>
      </c>
      <c r="F32" s="29"/>
      <c r="G32" s="29" t="s">
        <v>114</v>
      </c>
      <c r="H32" s="41"/>
    </row>
    <row r="33" spans="1:8">
      <c r="A33" s="74"/>
      <c r="B33" s="27" t="s">
        <v>22</v>
      </c>
      <c r="C33" s="8">
        <v>1.2</v>
      </c>
      <c r="D33" s="28">
        <f t="shared" si="0"/>
        <v>1.08</v>
      </c>
      <c r="E33" s="28">
        <f t="shared" si="1"/>
        <v>1.32</v>
      </c>
      <c r="F33" s="29"/>
      <c r="G33" s="29" t="s">
        <v>115</v>
      </c>
      <c r="H33" s="58"/>
    </row>
    <row r="34" spans="1:8">
      <c r="A34" s="74"/>
      <c r="B34" s="27" t="s">
        <v>19</v>
      </c>
      <c r="C34" s="8">
        <v>1</v>
      </c>
      <c r="D34" s="28">
        <f t="shared" si="0"/>
        <v>0.9</v>
      </c>
      <c r="E34" s="28">
        <f t="shared" si="1"/>
        <v>1.1000000000000001</v>
      </c>
      <c r="F34" s="29"/>
      <c r="G34" s="29" t="s">
        <v>116</v>
      </c>
      <c r="H34" s="59"/>
    </row>
    <row r="35" spans="1:8">
      <c r="A35" s="74"/>
      <c r="B35" s="27" t="s">
        <v>20</v>
      </c>
      <c r="C35" s="8">
        <v>1</v>
      </c>
      <c r="D35" s="28">
        <f t="shared" si="0"/>
        <v>0.9</v>
      </c>
      <c r="E35" s="28">
        <f t="shared" si="1"/>
        <v>1.1000000000000001</v>
      </c>
      <c r="F35" s="29"/>
      <c r="G35" s="29" t="s">
        <v>117</v>
      </c>
      <c r="H35" s="59"/>
    </row>
    <row r="36" spans="1:8">
      <c r="A36" s="83" t="s">
        <v>46</v>
      </c>
      <c r="B36" s="42" t="s">
        <v>23</v>
      </c>
      <c r="C36" s="43">
        <f>4.44*$C$19</f>
        <v>9990</v>
      </c>
      <c r="D36" s="43">
        <f t="shared" si="0"/>
        <v>8991</v>
      </c>
      <c r="E36" s="43">
        <f t="shared" si="1"/>
        <v>10989</v>
      </c>
      <c r="F36" s="44" t="s">
        <v>67</v>
      </c>
      <c r="G36" s="44" t="s">
        <v>118</v>
      </c>
      <c r="H36" s="60"/>
    </row>
    <row r="37" spans="1:8">
      <c r="A37" s="84"/>
      <c r="B37" s="42" t="s">
        <v>27</v>
      </c>
      <c r="C37" s="43">
        <f>0.00444*$C$19</f>
        <v>9.99</v>
      </c>
      <c r="D37" s="43">
        <f t="shared" si="0"/>
        <v>8.9909999999999997</v>
      </c>
      <c r="E37" s="43">
        <f t="shared" si="1"/>
        <v>10.989000000000001</v>
      </c>
      <c r="F37" s="44" t="s">
        <v>85</v>
      </c>
      <c r="G37" s="44" t="s">
        <v>119</v>
      </c>
      <c r="H37" s="58"/>
    </row>
    <row r="38" spans="1:8">
      <c r="A38" s="84"/>
      <c r="B38" s="42" t="s">
        <v>28</v>
      </c>
      <c r="C38" s="43">
        <f>0.00356*$C$19</f>
        <v>8.01</v>
      </c>
      <c r="D38" s="43">
        <f t="shared" si="0"/>
        <v>7.2089999999999996</v>
      </c>
      <c r="E38" s="43">
        <f t="shared" si="1"/>
        <v>8.8109999999999999</v>
      </c>
      <c r="F38" s="44" t="s">
        <v>85</v>
      </c>
      <c r="G38" s="44" t="s">
        <v>120</v>
      </c>
      <c r="H38" s="59"/>
    </row>
    <row r="39" spans="1:8">
      <c r="A39" s="84"/>
      <c r="B39" s="42" t="s">
        <v>29</v>
      </c>
      <c r="C39" s="43">
        <f>0.000015*$C$19</f>
        <v>3.3750000000000002E-2</v>
      </c>
      <c r="D39" s="43">
        <f t="shared" si="0"/>
        <v>3.0375000000000003E-2</v>
      </c>
      <c r="E39" s="43">
        <f t="shared" si="1"/>
        <v>3.7125000000000005E-2</v>
      </c>
      <c r="F39" s="44" t="s">
        <v>85</v>
      </c>
      <c r="G39" s="44" t="s">
        <v>121</v>
      </c>
      <c r="H39" s="59"/>
    </row>
    <row r="40" spans="1:8">
      <c r="A40" s="85"/>
      <c r="B40" s="9" t="s">
        <v>165</v>
      </c>
      <c r="C40" s="10">
        <v>1.0000000000000001E-5</v>
      </c>
      <c r="D40" s="10">
        <f t="shared" si="0"/>
        <v>9.0000000000000002E-6</v>
      </c>
      <c r="E40" s="10">
        <f t="shared" si="1"/>
        <v>1.1000000000000001E-5</v>
      </c>
      <c r="F40" s="11" t="s">
        <v>167</v>
      </c>
      <c r="G40" s="11" t="s">
        <v>166</v>
      </c>
      <c r="H40" s="60"/>
    </row>
    <row r="41" spans="1:8">
      <c r="A41" s="80" t="s">
        <v>47</v>
      </c>
      <c r="B41" s="12" t="s">
        <v>32</v>
      </c>
      <c r="C41" s="13">
        <v>330</v>
      </c>
      <c r="D41" s="13">
        <f t="shared" si="0"/>
        <v>297</v>
      </c>
      <c r="E41" s="13">
        <f t="shared" si="1"/>
        <v>363.00000000000006</v>
      </c>
      <c r="F41" s="14" t="s">
        <v>7</v>
      </c>
      <c r="G41" s="14" t="s">
        <v>122</v>
      </c>
      <c r="H41" s="40"/>
    </row>
    <row r="42" spans="1:8">
      <c r="A42" s="81"/>
      <c r="B42" s="12" t="s">
        <v>33</v>
      </c>
      <c r="C42" s="13">
        <v>1E-4</v>
      </c>
      <c r="D42" s="13">
        <f t="shared" si="0"/>
        <v>9.0000000000000006E-5</v>
      </c>
      <c r="E42" s="13">
        <f t="shared" si="1"/>
        <v>1.1000000000000002E-4</v>
      </c>
      <c r="F42" s="14" t="s">
        <v>7</v>
      </c>
      <c r="G42" s="14" t="s">
        <v>123</v>
      </c>
      <c r="H42" s="40"/>
    </row>
    <row r="43" spans="1:8">
      <c r="A43" s="81"/>
      <c r="B43" s="12" t="s">
        <v>34</v>
      </c>
      <c r="C43" s="13">
        <v>2805</v>
      </c>
      <c r="D43" s="13">
        <f t="shared" si="0"/>
        <v>2524.5</v>
      </c>
      <c r="E43" s="13">
        <f t="shared" si="1"/>
        <v>3085.5000000000005</v>
      </c>
      <c r="F43" s="14" t="s">
        <v>7</v>
      </c>
      <c r="G43" s="14" t="s">
        <v>124</v>
      </c>
      <c r="H43" s="40"/>
    </row>
    <row r="44" spans="1:8">
      <c r="A44" s="81"/>
      <c r="B44" s="12" t="s">
        <v>35</v>
      </c>
      <c r="C44" s="13">
        <v>0.03</v>
      </c>
      <c r="D44" s="13">
        <f t="shared" si="0"/>
        <v>2.7E-2</v>
      </c>
      <c r="E44" s="13">
        <f t="shared" si="1"/>
        <v>3.3000000000000002E-2</v>
      </c>
      <c r="F44" s="14" t="s">
        <v>38</v>
      </c>
      <c r="G44" s="14" t="s">
        <v>125</v>
      </c>
      <c r="H44" s="40"/>
    </row>
    <row r="45" spans="1:8">
      <c r="A45" s="81"/>
      <c r="B45" s="12" t="s">
        <v>36</v>
      </c>
      <c r="C45" s="13">
        <v>1E-4</v>
      </c>
      <c r="D45" s="13">
        <f t="shared" si="0"/>
        <v>9.0000000000000006E-5</v>
      </c>
      <c r="E45" s="13">
        <f t="shared" si="1"/>
        <v>1.1000000000000002E-4</v>
      </c>
      <c r="F45" s="14" t="s">
        <v>38</v>
      </c>
      <c r="G45" s="14" t="s">
        <v>126</v>
      </c>
      <c r="H45" s="40"/>
    </row>
    <row r="46" spans="1:8">
      <c r="A46" s="81"/>
      <c r="B46" s="12" t="s">
        <v>37</v>
      </c>
      <c r="C46" s="13">
        <v>2.44</v>
      </c>
      <c r="D46" s="13">
        <f t="shared" si="0"/>
        <v>2.1960000000000002</v>
      </c>
      <c r="E46" s="13">
        <f t="shared" si="1"/>
        <v>2.6840000000000002</v>
      </c>
      <c r="F46" s="14" t="s">
        <v>38</v>
      </c>
      <c r="G46" s="14" t="s">
        <v>127</v>
      </c>
      <c r="H46" s="40"/>
    </row>
    <row r="47" spans="1:8">
      <c r="A47" s="82"/>
      <c r="B47" s="12" t="s">
        <v>151</v>
      </c>
      <c r="C47" s="13">
        <v>2805</v>
      </c>
      <c r="D47" s="13">
        <f t="shared" si="0"/>
        <v>2524.5</v>
      </c>
      <c r="E47" s="13">
        <f t="shared" si="1"/>
        <v>3085.5000000000005</v>
      </c>
      <c r="F47" s="14" t="s">
        <v>8</v>
      </c>
      <c r="G47" s="14" t="s">
        <v>162</v>
      </c>
      <c r="H47" s="40"/>
    </row>
    <row r="48" spans="1:8">
      <c r="A48" s="75" t="s">
        <v>44</v>
      </c>
      <c r="B48" s="15" t="s">
        <v>188</v>
      </c>
      <c r="C48" s="26">
        <f>0.89*34.5/C53</f>
        <v>3.4812925170068031E-2</v>
      </c>
      <c r="D48" s="24">
        <f t="shared" si="0"/>
        <v>3.1331632653061228E-2</v>
      </c>
      <c r="E48" s="24">
        <f t="shared" si="1"/>
        <v>3.829421768707484E-2</v>
      </c>
      <c r="F48" s="17" t="s">
        <v>10</v>
      </c>
      <c r="G48" s="17" t="s">
        <v>191</v>
      </c>
      <c r="H48" s="40"/>
    </row>
    <row r="49" spans="1:8">
      <c r="A49" s="76"/>
      <c r="B49" s="15" t="s">
        <v>171</v>
      </c>
      <c r="C49" s="26">
        <f>0.89*23/C54</f>
        <v>0.68233333333333335</v>
      </c>
      <c r="D49" s="16">
        <f t="shared" si="0"/>
        <v>0.61409999999999998</v>
      </c>
      <c r="E49" s="16">
        <f t="shared" si="1"/>
        <v>0.75056666666666672</v>
      </c>
      <c r="F49" s="17" t="s">
        <v>10</v>
      </c>
      <c r="G49" s="17" t="s">
        <v>132</v>
      </c>
      <c r="H49" s="58"/>
    </row>
    <row r="50" spans="1:8">
      <c r="A50" s="76"/>
      <c r="B50" s="15" t="s">
        <v>173</v>
      </c>
      <c r="C50" s="53">
        <f>0.899/C55</f>
        <v>1.4983333333333333E-2</v>
      </c>
      <c r="D50" s="16">
        <f t="shared" si="0"/>
        <v>1.3485E-2</v>
      </c>
      <c r="E50" s="16">
        <f t="shared" si="1"/>
        <v>1.6481666666666669E-2</v>
      </c>
      <c r="F50" s="17" t="s">
        <v>10</v>
      </c>
      <c r="G50" s="17" t="s">
        <v>177</v>
      </c>
      <c r="H50" s="59"/>
    </row>
    <row r="51" spans="1:8">
      <c r="A51" s="76"/>
      <c r="B51" s="15" t="s">
        <v>185</v>
      </c>
      <c r="C51" s="26">
        <f>0.89*9.5/C56</f>
        <v>0.13621717415820847</v>
      </c>
      <c r="D51" s="16">
        <f t="shared" si="0"/>
        <v>0.12259545674238763</v>
      </c>
      <c r="E51" s="16">
        <f t="shared" si="1"/>
        <v>0.14983889157402933</v>
      </c>
      <c r="F51" s="17" t="s">
        <v>10</v>
      </c>
      <c r="G51" s="17" t="s">
        <v>186</v>
      </c>
      <c r="H51" s="59"/>
    </row>
    <row r="52" spans="1:8">
      <c r="A52" s="76"/>
      <c r="B52" s="15" t="s">
        <v>184</v>
      </c>
      <c r="C52" s="53">
        <f>0.89*9/C57</f>
        <v>1.3349999999999999E-2</v>
      </c>
      <c r="D52" s="16">
        <f t="shared" si="0"/>
        <v>1.2015E-2</v>
      </c>
      <c r="E52" s="16">
        <f t="shared" si="1"/>
        <v>1.4685E-2</v>
      </c>
      <c r="F52" s="17" t="s">
        <v>10</v>
      </c>
      <c r="G52" s="17" t="s">
        <v>187</v>
      </c>
      <c r="H52" s="59"/>
    </row>
    <row r="53" spans="1:8">
      <c r="A53" s="76"/>
      <c r="B53" s="15" t="s">
        <v>189</v>
      </c>
      <c r="C53" s="53">
        <f>14.7*60</f>
        <v>882</v>
      </c>
      <c r="D53" s="16">
        <f t="shared" si="0"/>
        <v>793.80000000000007</v>
      </c>
      <c r="E53" s="16">
        <f t="shared" si="1"/>
        <v>970.2</v>
      </c>
      <c r="F53" s="17" t="s">
        <v>175</v>
      </c>
      <c r="G53" s="17" t="s">
        <v>190</v>
      </c>
      <c r="H53" s="59"/>
    </row>
    <row r="54" spans="1:8">
      <c r="A54" s="76"/>
      <c r="B54" s="15" t="s">
        <v>170</v>
      </c>
      <c r="C54" s="53">
        <v>30</v>
      </c>
      <c r="D54" s="16">
        <f t="shared" si="0"/>
        <v>27</v>
      </c>
      <c r="E54" s="16">
        <f t="shared" si="1"/>
        <v>33</v>
      </c>
      <c r="F54" s="17" t="s">
        <v>175</v>
      </c>
      <c r="G54" s="17" t="s">
        <v>172</v>
      </c>
      <c r="H54" s="59"/>
    </row>
    <row r="55" spans="1:8">
      <c r="A55" s="76"/>
      <c r="B55" s="15" t="s">
        <v>174</v>
      </c>
      <c r="C55" s="53">
        <v>60</v>
      </c>
      <c r="D55" s="16">
        <f t="shared" si="0"/>
        <v>54</v>
      </c>
      <c r="E55" s="16">
        <f t="shared" si="1"/>
        <v>66</v>
      </c>
      <c r="F55" s="17" t="s">
        <v>175</v>
      </c>
      <c r="G55" s="17" t="s">
        <v>176</v>
      </c>
      <c r="H55" s="59"/>
    </row>
    <row r="56" spans="1:8">
      <c r="A56" s="76"/>
      <c r="B56" s="18" t="s">
        <v>180</v>
      </c>
      <c r="C56" s="53">
        <f>60*1.0345</f>
        <v>62.07</v>
      </c>
      <c r="D56" s="16">
        <f t="shared" si="0"/>
        <v>55.863</v>
      </c>
      <c r="E56" s="16">
        <f t="shared" si="1"/>
        <v>68.277000000000001</v>
      </c>
      <c r="F56" s="17" t="s">
        <v>175</v>
      </c>
      <c r="G56" s="17" t="s">
        <v>183</v>
      </c>
      <c r="H56" s="59"/>
    </row>
    <row r="57" spans="1:8">
      <c r="A57" s="76"/>
      <c r="B57" s="18" t="s">
        <v>181</v>
      </c>
      <c r="C57" s="53">
        <v>600</v>
      </c>
      <c r="D57" s="16">
        <f t="shared" si="0"/>
        <v>540</v>
      </c>
      <c r="E57" s="16">
        <f t="shared" si="1"/>
        <v>660</v>
      </c>
      <c r="F57" s="17" t="s">
        <v>175</v>
      </c>
      <c r="G57" s="17" t="s">
        <v>182</v>
      </c>
      <c r="H57" s="59"/>
    </row>
    <row r="58" spans="1:8">
      <c r="A58" s="76"/>
      <c r="B58" s="18" t="s">
        <v>163</v>
      </c>
      <c r="C58" s="26">
        <f>4.3*0.75</f>
        <v>3.2249999999999996</v>
      </c>
      <c r="D58" s="16">
        <f t="shared" si="0"/>
        <v>2.9024999999999999</v>
      </c>
      <c r="E58" s="16">
        <f t="shared" si="1"/>
        <v>3.5474999999999999</v>
      </c>
      <c r="F58" s="19" t="s">
        <v>169</v>
      </c>
      <c r="G58" s="17" t="s">
        <v>168</v>
      </c>
      <c r="H58" s="60"/>
    </row>
    <row r="59" spans="1:8">
      <c r="A59" s="76"/>
      <c r="B59" s="18" t="s">
        <v>164</v>
      </c>
      <c r="C59" s="26">
        <f>(0.87 + 0.81)/2</f>
        <v>0.84000000000000008</v>
      </c>
      <c r="D59" s="16">
        <f t="shared" si="0"/>
        <v>0.75600000000000012</v>
      </c>
      <c r="E59" s="16">
        <f t="shared" si="1"/>
        <v>0.92400000000000015</v>
      </c>
      <c r="F59" s="19"/>
      <c r="G59" s="17" t="s">
        <v>179</v>
      </c>
      <c r="H59" s="40"/>
    </row>
    <row r="60" spans="1:8">
      <c r="A60" s="76"/>
      <c r="B60" s="18" t="s">
        <v>192</v>
      </c>
      <c r="C60" s="26">
        <v>10</v>
      </c>
      <c r="D60" s="16">
        <f t="shared" si="0"/>
        <v>9</v>
      </c>
      <c r="E60" s="16">
        <f t="shared" si="1"/>
        <v>11</v>
      </c>
      <c r="F60" s="19"/>
      <c r="G60" s="17" t="s">
        <v>193</v>
      </c>
      <c r="H60" s="52"/>
    </row>
    <row r="61" spans="1:8">
      <c r="A61" s="76"/>
      <c r="B61" s="32" t="s">
        <v>41</v>
      </c>
      <c r="C61" s="33">
        <v>2.3315789473684214</v>
      </c>
      <c r="D61" s="33">
        <v>2.0984210526315792</v>
      </c>
      <c r="E61" s="33">
        <v>2.5647368421052636</v>
      </c>
      <c r="F61" s="34" t="s">
        <v>43</v>
      </c>
      <c r="G61" s="34" t="s">
        <v>128</v>
      </c>
      <c r="H61" s="58"/>
    </row>
    <row r="62" spans="1:8">
      <c r="A62" s="76"/>
      <c r="B62" s="32" t="s">
        <v>42</v>
      </c>
      <c r="C62" s="33">
        <v>4.4784688995215309E-2</v>
      </c>
      <c r="D62" s="33">
        <v>4.0306220095693776E-2</v>
      </c>
      <c r="E62" s="33">
        <v>4.9263157894736842E-2</v>
      </c>
      <c r="F62" s="34" t="s">
        <v>43</v>
      </c>
      <c r="G62" s="34" t="s">
        <v>129</v>
      </c>
      <c r="H62" s="59"/>
    </row>
    <row r="63" spans="1:8">
      <c r="A63" s="76"/>
      <c r="B63" s="32" t="s">
        <v>92</v>
      </c>
      <c r="C63" s="33">
        <v>4.2497607655502394</v>
      </c>
      <c r="D63" s="33">
        <v>3.8247846889952157</v>
      </c>
      <c r="E63" s="33">
        <v>4.674736842105264</v>
      </c>
      <c r="F63" s="34" t="s">
        <v>43</v>
      </c>
      <c r="G63" s="34" t="s">
        <v>130</v>
      </c>
      <c r="H63" s="59"/>
    </row>
    <row r="64" spans="1:8">
      <c r="A64" s="77"/>
      <c r="B64" s="32" t="s">
        <v>93</v>
      </c>
      <c r="C64" s="33">
        <v>6</v>
      </c>
      <c r="D64" s="33">
        <v>5.4</v>
      </c>
      <c r="E64" s="33">
        <v>6.6000000000000005</v>
      </c>
      <c r="F64" s="34" t="s">
        <v>43</v>
      </c>
      <c r="G64" s="34" t="s">
        <v>131</v>
      </c>
      <c r="H64" s="60"/>
    </row>
    <row r="65" spans="1:8">
      <c r="A65" s="66" t="s">
        <v>49</v>
      </c>
      <c r="B65" s="46" t="s">
        <v>50</v>
      </c>
      <c r="C65" s="55">
        <v>0.05</v>
      </c>
      <c r="D65" s="55">
        <f t="shared" si="0"/>
        <v>4.5000000000000005E-2</v>
      </c>
      <c r="E65" s="55">
        <f t="shared" si="1"/>
        <v>5.5000000000000007E-2</v>
      </c>
      <c r="F65" s="47"/>
      <c r="G65" s="47" t="s">
        <v>133</v>
      </c>
      <c r="H65" s="61"/>
    </row>
    <row r="66" spans="1:8">
      <c r="A66" s="67"/>
      <c r="B66" s="46" t="s">
        <v>59</v>
      </c>
      <c r="C66" s="55">
        <v>0.05</v>
      </c>
      <c r="D66" s="55">
        <f t="shared" si="0"/>
        <v>4.5000000000000005E-2</v>
      </c>
      <c r="E66" s="55">
        <f t="shared" si="1"/>
        <v>5.5000000000000007E-2</v>
      </c>
      <c r="F66" s="47"/>
      <c r="G66" s="47" t="s">
        <v>134</v>
      </c>
      <c r="H66" s="62"/>
    </row>
    <row r="67" spans="1:8">
      <c r="A67" s="67"/>
      <c r="B67" s="46" t="s">
        <v>51</v>
      </c>
      <c r="C67" s="55">
        <v>0.05</v>
      </c>
      <c r="D67" s="55">
        <f t="shared" si="0"/>
        <v>4.5000000000000005E-2</v>
      </c>
      <c r="E67" s="55">
        <f t="shared" si="1"/>
        <v>5.5000000000000007E-2</v>
      </c>
      <c r="F67" s="47"/>
      <c r="G67" s="47" t="s">
        <v>135</v>
      </c>
      <c r="H67" s="62"/>
    </row>
    <row r="68" spans="1:8">
      <c r="A68" s="67"/>
      <c r="B68" s="46" t="s">
        <v>52</v>
      </c>
      <c r="C68" s="56">
        <v>0.05</v>
      </c>
      <c r="D68" s="55">
        <f t="shared" si="0"/>
        <v>4.5000000000000005E-2</v>
      </c>
      <c r="E68" s="55">
        <f t="shared" si="1"/>
        <v>5.5000000000000007E-2</v>
      </c>
      <c r="F68" s="47"/>
      <c r="G68" s="47" t="s">
        <v>136</v>
      </c>
      <c r="H68" s="62"/>
    </row>
    <row r="69" spans="1:8">
      <c r="A69" s="67"/>
      <c r="B69" s="46" t="s">
        <v>53</v>
      </c>
      <c r="C69" s="56">
        <v>0.5</v>
      </c>
      <c r="D69" s="55">
        <f t="shared" si="0"/>
        <v>0.45</v>
      </c>
      <c r="E69" s="55">
        <f t="shared" si="1"/>
        <v>0.55000000000000004</v>
      </c>
      <c r="F69" s="47"/>
      <c r="G69" s="47" t="s">
        <v>137</v>
      </c>
      <c r="H69" s="62"/>
    </row>
    <row r="70" spans="1:8">
      <c r="A70" s="67"/>
      <c r="B70" s="46" t="s">
        <v>94</v>
      </c>
      <c r="C70" s="56">
        <v>0.5</v>
      </c>
      <c r="D70" s="55">
        <f t="shared" ref="D70:D82" si="2">0.9*C70</f>
        <v>0.45</v>
      </c>
      <c r="E70" s="55">
        <f t="shared" ref="E70:E82" si="3">1.1*C70</f>
        <v>0.55000000000000004</v>
      </c>
      <c r="F70" s="47"/>
      <c r="G70" s="47" t="s">
        <v>138</v>
      </c>
      <c r="H70" s="62"/>
    </row>
    <row r="71" spans="1:8">
      <c r="A71" s="67"/>
      <c r="B71" s="46" t="s">
        <v>54</v>
      </c>
      <c r="C71" s="56">
        <v>0.05</v>
      </c>
      <c r="D71" s="55">
        <f t="shared" si="2"/>
        <v>4.5000000000000005E-2</v>
      </c>
      <c r="E71" s="55">
        <f t="shared" si="3"/>
        <v>5.5000000000000007E-2</v>
      </c>
      <c r="F71" s="47"/>
      <c r="G71" s="47" t="s">
        <v>139</v>
      </c>
      <c r="H71" s="62"/>
    </row>
    <row r="72" spans="1:8">
      <c r="A72" s="67"/>
      <c r="B72" s="46" t="s">
        <v>60</v>
      </c>
      <c r="C72" s="56">
        <v>0.05</v>
      </c>
      <c r="D72" s="55">
        <f t="shared" si="2"/>
        <v>4.5000000000000005E-2</v>
      </c>
      <c r="E72" s="55">
        <f t="shared" si="3"/>
        <v>5.5000000000000007E-2</v>
      </c>
      <c r="F72" s="47"/>
      <c r="G72" s="47" t="s">
        <v>140</v>
      </c>
      <c r="H72" s="62"/>
    </row>
    <row r="73" spans="1:8">
      <c r="A73" s="67"/>
      <c r="B73" s="46" t="s">
        <v>55</v>
      </c>
      <c r="C73" s="56">
        <v>0.05</v>
      </c>
      <c r="D73" s="55">
        <f t="shared" si="2"/>
        <v>4.5000000000000005E-2</v>
      </c>
      <c r="E73" s="55">
        <f t="shared" si="3"/>
        <v>5.5000000000000007E-2</v>
      </c>
      <c r="F73" s="47"/>
      <c r="G73" s="47" t="s">
        <v>141</v>
      </c>
      <c r="H73" s="62"/>
    </row>
    <row r="74" spans="1:8">
      <c r="A74" s="67"/>
      <c r="B74" s="46" t="s">
        <v>56</v>
      </c>
      <c r="C74" s="56">
        <v>0.05</v>
      </c>
      <c r="D74" s="55">
        <f t="shared" si="2"/>
        <v>4.5000000000000005E-2</v>
      </c>
      <c r="E74" s="55">
        <f t="shared" si="3"/>
        <v>5.5000000000000007E-2</v>
      </c>
      <c r="F74" s="47"/>
      <c r="G74" s="47" t="s">
        <v>142</v>
      </c>
      <c r="H74" s="62"/>
    </row>
    <row r="75" spans="1:8">
      <c r="A75" s="67"/>
      <c r="B75" s="46" t="s">
        <v>57</v>
      </c>
      <c r="C75" s="56">
        <v>0.45</v>
      </c>
      <c r="D75" s="55">
        <f t="shared" si="2"/>
        <v>0.40500000000000003</v>
      </c>
      <c r="E75" s="55">
        <f t="shared" si="3"/>
        <v>0.49500000000000005</v>
      </c>
      <c r="F75" s="47"/>
      <c r="G75" s="47" t="s">
        <v>143</v>
      </c>
      <c r="H75" s="62"/>
    </row>
    <row r="76" spans="1:8">
      <c r="A76" s="67"/>
      <c r="B76" s="46" t="s">
        <v>96</v>
      </c>
      <c r="C76" s="56">
        <v>0.45</v>
      </c>
      <c r="D76" s="55">
        <f t="shared" si="2"/>
        <v>0.40500000000000003</v>
      </c>
      <c r="E76" s="55">
        <f t="shared" si="3"/>
        <v>0.49500000000000005</v>
      </c>
      <c r="F76" s="47"/>
      <c r="G76" s="47" t="s">
        <v>144</v>
      </c>
      <c r="H76" s="62"/>
    </row>
    <row r="77" spans="1:8">
      <c r="A77" s="67"/>
      <c r="B77" s="46" t="s">
        <v>58</v>
      </c>
      <c r="C77" s="56">
        <v>0.9</v>
      </c>
      <c r="D77" s="55">
        <f t="shared" si="2"/>
        <v>0.81</v>
      </c>
      <c r="E77" s="55">
        <f t="shared" si="3"/>
        <v>0.9900000000000001</v>
      </c>
      <c r="F77" s="47"/>
      <c r="G77" s="47" t="s">
        <v>145</v>
      </c>
      <c r="H77" s="62"/>
    </row>
    <row r="78" spans="1:8">
      <c r="A78" s="67"/>
      <c r="B78" s="46" t="s">
        <v>61</v>
      </c>
      <c r="C78" s="55">
        <v>0.9</v>
      </c>
      <c r="D78" s="55">
        <f t="shared" si="2"/>
        <v>0.81</v>
      </c>
      <c r="E78" s="55">
        <f t="shared" si="3"/>
        <v>0.9900000000000001</v>
      </c>
      <c r="F78" s="47"/>
      <c r="G78" s="47" t="s">
        <v>146</v>
      </c>
      <c r="H78" s="62"/>
    </row>
    <row r="79" spans="1:8">
      <c r="A79" s="67"/>
      <c r="B79" s="46" t="s">
        <v>62</v>
      </c>
      <c r="C79" s="55">
        <v>0.9</v>
      </c>
      <c r="D79" s="55">
        <f t="shared" si="2"/>
        <v>0.81</v>
      </c>
      <c r="E79" s="55">
        <f t="shared" si="3"/>
        <v>0.9900000000000001</v>
      </c>
      <c r="F79" s="47"/>
      <c r="G79" s="47" t="s">
        <v>147</v>
      </c>
      <c r="H79" s="62"/>
    </row>
    <row r="80" spans="1:8">
      <c r="A80" s="67"/>
      <c r="B80" s="46" t="s">
        <v>63</v>
      </c>
      <c r="C80" s="55">
        <v>0.9</v>
      </c>
      <c r="D80" s="55">
        <f t="shared" si="2"/>
        <v>0.81</v>
      </c>
      <c r="E80" s="55">
        <f t="shared" si="3"/>
        <v>0.9900000000000001</v>
      </c>
      <c r="F80" s="47"/>
      <c r="G80" s="47" t="s">
        <v>148</v>
      </c>
      <c r="H80" s="62"/>
    </row>
    <row r="81" spans="1:8">
      <c r="A81" s="67"/>
      <c r="B81" s="46" t="s">
        <v>64</v>
      </c>
      <c r="C81" s="55">
        <v>0.05</v>
      </c>
      <c r="D81" s="55">
        <f t="shared" si="2"/>
        <v>4.5000000000000005E-2</v>
      </c>
      <c r="E81" s="55">
        <f t="shared" si="3"/>
        <v>5.5000000000000007E-2</v>
      </c>
      <c r="F81" s="47"/>
      <c r="G81" s="47" t="s">
        <v>149</v>
      </c>
      <c r="H81" s="62"/>
    </row>
    <row r="82" spans="1:8">
      <c r="A82" s="67"/>
      <c r="B82" s="46" t="s">
        <v>95</v>
      </c>
      <c r="C82" s="55">
        <v>0.05</v>
      </c>
      <c r="D82" s="55">
        <f t="shared" si="2"/>
        <v>4.5000000000000005E-2</v>
      </c>
      <c r="E82" s="55">
        <f t="shared" si="3"/>
        <v>5.5000000000000007E-2</v>
      </c>
      <c r="F82" s="47"/>
      <c r="G82" s="47" t="s">
        <v>150</v>
      </c>
      <c r="H82" s="63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8945-DA20-475E-B9A7-C1D4F38BA4E2}">
  <dimension ref="A1:H82"/>
  <sheetViews>
    <sheetView tabSelected="1" zoomScale="104" zoomScaleNormal="120" workbookViewId="0">
      <selection activeCell="C9" sqref="C9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78" t="s">
        <v>194</v>
      </c>
      <c r="C1" s="79"/>
      <c r="D1" s="79"/>
      <c r="E1" s="79"/>
      <c r="F1" s="79"/>
      <c r="G1" s="79"/>
    </row>
    <row r="3" spans="1:8">
      <c r="B3" s="2" t="s">
        <v>1</v>
      </c>
      <c r="C3" s="3" t="s">
        <v>0</v>
      </c>
      <c r="D3" s="3" t="s">
        <v>97</v>
      </c>
      <c r="E3" s="3" t="s">
        <v>98</v>
      </c>
      <c r="F3" s="4" t="s">
        <v>2</v>
      </c>
      <c r="G3" s="4" t="s">
        <v>3</v>
      </c>
      <c r="H3" s="3" t="s">
        <v>178</v>
      </c>
    </row>
    <row r="4" spans="1:8">
      <c r="A4" s="68" t="s">
        <v>48</v>
      </c>
      <c r="B4" s="6" t="s">
        <v>31</v>
      </c>
      <c r="C4" s="54">
        <v>9</v>
      </c>
      <c r="D4" s="54">
        <v>6</v>
      </c>
      <c r="E4" s="54">
        <v>11.7</v>
      </c>
      <c r="F4" s="1" t="s">
        <v>30</v>
      </c>
      <c r="G4" s="1" t="s">
        <v>99</v>
      </c>
      <c r="H4" s="40"/>
    </row>
    <row r="5" spans="1:8">
      <c r="A5" s="69"/>
      <c r="B5" s="6" t="s">
        <v>5</v>
      </c>
      <c r="C5" s="25">
        <v>2044</v>
      </c>
      <c r="D5" s="25">
        <f>0.9*C5</f>
        <v>1839.6000000000001</v>
      </c>
      <c r="E5" s="25">
        <f>1.1*C5</f>
        <v>2248.4</v>
      </c>
      <c r="F5" s="1" t="s">
        <v>4</v>
      </c>
      <c r="G5" s="1" t="s">
        <v>100</v>
      </c>
      <c r="H5" s="40"/>
    </row>
    <row r="6" spans="1:8">
      <c r="A6" s="69"/>
      <c r="B6" s="6" t="s">
        <v>39</v>
      </c>
      <c r="C6" s="51">
        <f>ROUNDUP((500/C7),0)</f>
        <v>953</v>
      </c>
      <c r="D6" s="25">
        <f t="shared" ref="D6:D69" si="0">0.9*C6</f>
        <v>857.7</v>
      </c>
      <c r="E6" s="25">
        <f t="shared" ref="E6:E69" si="1">1.1*C6</f>
        <v>1048.3000000000002</v>
      </c>
      <c r="F6" s="1" t="s">
        <v>157</v>
      </c>
      <c r="G6" s="1" t="s">
        <v>158</v>
      </c>
      <c r="H6" s="40"/>
    </row>
    <row r="7" spans="1:8">
      <c r="A7" s="69"/>
      <c r="B7" s="6" t="s">
        <v>40</v>
      </c>
      <c r="C7" s="51">
        <f>31.5/60</f>
        <v>0.52500000000000002</v>
      </c>
      <c r="D7" s="25">
        <f t="shared" si="0"/>
        <v>0.47250000000000003</v>
      </c>
      <c r="E7" s="25">
        <f t="shared" si="1"/>
        <v>0.57750000000000012</v>
      </c>
      <c r="F7" s="1" t="s">
        <v>156</v>
      </c>
      <c r="G7" s="1" t="s">
        <v>101</v>
      </c>
      <c r="H7" s="40"/>
    </row>
    <row r="8" spans="1:8">
      <c r="A8" s="69"/>
      <c r="B8" s="6" t="s">
        <v>154</v>
      </c>
      <c r="C8" s="51">
        <v>390</v>
      </c>
      <c r="D8" s="25">
        <f t="shared" si="0"/>
        <v>351</v>
      </c>
      <c r="E8" s="25">
        <f t="shared" si="1"/>
        <v>429.00000000000006</v>
      </c>
      <c r="F8" s="1" t="s">
        <v>155</v>
      </c>
      <c r="G8" s="1" t="s">
        <v>159</v>
      </c>
      <c r="H8" s="48"/>
    </row>
    <row r="9" spans="1:8">
      <c r="A9" s="69"/>
      <c r="B9" s="6" t="s">
        <v>65</v>
      </c>
      <c r="C9" s="54">
        <v>30</v>
      </c>
      <c r="D9" s="25">
        <f t="shared" si="0"/>
        <v>27</v>
      </c>
      <c r="E9" s="25">
        <f t="shared" si="1"/>
        <v>33</v>
      </c>
      <c r="F9" s="1" t="s">
        <v>9</v>
      </c>
      <c r="G9" s="1" t="s">
        <v>102</v>
      </c>
      <c r="H9" s="45"/>
    </row>
    <row r="10" spans="1:8">
      <c r="A10" s="69"/>
      <c r="B10" s="6" t="s">
        <v>66</v>
      </c>
      <c r="C10" s="35">
        <v>421</v>
      </c>
      <c r="D10" s="25">
        <f t="shared" si="0"/>
        <v>378.90000000000003</v>
      </c>
      <c r="E10" s="25">
        <f t="shared" si="1"/>
        <v>463.1</v>
      </c>
      <c r="F10" s="36" t="s">
        <v>6</v>
      </c>
      <c r="G10" s="36" t="s">
        <v>103</v>
      </c>
      <c r="H10" s="45"/>
    </row>
    <row r="11" spans="1:8">
      <c r="A11" s="65"/>
      <c r="B11" s="30" t="s">
        <v>24</v>
      </c>
      <c r="C11" s="54">
        <v>10</v>
      </c>
      <c r="D11" s="25">
        <f t="shared" si="0"/>
        <v>9</v>
      </c>
      <c r="E11" s="25">
        <f t="shared" si="1"/>
        <v>11</v>
      </c>
      <c r="F11" s="31"/>
      <c r="G11" s="31" t="s">
        <v>104</v>
      </c>
      <c r="H11" s="64"/>
    </row>
    <row r="12" spans="1:8">
      <c r="A12" s="65"/>
      <c r="B12" s="30" t="s">
        <v>25</v>
      </c>
      <c r="C12" s="54">
        <v>20</v>
      </c>
      <c r="D12" s="25">
        <f t="shared" si="0"/>
        <v>18</v>
      </c>
      <c r="E12" s="25">
        <f t="shared" si="1"/>
        <v>22</v>
      </c>
      <c r="F12" s="31"/>
      <c r="G12" s="31" t="s">
        <v>105</v>
      </c>
      <c r="H12" s="64"/>
    </row>
    <row r="13" spans="1:8">
      <c r="A13" s="65"/>
      <c r="B13" s="30" t="s">
        <v>26</v>
      </c>
      <c r="C13" s="54">
        <v>70</v>
      </c>
      <c r="D13" s="25">
        <f t="shared" si="0"/>
        <v>63</v>
      </c>
      <c r="E13" s="25">
        <f t="shared" si="1"/>
        <v>77</v>
      </c>
      <c r="F13" s="31"/>
      <c r="G13" s="31" t="s">
        <v>106</v>
      </c>
      <c r="H13" s="64"/>
    </row>
    <row r="14" spans="1:8">
      <c r="A14" s="70" t="s">
        <v>68</v>
      </c>
      <c r="B14" s="37" t="s">
        <v>69</v>
      </c>
      <c r="C14" s="38">
        <f>214.17*$C$18</f>
        <v>1499.1899999999998</v>
      </c>
      <c r="D14" s="38">
        <f t="shared" si="0"/>
        <v>1349.271</v>
      </c>
      <c r="E14" s="38">
        <f t="shared" si="1"/>
        <v>1649.1089999999999</v>
      </c>
      <c r="F14" s="39" t="s">
        <v>67</v>
      </c>
      <c r="G14" s="39" t="s">
        <v>107</v>
      </c>
      <c r="H14" s="49"/>
    </row>
    <row r="15" spans="1:8">
      <c r="A15" s="71"/>
      <c r="B15" s="37" t="s">
        <v>74</v>
      </c>
      <c r="C15" s="38">
        <f>0.38*$C$18</f>
        <v>2.66</v>
      </c>
      <c r="D15" s="38">
        <f t="shared" si="0"/>
        <v>2.3940000000000001</v>
      </c>
      <c r="E15" s="38">
        <f t="shared" si="1"/>
        <v>2.9260000000000006</v>
      </c>
      <c r="F15" s="39" t="s">
        <v>85</v>
      </c>
      <c r="G15" s="39" t="s">
        <v>108</v>
      </c>
      <c r="H15" s="61"/>
    </row>
    <row r="16" spans="1:8">
      <c r="A16" s="71"/>
      <c r="B16" s="37" t="s">
        <v>75</v>
      </c>
      <c r="C16" s="38">
        <f>1.5*$C$18</f>
        <v>10.5</v>
      </c>
      <c r="D16" s="38">
        <f t="shared" si="0"/>
        <v>9.4500000000000011</v>
      </c>
      <c r="E16" s="38">
        <f t="shared" si="1"/>
        <v>11.55</v>
      </c>
      <c r="F16" s="39" t="s">
        <v>85</v>
      </c>
      <c r="G16" s="39" t="s">
        <v>109</v>
      </c>
      <c r="H16" s="62"/>
    </row>
    <row r="17" spans="1:8">
      <c r="A17" s="72" t="s">
        <v>70</v>
      </c>
      <c r="B17" s="20" t="s">
        <v>71</v>
      </c>
      <c r="C17" s="21">
        <v>48</v>
      </c>
      <c r="D17" s="21">
        <f t="shared" si="0"/>
        <v>43.2</v>
      </c>
      <c r="E17" s="21">
        <f t="shared" si="1"/>
        <v>52.800000000000004</v>
      </c>
      <c r="F17" s="22" t="s">
        <v>73</v>
      </c>
      <c r="G17" s="22" t="s">
        <v>72</v>
      </c>
      <c r="H17" s="63"/>
    </row>
    <row r="18" spans="1:8">
      <c r="A18" s="72"/>
      <c r="B18" s="20" t="s">
        <v>76</v>
      </c>
      <c r="C18" s="23">
        <v>7</v>
      </c>
      <c r="D18" s="23">
        <f t="shared" si="0"/>
        <v>6.3</v>
      </c>
      <c r="E18" s="23">
        <f t="shared" si="1"/>
        <v>7.7000000000000011</v>
      </c>
      <c r="F18" s="22" t="s">
        <v>78</v>
      </c>
      <c r="G18" s="22" t="s">
        <v>77</v>
      </c>
      <c r="H18" s="40"/>
    </row>
    <row r="19" spans="1:8">
      <c r="A19" s="72"/>
      <c r="B19" s="20" t="s">
        <v>79</v>
      </c>
      <c r="C19" s="23">
        <v>2250</v>
      </c>
      <c r="D19" s="23">
        <f t="shared" si="0"/>
        <v>2025</v>
      </c>
      <c r="E19" s="23">
        <f t="shared" si="1"/>
        <v>2475</v>
      </c>
      <c r="F19" s="22" t="s">
        <v>83</v>
      </c>
      <c r="G19" s="22" t="s">
        <v>82</v>
      </c>
      <c r="H19" s="50"/>
    </row>
    <row r="20" spans="1:8">
      <c r="A20" s="72"/>
      <c r="B20" s="20" t="s">
        <v>80</v>
      </c>
      <c r="C20" s="23">
        <v>10</v>
      </c>
      <c r="D20" s="23">
        <f t="shared" si="0"/>
        <v>9</v>
      </c>
      <c r="E20" s="23">
        <f t="shared" si="1"/>
        <v>11</v>
      </c>
      <c r="F20" s="22" t="s">
        <v>84</v>
      </c>
      <c r="G20" s="22" t="s">
        <v>81</v>
      </c>
      <c r="H20" s="40"/>
    </row>
    <row r="21" spans="1:8">
      <c r="A21" s="72"/>
      <c r="B21" s="20" t="s">
        <v>86</v>
      </c>
      <c r="C21" s="23">
        <v>3</v>
      </c>
      <c r="D21" s="23">
        <f t="shared" si="0"/>
        <v>2.7</v>
      </c>
      <c r="E21" s="23">
        <f t="shared" si="1"/>
        <v>3.3000000000000003</v>
      </c>
      <c r="F21" s="22" t="s">
        <v>84</v>
      </c>
      <c r="G21" s="22" t="s">
        <v>89</v>
      </c>
      <c r="H21" s="40"/>
    </row>
    <row r="22" spans="1:8">
      <c r="A22" s="72"/>
      <c r="B22" s="20" t="s">
        <v>87</v>
      </c>
      <c r="C22" s="23">
        <v>1E-4</v>
      </c>
      <c r="D22" s="23">
        <f t="shared" si="0"/>
        <v>9.0000000000000006E-5</v>
      </c>
      <c r="E22" s="23">
        <f t="shared" si="1"/>
        <v>1.1000000000000002E-4</v>
      </c>
      <c r="F22" s="22" t="s">
        <v>84</v>
      </c>
      <c r="G22" s="22" t="s">
        <v>88</v>
      </c>
      <c r="H22" s="40"/>
    </row>
    <row r="23" spans="1:8">
      <c r="A23" s="72"/>
      <c r="B23" s="20" t="s">
        <v>90</v>
      </c>
      <c r="C23" s="23">
        <v>100</v>
      </c>
      <c r="D23" s="23">
        <f t="shared" si="0"/>
        <v>90</v>
      </c>
      <c r="E23" s="23">
        <f t="shared" si="1"/>
        <v>110.00000000000001</v>
      </c>
      <c r="F23" s="22" t="s">
        <v>8</v>
      </c>
      <c r="G23" s="22" t="s">
        <v>91</v>
      </c>
      <c r="H23" s="40"/>
    </row>
    <row r="24" spans="1:8">
      <c r="A24" s="73" t="s">
        <v>45</v>
      </c>
      <c r="B24" s="7" t="s">
        <v>11</v>
      </c>
      <c r="C24" s="8">
        <v>0.63</v>
      </c>
      <c r="D24" s="8">
        <f t="shared" si="0"/>
        <v>0.56700000000000006</v>
      </c>
      <c r="E24" s="8">
        <f t="shared" si="1"/>
        <v>0.69300000000000006</v>
      </c>
      <c r="F24" s="5"/>
      <c r="G24" s="5" t="s">
        <v>152</v>
      </c>
      <c r="H24" s="40"/>
    </row>
    <row r="25" spans="1:8">
      <c r="A25" s="74"/>
      <c r="B25" s="7" t="s">
        <v>12</v>
      </c>
      <c r="C25" s="8">
        <v>0.31</v>
      </c>
      <c r="D25" s="8">
        <f t="shared" si="0"/>
        <v>0.27900000000000003</v>
      </c>
      <c r="E25" s="8">
        <f t="shared" si="1"/>
        <v>0.34100000000000003</v>
      </c>
      <c r="F25" s="5"/>
      <c r="G25" s="5" t="s">
        <v>160</v>
      </c>
      <c r="H25" s="40"/>
    </row>
    <row r="26" spans="1:8">
      <c r="A26" s="74"/>
      <c r="B26" s="7" t="s">
        <v>13</v>
      </c>
      <c r="C26" s="8">
        <v>1E-4</v>
      </c>
      <c r="D26" s="8">
        <f t="shared" si="0"/>
        <v>9.0000000000000006E-5</v>
      </c>
      <c r="E26" s="8">
        <f t="shared" si="1"/>
        <v>1.1000000000000002E-4</v>
      </c>
      <c r="F26" s="5"/>
      <c r="G26" s="5" t="s">
        <v>110</v>
      </c>
      <c r="H26" s="40"/>
    </row>
    <row r="27" spans="1:8">
      <c r="A27" s="74"/>
      <c r="B27" s="7" t="s">
        <v>21</v>
      </c>
      <c r="C27" s="8">
        <v>0.06</v>
      </c>
      <c r="D27" s="8">
        <f t="shared" si="0"/>
        <v>5.3999999999999999E-2</v>
      </c>
      <c r="E27" s="8">
        <f t="shared" si="1"/>
        <v>6.6000000000000003E-2</v>
      </c>
      <c r="F27" s="5"/>
      <c r="G27" s="5" t="s">
        <v>111</v>
      </c>
      <c r="H27" s="40"/>
    </row>
    <row r="28" spans="1:8">
      <c r="A28" s="74"/>
      <c r="B28" s="7" t="s">
        <v>14</v>
      </c>
      <c r="C28" s="8">
        <v>1E-4</v>
      </c>
      <c r="D28" s="8">
        <f t="shared" si="0"/>
        <v>9.0000000000000006E-5</v>
      </c>
      <c r="E28" s="8">
        <f t="shared" si="1"/>
        <v>1.1000000000000002E-4</v>
      </c>
      <c r="F28" s="5"/>
      <c r="G28" s="5" t="s">
        <v>112</v>
      </c>
      <c r="H28" s="40"/>
    </row>
    <row r="29" spans="1:8">
      <c r="A29" s="74"/>
      <c r="B29" s="7" t="s">
        <v>15</v>
      </c>
      <c r="C29" s="8">
        <v>1E-4</v>
      </c>
      <c r="D29" s="8">
        <f t="shared" si="0"/>
        <v>9.0000000000000006E-5</v>
      </c>
      <c r="E29" s="8">
        <f t="shared" si="1"/>
        <v>1.1000000000000002E-4</v>
      </c>
      <c r="F29" s="5"/>
      <c r="G29" s="5" t="s">
        <v>113</v>
      </c>
      <c r="H29" s="40"/>
    </row>
    <row r="30" spans="1:8">
      <c r="A30" s="74"/>
      <c r="B30" s="27" t="s">
        <v>16</v>
      </c>
      <c r="C30" s="8">
        <v>1.25</v>
      </c>
      <c r="D30" s="28">
        <f t="shared" si="0"/>
        <v>1.125</v>
      </c>
      <c r="E30" s="28">
        <f t="shared" si="1"/>
        <v>1.375</v>
      </c>
      <c r="F30" s="29"/>
      <c r="G30" s="29" t="s">
        <v>153</v>
      </c>
      <c r="H30" s="40"/>
    </row>
    <row r="31" spans="1:8">
      <c r="A31" s="74"/>
      <c r="B31" s="27" t="s">
        <v>17</v>
      </c>
      <c r="C31" s="8">
        <v>1.25</v>
      </c>
      <c r="D31" s="28">
        <f t="shared" si="0"/>
        <v>1.125</v>
      </c>
      <c r="E31" s="28">
        <f t="shared" si="1"/>
        <v>1.375</v>
      </c>
      <c r="F31" s="29"/>
      <c r="G31" s="29" t="s">
        <v>161</v>
      </c>
      <c r="H31" s="41"/>
    </row>
    <row r="32" spans="1:8">
      <c r="A32" s="74"/>
      <c r="B32" s="27" t="s">
        <v>18</v>
      </c>
      <c r="C32" s="8">
        <v>1</v>
      </c>
      <c r="D32" s="28">
        <f t="shared" si="0"/>
        <v>0.9</v>
      </c>
      <c r="E32" s="28">
        <f t="shared" si="1"/>
        <v>1.1000000000000001</v>
      </c>
      <c r="F32" s="29"/>
      <c r="G32" s="29" t="s">
        <v>114</v>
      </c>
      <c r="H32" s="41"/>
    </row>
    <row r="33" spans="1:8">
      <c r="A33" s="74"/>
      <c r="B33" s="27" t="s">
        <v>22</v>
      </c>
      <c r="C33" s="8">
        <v>1.2</v>
      </c>
      <c r="D33" s="28">
        <f t="shared" si="0"/>
        <v>1.08</v>
      </c>
      <c r="E33" s="28">
        <f t="shared" si="1"/>
        <v>1.32</v>
      </c>
      <c r="F33" s="29"/>
      <c r="G33" s="29" t="s">
        <v>115</v>
      </c>
      <c r="H33" s="58"/>
    </row>
    <row r="34" spans="1:8">
      <c r="A34" s="74"/>
      <c r="B34" s="27" t="s">
        <v>19</v>
      </c>
      <c r="C34" s="8">
        <v>1</v>
      </c>
      <c r="D34" s="28">
        <f t="shared" si="0"/>
        <v>0.9</v>
      </c>
      <c r="E34" s="28">
        <f t="shared" si="1"/>
        <v>1.1000000000000001</v>
      </c>
      <c r="F34" s="29"/>
      <c r="G34" s="29" t="s">
        <v>116</v>
      </c>
      <c r="H34" s="59"/>
    </row>
    <row r="35" spans="1:8">
      <c r="A35" s="74"/>
      <c r="B35" s="27" t="s">
        <v>20</v>
      </c>
      <c r="C35" s="8">
        <v>1</v>
      </c>
      <c r="D35" s="28">
        <f t="shared" si="0"/>
        <v>0.9</v>
      </c>
      <c r="E35" s="28">
        <f t="shared" si="1"/>
        <v>1.1000000000000001</v>
      </c>
      <c r="F35" s="29"/>
      <c r="G35" s="29" t="s">
        <v>117</v>
      </c>
      <c r="H35" s="59"/>
    </row>
    <row r="36" spans="1:8">
      <c r="A36" s="83" t="s">
        <v>46</v>
      </c>
      <c r="B36" s="42" t="s">
        <v>23</v>
      </c>
      <c r="C36" s="43">
        <f>4.44*$C$19</f>
        <v>9990</v>
      </c>
      <c r="D36" s="43">
        <f t="shared" si="0"/>
        <v>8991</v>
      </c>
      <c r="E36" s="43">
        <f t="shared" si="1"/>
        <v>10989</v>
      </c>
      <c r="F36" s="44" t="s">
        <v>67</v>
      </c>
      <c r="G36" s="44" t="s">
        <v>118</v>
      </c>
      <c r="H36" s="60"/>
    </row>
    <row r="37" spans="1:8">
      <c r="A37" s="84"/>
      <c r="B37" s="42" t="s">
        <v>27</v>
      </c>
      <c r="C37" s="43">
        <f>0.00444*$C$19</f>
        <v>9.99</v>
      </c>
      <c r="D37" s="43">
        <f t="shared" si="0"/>
        <v>8.9909999999999997</v>
      </c>
      <c r="E37" s="43">
        <f t="shared" si="1"/>
        <v>10.989000000000001</v>
      </c>
      <c r="F37" s="44" t="s">
        <v>85</v>
      </c>
      <c r="G37" s="44" t="s">
        <v>119</v>
      </c>
      <c r="H37" s="58"/>
    </row>
    <row r="38" spans="1:8">
      <c r="A38" s="84"/>
      <c r="B38" s="42" t="s">
        <v>28</v>
      </c>
      <c r="C38" s="43">
        <f>0.00356*$C$19</f>
        <v>8.01</v>
      </c>
      <c r="D38" s="43">
        <f t="shared" si="0"/>
        <v>7.2089999999999996</v>
      </c>
      <c r="E38" s="43">
        <f t="shared" si="1"/>
        <v>8.8109999999999999</v>
      </c>
      <c r="F38" s="44" t="s">
        <v>85</v>
      </c>
      <c r="G38" s="44" t="s">
        <v>120</v>
      </c>
      <c r="H38" s="59"/>
    </row>
    <row r="39" spans="1:8">
      <c r="A39" s="84"/>
      <c r="B39" s="42" t="s">
        <v>29</v>
      </c>
      <c r="C39" s="43">
        <f>0.000015*$C$19</f>
        <v>3.3750000000000002E-2</v>
      </c>
      <c r="D39" s="43">
        <f t="shared" si="0"/>
        <v>3.0375000000000003E-2</v>
      </c>
      <c r="E39" s="43">
        <f t="shared" si="1"/>
        <v>3.7125000000000005E-2</v>
      </c>
      <c r="F39" s="44" t="s">
        <v>85</v>
      </c>
      <c r="G39" s="44" t="s">
        <v>121</v>
      </c>
      <c r="H39" s="59"/>
    </row>
    <row r="40" spans="1:8">
      <c r="A40" s="85"/>
      <c r="B40" s="9" t="s">
        <v>165</v>
      </c>
      <c r="C40" s="10">
        <v>1.0000000000000001E-5</v>
      </c>
      <c r="D40" s="10">
        <f t="shared" si="0"/>
        <v>9.0000000000000002E-6</v>
      </c>
      <c r="E40" s="10">
        <f t="shared" si="1"/>
        <v>1.1000000000000001E-5</v>
      </c>
      <c r="F40" s="11" t="s">
        <v>167</v>
      </c>
      <c r="G40" s="11" t="s">
        <v>166</v>
      </c>
      <c r="H40" s="60"/>
    </row>
    <row r="41" spans="1:8">
      <c r="A41" s="80" t="s">
        <v>47</v>
      </c>
      <c r="B41" s="12" t="s">
        <v>32</v>
      </c>
      <c r="C41" s="13">
        <v>330</v>
      </c>
      <c r="D41" s="13">
        <f t="shared" si="0"/>
        <v>297</v>
      </c>
      <c r="E41" s="13">
        <f t="shared" si="1"/>
        <v>363.00000000000006</v>
      </c>
      <c r="F41" s="14" t="s">
        <v>7</v>
      </c>
      <c r="G41" s="14" t="s">
        <v>122</v>
      </c>
      <c r="H41" s="40"/>
    </row>
    <row r="42" spans="1:8">
      <c r="A42" s="81"/>
      <c r="B42" s="12" t="s">
        <v>33</v>
      </c>
      <c r="C42" s="13">
        <v>1E-4</v>
      </c>
      <c r="D42" s="13">
        <f t="shared" si="0"/>
        <v>9.0000000000000006E-5</v>
      </c>
      <c r="E42" s="13">
        <f t="shared" si="1"/>
        <v>1.1000000000000002E-4</v>
      </c>
      <c r="F42" s="14" t="s">
        <v>7</v>
      </c>
      <c r="G42" s="14" t="s">
        <v>123</v>
      </c>
      <c r="H42" s="40"/>
    </row>
    <row r="43" spans="1:8">
      <c r="A43" s="81"/>
      <c r="B43" s="12" t="s">
        <v>34</v>
      </c>
      <c r="C43" s="13">
        <v>2805</v>
      </c>
      <c r="D43" s="13">
        <f t="shared" si="0"/>
        <v>2524.5</v>
      </c>
      <c r="E43" s="13">
        <f t="shared" si="1"/>
        <v>3085.5000000000005</v>
      </c>
      <c r="F43" s="14" t="s">
        <v>7</v>
      </c>
      <c r="G43" s="14" t="s">
        <v>124</v>
      </c>
      <c r="H43" s="40"/>
    </row>
    <row r="44" spans="1:8">
      <c r="A44" s="81"/>
      <c r="B44" s="12" t="s">
        <v>35</v>
      </c>
      <c r="C44" s="13">
        <v>0.03</v>
      </c>
      <c r="D44" s="13">
        <f t="shared" si="0"/>
        <v>2.7E-2</v>
      </c>
      <c r="E44" s="13">
        <f t="shared" si="1"/>
        <v>3.3000000000000002E-2</v>
      </c>
      <c r="F44" s="14" t="s">
        <v>38</v>
      </c>
      <c r="G44" s="14" t="s">
        <v>125</v>
      </c>
      <c r="H44" s="40"/>
    </row>
    <row r="45" spans="1:8">
      <c r="A45" s="81"/>
      <c r="B45" s="12" t="s">
        <v>36</v>
      </c>
      <c r="C45" s="13">
        <v>1E-4</v>
      </c>
      <c r="D45" s="13">
        <f t="shared" si="0"/>
        <v>9.0000000000000006E-5</v>
      </c>
      <c r="E45" s="13">
        <f t="shared" si="1"/>
        <v>1.1000000000000002E-4</v>
      </c>
      <c r="F45" s="14" t="s">
        <v>38</v>
      </c>
      <c r="G45" s="14" t="s">
        <v>126</v>
      </c>
      <c r="H45" s="40"/>
    </row>
    <row r="46" spans="1:8">
      <c r="A46" s="81"/>
      <c r="B46" s="12" t="s">
        <v>37</v>
      </c>
      <c r="C46" s="13">
        <v>2.44</v>
      </c>
      <c r="D46" s="13">
        <f t="shared" si="0"/>
        <v>2.1960000000000002</v>
      </c>
      <c r="E46" s="13">
        <f t="shared" si="1"/>
        <v>2.6840000000000002</v>
      </c>
      <c r="F46" s="14" t="s">
        <v>38</v>
      </c>
      <c r="G46" s="14" t="s">
        <v>127</v>
      </c>
      <c r="H46" s="40"/>
    </row>
    <row r="47" spans="1:8">
      <c r="A47" s="82"/>
      <c r="B47" s="12" t="s">
        <v>151</v>
      </c>
      <c r="C47" s="13">
        <v>2805</v>
      </c>
      <c r="D47" s="13">
        <f t="shared" si="0"/>
        <v>2524.5</v>
      </c>
      <c r="E47" s="13">
        <f t="shared" si="1"/>
        <v>3085.5000000000005</v>
      </c>
      <c r="F47" s="14" t="s">
        <v>8</v>
      </c>
      <c r="G47" s="14" t="s">
        <v>162</v>
      </c>
      <c r="H47" s="40"/>
    </row>
    <row r="48" spans="1:8">
      <c r="A48" s="75" t="s">
        <v>44</v>
      </c>
      <c r="B48" s="15" t="s">
        <v>188</v>
      </c>
      <c r="C48" s="26">
        <f>0.89*34.5/C53</f>
        <v>3.4812925170068031E-2</v>
      </c>
      <c r="D48" s="24">
        <f t="shared" si="0"/>
        <v>3.1331632653061228E-2</v>
      </c>
      <c r="E48" s="24">
        <f t="shared" si="1"/>
        <v>3.829421768707484E-2</v>
      </c>
      <c r="F48" s="17" t="s">
        <v>10</v>
      </c>
      <c r="G48" s="17" t="s">
        <v>191</v>
      </c>
      <c r="H48" s="40"/>
    </row>
    <row r="49" spans="1:8">
      <c r="A49" s="76"/>
      <c r="B49" s="15" t="s">
        <v>171</v>
      </c>
      <c r="C49" s="26">
        <f>0.89*23/C54</f>
        <v>0.68233333333333335</v>
      </c>
      <c r="D49" s="16">
        <f t="shared" si="0"/>
        <v>0.61409999999999998</v>
      </c>
      <c r="E49" s="16">
        <f t="shared" si="1"/>
        <v>0.75056666666666672</v>
      </c>
      <c r="F49" s="17" t="s">
        <v>10</v>
      </c>
      <c r="G49" s="17" t="s">
        <v>132</v>
      </c>
      <c r="H49" s="58"/>
    </row>
    <row r="50" spans="1:8">
      <c r="A50" s="76"/>
      <c r="B50" s="15" t="s">
        <v>173</v>
      </c>
      <c r="C50" s="53">
        <f>0.899/C55</f>
        <v>1.4983333333333333E-2</v>
      </c>
      <c r="D50" s="16">
        <f t="shared" si="0"/>
        <v>1.3485E-2</v>
      </c>
      <c r="E50" s="16">
        <f t="shared" si="1"/>
        <v>1.6481666666666669E-2</v>
      </c>
      <c r="F50" s="17" t="s">
        <v>10</v>
      </c>
      <c r="G50" s="17" t="s">
        <v>177</v>
      </c>
      <c r="H50" s="59"/>
    </row>
    <row r="51" spans="1:8">
      <c r="A51" s="76"/>
      <c r="B51" s="15" t="s">
        <v>185</v>
      </c>
      <c r="C51" s="26">
        <f>0.89*9.5/C56</f>
        <v>0.13621717415820847</v>
      </c>
      <c r="D51" s="16">
        <f t="shared" si="0"/>
        <v>0.12259545674238763</v>
      </c>
      <c r="E51" s="16">
        <f t="shared" si="1"/>
        <v>0.14983889157402933</v>
      </c>
      <c r="F51" s="17" t="s">
        <v>10</v>
      </c>
      <c r="G51" s="17" t="s">
        <v>186</v>
      </c>
      <c r="H51" s="59"/>
    </row>
    <row r="52" spans="1:8">
      <c r="A52" s="76"/>
      <c r="B52" s="15" t="s">
        <v>184</v>
      </c>
      <c r="C52" s="53">
        <f>0.89*9/C57</f>
        <v>1.3349999999999999E-2</v>
      </c>
      <c r="D52" s="16">
        <f t="shared" si="0"/>
        <v>1.2015E-2</v>
      </c>
      <c r="E52" s="16">
        <f t="shared" si="1"/>
        <v>1.4685E-2</v>
      </c>
      <c r="F52" s="17" t="s">
        <v>10</v>
      </c>
      <c r="G52" s="17" t="s">
        <v>187</v>
      </c>
      <c r="H52" s="59"/>
    </row>
    <row r="53" spans="1:8">
      <c r="A53" s="76"/>
      <c r="B53" s="15" t="s">
        <v>189</v>
      </c>
      <c r="C53" s="53">
        <f>14.7*60</f>
        <v>882</v>
      </c>
      <c r="D53" s="16">
        <f t="shared" si="0"/>
        <v>793.80000000000007</v>
      </c>
      <c r="E53" s="16">
        <f t="shared" si="1"/>
        <v>970.2</v>
      </c>
      <c r="F53" s="17" t="s">
        <v>175</v>
      </c>
      <c r="G53" s="17" t="s">
        <v>190</v>
      </c>
      <c r="H53" s="59"/>
    </row>
    <row r="54" spans="1:8">
      <c r="A54" s="76"/>
      <c r="B54" s="15" t="s">
        <v>170</v>
      </c>
      <c r="C54" s="53">
        <v>30</v>
      </c>
      <c r="D54" s="16">
        <f t="shared" si="0"/>
        <v>27</v>
      </c>
      <c r="E54" s="16">
        <f t="shared" si="1"/>
        <v>33</v>
      </c>
      <c r="F54" s="17" t="s">
        <v>175</v>
      </c>
      <c r="G54" s="17" t="s">
        <v>172</v>
      </c>
      <c r="H54" s="59"/>
    </row>
    <row r="55" spans="1:8">
      <c r="A55" s="76"/>
      <c r="B55" s="15" t="s">
        <v>174</v>
      </c>
      <c r="C55" s="53">
        <v>60</v>
      </c>
      <c r="D55" s="16">
        <f t="shared" si="0"/>
        <v>54</v>
      </c>
      <c r="E55" s="16">
        <f t="shared" si="1"/>
        <v>66</v>
      </c>
      <c r="F55" s="17" t="s">
        <v>175</v>
      </c>
      <c r="G55" s="17" t="s">
        <v>176</v>
      </c>
      <c r="H55" s="59"/>
    </row>
    <row r="56" spans="1:8">
      <c r="A56" s="76"/>
      <c r="B56" s="18" t="s">
        <v>180</v>
      </c>
      <c r="C56" s="53">
        <f>60*1.0345</f>
        <v>62.07</v>
      </c>
      <c r="D56" s="16">
        <f t="shared" si="0"/>
        <v>55.863</v>
      </c>
      <c r="E56" s="16">
        <f t="shared" si="1"/>
        <v>68.277000000000001</v>
      </c>
      <c r="F56" s="17" t="s">
        <v>175</v>
      </c>
      <c r="G56" s="17" t="s">
        <v>183</v>
      </c>
      <c r="H56" s="59"/>
    </row>
    <row r="57" spans="1:8">
      <c r="A57" s="76"/>
      <c r="B57" s="18" t="s">
        <v>181</v>
      </c>
      <c r="C57" s="53">
        <v>600</v>
      </c>
      <c r="D57" s="16">
        <f t="shared" si="0"/>
        <v>540</v>
      </c>
      <c r="E57" s="16">
        <f t="shared" si="1"/>
        <v>660</v>
      </c>
      <c r="F57" s="17" t="s">
        <v>175</v>
      </c>
      <c r="G57" s="17" t="s">
        <v>182</v>
      </c>
      <c r="H57" s="59"/>
    </row>
    <row r="58" spans="1:8">
      <c r="A58" s="76"/>
      <c r="B58" s="18" t="s">
        <v>163</v>
      </c>
      <c r="C58" s="26">
        <f>4.3*0.75</f>
        <v>3.2249999999999996</v>
      </c>
      <c r="D58" s="16">
        <f t="shared" si="0"/>
        <v>2.9024999999999999</v>
      </c>
      <c r="E58" s="16">
        <f t="shared" si="1"/>
        <v>3.5474999999999999</v>
      </c>
      <c r="F58" s="19" t="s">
        <v>169</v>
      </c>
      <c r="G58" s="17" t="s">
        <v>168</v>
      </c>
      <c r="H58" s="60"/>
    </row>
    <row r="59" spans="1:8">
      <c r="A59" s="76"/>
      <c r="B59" s="18" t="s">
        <v>164</v>
      </c>
      <c r="C59" s="26">
        <f>(0.87 + 0.81)/2</f>
        <v>0.84000000000000008</v>
      </c>
      <c r="D59" s="16">
        <f t="shared" si="0"/>
        <v>0.75600000000000012</v>
      </c>
      <c r="E59" s="16">
        <f t="shared" si="1"/>
        <v>0.92400000000000015</v>
      </c>
      <c r="F59" s="19"/>
      <c r="G59" s="17" t="s">
        <v>179</v>
      </c>
      <c r="H59" s="40"/>
    </row>
    <row r="60" spans="1:8">
      <c r="A60" s="76"/>
      <c r="B60" s="18" t="s">
        <v>192</v>
      </c>
      <c r="C60" s="26">
        <v>10</v>
      </c>
      <c r="D60" s="16">
        <f t="shared" si="0"/>
        <v>9</v>
      </c>
      <c r="E60" s="16">
        <f t="shared" si="1"/>
        <v>11</v>
      </c>
      <c r="F60" s="19"/>
      <c r="G60" s="17" t="s">
        <v>193</v>
      </c>
      <c r="H60" s="52"/>
    </row>
    <row r="61" spans="1:8">
      <c r="A61" s="76"/>
      <c r="B61" s="32" t="s">
        <v>41</v>
      </c>
      <c r="C61" s="33">
        <v>2.3315789473684214</v>
      </c>
      <c r="D61" s="33">
        <v>2.0984210526315792</v>
      </c>
      <c r="E61" s="33">
        <v>2.5647368421052636</v>
      </c>
      <c r="F61" s="34" t="s">
        <v>43</v>
      </c>
      <c r="G61" s="34" t="s">
        <v>128</v>
      </c>
      <c r="H61" s="58"/>
    </row>
    <row r="62" spans="1:8">
      <c r="A62" s="76"/>
      <c r="B62" s="32" t="s">
        <v>42</v>
      </c>
      <c r="C62" s="33">
        <v>4.4784688995215309E-2</v>
      </c>
      <c r="D62" s="33">
        <v>4.0306220095693776E-2</v>
      </c>
      <c r="E62" s="33">
        <v>4.9263157894736842E-2</v>
      </c>
      <c r="F62" s="34" t="s">
        <v>43</v>
      </c>
      <c r="G62" s="34" t="s">
        <v>129</v>
      </c>
      <c r="H62" s="59"/>
    </row>
    <row r="63" spans="1:8">
      <c r="A63" s="76"/>
      <c r="B63" s="32" t="s">
        <v>92</v>
      </c>
      <c r="C63" s="33">
        <v>4.2497607655502394</v>
      </c>
      <c r="D63" s="33">
        <v>3.8247846889952157</v>
      </c>
      <c r="E63" s="33">
        <v>4.674736842105264</v>
      </c>
      <c r="F63" s="34" t="s">
        <v>43</v>
      </c>
      <c r="G63" s="34" t="s">
        <v>130</v>
      </c>
      <c r="H63" s="59"/>
    </row>
    <row r="64" spans="1:8">
      <c r="A64" s="77"/>
      <c r="B64" s="32" t="s">
        <v>93</v>
      </c>
      <c r="C64" s="33">
        <v>6</v>
      </c>
      <c r="D64" s="33">
        <v>5.4</v>
      </c>
      <c r="E64" s="33">
        <v>6.6000000000000005</v>
      </c>
      <c r="F64" s="34" t="s">
        <v>43</v>
      </c>
      <c r="G64" s="34" t="s">
        <v>131</v>
      </c>
      <c r="H64" s="60"/>
    </row>
    <row r="65" spans="1:8">
      <c r="A65" s="66" t="s">
        <v>49</v>
      </c>
      <c r="B65" s="46" t="s">
        <v>50</v>
      </c>
      <c r="C65" s="55">
        <v>0.25</v>
      </c>
      <c r="D65" s="55">
        <f t="shared" si="0"/>
        <v>0.22500000000000001</v>
      </c>
      <c r="E65" s="55">
        <f t="shared" si="1"/>
        <v>0.27500000000000002</v>
      </c>
      <c r="F65" s="47"/>
      <c r="G65" s="47" t="s">
        <v>133</v>
      </c>
      <c r="H65" s="61"/>
    </row>
    <row r="66" spans="1:8">
      <c r="A66" s="67"/>
      <c r="B66" s="46" t="s">
        <v>59</v>
      </c>
      <c r="C66" s="55">
        <v>0.2</v>
      </c>
      <c r="D66" s="55">
        <f t="shared" si="0"/>
        <v>0.18000000000000002</v>
      </c>
      <c r="E66" s="55">
        <f t="shared" si="1"/>
        <v>0.22000000000000003</v>
      </c>
      <c r="F66" s="47"/>
      <c r="G66" s="47" t="s">
        <v>134</v>
      </c>
      <c r="H66" s="62"/>
    </row>
    <row r="67" spans="1:8">
      <c r="A67" s="67"/>
      <c r="B67" s="46" t="s">
        <v>51</v>
      </c>
      <c r="C67" s="55">
        <v>0.2</v>
      </c>
      <c r="D67" s="55">
        <f t="shared" si="0"/>
        <v>0.18000000000000002</v>
      </c>
      <c r="E67" s="55">
        <f t="shared" si="1"/>
        <v>0.22000000000000003</v>
      </c>
      <c r="F67" s="47"/>
      <c r="G67" s="47" t="s">
        <v>135</v>
      </c>
      <c r="H67" s="62"/>
    </row>
    <row r="68" spans="1:8">
      <c r="A68" s="67"/>
      <c r="B68" s="46" t="s">
        <v>52</v>
      </c>
      <c r="C68" s="56">
        <v>0.2</v>
      </c>
      <c r="D68" s="55">
        <f t="shared" si="0"/>
        <v>0.18000000000000002</v>
      </c>
      <c r="E68" s="55">
        <f t="shared" si="1"/>
        <v>0.22000000000000003</v>
      </c>
      <c r="F68" s="47"/>
      <c r="G68" s="47" t="s">
        <v>136</v>
      </c>
      <c r="H68" s="62"/>
    </row>
    <row r="69" spans="1:8">
      <c r="A69" s="67"/>
      <c r="B69" s="46" t="s">
        <v>53</v>
      </c>
      <c r="C69" s="56">
        <v>0.5</v>
      </c>
      <c r="D69" s="55">
        <f t="shared" si="0"/>
        <v>0.45</v>
      </c>
      <c r="E69" s="55">
        <f t="shared" si="1"/>
        <v>0.55000000000000004</v>
      </c>
      <c r="F69" s="47"/>
      <c r="G69" s="47" t="s">
        <v>137</v>
      </c>
      <c r="H69" s="62"/>
    </row>
    <row r="70" spans="1:8">
      <c r="A70" s="67"/>
      <c r="B70" s="46" t="s">
        <v>94</v>
      </c>
      <c r="C70" s="56">
        <v>0.5</v>
      </c>
      <c r="D70" s="55">
        <f t="shared" ref="D70:D82" si="2">0.9*C70</f>
        <v>0.45</v>
      </c>
      <c r="E70" s="55">
        <f t="shared" ref="E70:E82" si="3">1.1*C70</f>
        <v>0.55000000000000004</v>
      </c>
      <c r="F70" s="47"/>
      <c r="G70" s="47" t="s">
        <v>138</v>
      </c>
      <c r="H70" s="62"/>
    </row>
    <row r="71" spans="1:8">
      <c r="A71" s="67"/>
      <c r="B71" s="46" t="s">
        <v>54</v>
      </c>
      <c r="C71" s="56">
        <v>0.25</v>
      </c>
      <c r="D71" s="55">
        <f t="shared" si="2"/>
        <v>0.22500000000000001</v>
      </c>
      <c r="E71" s="55">
        <f t="shared" si="3"/>
        <v>0.27500000000000002</v>
      </c>
      <c r="F71" s="47"/>
      <c r="G71" s="47" t="s">
        <v>139</v>
      </c>
      <c r="H71" s="62"/>
    </row>
    <row r="72" spans="1:8">
      <c r="A72" s="67"/>
      <c r="B72" s="46" t="s">
        <v>60</v>
      </c>
      <c r="C72" s="56">
        <v>0.1</v>
      </c>
      <c r="D72" s="55">
        <f t="shared" si="2"/>
        <v>9.0000000000000011E-2</v>
      </c>
      <c r="E72" s="55">
        <f t="shared" si="3"/>
        <v>0.11000000000000001</v>
      </c>
      <c r="F72" s="47"/>
      <c r="G72" s="47" t="s">
        <v>140</v>
      </c>
      <c r="H72" s="62"/>
    </row>
    <row r="73" spans="1:8">
      <c r="A73" s="67"/>
      <c r="B73" s="46" t="s">
        <v>55</v>
      </c>
      <c r="C73" s="56">
        <v>0.1</v>
      </c>
      <c r="D73" s="55">
        <f t="shared" si="2"/>
        <v>9.0000000000000011E-2</v>
      </c>
      <c r="E73" s="55">
        <f t="shared" si="3"/>
        <v>0.11000000000000001</v>
      </c>
      <c r="F73" s="47"/>
      <c r="G73" s="47" t="s">
        <v>141</v>
      </c>
      <c r="H73" s="62"/>
    </row>
    <row r="74" spans="1:8">
      <c r="A74" s="67"/>
      <c r="B74" s="46" t="s">
        <v>56</v>
      </c>
      <c r="C74" s="56">
        <v>0.1</v>
      </c>
      <c r="D74" s="55">
        <f t="shared" si="2"/>
        <v>9.0000000000000011E-2</v>
      </c>
      <c r="E74" s="55">
        <f t="shared" si="3"/>
        <v>0.11000000000000001</v>
      </c>
      <c r="F74" s="47"/>
      <c r="G74" s="47" t="s">
        <v>142</v>
      </c>
      <c r="H74" s="62"/>
    </row>
    <row r="75" spans="1:8">
      <c r="A75" s="67"/>
      <c r="B75" s="46" t="s">
        <v>57</v>
      </c>
      <c r="C75" s="56">
        <v>0.45</v>
      </c>
      <c r="D75" s="55">
        <f t="shared" si="2"/>
        <v>0.40500000000000003</v>
      </c>
      <c r="E75" s="55">
        <f t="shared" si="3"/>
        <v>0.49500000000000005</v>
      </c>
      <c r="F75" s="47"/>
      <c r="G75" s="47" t="s">
        <v>143</v>
      </c>
      <c r="H75" s="62"/>
    </row>
    <row r="76" spans="1:8">
      <c r="A76" s="67"/>
      <c r="B76" s="46" t="s">
        <v>96</v>
      </c>
      <c r="C76" s="56">
        <v>0.45</v>
      </c>
      <c r="D76" s="55">
        <f t="shared" si="2"/>
        <v>0.40500000000000003</v>
      </c>
      <c r="E76" s="55">
        <f t="shared" si="3"/>
        <v>0.49500000000000005</v>
      </c>
      <c r="F76" s="47"/>
      <c r="G76" s="47" t="s">
        <v>144</v>
      </c>
      <c r="H76" s="62"/>
    </row>
    <row r="77" spans="1:8">
      <c r="A77" s="67"/>
      <c r="B77" s="46" t="s">
        <v>58</v>
      </c>
      <c r="C77" s="56">
        <v>0.5</v>
      </c>
      <c r="D77" s="55">
        <f t="shared" si="2"/>
        <v>0.45</v>
      </c>
      <c r="E77" s="55">
        <f t="shared" si="3"/>
        <v>0.55000000000000004</v>
      </c>
      <c r="F77" s="47"/>
      <c r="G77" s="47" t="s">
        <v>145</v>
      </c>
      <c r="H77" s="62"/>
    </row>
    <row r="78" spans="1:8">
      <c r="A78" s="67"/>
      <c r="B78" s="46" t="s">
        <v>61</v>
      </c>
      <c r="C78" s="55">
        <v>0.7</v>
      </c>
      <c r="D78" s="55">
        <f t="shared" si="2"/>
        <v>0.63</v>
      </c>
      <c r="E78" s="55">
        <f t="shared" si="3"/>
        <v>0.77</v>
      </c>
      <c r="F78" s="47"/>
      <c r="G78" s="47" t="s">
        <v>146</v>
      </c>
      <c r="H78" s="62"/>
    </row>
    <row r="79" spans="1:8">
      <c r="A79" s="67"/>
      <c r="B79" s="46" t="s">
        <v>62</v>
      </c>
      <c r="C79" s="55">
        <v>0.7</v>
      </c>
      <c r="D79" s="55">
        <f t="shared" si="2"/>
        <v>0.63</v>
      </c>
      <c r="E79" s="55">
        <f t="shared" si="3"/>
        <v>0.77</v>
      </c>
      <c r="F79" s="47"/>
      <c r="G79" s="47" t="s">
        <v>147</v>
      </c>
      <c r="H79" s="62"/>
    </row>
    <row r="80" spans="1:8">
      <c r="A80" s="67"/>
      <c r="B80" s="46" t="s">
        <v>63</v>
      </c>
      <c r="C80" s="55">
        <v>0.7</v>
      </c>
      <c r="D80" s="55">
        <f t="shared" si="2"/>
        <v>0.63</v>
      </c>
      <c r="E80" s="55">
        <f t="shared" si="3"/>
        <v>0.77</v>
      </c>
      <c r="F80" s="47"/>
      <c r="G80" s="47" t="s">
        <v>148</v>
      </c>
      <c r="H80" s="62"/>
    </row>
    <row r="81" spans="1:8">
      <c r="A81" s="67"/>
      <c r="B81" s="46" t="s">
        <v>64</v>
      </c>
      <c r="C81" s="55">
        <v>0.05</v>
      </c>
      <c r="D81" s="55">
        <f t="shared" si="2"/>
        <v>4.5000000000000005E-2</v>
      </c>
      <c r="E81" s="55">
        <f t="shared" si="3"/>
        <v>5.5000000000000007E-2</v>
      </c>
      <c r="F81" s="47"/>
      <c r="G81" s="47" t="s">
        <v>149</v>
      </c>
      <c r="H81" s="62"/>
    </row>
    <row r="82" spans="1:8">
      <c r="A82" s="67"/>
      <c r="B82" s="46" t="s">
        <v>95</v>
      </c>
      <c r="C82" s="55">
        <v>0.05</v>
      </c>
      <c r="D82" s="55">
        <f t="shared" si="2"/>
        <v>4.5000000000000005E-2</v>
      </c>
      <c r="E82" s="55">
        <f t="shared" si="3"/>
        <v>5.5000000000000007E-2</v>
      </c>
      <c r="F82" s="47"/>
      <c r="G82" s="47" t="s">
        <v>150</v>
      </c>
      <c r="H82" s="63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F9FE-7E4C-4246-B9CF-24AEF0742940}">
  <dimension ref="A1:H82"/>
  <sheetViews>
    <sheetView topLeftCell="A42" zoomScale="104" zoomScaleNormal="120" workbookViewId="0">
      <selection activeCell="C59" sqref="C59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B1" s="78" t="s">
        <v>194</v>
      </c>
      <c r="C1" s="79"/>
      <c r="D1" s="79"/>
      <c r="E1" s="79"/>
      <c r="F1" s="79"/>
      <c r="G1" s="79"/>
    </row>
    <row r="3" spans="1:8">
      <c r="B3" s="2" t="s">
        <v>1</v>
      </c>
      <c r="C3" s="3" t="s">
        <v>0</v>
      </c>
      <c r="D3" s="3" t="s">
        <v>97</v>
      </c>
      <c r="E3" s="3" t="s">
        <v>98</v>
      </c>
      <c r="F3" s="4" t="s">
        <v>2</v>
      </c>
      <c r="G3" s="4" t="s">
        <v>3</v>
      </c>
      <c r="H3" s="3" t="s">
        <v>178</v>
      </c>
    </row>
    <row r="4" spans="1:8">
      <c r="A4" s="68" t="s">
        <v>48</v>
      </c>
      <c r="B4" s="6" t="s">
        <v>31</v>
      </c>
      <c r="C4" s="54">
        <v>9</v>
      </c>
      <c r="D4" s="54">
        <v>6</v>
      </c>
      <c r="E4" s="54">
        <v>11.7</v>
      </c>
      <c r="F4" s="1" t="s">
        <v>30</v>
      </c>
      <c r="G4" s="1" t="s">
        <v>99</v>
      </c>
      <c r="H4" s="40"/>
    </row>
    <row r="5" spans="1:8">
      <c r="A5" s="69"/>
      <c r="B5" s="6" t="s">
        <v>5</v>
      </c>
      <c r="C5" s="25">
        <v>2044</v>
      </c>
      <c r="D5" s="25">
        <f>0.9*C5</f>
        <v>1839.6000000000001</v>
      </c>
      <c r="E5" s="25">
        <f>1.1*C5</f>
        <v>2248.4</v>
      </c>
      <c r="F5" s="1" t="s">
        <v>4</v>
      </c>
      <c r="G5" s="1" t="s">
        <v>100</v>
      </c>
      <c r="H5" s="40"/>
    </row>
    <row r="6" spans="1:8">
      <c r="A6" s="69"/>
      <c r="B6" s="6" t="s">
        <v>39</v>
      </c>
      <c r="C6" s="51">
        <f>ROUNDUP((500/C7),0)</f>
        <v>953</v>
      </c>
      <c r="D6" s="25">
        <f t="shared" ref="D6:D69" si="0">0.9*C6</f>
        <v>857.7</v>
      </c>
      <c r="E6" s="25">
        <f t="shared" ref="E6:E69" si="1">1.1*C6</f>
        <v>1048.3000000000002</v>
      </c>
      <c r="F6" s="1" t="s">
        <v>157</v>
      </c>
      <c r="G6" s="1" t="s">
        <v>158</v>
      </c>
      <c r="H6" s="40"/>
    </row>
    <row r="7" spans="1:8">
      <c r="A7" s="69"/>
      <c r="B7" s="6" t="s">
        <v>40</v>
      </c>
      <c r="C7" s="51">
        <f>31.5/60</f>
        <v>0.52500000000000002</v>
      </c>
      <c r="D7" s="25">
        <f t="shared" si="0"/>
        <v>0.47250000000000003</v>
      </c>
      <c r="E7" s="25">
        <f t="shared" si="1"/>
        <v>0.57750000000000012</v>
      </c>
      <c r="F7" s="1" t="s">
        <v>156</v>
      </c>
      <c r="G7" s="1" t="s">
        <v>101</v>
      </c>
      <c r="H7" s="40"/>
    </row>
    <row r="8" spans="1:8">
      <c r="A8" s="69"/>
      <c r="B8" s="6" t="s">
        <v>154</v>
      </c>
      <c r="C8" s="51">
        <v>380</v>
      </c>
      <c r="D8" s="25">
        <f t="shared" si="0"/>
        <v>342</v>
      </c>
      <c r="E8" s="25">
        <f t="shared" si="1"/>
        <v>418.00000000000006</v>
      </c>
      <c r="F8" s="1" t="s">
        <v>155</v>
      </c>
      <c r="G8" s="1" t="s">
        <v>159</v>
      </c>
      <c r="H8" s="48"/>
    </row>
    <row r="9" spans="1:8">
      <c r="A9" s="69"/>
      <c r="B9" s="6" t="s">
        <v>65</v>
      </c>
      <c r="C9" s="54">
        <v>30</v>
      </c>
      <c r="D9" s="25">
        <f t="shared" si="0"/>
        <v>27</v>
      </c>
      <c r="E9" s="25">
        <f t="shared" si="1"/>
        <v>33</v>
      </c>
      <c r="F9" s="1" t="s">
        <v>9</v>
      </c>
      <c r="G9" s="1" t="s">
        <v>102</v>
      </c>
      <c r="H9" s="45"/>
    </row>
    <row r="10" spans="1:8">
      <c r="A10" s="69"/>
      <c r="B10" s="6" t="s">
        <v>66</v>
      </c>
      <c r="C10" s="35">
        <v>421</v>
      </c>
      <c r="D10" s="25">
        <f t="shared" si="0"/>
        <v>378.90000000000003</v>
      </c>
      <c r="E10" s="25">
        <f t="shared" si="1"/>
        <v>463.1</v>
      </c>
      <c r="F10" s="36" t="s">
        <v>6</v>
      </c>
      <c r="G10" s="36" t="s">
        <v>103</v>
      </c>
      <c r="H10" s="45"/>
    </row>
    <row r="11" spans="1:8">
      <c r="A11" s="65"/>
      <c r="B11" s="30" t="s">
        <v>24</v>
      </c>
      <c r="C11" s="54">
        <v>10</v>
      </c>
      <c r="D11" s="25">
        <f t="shared" si="0"/>
        <v>9</v>
      </c>
      <c r="E11" s="25">
        <f t="shared" si="1"/>
        <v>11</v>
      </c>
      <c r="F11" s="31"/>
      <c r="G11" s="31" t="s">
        <v>104</v>
      </c>
      <c r="H11" s="64"/>
    </row>
    <row r="12" spans="1:8">
      <c r="A12" s="65"/>
      <c r="B12" s="30" t="s">
        <v>25</v>
      </c>
      <c r="C12" s="54">
        <v>20</v>
      </c>
      <c r="D12" s="25">
        <f t="shared" si="0"/>
        <v>18</v>
      </c>
      <c r="E12" s="25">
        <f t="shared" si="1"/>
        <v>22</v>
      </c>
      <c r="F12" s="31"/>
      <c r="G12" s="31" t="s">
        <v>105</v>
      </c>
      <c r="H12" s="64"/>
    </row>
    <row r="13" spans="1:8">
      <c r="A13" s="65"/>
      <c r="B13" s="30" t="s">
        <v>26</v>
      </c>
      <c r="C13" s="54">
        <v>70</v>
      </c>
      <c r="D13" s="25">
        <f t="shared" si="0"/>
        <v>63</v>
      </c>
      <c r="E13" s="25">
        <f t="shared" si="1"/>
        <v>77</v>
      </c>
      <c r="F13" s="31"/>
      <c r="G13" s="31" t="s">
        <v>106</v>
      </c>
      <c r="H13" s="64"/>
    </row>
    <row r="14" spans="1:8">
      <c r="A14" s="70" t="s">
        <v>68</v>
      </c>
      <c r="B14" s="37" t="s">
        <v>69</v>
      </c>
      <c r="C14" s="38">
        <f>214.17*$C$18</f>
        <v>1499.1899999999998</v>
      </c>
      <c r="D14" s="38">
        <f t="shared" si="0"/>
        <v>1349.271</v>
      </c>
      <c r="E14" s="38">
        <f t="shared" si="1"/>
        <v>1649.1089999999999</v>
      </c>
      <c r="F14" s="39" t="s">
        <v>67</v>
      </c>
      <c r="G14" s="39" t="s">
        <v>107</v>
      </c>
      <c r="H14" s="49"/>
    </row>
    <row r="15" spans="1:8">
      <c r="A15" s="71"/>
      <c r="B15" s="37" t="s">
        <v>74</v>
      </c>
      <c r="C15" s="38">
        <f>0.38*$C$18</f>
        <v>2.66</v>
      </c>
      <c r="D15" s="38">
        <f t="shared" si="0"/>
        <v>2.3940000000000001</v>
      </c>
      <c r="E15" s="38">
        <f t="shared" si="1"/>
        <v>2.9260000000000006</v>
      </c>
      <c r="F15" s="39" t="s">
        <v>85</v>
      </c>
      <c r="G15" s="39" t="s">
        <v>108</v>
      </c>
      <c r="H15" s="61"/>
    </row>
    <row r="16" spans="1:8">
      <c r="A16" s="71"/>
      <c r="B16" s="37" t="s">
        <v>75</v>
      </c>
      <c r="C16" s="38">
        <f>1.5*$C$18</f>
        <v>10.5</v>
      </c>
      <c r="D16" s="38">
        <f t="shared" si="0"/>
        <v>9.4500000000000011</v>
      </c>
      <c r="E16" s="38">
        <f t="shared" si="1"/>
        <v>11.55</v>
      </c>
      <c r="F16" s="39" t="s">
        <v>85</v>
      </c>
      <c r="G16" s="39" t="s">
        <v>109</v>
      </c>
      <c r="H16" s="62"/>
    </row>
    <row r="17" spans="1:8">
      <c r="A17" s="72" t="s">
        <v>70</v>
      </c>
      <c r="B17" s="20" t="s">
        <v>71</v>
      </c>
      <c r="C17" s="21">
        <v>48</v>
      </c>
      <c r="D17" s="21">
        <f t="shared" si="0"/>
        <v>43.2</v>
      </c>
      <c r="E17" s="21">
        <f t="shared" si="1"/>
        <v>52.800000000000004</v>
      </c>
      <c r="F17" s="22" t="s">
        <v>73</v>
      </c>
      <c r="G17" s="22" t="s">
        <v>72</v>
      </c>
      <c r="H17" s="63"/>
    </row>
    <row r="18" spans="1:8">
      <c r="A18" s="72"/>
      <c r="B18" s="20" t="s">
        <v>76</v>
      </c>
      <c r="C18" s="23">
        <v>7</v>
      </c>
      <c r="D18" s="23">
        <f t="shared" si="0"/>
        <v>6.3</v>
      </c>
      <c r="E18" s="23">
        <f t="shared" si="1"/>
        <v>7.7000000000000011</v>
      </c>
      <c r="F18" s="22" t="s">
        <v>78</v>
      </c>
      <c r="G18" s="22" t="s">
        <v>77</v>
      </c>
      <c r="H18" s="40"/>
    </row>
    <row r="19" spans="1:8">
      <c r="A19" s="72"/>
      <c r="B19" s="20" t="s">
        <v>79</v>
      </c>
      <c r="C19" s="23">
        <v>2250</v>
      </c>
      <c r="D19" s="23">
        <f t="shared" si="0"/>
        <v>2025</v>
      </c>
      <c r="E19" s="23">
        <f t="shared" si="1"/>
        <v>2475</v>
      </c>
      <c r="F19" s="22" t="s">
        <v>83</v>
      </c>
      <c r="G19" s="22" t="s">
        <v>82</v>
      </c>
      <c r="H19" s="50"/>
    </row>
    <row r="20" spans="1:8">
      <c r="A20" s="72"/>
      <c r="B20" s="20" t="s">
        <v>80</v>
      </c>
      <c r="C20" s="23">
        <v>10</v>
      </c>
      <c r="D20" s="23">
        <f t="shared" si="0"/>
        <v>9</v>
      </c>
      <c r="E20" s="23">
        <f t="shared" si="1"/>
        <v>11</v>
      </c>
      <c r="F20" s="22" t="s">
        <v>84</v>
      </c>
      <c r="G20" s="22" t="s">
        <v>81</v>
      </c>
      <c r="H20" s="40"/>
    </row>
    <row r="21" spans="1:8">
      <c r="A21" s="72"/>
      <c r="B21" s="20" t="s">
        <v>86</v>
      </c>
      <c r="C21" s="23">
        <v>3</v>
      </c>
      <c r="D21" s="23">
        <f t="shared" si="0"/>
        <v>2.7</v>
      </c>
      <c r="E21" s="23">
        <f t="shared" si="1"/>
        <v>3.3000000000000003</v>
      </c>
      <c r="F21" s="22" t="s">
        <v>84</v>
      </c>
      <c r="G21" s="22" t="s">
        <v>89</v>
      </c>
      <c r="H21" s="40"/>
    </row>
    <row r="22" spans="1:8">
      <c r="A22" s="72"/>
      <c r="B22" s="20" t="s">
        <v>87</v>
      </c>
      <c r="C22" s="23">
        <v>1E-4</v>
      </c>
      <c r="D22" s="23">
        <f t="shared" si="0"/>
        <v>9.0000000000000006E-5</v>
      </c>
      <c r="E22" s="23">
        <f t="shared" si="1"/>
        <v>1.1000000000000002E-4</v>
      </c>
      <c r="F22" s="22" t="s">
        <v>84</v>
      </c>
      <c r="G22" s="22" t="s">
        <v>88</v>
      </c>
      <c r="H22" s="40"/>
    </row>
    <row r="23" spans="1:8">
      <c r="A23" s="72"/>
      <c r="B23" s="20" t="s">
        <v>90</v>
      </c>
      <c r="C23" s="23">
        <v>100</v>
      </c>
      <c r="D23" s="23">
        <f t="shared" si="0"/>
        <v>90</v>
      </c>
      <c r="E23" s="23">
        <f t="shared" si="1"/>
        <v>110.00000000000001</v>
      </c>
      <c r="F23" s="22" t="s">
        <v>8</v>
      </c>
      <c r="G23" s="22" t="s">
        <v>91</v>
      </c>
      <c r="H23" s="40"/>
    </row>
    <row r="24" spans="1:8">
      <c r="A24" s="73" t="s">
        <v>45</v>
      </c>
      <c r="B24" s="7" t="s">
        <v>11</v>
      </c>
      <c r="C24" s="8">
        <v>0.63</v>
      </c>
      <c r="D24" s="8">
        <f t="shared" si="0"/>
        <v>0.56700000000000006</v>
      </c>
      <c r="E24" s="8">
        <f t="shared" si="1"/>
        <v>0.69300000000000006</v>
      </c>
      <c r="F24" s="5"/>
      <c r="G24" s="5" t="s">
        <v>152</v>
      </c>
      <c r="H24" s="40"/>
    </row>
    <row r="25" spans="1:8">
      <c r="A25" s="74"/>
      <c r="B25" s="7" t="s">
        <v>12</v>
      </c>
      <c r="C25" s="8">
        <v>0.31</v>
      </c>
      <c r="D25" s="8">
        <f t="shared" si="0"/>
        <v>0.27900000000000003</v>
      </c>
      <c r="E25" s="8">
        <f t="shared" si="1"/>
        <v>0.34100000000000003</v>
      </c>
      <c r="F25" s="5"/>
      <c r="G25" s="5" t="s">
        <v>160</v>
      </c>
      <c r="H25" s="40"/>
    </row>
    <row r="26" spans="1:8">
      <c r="A26" s="74"/>
      <c r="B26" s="7" t="s">
        <v>13</v>
      </c>
      <c r="C26" s="8">
        <v>1E-4</v>
      </c>
      <c r="D26" s="8">
        <f t="shared" si="0"/>
        <v>9.0000000000000006E-5</v>
      </c>
      <c r="E26" s="8">
        <f t="shared" si="1"/>
        <v>1.1000000000000002E-4</v>
      </c>
      <c r="F26" s="5"/>
      <c r="G26" s="5" t="s">
        <v>110</v>
      </c>
      <c r="H26" s="40"/>
    </row>
    <row r="27" spans="1:8">
      <c r="A27" s="74"/>
      <c r="B27" s="7" t="s">
        <v>21</v>
      </c>
      <c r="C27" s="8">
        <v>0.06</v>
      </c>
      <c r="D27" s="8">
        <f t="shared" si="0"/>
        <v>5.3999999999999999E-2</v>
      </c>
      <c r="E27" s="8">
        <f t="shared" si="1"/>
        <v>6.6000000000000003E-2</v>
      </c>
      <c r="F27" s="5"/>
      <c r="G27" s="5" t="s">
        <v>111</v>
      </c>
      <c r="H27" s="40"/>
    </row>
    <row r="28" spans="1:8">
      <c r="A28" s="74"/>
      <c r="B28" s="7" t="s">
        <v>14</v>
      </c>
      <c r="C28" s="8">
        <v>1E-4</v>
      </c>
      <c r="D28" s="8">
        <f t="shared" si="0"/>
        <v>9.0000000000000006E-5</v>
      </c>
      <c r="E28" s="8">
        <f t="shared" si="1"/>
        <v>1.1000000000000002E-4</v>
      </c>
      <c r="F28" s="5"/>
      <c r="G28" s="5" t="s">
        <v>112</v>
      </c>
      <c r="H28" s="40"/>
    </row>
    <row r="29" spans="1:8">
      <c r="A29" s="74"/>
      <c r="B29" s="7" t="s">
        <v>15</v>
      </c>
      <c r="C29" s="8">
        <v>1E-4</v>
      </c>
      <c r="D29" s="8">
        <f t="shared" si="0"/>
        <v>9.0000000000000006E-5</v>
      </c>
      <c r="E29" s="8">
        <f t="shared" si="1"/>
        <v>1.1000000000000002E-4</v>
      </c>
      <c r="F29" s="5"/>
      <c r="G29" s="5" t="s">
        <v>113</v>
      </c>
      <c r="H29" s="40"/>
    </row>
    <row r="30" spans="1:8">
      <c r="A30" s="74"/>
      <c r="B30" s="27" t="s">
        <v>16</v>
      </c>
      <c r="C30" s="8">
        <v>1.25</v>
      </c>
      <c r="D30" s="28">
        <f t="shared" si="0"/>
        <v>1.125</v>
      </c>
      <c r="E30" s="28">
        <f t="shared" si="1"/>
        <v>1.375</v>
      </c>
      <c r="F30" s="29"/>
      <c r="G30" s="29" t="s">
        <v>153</v>
      </c>
      <c r="H30" s="40"/>
    </row>
    <row r="31" spans="1:8">
      <c r="A31" s="74"/>
      <c r="B31" s="27" t="s">
        <v>17</v>
      </c>
      <c r="C31" s="8">
        <v>1.25</v>
      </c>
      <c r="D31" s="28">
        <f t="shared" si="0"/>
        <v>1.125</v>
      </c>
      <c r="E31" s="28">
        <f t="shared" si="1"/>
        <v>1.375</v>
      </c>
      <c r="F31" s="29"/>
      <c r="G31" s="29" t="s">
        <v>161</v>
      </c>
      <c r="H31" s="41"/>
    </row>
    <row r="32" spans="1:8">
      <c r="A32" s="74"/>
      <c r="B32" s="27" t="s">
        <v>18</v>
      </c>
      <c r="C32" s="8">
        <v>1</v>
      </c>
      <c r="D32" s="28">
        <f t="shared" si="0"/>
        <v>0.9</v>
      </c>
      <c r="E32" s="28">
        <f t="shared" si="1"/>
        <v>1.1000000000000001</v>
      </c>
      <c r="F32" s="29"/>
      <c r="G32" s="29" t="s">
        <v>114</v>
      </c>
      <c r="H32" s="41"/>
    </row>
    <row r="33" spans="1:8">
      <c r="A33" s="74"/>
      <c r="B33" s="27" t="s">
        <v>22</v>
      </c>
      <c r="C33" s="8">
        <v>1.2</v>
      </c>
      <c r="D33" s="28">
        <f t="shared" si="0"/>
        <v>1.08</v>
      </c>
      <c r="E33" s="28">
        <f t="shared" si="1"/>
        <v>1.32</v>
      </c>
      <c r="F33" s="29"/>
      <c r="G33" s="29" t="s">
        <v>115</v>
      </c>
      <c r="H33" s="58"/>
    </row>
    <row r="34" spans="1:8">
      <c r="A34" s="74"/>
      <c r="B34" s="27" t="s">
        <v>19</v>
      </c>
      <c r="C34" s="8">
        <v>1</v>
      </c>
      <c r="D34" s="28">
        <f t="shared" si="0"/>
        <v>0.9</v>
      </c>
      <c r="E34" s="28">
        <f t="shared" si="1"/>
        <v>1.1000000000000001</v>
      </c>
      <c r="F34" s="29"/>
      <c r="G34" s="29" t="s">
        <v>116</v>
      </c>
      <c r="H34" s="59"/>
    </row>
    <row r="35" spans="1:8">
      <c r="A35" s="74"/>
      <c r="B35" s="27" t="s">
        <v>20</v>
      </c>
      <c r="C35" s="8">
        <v>1</v>
      </c>
      <c r="D35" s="28">
        <f t="shared" si="0"/>
        <v>0.9</v>
      </c>
      <c r="E35" s="28">
        <f t="shared" si="1"/>
        <v>1.1000000000000001</v>
      </c>
      <c r="F35" s="29"/>
      <c r="G35" s="29" t="s">
        <v>117</v>
      </c>
      <c r="H35" s="59"/>
    </row>
    <row r="36" spans="1:8">
      <c r="A36" s="83" t="s">
        <v>46</v>
      </c>
      <c r="B36" s="42" t="s">
        <v>23</v>
      </c>
      <c r="C36" s="43">
        <f>4.44*$C$19</f>
        <v>9990</v>
      </c>
      <c r="D36" s="43">
        <f t="shared" si="0"/>
        <v>8991</v>
      </c>
      <c r="E36" s="43">
        <f t="shared" si="1"/>
        <v>10989</v>
      </c>
      <c r="F36" s="44" t="s">
        <v>67</v>
      </c>
      <c r="G36" s="44" t="s">
        <v>118</v>
      </c>
      <c r="H36" s="60"/>
    </row>
    <row r="37" spans="1:8">
      <c r="A37" s="84"/>
      <c r="B37" s="42" t="s">
        <v>27</v>
      </c>
      <c r="C37" s="43">
        <f>0.00444*$C$19</f>
        <v>9.99</v>
      </c>
      <c r="D37" s="43">
        <f t="shared" si="0"/>
        <v>8.9909999999999997</v>
      </c>
      <c r="E37" s="43">
        <f t="shared" si="1"/>
        <v>10.989000000000001</v>
      </c>
      <c r="F37" s="44" t="s">
        <v>85</v>
      </c>
      <c r="G37" s="44" t="s">
        <v>119</v>
      </c>
      <c r="H37" s="58"/>
    </row>
    <row r="38" spans="1:8">
      <c r="A38" s="84"/>
      <c r="B38" s="42" t="s">
        <v>28</v>
      </c>
      <c r="C38" s="43">
        <f>0.00356*$C$19</f>
        <v>8.01</v>
      </c>
      <c r="D38" s="43">
        <f t="shared" si="0"/>
        <v>7.2089999999999996</v>
      </c>
      <c r="E38" s="43">
        <f t="shared" si="1"/>
        <v>8.8109999999999999</v>
      </c>
      <c r="F38" s="44" t="s">
        <v>85</v>
      </c>
      <c r="G38" s="44" t="s">
        <v>120</v>
      </c>
      <c r="H38" s="59"/>
    </row>
    <row r="39" spans="1:8">
      <c r="A39" s="84"/>
      <c r="B39" s="42" t="s">
        <v>29</v>
      </c>
      <c r="C39" s="43">
        <f>0.000015*$C$19</f>
        <v>3.3750000000000002E-2</v>
      </c>
      <c r="D39" s="43">
        <f t="shared" si="0"/>
        <v>3.0375000000000003E-2</v>
      </c>
      <c r="E39" s="43">
        <f t="shared" si="1"/>
        <v>3.7125000000000005E-2</v>
      </c>
      <c r="F39" s="44" t="s">
        <v>85</v>
      </c>
      <c r="G39" s="44" t="s">
        <v>121</v>
      </c>
      <c r="H39" s="59"/>
    </row>
    <row r="40" spans="1:8">
      <c r="A40" s="85"/>
      <c r="B40" s="9" t="s">
        <v>165</v>
      </c>
      <c r="C40" s="10">
        <v>1.0000000000000001E-5</v>
      </c>
      <c r="D40" s="10">
        <f t="shared" si="0"/>
        <v>9.0000000000000002E-6</v>
      </c>
      <c r="E40" s="10">
        <f t="shared" si="1"/>
        <v>1.1000000000000001E-5</v>
      </c>
      <c r="F40" s="11" t="s">
        <v>167</v>
      </c>
      <c r="G40" s="11" t="s">
        <v>166</v>
      </c>
      <c r="H40" s="60"/>
    </row>
    <row r="41" spans="1:8">
      <c r="A41" s="80" t="s">
        <v>47</v>
      </c>
      <c r="B41" s="12" t="s">
        <v>32</v>
      </c>
      <c r="C41" s="13">
        <v>330</v>
      </c>
      <c r="D41" s="13">
        <f t="shared" si="0"/>
        <v>297</v>
      </c>
      <c r="E41" s="13">
        <f t="shared" si="1"/>
        <v>363.00000000000006</v>
      </c>
      <c r="F41" s="14" t="s">
        <v>7</v>
      </c>
      <c r="G41" s="14" t="s">
        <v>122</v>
      </c>
      <c r="H41" s="40"/>
    </row>
    <row r="42" spans="1:8">
      <c r="A42" s="81"/>
      <c r="B42" s="12" t="s">
        <v>33</v>
      </c>
      <c r="C42" s="13">
        <v>1E-4</v>
      </c>
      <c r="D42" s="13">
        <f t="shared" si="0"/>
        <v>9.0000000000000006E-5</v>
      </c>
      <c r="E42" s="13">
        <f t="shared" si="1"/>
        <v>1.1000000000000002E-4</v>
      </c>
      <c r="F42" s="14" t="s">
        <v>7</v>
      </c>
      <c r="G42" s="14" t="s">
        <v>123</v>
      </c>
      <c r="H42" s="40"/>
    </row>
    <row r="43" spans="1:8">
      <c r="A43" s="81"/>
      <c r="B43" s="12" t="s">
        <v>34</v>
      </c>
      <c r="C43" s="13">
        <v>2805</v>
      </c>
      <c r="D43" s="13">
        <f t="shared" si="0"/>
        <v>2524.5</v>
      </c>
      <c r="E43" s="13">
        <f t="shared" si="1"/>
        <v>3085.5000000000005</v>
      </c>
      <c r="F43" s="14" t="s">
        <v>7</v>
      </c>
      <c r="G43" s="14" t="s">
        <v>124</v>
      </c>
      <c r="H43" s="40"/>
    </row>
    <row r="44" spans="1:8">
      <c r="A44" s="81"/>
      <c r="B44" s="12" t="s">
        <v>35</v>
      </c>
      <c r="C44" s="13">
        <v>0.03</v>
      </c>
      <c r="D44" s="13">
        <f t="shared" si="0"/>
        <v>2.7E-2</v>
      </c>
      <c r="E44" s="13">
        <f t="shared" si="1"/>
        <v>3.3000000000000002E-2</v>
      </c>
      <c r="F44" s="14" t="s">
        <v>38</v>
      </c>
      <c r="G44" s="14" t="s">
        <v>125</v>
      </c>
      <c r="H44" s="40"/>
    </row>
    <row r="45" spans="1:8">
      <c r="A45" s="81"/>
      <c r="B45" s="12" t="s">
        <v>36</v>
      </c>
      <c r="C45" s="13">
        <v>1E-4</v>
      </c>
      <c r="D45" s="13">
        <f t="shared" si="0"/>
        <v>9.0000000000000006E-5</v>
      </c>
      <c r="E45" s="13">
        <f t="shared" si="1"/>
        <v>1.1000000000000002E-4</v>
      </c>
      <c r="F45" s="14" t="s">
        <v>38</v>
      </c>
      <c r="G45" s="14" t="s">
        <v>126</v>
      </c>
      <c r="H45" s="40"/>
    </row>
    <row r="46" spans="1:8">
      <c r="A46" s="81"/>
      <c r="B46" s="12" t="s">
        <v>37</v>
      </c>
      <c r="C46" s="13">
        <v>2.44</v>
      </c>
      <c r="D46" s="13">
        <f t="shared" si="0"/>
        <v>2.1960000000000002</v>
      </c>
      <c r="E46" s="13">
        <f t="shared" si="1"/>
        <v>2.6840000000000002</v>
      </c>
      <c r="F46" s="14" t="s">
        <v>38</v>
      </c>
      <c r="G46" s="14" t="s">
        <v>127</v>
      </c>
      <c r="H46" s="40"/>
    </row>
    <row r="47" spans="1:8">
      <c r="A47" s="82"/>
      <c r="B47" s="12" t="s">
        <v>151</v>
      </c>
      <c r="C47" s="13">
        <v>2805</v>
      </c>
      <c r="D47" s="13">
        <f t="shared" si="0"/>
        <v>2524.5</v>
      </c>
      <c r="E47" s="13">
        <f t="shared" si="1"/>
        <v>3085.5000000000005</v>
      </c>
      <c r="F47" s="14" t="s">
        <v>8</v>
      </c>
      <c r="G47" s="14" t="s">
        <v>162</v>
      </c>
      <c r="H47" s="40"/>
    </row>
    <row r="48" spans="1:8">
      <c r="A48" s="75" t="s">
        <v>44</v>
      </c>
      <c r="B48" s="15" t="s">
        <v>188</v>
      </c>
      <c r="C48" s="26">
        <f>0.89*34.5/C53</f>
        <v>3.4812925170068031E-2</v>
      </c>
      <c r="D48" s="24">
        <f t="shared" si="0"/>
        <v>3.1331632653061228E-2</v>
      </c>
      <c r="E48" s="24">
        <f t="shared" si="1"/>
        <v>3.829421768707484E-2</v>
      </c>
      <c r="F48" s="17" t="s">
        <v>10</v>
      </c>
      <c r="G48" s="17" t="s">
        <v>191</v>
      </c>
      <c r="H48" s="40"/>
    </row>
    <row r="49" spans="1:8">
      <c r="A49" s="76"/>
      <c r="B49" s="15" t="s">
        <v>171</v>
      </c>
      <c r="C49" s="26">
        <f>0.89*23/C54</f>
        <v>0.68233333333333335</v>
      </c>
      <c r="D49" s="16">
        <f t="shared" si="0"/>
        <v>0.61409999999999998</v>
      </c>
      <c r="E49" s="16">
        <f t="shared" si="1"/>
        <v>0.75056666666666672</v>
      </c>
      <c r="F49" s="17" t="s">
        <v>10</v>
      </c>
      <c r="G49" s="17" t="s">
        <v>132</v>
      </c>
      <c r="H49" s="58"/>
    </row>
    <row r="50" spans="1:8">
      <c r="A50" s="76"/>
      <c r="B50" s="15" t="s">
        <v>173</v>
      </c>
      <c r="C50" s="53">
        <f>0.899/C55</f>
        <v>1.4983333333333333E-2</v>
      </c>
      <c r="D50" s="16">
        <f t="shared" si="0"/>
        <v>1.3485E-2</v>
      </c>
      <c r="E50" s="16">
        <f t="shared" si="1"/>
        <v>1.6481666666666669E-2</v>
      </c>
      <c r="F50" s="17" t="s">
        <v>10</v>
      </c>
      <c r="G50" s="17" t="s">
        <v>177</v>
      </c>
      <c r="H50" s="59"/>
    </row>
    <row r="51" spans="1:8">
      <c r="A51" s="76"/>
      <c r="B51" s="15" t="s">
        <v>185</v>
      </c>
      <c r="C51" s="26">
        <f>0.89*9.5/C56</f>
        <v>0.13621717415820847</v>
      </c>
      <c r="D51" s="16">
        <f t="shared" si="0"/>
        <v>0.12259545674238763</v>
      </c>
      <c r="E51" s="16">
        <f t="shared" si="1"/>
        <v>0.14983889157402933</v>
      </c>
      <c r="F51" s="17" t="s">
        <v>10</v>
      </c>
      <c r="G51" s="17" t="s">
        <v>186</v>
      </c>
      <c r="H51" s="59"/>
    </row>
    <row r="52" spans="1:8">
      <c r="A52" s="76"/>
      <c r="B52" s="15" t="s">
        <v>184</v>
      </c>
      <c r="C52" s="53">
        <f>0.89*9/C57</f>
        <v>1.3349999999999999E-2</v>
      </c>
      <c r="D52" s="16">
        <f t="shared" si="0"/>
        <v>1.2015E-2</v>
      </c>
      <c r="E52" s="16">
        <f t="shared" si="1"/>
        <v>1.4685E-2</v>
      </c>
      <c r="F52" s="17" t="s">
        <v>10</v>
      </c>
      <c r="G52" s="17" t="s">
        <v>187</v>
      </c>
      <c r="H52" s="59"/>
    </row>
    <row r="53" spans="1:8">
      <c r="A53" s="76"/>
      <c r="B53" s="15" t="s">
        <v>189</v>
      </c>
      <c r="C53" s="53">
        <f>14.7*60</f>
        <v>882</v>
      </c>
      <c r="D53" s="16">
        <f t="shared" si="0"/>
        <v>793.80000000000007</v>
      </c>
      <c r="E53" s="16">
        <f t="shared" si="1"/>
        <v>970.2</v>
      </c>
      <c r="F53" s="17" t="s">
        <v>175</v>
      </c>
      <c r="G53" s="17" t="s">
        <v>190</v>
      </c>
      <c r="H53" s="59"/>
    </row>
    <row r="54" spans="1:8">
      <c r="A54" s="76"/>
      <c r="B54" s="15" t="s">
        <v>170</v>
      </c>
      <c r="C54" s="53">
        <v>30</v>
      </c>
      <c r="D54" s="16">
        <f t="shared" si="0"/>
        <v>27</v>
      </c>
      <c r="E54" s="16">
        <f t="shared" si="1"/>
        <v>33</v>
      </c>
      <c r="F54" s="17" t="s">
        <v>175</v>
      </c>
      <c r="G54" s="17" t="s">
        <v>172</v>
      </c>
      <c r="H54" s="59"/>
    </row>
    <row r="55" spans="1:8">
      <c r="A55" s="76"/>
      <c r="B55" s="15" t="s">
        <v>174</v>
      </c>
      <c r="C55" s="53">
        <v>60</v>
      </c>
      <c r="D55" s="16">
        <f t="shared" si="0"/>
        <v>54</v>
      </c>
      <c r="E55" s="16">
        <f t="shared" si="1"/>
        <v>66</v>
      </c>
      <c r="F55" s="17" t="s">
        <v>175</v>
      </c>
      <c r="G55" s="17" t="s">
        <v>176</v>
      </c>
      <c r="H55" s="59"/>
    </row>
    <row r="56" spans="1:8">
      <c r="A56" s="76"/>
      <c r="B56" s="18" t="s">
        <v>180</v>
      </c>
      <c r="C56" s="53">
        <f>60*1.0345</f>
        <v>62.07</v>
      </c>
      <c r="D56" s="16">
        <f t="shared" si="0"/>
        <v>55.863</v>
      </c>
      <c r="E56" s="16">
        <f t="shared" si="1"/>
        <v>68.277000000000001</v>
      </c>
      <c r="F56" s="17" t="s">
        <v>175</v>
      </c>
      <c r="G56" s="17" t="s">
        <v>183</v>
      </c>
      <c r="H56" s="59"/>
    </row>
    <row r="57" spans="1:8">
      <c r="A57" s="76"/>
      <c r="B57" s="18" t="s">
        <v>181</v>
      </c>
      <c r="C57" s="53">
        <v>600</v>
      </c>
      <c r="D57" s="16">
        <f t="shared" si="0"/>
        <v>540</v>
      </c>
      <c r="E57" s="16">
        <f t="shared" si="1"/>
        <v>660</v>
      </c>
      <c r="F57" s="17" t="s">
        <v>175</v>
      </c>
      <c r="G57" s="17" t="s">
        <v>182</v>
      </c>
      <c r="H57" s="59"/>
    </row>
    <row r="58" spans="1:8">
      <c r="A58" s="76"/>
      <c r="B58" s="18" t="s">
        <v>163</v>
      </c>
      <c r="C58" s="26">
        <v>3.1749999999999998</v>
      </c>
      <c r="D58" s="16">
        <f t="shared" si="0"/>
        <v>2.8574999999999999</v>
      </c>
      <c r="E58" s="16">
        <f t="shared" si="1"/>
        <v>3.4925000000000002</v>
      </c>
      <c r="F58" s="19" t="s">
        <v>169</v>
      </c>
      <c r="G58" s="17" t="s">
        <v>168</v>
      </c>
      <c r="H58" s="60"/>
    </row>
    <row r="59" spans="1:8">
      <c r="A59" s="76"/>
      <c r="B59" s="18" t="s">
        <v>164</v>
      </c>
      <c r="C59" s="26">
        <f>(0.87 + 0.81)/2</f>
        <v>0.84000000000000008</v>
      </c>
      <c r="D59" s="16">
        <f t="shared" si="0"/>
        <v>0.75600000000000012</v>
      </c>
      <c r="E59" s="16">
        <f t="shared" si="1"/>
        <v>0.92400000000000015</v>
      </c>
      <c r="F59" s="19"/>
      <c r="G59" s="17" t="s">
        <v>179</v>
      </c>
      <c r="H59" s="40"/>
    </row>
    <row r="60" spans="1:8">
      <c r="A60" s="76"/>
      <c r="B60" s="18" t="s">
        <v>192</v>
      </c>
      <c r="C60" s="26">
        <v>10</v>
      </c>
      <c r="D60" s="16">
        <f t="shared" si="0"/>
        <v>9</v>
      </c>
      <c r="E60" s="16">
        <f t="shared" si="1"/>
        <v>11</v>
      </c>
      <c r="F60" s="19"/>
      <c r="G60" s="17" t="s">
        <v>193</v>
      </c>
      <c r="H60" s="52"/>
    </row>
    <row r="61" spans="1:8">
      <c r="A61" s="76"/>
      <c r="B61" s="32" t="s">
        <v>41</v>
      </c>
      <c r="C61" s="33">
        <v>2.3315789473684214</v>
      </c>
      <c r="D61" s="33">
        <v>2.0984210526315792</v>
      </c>
      <c r="E61" s="33">
        <v>2.5647368421052636</v>
      </c>
      <c r="F61" s="34" t="s">
        <v>43</v>
      </c>
      <c r="G61" s="34" t="s">
        <v>128</v>
      </c>
      <c r="H61" s="58"/>
    </row>
    <row r="62" spans="1:8">
      <c r="A62" s="76"/>
      <c r="B62" s="32" t="s">
        <v>42</v>
      </c>
      <c r="C62" s="33">
        <v>4.4784688995215309E-2</v>
      </c>
      <c r="D62" s="33">
        <v>4.0306220095693776E-2</v>
      </c>
      <c r="E62" s="33">
        <v>4.9263157894736842E-2</v>
      </c>
      <c r="F62" s="34" t="s">
        <v>43</v>
      </c>
      <c r="G62" s="34" t="s">
        <v>129</v>
      </c>
      <c r="H62" s="59"/>
    </row>
    <row r="63" spans="1:8">
      <c r="A63" s="76"/>
      <c r="B63" s="32" t="s">
        <v>92</v>
      </c>
      <c r="C63" s="33">
        <v>4.2497607655502394</v>
      </c>
      <c r="D63" s="33">
        <v>3.8247846889952157</v>
      </c>
      <c r="E63" s="33">
        <v>4.674736842105264</v>
      </c>
      <c r="F63" s="34" t="s">
        <v>43</v>
      </c>
      <c r="G63" s="34" t="s">
        <v>130</v>
      </c>
      <c r="H63" s="59"/>
    </row>
    <row r="64" spans="1:8">
      <c r="A64" s="77"/>
      <c r="B64" s="32" t="s">
        <v>93</v>
      </c>
      <c r="C64" s="33">
        <v>6</v>
      </c>
      <c r="D64" s="33">
        <v>5.4</v>
      </c>
      <c r="E64" s="33">
        <v>6.6000000000000005</v>
      </c>
      <c r="F64" s="34" t="s">
        <v>43</v>
      </c>
      <c r="G64" s="34" t="s">
        <v>131</v>
      </c>
      <c r="H64" s="60"/>
    </row>
    <row r="65" spans="1:8">
      <c r="A65" s="66" t="s">
        <v>49</v>
      </c>
      <c r="B65" s="46" t="s">
        <v>50</v>
      </c>
      <c r="C65" s="55">
        <v>0.25</v>
      </c>
      <c r="D65" s="55">
        <f t="shared" si="0"/>
        <v>0.22500000000000001</v>
      </c>
      <c r="E65" s="55">
        <f t="shared" si="1"/>
        <v>0.27500000000000002</v>
      </c>
      <c r="F65" s="47"/>
      <c r="G65" s="47" t="s">
        <v>133</v>
      </c>
      <c r="H65" s="61"/>
    </row>
    <row r="66" spans="1:8">
      <c r="A66" s="67"/>
      <c r="B66" s="46" t="s">
        <v>59</v>
      </c>
      <c r="C66" s="55">
        <v>0.2</v>
      </c>
      <c r="D66" s="55">
        <f t="shared" si="0"/>
        <v>0.18000000000000002</v>
      </c>
      <c r="E66" s="55">
        <f t="shared" si="1"/>
        <v>0.22000000000000003</v>
      </c>
      <c r="F66" s="47"/>
      <c r="G66" s="47" t="s">
        <v>134</v>
      </c>
      <c r="H66" s="62"/>
    </row>
    <row r="67" spans="1:8">
      <c r="A67" s="67"/>
      <c r="B67" s="46" t="s">
        <v>51</v>
      </c>
      <c r="C67" s="55">
        <v>0.2</v>
      </c>
      <c r="D67" s="55">
        <f t="shared" si="0"/>
        <v>0.18000000000000002</v>
      </c>
      <c r="E67" s="55">
        <f t="shared" si="1"/>
        <v>0.22000000000000003</v>
      </c>
      <c r="F67" s="47"/>
      <c r="G67" s="47" t="s">
        <v>135</v>
      </c>
      <c r="H67" s="62"/>
    </row>
    <row r="68" spans="1:8">
      <c r="A68" s="67"/>
      <c r="B68" s="46" t="s">
        <v>52</v>
      </c>
      <c r="C68" s="56">
        <v>0.2</v>
      </c>
      <c r="D68" s="55">
        <f t="shared" si="0"/>
        <v>0.18000000000000002</v>
      </c>
      <c r="E68" s="55">
        <f t="shared" si="1"/>
        <v>0.22000000000000003</v>
      </c>
      <c r="F68" s="47"/>
      <c r="G68" s="47" t="s">
        <v>136</v>
      </c>
      <c r="H68" s="62"/>
    </row>
    <row r="69" spans="1:8">
      <c r="A69" s="67"/>
      <c r="B69" s="46" t="s">
        <v>53</v>
      </c>
      <c r="C69" s="56">
        <v>0.5</v>
      </c>
      <c r="D69" s="55">
        <f t="shared" si="0"/>
        <v>0.45</v>
      </c>
      <c r="E69" s="55">
        <f t="shared" si="1"/>
        <v>0.55000000000000004</v>
      </c>
      <c r="F69" s="47"/>
      <c r="G69" s="47" t="s">
        <v>137</v>
      </c>
      <c r="H69" s="62"/>
    </row>
    <row r="70" spans="1:8">
      <c r="A70" s="67"/>
      <c r="B70" s="46" t="s">
        <v>94</v>
      </c>
      <c r="C70" s="56">
        <v>0.5</v>
      </c>
      <c r="D70" s="55">
        <f t="shared" ref="D70:D82" si="2">0.9*C70</f>
        <v>0.45</v>
      </c>
      <c r="E70" s="55">
        <f t="shared" ref="E70:E82" si="3">1.1*C70</f>
        <v>0.55000000000000004</v>
      </c>
      <c r="F70" s="47"/>
      <c r="G70" s="47" t="s">
        <v>138</v>
      </c>
      <c r="H70" s="62"/>
    </row>
    <row r="71" spans="1:8">
      <c r="A71" s="67"/>
      <c r="B71" s="46" t="s">
        <v>54</v>
      </c>
      <c r="C71" s="56">
        <v>0.25</v>
      </c>
      <c r="D71" s="55">
        <f t="shared" si="2"/>
        <v>0.22500000000000001</v>
      </c>
      <c r="E71" s="55">
        <f t="shared" si="3"/>
        <v>0.27500000000000002</v>
      </c>
      <c r="F71" s="47"/>
      <c r="G71" s="47" t="s">
        <v>139</v>
      </c>
      <c r="H71" s="62"/>
    </row>
    <row r="72" spans="1:8">
      <c r="A72" s="67"/>
      <c r="B72" s="46" t="s">
        <v>60</v>
      </c>
      <c r="C72" s="56">
        <v>0.1</v>
      </c>
      <c r="D72" s="55">
        <f t="shared" si="2"/>
        <v>9.0000000000000011E-2</v>
      </c>
      <c r="E72" s="55">
        <f t="shared" si="3"/>
        <v>0.11000000000000001</v>
      </c>
      <c r="F72" s="47"/>
      <c r="G72" s="47" t="s">
        <v>140</v>
      </c>
      <c r="H72" s="62"/>
    </row>
    <row r="73" spans="1:8">
      <c r="A73" s="67"/>
      <c r="B73" s="46" t="s">
        <v>55</v>
      </c>
      <c r="C73" s="56">
        <v>0.1</v>
      </c>
      <c r="D73" s="55">
        <f t="shared" si="2"/>
        <v>9.0000000000000011E-2</v>
      </c>
      <c r="E73" s="55">
        <f t="shared" si="3"/>
        <v>0.11000000000000001</v>
      </c>
      <c r="F73" s="47"/>
      <c r="G73" s="47" t="s">
        <v>141</v>
      </c>
      <c r="H73" s="62"/>
    </row>
    <row r="74" spans="1:8">
      <c r="A74" s="67"/>
      <c r="B74" s="46" t="s">
        <v>56</v>
      </c>
      <c r="C74" s="56">
        <v>0.1</v>
      </c>
      <c r="D74" s="55">
        <f t="shared" si="2"/>
        <v>9.0000000000000011E-2</v>
      </c>
      <c r="E74" s="55">
        <f t="shared" si="3"/>
        <v>0.11000000000000001</v>
      </c>
      <c r="F74" s="47"/>
      <c r="G74" s="47" t="s">
        <v>142</v>
      </c>
      <c r="H74" s="62"/>
    </row>
    <row r="75" spans="1:8">
      <c r="A75" s="67"/>
      <c r="B75" s="46" t="s">
        <v>57</v>
      </c>
      <c r="C75" s="56">
        <v>0.45</v>
      </c>
      <c r="D75" s="55">
        <f t="shared" si="2"/>
        <v>0.40500000000000003</v>
      </c>
      <c r="E75" s="55">
        <f t="shared" si="3"/>
        <v>0.49500000000000005</v>
      </c>
      <c r="F75" s="47"/>
      <c r="G75" s="47" t="s">
        <v>143</v>
      </c>
      <c r="H75" s="62"/>
    </row>
    <row r="76" spans="1:8">
      <c r="A76" s="67"/>
      <c r="B76" s="46" t="s">
        <v>96</v>
      </c>
      <c r="C76" s="56">
        <v>0.45</v>
      </c>
      <c r="D76" s="55">
        <f t="shared" si="2"/>
        <v>0.40500000000000003</v>
      </c>
      <c r="E76" s="55">
        <f t="shared" si="3"/>
        <v>0.49500000000000005</v>
      </c>
      <c r="F76" s="47"/>
      <c r="G76" s="47" t="s">
        <v>144</v>
      </c>
      <c r="H76" s="62"/>
    </row>
    <row r="77" spans="1:8">
      <c r="A77" s="67"/>
      <c r="B77" s="46" t="s">
        <v>58</v>
      </c>
      <c r="C77" s="56">
        <v>0.5</v>
      </c>
      <c r="D77" s="55">
        <f t="shared" si="2"/>
        <v>0.45</v>
      </c>
      <c r="E77" s="55">
        <f t="shared" si="3"/>
        <v>0.55000000000000004</v>
      </c>
      <c r="F77" s="47"/>
      <c r="G77" s="47" t="s">
        <v>145</v>
      </c>
      <c r="H77" s="62"/>
    </row>
    <row r="78" spans="1:8">
      <c r="A78" s="67"/>
      <c r="B78" s="46" t="s">
        <v>61</v>
      </c>
      <c r="C78" s="55">
        <v>0.7</v>
      </c>
      <c r="D78" s="55">
        <f t="shared" si="2"/>
        <v>0.63</v>
      </c>
      <c r="E78" s="55">
        <f t="shared" si="3"/>
        <v>0.77</v>
      </c>
      <c r="F78" s="47"/>
      <c r="G78" s="47" t="s">
        <v>146</v>
      </c>
      <c r="H78" s="62"/>
    </row>
    <row r="79" spans="1:8">
      <c r="A79" s="67"/>
      <c r="B79" s="46" t="s">
        <v>62</v>
      </c>
      <c r="C79" s="55">
        <v>0.7</v>
      </c>
      <c r="D79" s="55">
        <f t="shared" si="2"/>
        <v>0.63</v>
      </c>
      <c r="E79" s="55">
        <f t="shared" si="3"/>
        <v>0.77</v>
      </c>
      <c r="F79" s="47"/>
      <c r="G79" s="47" t="s">
        <v>147</v>
      </c>
      <c r="H79" s="62"/>
    </row>
    <row r="80" spans="1:8">
      <c r="A80" s="67"/>
      <c r="B80" s="46" t="s">
        <v>63</v>
      </c>
      <c r="C80" s="55">
        <v>0.7</v>
      </c>
      <c r="D80" s="55">
        <f t="shared" si="2"/>
        <v>0.63</v>
      </c>
      <c r="E80" s="55">
        <f t="shared" si="3"/>
        <v>0.77</v>
      </c>
      <c r="F80" s="47"/>
      <c r="G80" s="47" t="s">
        <v>148</v>
      </c>
      <c r="H80" s="62"/>
    </row>
    <row r="81" spans="1:8">
      <c r="A81" s="67"/>
      <c r="B81" s="46" t="s">
        <v>64</v>
      </c>
      <c r="C81" s="55">
        <v>0.05</v>
      </c>
      <c r="D81" s="55">
        <f t="shared" si="2"/>
        <v>4.5000000000000005E-2</v>
      </c>
      <c r="E81" s="55">
        <f t="shared" si="3"/>
        <v>5.5000000000000007E-2</v>
      </c>
      <c r="F81" s="47"/>
      <c r="G81" s="47" t="s">
        <v>149</v>
      </c>
      <c r="H81" s="62"/>
    </row>
    <row r="82" spans="1:8">
      <c r="A82" s="67"/>
      <c r="B82" s="46" t="s">
        <v>95</v>
      </c>
      <c r="C82" s="55">
        <v>0.05</v>
      </c>
      <c r="D82" s="55">
        <f t="shared" si="2"/>
        <v>4.5000000000000005E-2</v>
      </c>
      <c r="E82" s="55">
        <f t="shared" si="3"/>
        <v>5.5000000000000007E-2</v>
      </c>
      <c r="F82" s="47"/>
      <c r="G82" s="47" t="s">
        <v>150</v>
      </c>
      <c r="H82" s="63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Iris_midlife</vt:lpstr>
      <vt:lpstr>Iris_takeback</vt:lpstr>
      <vt:lpstr>Iris_prod</vt:lpstr>
      <vt:lpstr>Iris_pestreduct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2021-06-04T18:02:49Z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