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embraer-my.sharepoint.com/personal/giacomo_parolin_embraer_com_br/Documents/2_LCE/1_DfE/PEE 28/Antera/"/>
    </mc:Choice>
  </mc:AlternateContent>
  <xr:revisionPtr revIDLastSave="258" documentId="13_ncr:1_{7DBD5BA2-9E9A-472F-BFB5-8083F6B4D3CD}" xr6:coauthVersionLast="45" xr6:coauthVersionMax="45" xr10:uidLastSave="{53991E46-7856-4BF5-8FBF-42DC63977E1B}"/>
  <bookViews>
    <workbookView xWindow="-108" yWindow="-108" windowWidth="23256" windowHeight="12720" xr2:uid="{00000000-000D-0000-FFFF-FFFF00000000}"/>
  </bookViews>
  <sheets>
    <sheet name="Antera_spray" sheetId="8" r:id="rId1"/>
    <sheet name="Antera_image" sheetId="10" r:id="rId2"/>
    <sheet name="engin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0" l="1"/>
  <c r="E5" i="10" s="1"/>
  <c r="C5" i="8"/>
  <c r="E5" i="8" s="1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D69" i="10"/>
  <c r="C69" i="10"/>
  <c r="E69" i="10" s="1"/>
  <c r="C68" i="10"/>
  <c r="E68" i="10" s="1"/>
  <c r="E67" i="10"/>
  <c r="C67" i="10"/>
  <c r="D67" i="10" s="1"/>
  <c r="D66" i="10"/>
  <c r="C66" i="10"/>
  <c r="E66" i="10" s="1"/>
  <c r="E62" i="10"/>
  <c r="D62" i="10"/>
  <c r="E61" i="10"/>
  <c r="D61" i="10"/>
  <c r="C60" i="10"/>
  <c r="D60" i="10" s="1"/>
  <c r="D58" i="10"/>
  <c r="C58" i="10"/>
  <c r="E58" i="10" s="1"/>
  <c r="C57" i="10"/>
  <c r="E57" i="10" s="1"/>
  <c r="C56" i="10"/>
  <c r="E56" i="10" s="1"/>
  <c r="E55" i="10"/>
  <c r="D55" i="10"/>
  <c r="E54" i="10"/>
  <c r="D54" i="10"/>
  <c r="E53" i="10"/>
  <c r="D53" i="10"/>
  <c r="E52" i="10"/>
  <c r="D52" i="10"/>
  <c r="E51" i="10"/>
  <c r="D51" i="10"/>
  <c r="E50" i="10"/>
  <c r="D50" i="10"/>
  <c r="C48" i="10"/>
  <c r="E48" i="10" s="1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C25" i="10"/>
  <c r="E24" i="10"/>
  <c r="C24" i="10"/>
  <c r="C47" i="10" s="1"/>
  <c r="E23" i="10"/>
  <c r="D23" i="10"/>
  <c r="D19" i="10" s="1"/>
  <c r="E22" i="10"/>
  <c r="E21" i="10"/>
  <c r="D21" i="10"/>
  <c r="C21" i="10"/>
  <c r="E20" i="10"/>
  <c r="D20" i="10"/>
  <c r="C20" i="10"/>
  <c r="E19" i="10"/>
  <c r="C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0" i="10"/>
  <c r="D10" i="10"/>
  <c r="E8" i="10"/>
  <c r="D8" i="10"/>
  <c r="D7" i="10"/>
  <c r="C4" i="10"/>
  <c r="E4" i="10" s="1"/>
  <c r="E27" i="8"/>
  <c r="D27" i="8"/>
  <c r="C25" i="8"/>
  <c r="D25" i="8" s="1"/>
  <c r="E15" i="8"/>
  <c r="D15" i="8"/>
  <c r="E14" i="8"/>
  <c r="D14" i="8"/>
  <c r="E13" i="8"/>
  <c r="D13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C69" i="8"/>
  <c r="E69" i="8" s="1"/>
  <c r="C68" i="8"/>
  <c r="D68" i="8" s="1"/>
  <c r="C67" i="8"/>
  <c r="D67" i="8" s="1"/>
  <c r="C66" i="8"/>
  <c r="E66" i="8" s="1"/>
  <c r="E62" i="8"/>
  <c r="D62" i="8"/>
  <c r="E61" i="8"/>
  <c r="D61" i="8"/>
  <c r="C60" i="8"/>
  <c r="D60" i="8" s="1"/>
  <c r="C58" i="8"/>
  <c r="E58" i="8" s="1"/>
  <c r="C57" i="8"/>
  <c r="E57" i="8" s="1"/>
  <c r="E56" i="8"/>
  <c r="C56" i="8"/>
  <c r="D56" i="8" s="1"/>
  <c r="E55" i="8"/>
  <c r="D55" i="8"/>
  <c r="E54" i="8"/>
  <c r="D54" i="8"/>
  <c r="E53" i="8"/>
  <c r="D53" i="8"/>
  <c r="E52" i="8"/>
  <c r="D52" i="8"/>
  <c r="E51" i="8"/>
  <c r="D51" i="8"/>
  <c r="E50" i="8"/>
  <c r="D50" i="8"/>
  <c r="C48" i="8"/>
  <c r="D48" i="8" s="1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6" i="8"/>
  <c r="D26" i="8"/>
  <c r="C24" i="8"/>
  <c r="D24" i="8" s="1"/>
  <c r="E23" i="8"/>
  <c r="E21" i="8" s="1"/>
  <c r="D23" i="8"/>
  <c r="D21" i="8" s="1"/>
  <c r="E22" i="8"/>
  <c r="C21" i="8"/>
  <c r="D20" i="8"/>
  <c r="C20" i="8"/>
  <c r="C19" i="8"/>
  <c r="E18" i="8"/>
  <c r="D18" i="8"/>
  <c r="E17" i="8"/>
  <c r="D17" i="8"/>
  <c r="E16" i="8"/>
  <c r="D16" i="8"/>
  <c r="E10" i="8"/>
  <c r="D10" i="8"/>
  <c r="E8" i="8"/>
  <c r="D8" i="8"/>
  <c r="D7" i="8"/>
  <c r="C4" i="8"/>
  <c r="E4" i="8" s="1"/>
  <c r="D5" i="10" l="1"/>
  <c r="D5" i="8"/>
  <c r="E47" i="10"/>
  <c r="D47" i="10"/>
  <c r="D48" i="10"/>
  <c r="D56" i="10"/>
  <c r="D4" i="10"/>
  <c r="D68" i="10"/>
  <c r="C46" i="10"/>
  <c r="E60" i="10"/>
  <c r="D57" i="10"/>
  <c r="D24" i="10"/>
  <c r="C47" i="8"/>
  <c r="E47" i="8" s="1"/>
  <c r="E24" i="8"/>
  <c r="D19" i="8"/>
  <c r="C46" i="8"/>
  <c r="E68" i="8"/>
  <c r="D4" i="8"/>
  <c r="D57" i="8"/>
  <c r="E67" i="8"/>
  <c r="D66" i="8"/>
  <c r="D58" i="8"/>
  <c r="E48" i="8"/>
  <c r="E60" i="8"/>
  <c r="D69" i="8"/>
  <c r="E25" i="8"/>
  <c r="E19" i="8"/>
  <c r="E20" i="8"/>
  <c r="E46" i="10" l="1"/>
  <c r="D46" i="10"/>
  <c r="D47" i="8"/>
  <c r="E46" i="8"/>
  <c r="D4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tc={F2A698DB-EAB9-4DE2-BD1E-9A8462F87326}</author>
    <author>tc={839AC69A-27E9-4CA4-840D-23FBDB74196A}</author>
    <author>tc={099DA187-5BF4-4494-A221-006950C2FEFD}</author>
    <author>tc={32ABEB1F-0BDB-4BE9-9868-3D1CCA77A714}</author>
    <author>tc={79837013-917B-47BE-B85B-F92D7B83E98C}</author>
    <author>tc={D9E72CA1-36A5-4DC8-8CCA-CB4F79E305AE}</author>
  </authors>
  <commentList>
    <comment ref="C19" authorId="0" shapeId="0" xr:uid="{F2A698DB-EAB9-4DE2-BD1E-9A8462F87326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839AC69A-27E9-4CA4-840D-23FBDB74196A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099DA187-5BF4-4494-A221-006950C2FEFD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46" authorId="3" shapeId="0" xr:uid="{32ABEB1F-0BDB-4BE9-9868-3D1CCA77A714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7" authorId="4" shapeId="0" xr:uid="{79837013-917B-47BE-B85B-F92D7B8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8" authorId="5" shapeId="0" xr:uid="{D9E72CA1-36A5-4DC8-8CCA-CB4F79E305A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tc={676706EC-D7FA-4583-BA58-1339A36F5012}</author>
    <author>tc={33DFF5AA-F350-445A-88BC-425BBFAFBD31}</author>
    <author>tc={5C88E354-A88B-4786-ABEF-5DEA977CECC8}</author>
    <author>tc={0CBEB1D7-6459-4E32-9C38-A34771CF8143}</author>
    <author>tc={648FB3BA-411E-4873-989B-D8E8C8E3DB2F}</author>
    <author>tc={CB2A88E2-4595-4E93-95DA-689540C3CA39}</author>
  </authors>
  <commentList>
    <comment ref="C19" authorId="0" shapeId="0" xr:uid="{676706EC-D7FA-4583-BA58-1339A36F5012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33DFF5AA-F350-445A-88BC-425BBFAFBD31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5C88E354-A88B-4786-ABEF-5DEA977CECC8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46" authorId="3" shapeId="0" xr:uid="{0CBEB1D7-6459-4E32-9C38-A34771CF8143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7" authorId="4" shapeId="0" xr:uid="{648FB3BA-411E-4873-989B-D8E8C8E3DB2F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8" authorId="5" shapeId="0" xr:uid="{CB2A88E2-4595-4E93-95DA-689540C3CA39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<sst xmlns="http://schemas.openxmlformats.org/spreadsheetml/2006/main" count="591" uniqueCount="279">
  <si>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</si>
  <si>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</si>
  <si>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</si>
  <si>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</si>
  <si>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</si>
  <si>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</si>
  <si>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</si>
  <si>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</si>
  <si>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</si>
  <si>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</si>
  <si>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</si>
  <si>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</si>
  <si>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</si>
  <si>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p_inconel</t>
  </si>
  <si>
    <t>p_Ti</t>
  </si>
  <si>
    <t>b2f_Al</t>
  </si>
  <si>
    <t>b2f_steel</t>
  </si>
  <si>
    <t>b2f_inconel</t>
  </si>
  <si>
    <t>b2f_Ti</t>
  </si>
  <si>
    <t>p_GFRP</t>
  </si>
  <si>
    <t>b2f_GFRP</t>
  </si>
  <si>
    <t>water_factory</t>
  </si>
  <si>
    <t>wastewater_factory</t>
  </si>
  <si>
    <t>lubricant</t>
  </si>
  <si>
    <t>days</t>
  </si>
  <si>
    <t>d_lorry</t>
  </si>
  <si>
    <t>d_air</t>
  </si>
  <si>
    <t>d_sea</t>
  </si>
  <si>
    <t>m_lorry</t>
  </si>
  <si>
    <t>m_air</t>
  </si>
  <si>
    <t>m_sea</t>
  </si>
  <si>
    <t>t</t>
  </si>
  <si>
    <t>kg/year</t>
  </si>
  <si>
    <t>Aircraft Ops</t>
  </si>
  <si>
    <t>Materials</t>
  </si>
  <si>
    <t>Factory</t>
  </si>
  <si>
    <t>Logistics</t>
  </si>
  <si>
    <t>General info</t>
  </si>
  <si>
    <t>fuel consumption per second on CCD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</si>
  <si>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</si>
  <si>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</si>
  <si>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</si>
  <si>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</si>
  <si>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</si>
  <si>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</si>
  <si>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</si>
  <si>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</si>
  <si>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</si>
  <si>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</si>
  <si>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</si>
  <si>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</si>
  <si>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</si>
  <si>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</si>
  <si>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</si>
  <si>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</si>
  <si>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</si>
  <si>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</si>
  <si>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</si>
  <si>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</si>
  <si>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</si>
  <si>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</si>
  <si>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</si>
  <si>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</si>
  <si>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</si>
  <si>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</si>
  <si>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</si>
  <si>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</si>
  <si>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</si>
  <si>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</si>
  <si>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</si>
  <si>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</si>
  <si>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</si>
  <si>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</si>
  <si>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</si>
  <si>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</si>
  <si>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</si>
  <si>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</si>
  <si>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maint_battery</t>
  </si>
  <si>
    <t>low</t>
  </si>
  <si>
    <t>high</t>
  </si>
  <si>
    <t>Operational Empty Weight</t>
  </si>
  <si>
    <t>operational life span</t>
  </si>
  <si>
    <t>monthly office electricity consumption</t>
  </si>
  <si>
    <t>monthly office water consumption</t>
  </si>
  <si>
    <t>monthly office wastewater generation</t>
  </si>
  <si>
    <t>percentage of GFRP</t>
  </si>
  <si>
    <t>percentage of inconel</t>
  </si>
  <si>
    <t>percentage of titanium</t>
  </si>
  <si>
    <t>Buy-to-fly ratio of GFRP</t>
  </si>
  <si>
    <t>Buy-to-fly ratio of inconel</t>
  </si>
  <si>
    <t>Buy-to-fly ratio of titanium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</si>
  <si>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</si>
  <si>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</si>
  <si>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</si>
  <si>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</si>
  <si>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</si>
  <si>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</si>
  <si>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</si>
  <si>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</si>
  <si>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</si>
  <si>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</si>
  <si>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</si>
  <si>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</si>
  <si>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</si>
  <si>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</si>
  <si>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</si>
  <si>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</si>
  <si>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</si>
  <si>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</si>
  <si>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</si>
  <si>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</si>
  <si>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</si>
  <si>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</si>
  <si>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</si>
  <si>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</si>
  <si>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</si>
  <si>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</si>
  <si>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</si>
  <si>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pesticide_use</t>
  </si>
  <si>
    <t>ANTERA:  full composite, cradle-to-grave, focus on manufacturing</t>
  </si>
  <si>
    <t>E_aluminum</t>
  </si>
  <si>
    <t>E_composite</t>
  </si>
  <si>
    <t>E_assy</t>
  </si>
  <si>
    <t>fleet_BR</t>
  </si>
  <si>
    <t>new_factory_BR</t>
  </si>
  <si>
    <t>kg/ha</t>
  </si>
  <si>
    <t>ha/h</t>
  </si>
  <si>
    <t>Carbon dioxide, fossil</t>
  </si>
  <si>
    <t>Water</t>
  </si>
  <si>
    <t>Nitrogen oxides</t>
  </si>
  <si>
    <t>Carbon monoxide, fossil</t>
  </si>
  <si>
    <t>Sulfur oxides</t>
  </si>
  <si>
    <t>Hydrocarbons, aliphatic, alkanes, unspecified</t>
  </si>
  <si>
    <t>Particulates, &lt; 2.5 um</t>
  </si>
  <si>
    <t>NMVOC, non-methane volatile organic compounds, unspecified origin</t>
  </si>
  <si>
    <t>Formaldehyde</t>
  </si>
  <si>
    <t>Acetaldehyde</t>
  </si>
  <si>
    <t>Acrolein</t>
  </si>
  <si>
    <t>Styrene</t>
  </si>
  <si>
    <t>Benzene</t>
  </si>
  <si>
    <t>Butadiene</t>
  </si>
  <si>
    <t>Toluene</t>
  </si>
  <si>
    <t>Xylene</t>
  </si>
  <si>
    <t>Benzene, ethyl-</t>
  </si>
  <si>
    <t>PAH, polycyclic aromatic hydrocarbons</t>
  </si>
  <si>
    <t>Emission per kg of fuel</t>
  </si>
  <si>
    <t>m3</t>
  </si>
  <si>
    <t>Manufacturer</t>
  </si>
  <si>
    <t>ENGINE ID LTO</t>
  </si>
  <si>
    <t>GULFSTREAM</t>
  </si>
  <si>
    <t>RC680FL</t>
  </si>
  <si>
    <t>TIO-540-J2B2</t>
  </si>
  <si>
    <t>RC685</t>
  </si>
  <si>
    <t>PIPER</t>
  </si>
  <si>
    <t>PA60 700P</t>
  </si>
  <si>
    <t>PA601P</t>
  </si>
  <si>
    <t>AEROSTAR 602P</t>
  </si>
  <si>
    <t>BEECHCRAFT</t>
  </si>
  <si>
    <t>BEECH 3NM</t>
  </si>
  <si>
    <t>BEECH D50A</t>
  </si>
  <si>
    <t>BEECH 95 B55</t>
  </si>
  <si>
    <t>IO-540-T4A5D</t>
  </si>
  <si>
    <t>BEECH 56TC</t>
  </si>
  <si>
    <t>BEECH 58</t>
  </si>
  <si>
    <t>TSIO-520-WB</t>
  </si>
  <si>
    <t>BEECH A60</t>
  </si>
  <si>
    <t>BRITTEN NORMAN</t>
  </si>
  <si>
    <t>BN2B 27</t>
  </si>
  <si>
    <t>CESSNA</t>
  </si>
  <si>
    <t>CESSNA T303</t>
  </si>
  <si>
    <t>CESSNA 335</t>
  </si>
  <si>
    <t>CESSNA 340</t>
  </si>
  <si>
    <t>CESSNA 401B</t>
  </si>
  <si>
    <t>CESSNA 402</t>
  </si>
  <si>
    <t>CESSNA 404</t>
  </si>
  <si>
    <t>CESSNA 414A</t>
  </si>
  <si>
    <t>CESSNA 421A</t>
  </si>
  <si>
    <t>DOUGLAS</t>
  </si>
  <si>
    <t>DC3C C 47B 15 DK</t>
  </si>
  <si>
    <t>Prop&gt;500hp</t>
  </si>
  <si>
    <t>DC6B</t>
  </si>
  <si>
    <t>DE HAVILLAND CANADA</t>
  </si>
  <si>
    <t>DHC2</t>
  </si>
  <si>
    <t>DE HAVILLAND</t>
  </si>
  <si>
    <t>DH104 DOVE 8</t>
  </si>
  <si>
    <t>GA7</t>
  </si>
  <si>
    <t>IO-320-DIAD</t>
  </si>
  <si>
    <t>GIPPSLAND AERONAUTICS PTY LTD</t>
  </si>
  <si>
    <t>GA 8 TC 320</t>
  </si>
  <si>
    <t>IO-550-B</t>
  </si>
  <si>
    <t>LET</t>
  </si>
  <si>
    <t>L200A</t>
  </si>
  <si>
    <t>IO-360-A1B6</t>
  </si>
  <si>
    <t>PARTENAVIA</t>
  </si>
  <si>
    <t>P68C</t>
  </si>
  <si>
    <t>PA23 160</t>
  </si>
  <si>
    <t>PA30 160C</t>
  </si>
  <si>
    <t>PA39 C R</t>
  </si>
  <si>
    <t>PA31P 350</t>
  </si>
  <si>
    <t>PA34 220T V</t>
  </si>
  <si>
    <t>TSIO-360C</t>
  </si>
  <si>
    <t>PZL MIELEC</t>
  </si>
  <si>
    <t>M 20 03 MEWA</t>
  </si>
  <si>
    <t>Aircraft</t>
  </si>
  <si>
    <t>Instruções: preencher a tabela a esquerda com as emissões por kg de combustível utilizado OU escolher um dos modelos da tabela da direita</t>
  </si>
  <si>
    <t>flights_year</t>
  </si>
  <si>
    <t>FH</t>
  </si>
  <si>
    <t>productivity</t>
  </si>
  <si>
    <t>grid_wind_US</t>
  </si>
  <si>
    <t>grid_gas_US</t>
  </si>
  <si>
    <t>grid_hydro_US</t>
  </si>
  <si>
    <t>grid_wind_BR</t>
  </si>
  <si>
    <t>grid_gas_BR</t>
  </si>
  <si>
    <t>grid_hydro_BR</t>
  </si>
  <si>
    <t>fleet_US</t>
  </si>
  <si>
    <t>FC</t>
  </si>
  <si>
    <t>h/FC</t>
  </si>
  <si>
    <t>hectares sprayed per hour</t>
  </si>
  <si>
    <t>consummable</t>
  </si>
  <si>
    <t>kg/month</t>
  </si>
  <si>
    <t>percentage of stamped/formed aluminum</t>
  </si>
  <si>
    <t>percentage of extruded steel</t>
  </si>
  <si>
    <t>p_CFRP</t>
  </si>
  <si>
    <t>percentage of CFRP</t>
  </si>
  <si>
    <t>Buy-to-fly ratio of stamped aluminum</t>
  </si>
  <si>
    <t>Buy-to-fly ratio of extruded steel</t>
  </si>
  <si>
    <t>b2f_CFRP</t>
  </si>
  <si>
    <t>Buy-to-fly ratio of CFRP</t>
  </si>
  <si>
    <t>monthly industrial electricity consumption (aluminum parts)</t>
  </si>
  <si>
    <t>monthly industrial electricity consumption (composite parts)</t>
  </si>
  <si>
    <t>monthly industrial electricity consumption (final assembly)</t>
  </si>
  <si>
    <t>ff_cruise</t>
  </si>
  <si>
    <t>ff_takeoff</t>
  </si>
  <si>
    <t>ff_landing</t>
  </si>
  <si>
    <t>fuel consumption per second on landing</t>
  </si>
  <si>
    <t>ff_XXXXX</t>
  </si>
  <si>
    <t>fuel consumption per second on XXXXX</t>
  </si>
  <si>
    <t>t_cruise</t>
  </si>
  <si>
    <t>s</t>
  </si>
  <si>
    <t>time spent in cruise mode</t>
  </si>
  <si>
    <t>t_takeoff</t>
  </si>
  <si>
    <t>time spent in take off mode</t>
  </si>
  <si>
    <t>t_landing</t>
  </si>
  <si>
    <t>time spent in landing mode</t>
  </si>
  <si>
    <t>t_XXXXX</t>
  </si>
  <si>
    <t>time spent in XXXXX mode</t>
  </si>
  <si>
    <t>pesticide use per ha</t>
  </si>
  <si>
    <t>pesticide_eff</t>
  </si>
  <si>
    <t>pesticide use efficiency (losses)</t>
  </si>
  <si>
    <t>maint_Al</t>
  </si>
  <si>
    <t>maint_pol</t>
  </si>
  <si>
    <t>annual polymers (polyethilene) consumption during maintenance</t>
  </si>
  <si>
    <t>maint_steel</t>
  </si>
  <si>
    <t>annual metals (steel) consumption during maintenance</t>
  </si>
  <si>
    <t>hectares imaged per hour</t>
  </si>
  <si>
    <t>percentage of eolic electricity generation in USA</t>
  </si>
  <si>
    <t>percentage of gas electricity generation in USA</t>
  </si>
  <si>
    <t>percentage of hydro electricity generation in USA</t>
  </si>
  <si>
    <t>percentage of eolic electricity generation in Brazil</t>
  </si>
  <si>
    <t>percentage of gas electricity generation in Brazil</t>
  </si>
  <si>
    <t>percentage of hydro electricity generation in Brazil</t>
  </si>
  <si>
    <t>estimated fleet size manufactured in USA</t>
  </si>
  <si>
    <t>estimated fleet size manufactured in Brazil</t>
  </si>
  <si>
    <t>new_factory_US</t>
  </si>
  <si>
    <t>new_machine_US</t>
  </si>
  <si>
    <t>new_machine_BR</t>
  </si>
  <si>
    <t>new machines needed for serial production in USA</t>
  </si>
  <si>
    <t>new machines needed for serial production in Brazil</t>
  </si>
  <si>
    <t>new factory space needed for serial production in USA</t>
  </si>
  <si>
    <t>new factory space needed for serial production in Brazil</t>
  </si>
  <si>
    <t>monthly industrial consummable consumption (considered polymer)</t>
  </si>
  <si>
    <t>flight hours per flight cycle (imaging mission)</t>
  </si>
  <si>
    <t>flight cycles per year (imaging mission)</t>
  </si>
  <si>
    <t>flight hours per flight cycle (spraying mission)</t>
  </si>
  <si>
    <t>flight cycles per year (spraying mission)</t>
  </si>
  <si>
    <t>takt_US</t>
  </si>
  <si>
    <t>takt_BR</t>
  </si>
  <si>
    <t>takt-time in days in USA</t>
  </si>
  <si>
    <t>takt-time in days in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</si>
</sst>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/>
    <xf numFmtId="2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9" borderId="6" xfId="0" applyFont="1" applyFill="1" applyBorder="1" applyAlignment="1">
      <alignment horizontal="center" vertical="center" textRotation="90"/>
    </xf>
    <xf numFmtId="0" fontId="1" fillId="9" borderId="7" xfId="0" applyFont="1" applyFill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textRotation="90" wrapText="1"/>
    </xf>
    <xf numFmtId="0" fontId="3" fillId="4" borderId="4" xfId="0" applyFont="1" applyFill="1" applyBorder="1" applyAlignment="1">
      <alignment horizontal="center" vertical="center" textRotation="90"/>
    </xf>
    <xf numFmtId="0" fontId="3" fillId="4" borderId="5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10" borderId="4" xfId="0" applyFont="1" applyFill="1" applyBorder="1" applyAlignment="1">
      <alignment horizontal="center" vertical="center" textRotation="90"/>
    </xf>
    <xf numFmtId="0" fontId="1" fillId="10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wrapText="1"/>
    </xf>
    <xf numFmtId="0" fontId="1" fillId="0" borderId="0" xfId="0" applyFont="1"/>
    <xf numFmtId="0" fontId="5" fillId="10" borderId="1" xfId="0" applyFont="1" applyFill="1" applyBorder="1"/>
    <xf numFmtId="2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left"/>
    </xf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5" fillId="9" borderId="1" xfId="0" applyFont="1" applyFill="1" applyBorder="1"/>
    <xf numFmtId="0" fontId="6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left"/>
    </xf>
    <xf numFmtId="2" fontId="6" fillId="9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4" borderId="1" xfId="0" applyFont="1" applyFill="1" applyBorder="1"/>
    <xf numFmtId="2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1" fontId="6" fillId="10" borderId="1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textRotation="90" wrapText="1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F2A698DB-EAB9-4DE2-BD1E-9A8462F87326}">
    <text>107087 kWh/month @ G1170. Considering 500 workers in the building, the average per worker is 214.17.</text>
  </threadedComment>
  <threadedComment ref="C20" dT="2019-12-31T14:01:21.91" personId="{6499F404-6823-40DC-996D-949B978ABBF0}" id="{839AC69A-27E9-4CA4-840D-23FBDB74196A}">
    <text>190 m³/month @ G1170. Considering 500 workers in the building, the average per worker is 0.38</text>
  </threadedComment>
  <threadedComment ref="C21" dT="2019-12-31T14:02:51.19" personId="{6499F404-6823-40DC-996D-949B978ABBF0}" id="{099DA187-5BF4-4494-A221-006950C2FEFD}">
    <text>750 m³/month @ G1170. Considering 500 workers in the building, the average per worker is 1.5</text>
  </threadedComment>
  <threadedComment ref="C46" dT="2019-12-31T14:55:29.34" personId="{6499F404-6823-40DC-996D-949B978ABBF0}" id="{32ABEB1F-0BDB-4BE9-9868-3D1CCA77A714}">
    <text>80 m³/month @ G1360. Considering 18000 m², the average per m² is 0.00444</text>
  </threadedComment>
  <threadedComment ref="C47" dT="2019-12-31T16:34:31.50" personId="{6499F404-6823-40DC-996D-949B978ABBF0}" id="{79837013-917B-47BE-B85B-F92D7B83E98C}">
    <text>64 m³/month @ G1360. Considering 18000 m², the average per m² is 0.00356</text>
  </threadedComment>
  <threadedComment ref="C48" dT="2019-12-31T16:35:39.91" personId="{6499F404-6823-40DC-996D-949B978ABBF0}" id="{D9E72CA1-36A5-4DC8-8CCA-CB4F79E305AE}">
    <text>0.27 m³/month @ G1360. Considering 18000 m², the average per m² is 0.000015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676706EC-D7FA-4583-BA58-1339A36F5012}">
    <text>107087 kWh/month @ G1170. Considering 500 workers in the building, the average per worker is 214.17.</text>
  </threadedComment>
  <threadedComment ref="C20" dT="2019-12-31T14:01:21.91" personId="{6499F404-6823-40DC-996D-949B978ABBF0}" id="{33DFF5AA-F350-445A-88BC-425BBFAFBD31}">
    <text>190 m³/month @ G1170. Considering 500 workers in the building, the average per worker is 0.38</text>
  </threadedComment>
  <threadedComment ref="C21" dT="2019-12-31T14:02:51.19" personId="{6499F404-6823-40DC-996D-949B978ABBF0}" id="{5C88E354-A88B-4786-ABEF-5DEA977CECC8}">
    <text>750 m³/month @ G1170. Considering 500 workers in the building, the average per worker is 1.5</text>
  </threadedComment>
  <threadedComment ref="C46" dT="2019-12-31T14:55:29.34" personId="{6499F404-6823-40DC-996D-949B978ABBF0}" id="{0CBEB1D7-6459-4E32-9C38-A34771CF8143}">
    <text>80 m³/month @ G1360. Considering 18000 m², the average per m² is 0.00444</text>
  </threadedComment>
  <threadedComment ref="C47" dT="2019-12-31T16:34:31.50" personId="{6499F404-6823-40DC-996D-949B978ABBF0}" id="{648FB3BA-411E-4873-989B-D8E8C8E3DB2F}">
    <text>64 m³/month @ G1360. Considering 18000 m², the average per m² is 0.00356</text>
  </threadedComment>
  <threadedComment ref="C48" dT="2019-12-31T16:35:39.91" personId="{6499F404-6823-40DC-996D-949B978ABBF0}" id="{CB2A88E2-4595-4E93-95DA-689540C3CA39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432D-C946-4E76-9C56-C65B4186EF49}">
  <dimension ref="A1:L122"/>
  <sheetViews>
    <sheetView tabSelected="1" zoomScale="105" zoomScaleNormal="130" workbookViewId="0">
      <pane ySplit="3" topLeftCell="A4" activePane="bottomLeft" state="frozen"/>
      <selection pane="bottomLeft" activeCell="A19" sqref="A19:A21"/>
    </sheetView>
  </sheetViews>
  <sheetFormatPr defaultRowHeight="14.4" x14ac:dyDescent="0.3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21875" style="2" bestFit="1" customWidth="1"/>
    <col min="7" max="7" width="63.5546875" style="2" bestFit="1" customWidth="1"/>
  </cols>
  <sheetData>
    <row r="1" spans="1:7" x14ac:dyDescent="0.3">
      <c r="B1" s="39" t="s">
        <v>119</v>
      </c>
      <c r="C1" s="40"/>
      <c r="D1" s="40"/>
      <c r="E1" s="40"/>
      <c r="F1" s="40"/>
      <c r="G1" s="40"/>
    </row>
    <row r="2" spans="1:7" x14ac:dyDescent="0.3">
      <c r="B2" s="29"/>
      <c r="C2" s="30"/>
      <c r="D2" s="30"/>
      <c r="E2" s="30"/>
      <c r="F2" s="30"/>
      <c r="G2" s="30"/>
    </row>
    <row r="3" spans="1:7" x14ac:dyDescent="0.3">
      <c r="B3" s="4" t="s">
        <v>1</v>
      </c>
      <c r="C3" s="5" t="s">
        <v>0</v>
      </c>
      <c r="D3" s="5" t="s">
        <v>78</v>
      </c>
      <c r="E3" s="5" t="s">
        <v>79</v>
      </c>
      <c r="F3" s="6" t="s">
        <v>2</v>
      </c>
      <c r="G3" s="6" t="s">
        <v>3</v>
      </c>
    </row>
    <row r="4" spans="1:7" ht="15" customHeight="1" x14ac:dyDescent="0.3">
      <c r="A4" s="41" t="s">
        <v>37</v>
      </c>
      <c r="B4" s="8" t="s">
        <v>275</v>
      </c>
      <c r="C4" s="11">
        <f>30/(0.2*60)</f>
        <v>2.5</v>
      </c>
      <c r="D4" s="11">
        <f>C4*0.8</f>
        <v>2</v>
      </c>
      <c r="E4" s="11">
        <f>C4*1.2</f>
        <v>3</v>
      </c>
      <c r="F4" s="3" t="s">
        <v>24</v>
      </c>
      <c r="G4" s="3" t="s">
        <v>277</v>
      </c>
    </row>
    <row r="5" spans="1:7" ht="15" customHeight="1" x14ac:dyDescent="0.3">
      <c r="A5" s="41"/>
      <c r="B5" s="8" t="s">
        <v>276</v>
      </c>
      <c r="C5" s="11">
        <f>30/(0.2*60)</f>
        <v>2.5</v>
      </c>
      <c r="D5" s="11">
        <f>C5*0.8</f>
        <v>2</v>
      </c>
      <c r="E5" s="11">
        <f>C5*1.2</f>
        <v>3</v>
      </c>
      <c r="F5" s="3" t="s">
        <v>24</v>
      </c>
      <c r="G5" s="3" t="s">
        <v>278</v>
      </c>
    </row>
    <row r="6" spans="1:7" x14ac:dyDescent="0.3">
      <c r="A6" s="41"/>
      <c r="B6" s="8" t="s">
        <v>5</v>
      </c>
      <c r="C6" s="26">
        <v>1000</v>
      </c>
      <c r="D6" s="26">
        <v>1000</v>
      </c>
      <c r="E6" s="26">
        <v>1000</v>
      </c>
      <c r="F6" s="3" t="s">
        <v>4</v>
      </c>
      <c r="G6" s="3" t="s">
        <v>80</v>
      </c>
    </row>
    <row r="7" spans="1:7" x14ac:dyDescent="0.3">
      <c r="A7" s="41"/>
      <c r="B7" s="8" t="s">
        <v>205</v>
      </c>
      <c r="C7" s="11">
        <v>1920</v>
      </c>
      <c r="D7" s="11">
        <f>C7*0.8</f>
        <v>1536</v>
      </c>
      <c r="E7" s="11">
        <v>1920</v>
      </c>
      <c r="F7" s="3" t="s">
        <v>215</v>
      </c>
      <c r="G7" s="3" t="s">
        <v>274</v>
      </c>
    </row>
    <row r="8" spans="1:7" x14ac:dyDescent="0.3">
      <c r="A8" s="41"/>
      <c r="B8" s="8" t="s">
        <v>206</v>
      </c>
      <c r="C8" s="11">
        <v>1.82</v>
      </c>
      <c r="D8" s="11">
        <f>C8*0.7</f>
        <v>1.274</v>
      </c>
      <c r="E8" s="11">
        <f>C8*1.1</f>
        <v>2.0020000000000002</v>
      </c>
      <c r="F8" s="3" t="s">
        <v>216</v>
      </c>
      <c r="G8" s="3" t="s">
        <v>273</v>
      </c>
    </row>
    <row r="9" spans="1:7" x14ac:dyDescent="0.3">
      <c r="A9" s="41"/>
      <c r="B9" s="8" t="s">
        <v>207</v>
      </c>
      <c r="C9" s="11">
        <v>5</v>
      </c>
      <c r="D9" s="11">
        <v>5</v>
      </c>
      <c r="E9" s="11">
        <v>5</v>
      </c>
      <c r="F9" s="3" t="s">
        <v>126</v>
      </c>
      <c r="G9" s="3" t="s">
        <v>217</v>
      </c>
    </row>
    <row r="10" spans="1:7" x14ac:dyDescent="0.3">
      <c r="A10" s="41"/>
      <c r="B10" s="8" t="s">
        <v>55</v>
      </c>
      <c r="C10" s="11">
        <v>25</v>
      </c>
      <c r="D10" s="11">
        <f>C10*0.8</f>
        <v>20</v>
      </c>
      <c r="E10" s="11">
        <f>C10*1.2</f>
        <v>30</v>
      </c>
      <c r="F10" s="3" t="s">
        <v>9</v>
      </c>
      <c r="G10" s="3" t="s">
        <v>81</v>
      </c>
    </row>
    <row r="11" spans="1:7" x14ac:dyDescent="0.3">
      <c r="A11" s="41"/>
      <c r="B11" s="8" t="s">
        <v>214</v>
      </c>
      <c r="C11" s="11">
        <v>4000</v>
      </c>
      <c r="D11" s="11">
        <v>4000</v>
      </c>
      <c r="E11" s="11">
        <v>4000</v>
      </c>
      <c r="F11" s="3" t="s">
        <v>6</v>
      </c>
      <c r="G11" s="3" t="s">
        <v>261</v>
      </c>
    </row>
    <row r="12" spans="1:7" x14ac:dyDescent="0.3">
      <c r="A12" s="41"/>
      <c r="B12" s="8" t="s">
        <v>123</v>
      </c>
      <c r="C12" s="11">
        <v>4000</v>
      </c>
      <c r="D12" s="11">
        <v>4000</v>
      </c>
      <c r="E12" s="11">
        <v>4000</v>
      </c>
      <c r="F12" s="3" t="s">
        <v>6</v>
      </c>
      <c r="G12" s="3" t="s">
        <v>262</v>
      </c>
    </row>
    <row r="13" spans="1:7" x14ac:dyDescent="0.3">
      <c r="A13" s="41"/>
      <c r="B13" s="8" t="s">
        <v>208</v>
      </c>
      <c r="C13" s="32">
        <v>30</v>
      </c>
      <c r="D13" s="32">
        <f>C13*0.8</f>
        <v>24</v>
      </c>
      <c r="E13" s="32">
        <f>C13*1.2</f>
        <v>36</v>
      </c>
      <c r="F13" s="33"/>
      <c r="G13" s="33" t="s">
        <v>255</v>
      </c>
    </row>
    <row r="14" spans="1:7" x14ac:dyDescent="0.3">
      <c r="A14" s="41"/>
      <c r="B14" s="8" t="s">
        <v>209</v>
      </c>
      <c r="C14" s="32">
        <v>60</v>
      </c>
      <c r="D14" s="32">
        <f t="shared" ref="D14:D15" si="0">C14*0.8</f>
        <v>48</v>
      </c>
      <c r="E14" s="32">
        <f t="shared" ref="E14:E15" si="1">C14*1.2</f>
        <v>72</v>
      </c>
      <c r="F14" s="33"/>
      <c r="G14" s="33" t="s">
        <v>256</v>
      </c>
    </row>
    <row r="15" spans="1:7" x14ac:dyDescent="0.3">
      <c r="A15" s="41"/>
      <c r="B15" s="8" t="s">
        <v>210</v>
      </c>
      <c r="C15" s="32">
        <v>10</v>
      </c>
      <c r="D15" s="32">
        <f t="shared" si="0"/>
        <v>8</v>
      </c>
      <c r="E15" s="32">
        <f t="shared" si="1"/>
        <v>12</v>
      </c>
      <c r="F15" s="33"/>
      <c r="G15" s="33" t="s">
        <v>257</v>
      </c>
    </row>
    <row r="16" spans="1:7" x14ac:dyDescent="0.3">
      <c r="A16" s="41"/>
      <c r="B16" s="8" t="s">
        <v>211</v>
      </c>
      <c r="C16" s="32">
        <v>30</v>
      </c>
      <c r="D16" s="32">
        <f>C16*0.8</f>
        <v>24</v>
      </c>
      <c r="E16" s="32">
        <f>C16*1.2</f>
        <v>36</v>
      </c>
      <c r="F16" s="33"/>
      <c r="G16" s="33" t="s">
        <v>258</v>
      </c>
    </row>
    <row r="17" spans="1:7" x14ac:dyDescent="0.3">
      <c r="A17" s="41"/>
      <c r="B17" s="8" t="s">
        <v>212</v>
      </c>
      <c r="C17" s="32">
        <v>60</v>
      </c>
      <c r="D17" s="32">
        <f t="shared" ref="D17:D18" si="2">C17*0.8</f>
        <v>48</v>
      </c>
      <c r="E17" s="32">
        <f t="shared" ref="E17:E18" si="3">C17*1.2</f>
        <v>72</v>
      </c>
      <c r="F17" s="33"/>
      <c r="G17" s="33" t="s">
        <v>259</v>
      </c>
    </row>
    <row r="18" spans="1:7" x14ac:dyDescent="0.3">
      <c r="A18" s="78"/>
      <c r="B18" s="8" t="s">
        <v>213</v>
      </c>
      <c r="C18" s="32">
        <v>10</v>
      </c>
      <c r="D18" s="32">
        <f t="shared" si="2"/>
        <v>8</v>
      </c>
      <c r="E18" s="32">
        <f t="shared" si="3"/>
        <v>12</v>
      </c>
      <c r="F18" s="33"/>
      <c r="G18" s="33" t="s">
        <v>260</v>
      </c>
    </row>
    <row r="19" spans="1:7" s="31" customFormat="1" ht="14.7" customHeight="1" x14ac:dyDescent="0.3">
      <c r="A19" s="79" t="s">
        <v>57</v>
      </c>
      <c r="B19" s="74" t="s">
        <v>58</v>
      </c>
      <c r="C19" s="75">
        <f>107087/500*C23</f>
        <v>107087</v>
      </c>
      <c r="D19" s="75">
        <f>107087/500*D23</f>
        <v>85669.6</v>
      </c>
      <c r="E19" s="75">
        <f>107087/500*E23</f>
        <v>128504.40000000001</v>
      </c>
      <c r="F19" s="76" t="s">
        <v>56</v>
      </c>
      <c r="G19" s="76" t="s">
        <v>82</v>
      </c>
    </row>
    <row r="20" spans="1:7" s="31" customFormat="1" x14ac:dyDescent="0.3">
      <c r="A20" s="80"/>
      <c r="B20" s="74" t="s">
        <v>63</v>
      </c>
      <c r="C20" s="75">
        <f>190/500*C23</f>
        <v>190</v>
      </c>
      <c r="D20" s="75">
        <f t="shared" ref="D20:E20" si="4">190/500*D23</f>
        <v>152</v>
      </c>
      <c r="E20" s="75">
        <f t="shared" si="4"/>
        <v>228</v>
      </c>
      <c r="F20" s="76" t="s">
        <v>70</v>
      </c>
      <c r="G20" s="76" t="s">
        <v>83</v>
      </c>
    </row>
    <row r="21" spans="1:7" s="31" customFormat="1" x14ac:dyDescent="0.3">
      <c r="A21" s="80"/>
      <c r="B21" s="74" t="s">
        <v>64</v>
      </c>
      <c r="C21" s="75">
        <f>3000/4/500*C23</f>
        <v>750</v>
      </c>
      <c r="D21" s="75">
        <f t="shared" ref="D21:E21" si="5">3000/4/500*D23</f>
        <v>600</v>
      </c>
      <c r="E21" s="75">
        <f t="shared" si="5"/>
        <v>900</v>
      </c>
      <c r="F21" s="76" t="s">
        <v>70</v>
      </c>
      <c r="G21" s="76" t="s">
        <v>84</v>
      </c>
    </row>
    <row r="22" spans="1:7" ht="14.4" customHeight="1" x14ac:dyDescent="0.3">
      <c r="A22" s="51" t="s">
        <v>59</v>
      </c>
      <c r="B22" s="59" t="s">
        <v>60</v>
      </c>
      <c r="C22" s="77">
        <v>48</v>
      </c>
      <c r="D22" s="77">
        <v>48</v>
      </c>
      <c r="E22" s="77">
        <f>C22*1.2</f>
        <v>57.599999999999994</v>
      </c>
      <c r="F22" s="61" t="s">
        <v>62</v>
      </c>
      <c r="G22" s="61" t="s">
        <v>61</v>
      </c>
    </row>
    <row r="23" spans="1:7" x14ac:dyDescent="0.3">
      <c r="A23" s="52"/>
      <c r="B23" s="22" t="s">
        <v>65</v>
      </c>
      <c r="C23" s="24">
        <v>500</v>
      </c>
      <c r="D23" s="24">
        <f>C23*0.8</f>
        <v>400</v>
      </c>
      <c r="E23" s="24">
        <f>C23*1.2</f>
        <v>600</v>
      </c>
      <c r="F23" s="23" t="s">
        <v>67</v>
      </c>
      <c r="G23" s="23" t="s">
        <v>66</v>
      </c>
    </row>
    <row r="24" spans="1:7" x14ac:dyDescent="0.3">
      <c r="A24" s="52"/>
      <c r="B24" s="22" t="s">
        <v>263</v>
      </c>
      <c r="C24" s="24">
        <f>6354*3</f>
        <v>19062</v>
      </c>
      <c r="D24" s="24">
        <f>C24*0.6</f>
        <v>11437.199999999999</v>
      </c>
      <c r="E24" s="24">
        <f>C24*1.4</f>
        <v>26686.799999999999</v>
      </c>
      <c r="F24" s="23" t="s">
        <v>68</v>
      </c>
      <c r="G24" s="23" t="s">
        <v>268</v>
      </c>
    </row>
    <row r="25" spans="1:7" x14ac:dyDescent="0.3">
      <c r="A25" s="52"/>
      <c r="B25" s="22" t="s">
        <v>124</v>
      </c>
      <c r="C25" s="24">
        <f>6354*3</f>
        <v>19062</v>
      </c>
      <c r="D25" s="24">
        <f>C25*0.6</f>
        <v>11437.199999999999</v>
      </c>
      <c r="E25" s="24">
        <f>C25*1.4</f>
        <v>26686.799999999999</v>
      </c>
      <c r="F25" s="23" t="s">
        <v>68</v>
      </c>
      <c r="G25" s="23" t="s">
        <v>269</v>
      </c>
    </row>
    <row r="26" spans="1:7" x14ac:dyDescent="0.3">
      <c r="A26" s="52"/>
      <c r="B26" s="59" t="s">
        <v>264</v>
      </c>
      <c r="C26" s="60">
        <v>10</v>
      </c>
      <c r="D26" s="60">
        <f>C26*0.4</f>
        <v>4</v>
      </c>
      <c r="E26" s="60">
        <f>C26*1.6</f>
        <v>16</v>
      </c>
      <c r="F26" s="61" t="s">
        <v>69</v>
      </c>
      <c r="G26" s="61" t="s">
        <v>266</v>
      </c>
    </row>
    <row r="27" spans="1:7" x14ac:dyDescent="0.3">
      <c r="A27" s="52"/>
      <c r="B27" s="59" t="s">
        <v>265</v>
      </c>
      <c r="C27" s="60">
        <v>10</v>
      </c>
      <c r="D27" s="60">
        <f>C27*0.4</f>
        <v>4</v>
      </c>
      <c r="E27" s="60">
        <f>C27*1.6</f>
        <v>16</v>
      </c>
      <c r="F27" s="61" t="s">
        <v>69</v>
      </c>
      <c r="G27" s="61" t="s">
        <v>267</v>
      </c>
    </row>
    <row r="28" spans="1:7" x14ac:dyDescent="0.3">
      <c r="A28" s="52"/>
      <c r="B28" s="22" t="s">
        <v>71</v>
      </c>
      <c r="C28" s="24">
        <v>5</v>
      </c>
      <c r="D28" s="24">
        <f>C28</f>
        <v>5</v>
      </c>
      <c r="E28" s="24">
        <f>C28</f>
        <v>5</v>
      </c>
      <c r="F28" s="23" t="s">
        <v>69</v>
      </c>
      <c r="G28" s="23" t="s">
        <v>74</v>
      </c>
    </row>
    <row r="29" spans="1:7" x14ac:dyDescent="0.3">
      <c r="A29" s="52"/>
      <c r="B29" s="22" t="s">
        <v>72</v>
      </c>
      <c r="C29" s="24">
        <v>2</v>
      </c>
      <c r="D29" s="24">
        <f>C29</f>
        <v>2</v>
      </c>
      <c r="E29" s="24">
        <f>C29</f>
        <v>2</v>
      </c>
      <c r="F29" s="23" t="s">
        <v>69</v>
      </c>
      <c r="G29" s="23" t="s">
        <v>73</v>
      </c>
    </row>
    <row r="30" spans="1:7" x14ac:dyDescent="0.3">
      <c r="A30" s="52"/>
      <c r="B30" s="22" t="s">
        <v>75</v>
      </c>
      <c r="C30" s="24">
        <v>3100</v>
      </c>
      <c r="D30" s="24">
        <f>C30*0.8</f>
        <v>2480</v>
      </c>
      <c r="E30" s="24">
        <f>C30*1.2</f>
        <v>3720</v>
      </c>
      <c r="F30" s="23" t="s">
        <v>8</v>
      </c>
      <c r="G30" s="23" t="s">
        <v>76</v>
      </c>
    </row>
    <row r="31" spans="1:7" ht="14.4" customHeight="1" x14ac:dyDescent="0.3">
      <c r="A31" s="44" t="s">
        <v>34</v>
      </c>
      <c r="B31" s="9" t="s">
        <v>11</v>
      </c>
      <c r="C31" s="12">
        <v>0.3</v>
      </c>
      <c r="D31" s="12">
        <f>C31*0.8</f>
        <v>0.24</v>
      </c>
      <c r="E31" s="12">
        <f>C31*1.2</f>
        <v>0.36</v>
      </c>
      <c r="F31" s="7"/>
      <c r="G31" s="7" t="s">
        <v>220</v>
      </c>
    </row>
    <row r="32" spans="1:7" ht="14.4" customHeight="1" x14ac:dyDescent="0.3">
      <c r="A32" s="45"/>
      <c r="B32" s="9" t="s">
        <v>12</v>
      </c>
      <c r="C32" s="12">
        <v>0.3</v>
      </c>
      <c r="D32" s="12">
        <f>C32*0.8</f>
        <v>0.24</v>
      </c>
      <c r="E32" s="12">
        <f>C32*1.2</f>
        <v>0.36</v>
      </c>
      <c r="F32" s="7"/>
      <c r="G32" s="7" t="s">
        <v>221</v>
      </c>
    </row>
    <row r="33" spans="1:7" x14ac:dyDescent="0.3">
      <c r="A33" s="45"/>
      <c r="B33" s="9" t="s">
        <v>222</v>
      </c>
      <c r="C33" s="12">
        <v>0.1</v>
      </c>
      <c r="D33" s="12">
        <f t="shared" ref="D33:D48" si="6">C33*0.8</f>
        <v>8.0000000000000016E-2</v>
      </c>
      <c r="E33" s="12">
        <f t="shared" ref="E33:E48" si="7">C33*1.2</f>
        <v>0.12</v>
      </c>
      <c r="F33" s="7"/>
      <c r="G33" s="7" t="s">
        <v>223</v>
      </c>
    </row>
    <row r="34" spans="1:7" x14ac:dyDescent="0.3">
      <c r="A34" s="45"/>
      <c r="B34" s="9" t="s">
        <v>19</v>
      </c>
      <c r="C34" s="12">
        <v>0.1</v>
      </c>
      <c r="D34" s="12">
        <f t="shared" si="6"/>
        <v>8.0000000000000016E-2</v>
      </c>
      <c r="E34" s="12">
        <f t="shared" si="7"/>
        <v>0.12</v>
      </c>
      <c r="F34" s="7"/>
      <c r="G34" s="7" t="s">
        <v>85</v>
      </c>
    </row>
    <row r="35" spans="1:7" x14ac:dyDescent="0.3">
      <c r="A35" s="45"/>
      <c r="B35" s="9" t="s">
        <v>13</v>
      </c>
      <c r="C35" s="12">
        <v>0.05</v>
      </c>
      <c r="D35" s="12">
        <f t="shared" si="6"/>
        <v>4.0000000000000008E-2</v>
      </c>
      <c r="E35" s="12">
        <f t="shared" si="7"/>
        <v>0.06</v>
      </c>
      <c r="F35" s="7"/>
      <c r="G35" s="7" t="s">
        <v>86</v>
      </c>
    </row>
    <row r="36" spans="1:7" x14ac:dyDescent="0.3">
      <c r="A36" s="45"/>
      <c r="B36" s="9" t="s">
        <v>14</v>
      </c>
      <c r="C36" s="12">
        <v>0.05</v>
      </c>
      <c r="D36" s="12">
        <f t="shared" si="6"/>
        <v>4.0000000000000008E-2</v>
      </c>
      <c r="E36" s="12">
        <f t="shared" si="7"/>
        <v>0.06</v>
      </c>
      <c r="F36" s="7"/>
      <c r="G36" s="7" t="s">
        <v>87</v>
      </c>
    </row>
    <row r="37" spans="1:7" x14ac:dyDescent="0.3">
      <c r="A37" s="45"/>
      <c r="B37" s="9" t="s">
        <v>15</v>
      </c>
      <c r="C37" s="12">
        <v>1.5</v>
      </c>
      <c r="D37" s="12">
        <f t="shared" si="6"/>
        <v>1.2000000000000002</v>
      </c>
      <c r="E37" s="12">
        <f t="shared" si="7"/>
        <v>1.7999999999999998</v>
      </c>
      <c r="F37" s="7"/>
      <c r="G37" s="7" t="s">
        <v>224</v>
      </c>
    </row>
    <row r="38" spans="1:7" x14ac:dyDescent="0.3">
      <c r="A38" s="45"/>
      <c r="B38" s="9" t="s">
        <v>16</v>
      </c>
      <c r="C38" s="12">
        <v>1.5</v>
      </c>
      <c r="D38" s="12">
        <f t="shared" si="6"/>
        <v>1.2000000000000002</v>
      </c>
      <c r="E38" s="12">
        <f t="shared" si="7"/>
        <v>1.7999999999999998</v>
      </c>
      <c r="F38" s="7"/>
      <c r="G38" s="7" t="s">
        <v>225</v>
      </c>
    </row>
    <row r="39" spans="1:7" x14ac:dyDescent="0.3">
      <c r="A39" s="45"/>
      <c r="B39" s="9" t="s">
        <v>226</v>
      </c>
      <c r="C39" s="12">
        <v>1.2</v>
      </c>
      <c r="D39" s="12">
        <f t="shared" si="6"/>
        <v>0.96</v>
      </c>
      <c r="E39" s="12">
        <f t="shared" si="7"/>
        <v>1.44</v>
      </c>
      <c r="F39" s="7"/>
      <c r="G39" s="7" t="s">
        <v>227</v>
      </c>
    </row>
    <row r="40" spans="1:7" x14ac:dyDescent="0.3">
      <c r="A40" s="45"/>
      <c r="B40" s="9" t="s">
        <v>20</v>
      </c>
      <c r="C40" s="12">
        <v>1.2</v>
      </c>
      <c r="D40" s="12">
        <f t="shared" si="6"/>
        <v>0.96</v>
      </c>
      <c r="E40" s="12">
        <f t="shared" si="7"/>
        <v>1.44</v>
      </c>
      <c r="F40" s="7"/>
      <c r="G40" s="7" t="s">
        <v>88</v>
      </c>
    </row>
    <row r="41" spans="1:7" x14ac:dyDescent="0.3">
      <c r="A41" s="45"/>
      <c r="B41" s="9" t="s">
        <v>17</v>
      </c>
      <c r="C41" s="12">
        <v>15</v>
      </c>
      <c r="D41" s="12">
        <f t="shared" si="6"/>
        <v>12</v>
      </c>
      <c r="E41" s="12">
        <f t="shared" si="7"/>
        <v>18</v>
      </c>
      <c r="F41" s="7"/>
      <c r="G41" s="7" t="s">
        <v>89</v>
      </c>
    </row>
    <row r="42" spans="1:7" x14ac:dyDescent="0.3">
      <c r="A42" s="45"/>
      <c r="B42" s="9" t="s">
        <v>18</v>
      </c>
      <c r="C42" s="12">
        <v>15</v>
      </c>
      <c r="D42" s="12">
        <f t="shared" si="6"/>
        <v>12</v>
      </c>
      <c r="E42" s="12">
        <f t="shared" si="7"/>
        <v>18</v>
      </c>
      <c r="F42" s="7"/>
      <c r="G42" s="7" t="s">
        <v>90</v>
      </c>
    </row>
    <row r="43" spans="1:7" ht="14.4" customHeight="1" x14ac:dyDescent="0.3">
      <c r="A43" s="46" t="s">
        <v>35</v>
      </c>
      <c r="B43" s="62" t="s">
        <v>120</v>
      </c>
      <c r="C43" s="65">
        <v>100000</v>
      </c>
      <c r="D43" s="65">
        <f t="shared" si="6"/>
        <v>80000</v>
      </c>
      <c r="E43" s="65">
        <f t="shared" si="7"/>
        <v>120000</v>
      </c>
      <c r="F43" s="64" t="s">
        <v>56</v>
      </c>
      <c r="G43" s="66" t="s">
        <v>228</v>
      </c>
    </row>
    <row r="44" spans="1:7" ht="14.4" customHeight="1" x14ac:dyDescent="0.3">
      <c r="A44" s="47"/>
      <c r="B44" s="62" t="s">
        <v>121</v>
      </c>
      <c r="C44" s="65">
        <v>20000</v>
      </c>
      <c r="D44" s="65">
        <f t="shared" si="6"/>
        <v>16000</v>
      </c>
      <c r="E44" s="65">
        <f t="shared" si="7"/>
        <v>24000</v>
      </c>
      <c r="F44" s="64" t="s">
        <v>56</v>
      </c>
      <c r="G44" s="66" t="s">
        <v>229</v>
      </c>
    </row>
    <row r="45" spans="1:7" ht="14.4" customHeight="1" x14ac:dyDescent="0.3">
      <c r="A45" s="47"/>
      <c r="B45" s="62" t="s">
        <v>122</v>
      </c>
      <c r="C45" s="65">
        <v>40000</v>
      </c>
      <c r="D45" s="65">
        <f t="shared" si="6"/>
        <v>32000</v>
      </c>
      <c r="E45" s="65">
        <f t="shared" si="7"/>
        <v>48000</v>
      </c>
      <c r="F45" s="64" t="s">
        <v>56</v>
      </c>
      <c r="G45" s="66" t="s">
        <v>230</v>
      </c>
    </row>
    <row r="46" spans="1:7" x14ac:dyDescent="0.3">
      <c r="A46" s="47"/>
      <c r="B46" s="62" t="s">
        <v>21</v>
      </c>
      <c r="C46" s="63">
        <f>80/18000*(2*C24)</f>
        <v>169.44</v>
      </c>
      <c r="D46" s="63">
        <f t="shared" si="6"/>
        <v>135.55199999999999</v>
      </c>
      <c r="E46" s="63">
        <f t="shared" si="7"/>
        <v>203.328</v>
      </c>
      <c r="F46" s="64" t="s">
        <v>70</v>
      </c>
      <c r="G46" s="66" t="s">
        <v>91</v>
      </c>
    </row>
    <row r="47" spans="1:7" x14ac:dyDescent="0.3">
      <c r="A47" s="47"/>
      <c r="B47" s="62" t="s">
        <v>22</v>
      </c>
      <c r="C47" s="63">
        <f>64/18000*(2*C24)</f>
        <v>135.55199999999999</v>
      </c>
      <c r="D47" s="63">
        <f t="shared" si="6"/>
        <v>108.44159999999999</v>
      </c>
      <c r="E47" s="63">
        <f t="shared" si="7"/>
        <v>162.66239999999999</v>
      </c>
      <c r="F47" s="64" t="s">
        <v>70</v>
      </c>
      <c r="G47" s="66" t="s">
        <v>92</v>
      </c>
    </row>
    <row r="48" spans="1:7" x14ac:dyDescent="0.3">
      <c r="A48" s="47"/>
      <c r="B48" s="62" t="s">
        <v>23</v>
      </c>
      <c r="C48" s="63">
        <f>(15+15+20+20+20+20+19+19+20+20+20+20+20+20)/1000/18000*(2*C24)</f>
        <v>0.56762400000000002</v>
      </c>
      <c r="D48" s="63">
        <f t="shared" si="6"/>
        <v>0.45409920000000004</v>
      </c>
      <c r="E48" s="63">
        <f t="shared" si="7"/>
        <v>0.6811488</v>
      </c>
      <c r="F48" s="64" t="s">
        <v>70</v>
      </c>
      <c r="G48" s="66" t="s">
        <v>93</v>
      </c>
    </row>
    <row r="49" spans="1:12" x14ac:dyDescent="0.3">
      <c r="A49" s="48"/>
      <c r="B49" s="62" t="s">
        <v>218</v>
      </c>
      <c r="C49" s="63">
        <v>10</v>
      </c>
      <c r="D49" s="63">
        <v>10</v>
      </c>
      <c r="E49" s="63">
        <v>10</v>
      </c>
      <c r="F49" s="64" t="s">
        <v>219</v>
      </c>
      <c r="G49" s="66" t="s">
        <v>270</v>
      </c>
    </row>
    <row r="50" spans="1:12" ht="14.4" customHeight="1" x14ac:dyDescent="0.3">
      <c r="A50" s="49" t="s">
        <v>36</v>
      </c>
      <c r="B50" s="14" t="s">
        <v>25</v>
      </c>
      <c r="C50" s="15">
        <v>1500</v>
      </c>
      <c r="D50" s="15">
        <f>C50*0.8</f>
        <v>1200</v>
      </c>
      <c r="E50" s="15">
        <f>C50*1.2</f>
        <v>1800</v>
      </c>
      <c r="F50" s="16" t="s">
        <v>7</v>
      </c>
      <c r="G50" s="16" t="s">
        <v>94</v>
      </c>
    </row>
    <row r="51" spans="1:12" x14ac:dyDescent="0.3">
      <c r="A51" s="50"/>
      <c r="B51" s="14" t="s">
        <v>26</v>
      </c>
      <c r="C51" s="15">
        <v>2000</v>
      </c>
      <c r="D51" s="15">
        <f t="shared" ref="D51:D55" si="8">C51*0.8</f>
        <v>1600</v>
      </c>
      <c r="E51" s="15">
        <f t="shared" ref="E51:E55" si="9">C51*1.2</f>
        <v>2400</v>
      </c>
      <c r="F51" s="16" t="s">
        <v>7</v>
      </c>
      <c r="G51" s="16" t="s">
        <v>95</v>
      </c>
    </row>
    <row r="52" spans="1:12" x14ac:dyDescent="0.3">
      <c r="A52" s="50"/>
      <c r="B52" s="14" t="s">
        <v>27</v>
      </c>
      <c r="C52" s="15">
        <v>500</v>
      </c>
      <c r="D52" s="15">
        <f t="shared" si="8"/>
        <v>400</v>
      </c>
      <c r="E52" s="15">
        <f t="shared" si="9"/>
        <v>600</v>
      </c>
      <c r="F52" s="16" t="s">
        <v>7</v>
      </c>
      <c r="G52" s="16" t="s">
        <v>96</v>
      </c>
    </row>
    <row r="53" spans="1:12" x14ac:dyDescent="0.3">
      <c r="A53" s="50"/>
      <c r="B53" s="14" t="s">
        <v>28</v>
      </c>
      <c r="C53" s="15">
        <v>20</v>
      </c>
      <c r="D53" s="15">
        <f t="shared" si="8"/>
        <v>16</v>
      </c>
      <c r="E53" s="15">
        <f t="shared" si="9"/>
        <v>24</v>
      </c>
      <c r="F53" s="16" t="s">
        <v>31</v>
      </c>
      <c r="G53" s="16" t="s">
        <v>97</v>
      </c>
    </row>
    <row r="54" spans="1:12" x14ac:dyDescent="0.3">
      <c r="A54" s="50"/>
      <c r="B54" s="14" t="s">
        <v>29</v>
      </c>
      <c r="C54" s="15">
        <v>20</v>
      </c>
      <c r="D54" s="15">
        <f t="shared" si="8"/>
        <v>16</v>
      </c>
      <c r="E54" s="15">
        <f t="shared" si="9"/>
        <v>24</v>
      </c>
      <c r="F54" s="16" t="s">
        <v>31</v>
      </c>
      <c r="G54" s="16" t="s">
        <v>98</v>
      </c>
    </row>
    <row r="55" spans="1:12" x14ac:dyDescent="0.3">
      <c r="A55" s="50"/>
      <c r="B55" s="14" t="s">
        <v>30</v>
      </c>
      <c r="C55" s="15">
        <v>1</v>
      </c>
      <c r="D55" s="15">
        <f t="shared" si="8"/>
        <v>0.8</v>
      </c>
      <c r="E55" s="15">
        <f t="shared" si="9"/>
        <v>1.2</v>
      </c>
      <c r="F55" s="16" t="s">
        <v>31</v>
      </c>
      <c r="G55" s="16" t="s">
        <v>99</v>
      </c>
    </row>
    <row r="56" spans="1:12" ht="14.4" customHeight="1" x14ac:dyDescent="0.3">
      <c r="A56" s="53" t="s">
        <v>33</v>
      </c>
      <c r="B56" s="17" t="s">
        <v>231</v>
      </c>
      <c r="C56" s="25">
        <f>1700/3600</f>
        <v>0.47222222222222221</v>
      </c>
      <c r="D56" s="25">
        <f>C56*0.8</f>
        <v>0.37777777777777777</v>
      </c>
      <c r="E56" s="25">
        <f>C56*1.2</f>
        <v>0.56666666666666665</v>
      </c>
      <c r="F56" s="19" t="s">
        <v>10</v>
      </c>
      <c r="G56" s="19" t="s">
        <v>38</v>
      </c>
      <c r="L56" s="13"/>
    </row>
    <row r="57" spans="1:12" x14ac:dyDescent="0.3">
      <c r="A57" s="54"/>
      <c r="B57" s="17" t="s">
        <v>232</v>
      </c>
      <c r="C57" s="25">
        <f>1700/3600</f>
        <v>0.47222222222222221</v>
      </c>
      <c r="D57" s="18">
        <f t="shared" ref="D57:D64" si="10">C57*0.8</f>
        <v>0.37777777777777777</v>
      </c>
      <c r="E57" s="18">
        <f t="shared" ref="E57:E64" si="11">C57*1.2</f>
        <v>0.56666666666666665</v>
      </c>
      <c r="F57" s="19" t="s">
        <v>10</v>
      </c>
      <c r="G57" s="19" t="s">
        <v>102</v>
      </c>
      <c r="L57" s="13"/>
    </row>
    <row r="58" spans="1:12" x14ac:dyDescent="0.3">
      <c r="A58" s="54"/>
      <c r="B58" s="17" t="s">
        <v>233</v>
      </c>
      <c r="C58" s="25">
        <f>1700/3600</f>
        <v>0.47222222222222221</v>
      </c>
      <c r="D58" s="18">
        <f t="shared" si="10"/>
        <v>0.37777777777777777</v>
      </c>
      <c r="E58" s="18">
        <f t="shared" si="11"/>
        <v>0.56666666666666665</v>
      </c>
      <c r="F58" s="19" t="s">
        <v>10</v>
      </c>
      <c r="G58" s="19" t="s">
        <v>234</v>
      </c>
      <c r="L58" s="13"/>
    </row>
    <row r="59" spans="1:12" x14ac:dyDescent="0.3">
      <c r="A59" s="54"/>
      <c r="B59" s="17" t="s">
        <v>235</v>
      </c>
      <c r="C59" s="18">
        <v>1</v>
      </c>
      <c r="D59" s="18">
        <v>1</v>
      </c>
      <c r="E59" s="18">
        <v>1</v>
      </c>
      <c r="F59" s="19" t="s">
        <v>10</v>
      </c>
      <c r="G59" s="19" t="s">
        <v>236</v>
      </c>
      <c r="L59" s="13"/>
    </row>
    <row r="60" spans="1:12" x14ac:dyDescent="0.3">
      <c r="A60" s="54"/>
      <c r="B60" s="17" t="s">
        <v>237</v>
      </c>
      <c r="C60" s="27">
        <f>60*60</f>
        <v>3600</v>
      </c>
      <c r="D60" s="18">
        <f t="shared" si="10"/>
        <v>2880</v>
      </c>
      <c r="E60" s="18">
        <f t="shared" si="11"/>
        <v>4320</v>
      </c>
      <c r="F60" s="19" t="s">
        <v>238</v>
      </c>
      <c r="G60" s="19" t="s">
        <v>239</v>
      </c>
      <c r="L60" s="13"/>
    </row>
    <row r="61" spans="1:12" x14ac:dyDescent="0.3">
      <c r="A61" s="54"/>
      <c r="B61" s="17" t="s">
        <v>240</v>
      </c>
      <c r="C61" s="27">
        <v>120</v>
      </c>
      <c r="D61" s="18">
        <f t="shared" si="10"/>
        <v>96</v>
      </c>
      <c r="E61" s="18">
        <f t="shared" si="11"/>
        <v>144</v>
      </c>
      <c r="F61" s="19" t="s">
        <v>238</v>
      </c>
      <c r="G61" s="19" t="s">
        <v>241</v>
      </c>
      <c r="L61" s="13"/>
    </row>
    <row r="62" spans="1:12" x14ac:dyDescent="0.3">
      <c r="A62" s="54"/>
      <c r="B62" s="17" t="s">
        <v>242</v>
      </c>
      <c r="C62" s="27">
        <v>120</v>
      </c>
      <c r="D62" s="18">
        <f t="shared" si="10"/>
        <v>96</v>
      </c>
      <c r="E62" s="18">
        <f t="shared" si="11"/>
        <v>144</v>
      </c>
      <c r="F62" s="19" t="s">
        <v>238</v>
      </c>
      <c r="G62" s="19" t="s">
        <v>243</v>
      </c>
    </row>
    <row r="63" spans="1:12" x14ac:dyDescent="0.3">
      <c r="A63" s="54"/>
      <c r="B63" s="20" t="s">
        <v>244</v>
      </c>
      <c r="C63" s="28">
        <v>1</v>
      </c>
      <c r="D63" s="18">
        <v>1</v>
      </c>
      <c r="E63" s="18">
        <v>1</v>
      </c>
      <c r="F63" s="19" t="s">
        <v>238</v>
      </c>
      <c r="G63" s="19" t="s">
        <v>245</v>
      </c>
    </row>
    <row r="64" spans="1:12" x14ac:dyDescent="0.3">
      <c r="A64" s="54"/>
      <c r="B64" s="20" t="s">
        <v>118</v>
      </c>
      <c r="C64" s="28">
        <v>2</v>
      </c>
      <c r="D64" s="18">
        <v>2</v>
      </c>
      <c r="E64" s="18">
        <v>4</v>
      </c>
      <c r="F64" s="21" t="s">
        <v>125</v>
      </c>
      <c r="G64" s="19" t="s">
        <v>246</v>
      </c>
      <c r="L64" s="13"/>
    </row>
    <row r="65" spans="1:12" x14ac:dyDescent="0.3">
      <c r="A65" s="54"/>
      <c r="B65" s="20" t="s">
        <v>247</v>
      </c>
      <c r="C65" s="28">
        <v>1</v>
      </c>
      <c r="D65" s="18">
        <v>1</v>
      </c>
      <c r="E65" s="18">
        <v>1</v>
      </c>
      <c r="F65" s="21"/>
      <c r="G65" s="19" t="s">
        <v>248</v>
      </c>
      <c r="L65" s="13"/>
    </row>
    <row r="66" spans="1:12" ht="14.4" customHeight="1" x14ac:dyDescent="0.3">
      <c r="A66" s="54"/>
      <c r="B66" s="17" t="s">
        <v>249</v>
      </c>
      <c r="C66" s="18">
        <f>22.7/5</f>
        <v>4.54</v>
      </c>
      <c r="D66" s="18">
        <f>C66*0.8</f>
        <v>3.6320000000000001</v>
      </c>
      <c r="E66" s="18">
        <f>C66*1.2</f>
        <v>5.4479999999999995</v>
      </c>
      <c r="F66" s="19" t="s">
        <v>32</v>
      </c>
      <c r="G66" s="19" t="s">
        <v>100</v>
      </c>
      <c r="L66" s="13"/>
    </row>
    <row r="67" spans="1:12" x14ac:dyDescent="0.3">
      <c r="A67" s="54"/>
      <c r="B67" s="17" t="s">
        <v>250</v>
      </c>
      <c r="C67" s="18">
        <f>220/5</f>
        <v>44</v>
      </c>
      <c r="D67" s="18">
        <f>C67*0.8</f>
        <v>35.200000000000003</v>
      </c>
      <c r="E67" s="18">
        <f>C67*1.2</f>
        <v>52.8</v>
      </c>
      <c r="F67" s="19" t="s">
        <v>32</v>
      </c>
      <c r="G67" s="19" t="s">
        <v>251</v>
      </c>
      <c r="L67" s="13"/>
    </row>
    <row r="68" spans="1:12" x14ac:dyDescent="0.3">
      <c r="A68" s="54"/>
      <c r="B68" s="17" t="s">
        <v>252</v>
      </c>
      <c r="C68" s="18">
        <f>4.5/5</f>
        <v>0.9</v>
      </c>
      <c r="D68" s="18">
        <f>C68*0.8</f>
        <v>0.72000000000000008</v>
      </c>
      <c r="E68" s="18">
        <f>C68*1.2</f>
        <v>1.08</v>
      </c>
      <c r="F68" s="19" t="s">
        <v>32</v>
      </c>
      <c r="G68" s="19" t="s">
        <v>253</v>
      </c>
      <c r="L68" s="13"/>
    </row>
    <row r="69" spans="1:12" x14ac:dyDescent="0.3">
      <c r="A69" s="55"/>
      <c r="B69" s="17" t="s">
        <v>77</v>
      </c>
      <c r="C69" s="18">
        <f>53.328/5</f>
        <v>10.665600000000001</v>
      </c>
      <c r="D69" s="18">
        <f>C69*0.8</f>
        <v>8.5324800000000014</v>
      </c>
      <c r="E69" s="18">
        <f>C69*1.2</f>
        <v>12.798720000000001</v>
      </c>
      <c r="F69" s="19" t="s">
        <v>32</v>
      </c>
      <c r="G69" s="19" t="s">
        <v>101</v>
      </c>
      <c r="L69" s="13"/>
    </row>
    <row r="70" spans="1:12" ht="14.4" customHeight="1" x14ac:dyDescent="0.3">
      <c r="A70" s="37" t="s">
        <v>39</v>
      </c>
      <c r="B70" s="67" t="s">
        <v>40</v>
      </c>
      <c r="C70" s="68">
        <v>0.25</v>
      </c>
      <c r="D70" s="68">
        <f>C70</f>
        <v>0.25</v>
      </c>
      <c r="E70" s="68">
        <f>C70</f>
        <v>0.25</v>
      </c>
      <c r="F70" s="69"/>
      <c r="G70" s="69" t="s">
        <v>103</v>
      </c>
    </row>
    <row r="71" spans="1:12" x14ac:dyDescent="0.3">
      <c r="A71" s="38"/>
      <c r="B71" s="67" t="s">
        <v>49</v>
      </c>
      <c r="C71" s="68">
        <v>0.2</v>
      </c>
      <c r="D71" s="68">
        <f t="shared" ref="D71:D84" si="12">C71</f>
        <v>0.2</v>
      </c>
      <c r="E71" s="68">
        <f t="shared" ref="E71:E84" si="13">C71</f>
        <v>0.2</v>
      </c>
      <c r="F71" s="69"/>
      <c r="G71" s="69" t="s">
        <v>104</v>
      </c>
    </row>
    <row r="72" spans="1:12" x14ac:dyDescent="0.3">
      <c r="A72" s="38"/>
      <c r="B72" s="67" t="s">
        <v>41</v>
      </c>
      <c r="C72" s="68">
        <v>0.2</v>
      </c>
      <c r="D72" s="68">
        <f t="shared" si="12"/>
        <v>0.2</v>
      </c>
      <c r="E72" s="68">
        <f t="shared" si="13"/>
        <v>0.2</v>
      </c>
      <c r="F72" s="69"/>
      <c r="G72" s="69" t="s">
        <v>105</v>
      </c>
    </row>
    <row r="73" spans="1:12" x14ac:dyDescent="0.3">
      <c r="A73" s="38"/>
      <c r="B73" s="67" t="s">
        <v>42</v>
      </c>
      <c r="C73" s="70">
        <v>0.2</v>
      </c>
      <c r="D73" s="68">
        <f t="shared" si="12"/>
        <v>0.2</v>
      </c>
      <c r="E73" s="68">
        <f t="shared" si="13"/>
        <v>0.2</v>
      </c>
      <c r="F73" s="69"/>
      <c r="G73" s="69" t="s">
        <v>106</v>
      </c>
    </row>
    <row r="74" spans="1:12" x14ac:dyDescent="0.3">
      <c r="A74" s="38"/>
      <c r="B74" s="67" t="s">
        <v>43</v>
      </c>
      <c r="C74" s="70">
        <v>0.5</v>
      </c>
      <c r="D74" s="68">
        <f t="shared" si="12"/>
        <v>0.5</v>
      </c>
      <c r="E74" s="68">
        <f t="shared" si="13"/>
        <v>0.5</v>
      </c>
      <c r="F74" s="69"/>
      <c r="G74" s="69" t="s">
        <v>107</v>
      </c>
    </row>
    <row r="75" spans="1:12" x14ac:dyDescent="0.3">
      <c r="A75" s="38"/>
      <c r="B75" s="67" t="s">
        <v>44</v>
      </c>
      <c r="C75" s="70">
        <v>0.25</v>
      </c>
      <c r="D75" s="68">
        <f t="shared" si="12"/>
        <v>0.25</v>
      </c>
      <c r="E75" s="68">
        <f t="shared" si="13"/>
        <v>0.25</v>
      </c>
      <c r="F75" s="69"/>
      <c r="G75" s="69" t="s">
        <v>108</v>
      </c>
      <c r="L75" s="13"/>
    </row>
    <row r="76" spans="1:12" x14ac:dyDescent="0.3">
      <c r="A76" s="38"/>
      <c r="B76" s="67" t="s">
        <v>50</v>
      </c>
      <c r="C76" s="70">
        <v>0.1</v>
      </c>
      <c r="D76" s="68">
        <f t="shared" si="12"/>
        <v>0.1</v>
      </c>
      <c r="E76" s="68">
        <f t="shared" si="13"/>
        <v>0.1</v>
      </c>
      <c r="F76" s="69"/>
      <c r="G76" s="69" t="s">
        <v>109</v>
      </c>
      <c r="L76" s="13"/>
    </row>
    <row r="77" spans="1:12" x14ac:dyDescent="0.3">
      <c r="A77" s="38"/>
      <c r="B77" s="67" t="s">
        <v>45</v>
      </c>
      <c r="C77" s="70">
        <v>0.1</v>
      </c>
      <c r="D77" s="68">
        <f t="shared" si="12"/>
        <v>0.1</v>
      </c>
      <c r="E77" s="68">
        <f t="shared" si="13"/>
        <v>0.1</v>
      </c>
      <c r="F77" s="69"/>
      <c r="G77" s="69" t="s">
        <v>110</v>
      </c>
      <c r="L77" s="13"/>
    </row>
    <row r="78" spans="1:12" x14ac:dyDescent="0.3">
      <c r="A78" s="38"/>
      <c r="B78" s="67" t="s">
        <v>46</v>
      </c>
      <c r="C78" s="70">
        <v>0.1</v>
      </c>
      <c r="D78" s="68">
        <f t="shared" si="12"/>
        <v>0.1</v>
      </c>
      <c r="E78" s="68">
        <f t="shared" si="13"/>
        <v>0.1</v>
      </c>
      <c r="F78" s="69"/>
      <c r="G78" s="69" t="s">
        <v>111</v>
      </c>
      <c r="L78" s="13"/>
    </row>
    <row r="79" spans="1:12" x14ac:dyDescent="0.3">
      <c r="A79" s="38"/>
      <c r="B79" s="67" t="s">
        <v>47</v>
      </c>
      <c r="C79" s="70">
        <v>0.45</v>
      </c>
      <c r="D79" s="68">
        <f t="shared" si="12"/>
        <v>0.45</v>
      </c>
      <c r="E79" s="68">
        <f t="shared" si="13"/>
        <v>0.45</v>
      </c>
      <c r="F79" s="69"/>
      <c r="G79" s="69" t="s">
        <v>112</v>
      </c>
      <c r="L79" s="13"/>
    </row>
    <row r="80" spans="1:12" x14ac:dyDescent="0.3">
      <c r="A80" s="38"/>
      <c r="B80" s="67" t="s">
        <v>48</v>
      </c>
      <c r="C80" s="70">
        <v>0.5</v>
      </c>
      <c r="D80" s="68">
        <f t="shared" si="12"/>
        <v>0.5</v>
      </c>
      <c r="E80" s="68">
        <f t="shared" si="13"/>
        <v>0.5</v>
      </c>
      <c r="F80" s="69"/>
      <c r="G80" s="69" t="s">
        <v>113</v>
      </c>
    </row>
    <row r="81" spans="1:12" x14ac:dyDescent="0.3">
      <c r="A81" s="38"/>
      <c r="B81" s="67" t="s">
        <v>51</v>
      </c>
      <c r="C81" s="68">
        <v>0.7</v>
      </c>
      <c r="D81" s="68">
        <f t="shared" si="12"/>
        <v>0.7</v>
      </c>
      <c r="E81" s="68">
        <f t="shared" si="13"/>
        <v>0.7</v>
      </c>
      <c r="F81" s="69"/>
      <c r="G81" s="69" t="s">
        <v>114</v>
      </c>
    </row>
    <row r="82" spans="1:12" x14ac:dyDescent="0.3">
      <c r="A82" s="38"/>
      <c r="B82" s="67" t="s">
        <v>52</v>
      </c>
      <c r="C82" s="68">
        <v>0.7</v>
      </c>
      <c r="D82" s="68">
        <f t="shared" si="12"/>
        <v>0.7</v>
      </c>
      <c r="E82" s="68">
        <f t="shared" si="13"/>
        <v>0.7</v>
      </c>
      <c r="F82" s="69"/>
      <c r="G82" s="69" t="s">
        <v>115</v>
      </c>
    </row>
    <row r="83" spans="1:12" x14ac:dyDescent="0.3">
      <c r="A83" s="38"/>
      <c r="B83" s="67" t="s">
        <v>53</v>
      </c>
      <c r="C83" s="68">
        <v>0.7</v>
      </c>
      <c r="D83" s="68">
        <f t="shared" si="12"/>
        <v>0.7</v>
      </c>
      <c r="E83" s="68">
        <f t="shared" si="13"/>
        <v>0.7</v>
      </c>
      <c r="F83" s="69"/>
      <c r="G83" s="69" t="s">
        <v>116</v>
      </c>
    </row>
    <row r="84" spans="1:12" x14ac:dyDescent="0.3">
      <c r="A84" s="38"/>
      <c r="B84" s="67" t="s">
        <v>54</v>
      </c>
      <c r="C84" s="68">
        <v>0.05</v>
      </c>
      <c r="D84" s="68">
        <f t="shared" si="12"/>
        <v>0.05</v>
      </c>
      <c r="E84" s="68">
        <f t="shared" si="13"/>
        <v>0.05</v>
      </c>
      <c r="F84" s="69"/>
      <c r="G84" s="69" t="s">
        <v>117</v>
      </c>
    </row>
    <row r="85" spans="1:12" x14ac:dyDescent="0.3">
      <c r="B85" s="71"/>
      <c r="C85" s="72"/>
      <c r="D85" s="72"/>
      <c r="E85" s="72"/>
      <c r="F85" s="73"/>
      <c r="G85" s="73"/>
    </row>
    <row r="86" spans="1:12" x14ac:dyDescent="0.3">
      <c r="L86" s="13"/>
    </row>
    <row r="104" spans="12:12" x14ac:dyDescent="0.3">
      <c r="L104" s="13"/>
    </row>
    <row r="108" spans="12:12" x14ac:dyDescent="0.3">
      <c r="L108" s="13"/>
    </row>
    <row r="109" spans="12:12" x14ac:dyDescent="0.3">
      <c r="L109" s="13"/>
    </row>
    <row r="110" spans="12:12" x14ac:dyDescent="0.3">
      <c r="L110" s="13"/>
    </row>
    <row r="111" spans="12:12" x14ac:dyDescent="0.3">
      <c r="L111" s="13"/>
    </row>
    <row r="112" spans="12:12" x14ac:dyDescent="0.3">
      <c r="L112" s="13"/>
    </row>
    <row r="113" spans="12:12" x14ac:dyDescent="0.3">
      <c r="L113" s="13"/>
    </row>
    <row r="114" spans="12:12" x14ac:dyDescent="0.3">
      <c r="L114" s="13"/>
    </row>
    <row r="115" spans="12:12" x14ac:dyDescent="0.3">
      <c r="L115" s="13"/>
    </row>
    <row r="116" spans="12:12" x14ac:dyDescent="0.3">
      <c r="L116" s="13"/>
    </row>
    <row r="117" spans="12:12" x14ac:dyDescent="0.3">
      <c r="L117" s="13"/>
    </row>
    <row r="118" spans="12:12" x14ac:dyDescent="0.3">
      <c r="L118" s="13"/>
    </row>
    <row r="119" spans="12:12" x14ac:dyDescent="0.3">
      <c r="L119" s="13"/>
    </row>
    <row r="120" spans="12:12" x14ac:dyDescent="0.3">
      <c r="L120" s="13"/>
    </row>
    <row r="122" spans="12:12" x14ac:dyDescent="0.3">
      <c r="L122" s="13"/>
    </row>
  </sheetData>
  <mergeCells count="9">
    <mergeCell ref="A50:A55"/>
    <mergeCell ref="A56:A69"/>
    <mergeCell ref="A70:A84"/>
    <mergeCell ref="A4:A18"/>
    <mergeCell ref="B1:G1"/>
    <mergeCell ref="A19:A21"/>
    <mergeCell ref="A22:A30"/>
    <mergeCell ref="A31:A42"/>
    <mergeCell ref="A43:A49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C24F-96A0-4E86-9145-E62846FA0F35}">
  <dimension ref="A1:L122"/>
  <sheetViews>
    <sheetView zoomScale="105" zoomScaleNormal="130" workbookViewId="0">
      <pane ySplit="3" topLeftCell="A4" activePane="bottomLeft" state="frozen"/>
      <selection pane="bottomLeft" activeCell="G5" sqref="G5"/>
    </sheetView>
  </sheetViews>
  <sheetFormatPr defaultRowHeight="14.4" x14ac:dyDescent="0.3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21875" style="2" bestFit="1" customWidth="1"/>
    <col min="7" max="7" width="63.5546875" style="2" bestFit="1" customWidth="1"/>
  </cols>
  <sheetData>
    <row r="1" spans="1:7" x14ac:dyDescent="0.3">
      <c r="B1" s="39" t="s">
        <v>119</v>
      </c>
      <c r="C1" s="40"/>
      <c r="D1" s="40"/>
      <c r="E1" s="40"/>
      <c r="F1" s="40"/>
      <c r="G1" s="40"/>
    </row>
    <row r="2" spans="1:7" x14ac:dyDescent="0.3">
      <c r="B2" s="29"/>
      <c r="C2" s="30"/>
      <c r="D2" s="30"/>
      <c r="E2" s="30"/>
      <c r="F2" s="30"/>
      <c r="G2" s="30"/>
    </row>
    <row r="3" spans="1:7" x14ac:dyDescent="0.3">
      <c r="B3" s="4" t="s">
        <v>1</v>
      </c>
      <c r="C3" s="5" t="s">
        <v>0</v>
      </c>
      <c r="D3" s="5" t="s">
        <v>78</v>
      </c>
      <c r="E3" s="5" t="s">
        <v>79</v>
      </c>
      <c r="F3" s="6" t="s">
        <v>2</v>
      </c>
      <c r="G3" s="6" t="s">
        <v>3</v>
      </c>
    </row>
    <row r="4" spans="1:7" ht="14.4" customHeight="1" x14ac:dyDescent="0.3">
      <c r="A4" s="41" t="s">
        <v>37</v>
      </c>
      <c r="B4" s="8" t="s">
        <v>275</v>
      </c>
      <c r="C4" s="11">
        <f>30/(0.2*60)</f>
        <v>2.5</v>
      </c>
      <c r="D4" s="11">
        <f>C4*0.8</f>
        <v>2</v>
      </c>
      <c r="E4" s="11">
        <f>C4*1.2</f>
        <v>3</v>
      </c>
      <c r="F4" s="3" t="s">
        <v>24</v>
      </c>
      <c r="G4" s="3" t="s">
        <v>277</v>
      </c>
    </row>
    <row r="5" spans="1:7" ht="15" customHeight="1" x14ac:dyDescent="0.3">
      <c r="A5" s="41"/>
      <c r="B5" s="8" t="s">
        <v>276</v>
      </c>
      <c r="C5" s="11">
        <f>30/(0.2*60)</f>
        <v>2.5</v>
      </c>
      <c r="D5" s="11">
        <f>C5*0.8</f>
        <v>2</v>
      </c>
      <c r="E5" s="11">
        <f>C5*1.2</f>
        <v>3</v>
      </c>
      <c r="F5" s="3" t="s">
        <v>24</v>
      </c>
      <c r="G5" s="3" t="s">
        <v>278</v>
      </c>
    </row>
    <row r="6" spans="1:7" x14ac:dyDescent="0.3">
      <c r="A6" s="41"/>
      <c r="B6" s="8" t="s">
        <v>5</v>
      </c>
      <c r="C6" s="26">
        <v>1000</v>
      </c>
      <c r="D6" s="26">
        <v>1000</v>
      </c>
      <c r="E6" s="26">
        <v>1000</v>
      </c>
      <c r="F6" s="3" t="s">
        <v>4</v>
      </c>
      <c r="G6" s="3" t="s">
        <v>80</v>
      </c>
    </row>
    <row r="7" spans="1:7" x14ac:dyDescent="0.3">
      <c r="A7" s="41"/>
      <c r="B7" s="8" t="s">
        <v>205</v>
      </c>
      <c r="C7" s="11">
        <v>1920</v>
      </c>
      <c r="D7" s="11">
        <f>C7*0.8</f>
        <v>1536</v>
      </c>
      <c r="E7" s="11">
        <v>1920</v>
      </c>
      <c r="F7" s="3" t="s">
        <v>215</v>
      </c>
      <c r="G7" s="3" t="s">
        <v>272</v>
      </c>
    </row>
    <row r="8" spans="1:7" x14ac:dyDescent="0.3">
      <c r="A8" s="41"/>
      <c r="B8" s="8" t="s">
        <v>206</v>
      </c>
      <c r="C8" s="11">
        <v>1.82</v>
      </c>
      <c r="D8" s="11">
        <f>C8*0.7</f>
        <v>1.274</v>
      </c>
      <c r="E8" s="11">
        <f>C8*1.1</f>
        <v>2.0020000000000002</v>
      </c>
      <c r="F8" s="3" t="s">
        <v>216</v>
      </c>
      <c r="G8" s="3" t="s">
        <v>271</v>
      </c>
    </row>
    <row r="9" spans="1:7" x14ac:dyDescent="0.3">
      <c r="A9" s="41"/>
      <c r="B9" s="8" t="s">
        <v>207</v>
      </c>
      <c r="C9" s="11">
        <v>5</v>
      </c>
      <c r="D9" s="11">
        <v>5</v>
      </c>
      <c r="E9" s="11">
        <v>5</v>
      </c>
      <c r="F9" s="3" t="s">
        <v>126</v>
      </c>
      <c r="G9" s="3" t="s">
        <v>254</v>
      </c>
    </row>
    <row r="10" spans="1:7" x14ac:dyDescent="0.3">
      <c r="A10" s="41"/>
      <c r="B10" s="8" t="s">
        <v>55</v>
      </c>
      <c r="C10" s="11">
        <v>25</v>
      </c>
      <c r="D10" s="11">
        <f>C10*0.8</f>
        <v>20</v>
      </c>
      <c r="E10" s="11">
        <f>C10*1.2</f>
        <v>30</v>
      </c>
      <c r="F10" s="3" t="s">
        <v>9</v>
      </c>
      <c r="G10" s="3" t="s">
        <v>81</v>
      </c>
    </row>
    <row r="11" spans="1:7" x14ac:dyDescent="0.3">
      <c r="A11" s="41"/>
      <c r="B11" s="8" t="s">
        <v>214</v>
      </c>
      <c r="C11" s="11">
        <v>4000</v>
      </c>
      <c r="D11" s="11">
        <v>4000</v>
      </c>
      <c r="E11" s="11">
        <v>4000</v>
      </c>
      <c r="F11" s="3" t="s">
        <v>6</v>
      </c>
      <c r="G11" s="3" t="s">
        <v>261</v>
      </c>
    </row>
    <row r="12" spans="1:7" x14ac:dyDescent="0.3">
      <c r="A12" s="41"/>
      <c r="B12" s="8" t="s">
        <v>123</v>
      </c>
      <c r="C12" s="11">
        <v>4000</v>
      </c>
      <c r="D12" s="11">
        <v>4000</v>
      </c>
      <c r="E12" s="11">
        <v>4000</v>
      </c>
      <c r="F12" s="3" t="s">
        <v>6</v>
      </c>
      <c r="G12" s="3" t="s">
        <v>262</v>
      </c>
    </row>
    <row r="13" spans="1:7" x14ac:dyDescent="0.3">
      <c r="A13" s="41"/>
      <c r="B13" s="8" t="s">
        <v>208</v>
      </c>
      <c r="C13" s="32">
        <v>30</v>
      </c>
      <c r="D13" s="32">
        <f>C13*0.8</f>
        <v>24</v>
      </c>
      <c r="E13" s="32">
        <f>C13*1.2</f>
        <v>36</v>
      </c>
      <c r="F13" s="33"/>
      <c r="G13" s="33" t="s">
        <v>255</v>
      </c>
    </row>
    <row r="14" spans="1:7" x14ac:dyDescent="0.3">
      <c r="A14" s="41"/>
      <c r="B14" s="8" t="s">
        <v>209</v>
      </c>
      <c r="C14" s="32">
        <v>60</v>
      </c>
      <c r="D14" s="32">
        <f t="shared" ref="D14:D15" si="0">C14*0.8</f>
        <v>48</v>
      </c>
      <c r="E14" s="32">
        <f t="shared" ref="E14:E15" si="1">C14*1.2</f>
        <v>72</v>
      </c>
      <c r="F14" s="33"/>
      <c r="G14" s="33" t="s">
        <v>256</v>
      </c>
    </row>
    <row r="15" spans="1:7" x14ac:dyDescent="0.3">
      <c r="A15" s="41"/>
      <c r="B15" s="8" t="s">
        <v>210</v>
      </c>
      <c r="C15" s="32">
        <v>10</v>
      </c>
      <c r="D15" s="32">
        <f t="shared" si="0"/>
        <v>8</v>
      </c>
      <c r="E15" s="32">
        <f t="shared" si="1"/>
        <v>12</v>
      </c>
      <c r="F15" s="33"/>
      <c r="G15" s="33" t="s">
        <v>257</v>
      </c>
    </row>
    <row r="16" spans="1:7" x14ac:dyDescent="0.3">
      <c r="A16" s="41"/>
      <c r="B16" s="8" t="s">
        <v>211</v>
      </c>
      <c r="C16" s="32">
        <v>30</v>
      </c>
      <c r="D16" s="32">
        <f>C16*0.8</f>
        <v>24</v>
      </c>
      <c r="E16" s="32">
        <f>C16*1.2</f>
        <v>36</v>
      </c>
      <c r="F16" s="33"/>
      <c r="G16" s="33" t="s">
        <v>258</v>
      </c>
    </row>
    <row r="17" spans="1:7" x14ac:dyDescent="0.3">
      <c r="A17" s="41"/>
      <c r="B17" s="8" t="s">
        <v>212</v>
      </c>
      <c r="C17" s="32">
        <v>60</v>
      </c>
      <c r="D17" s="32">
        <f t="shared" ref="D17:D18" si="2">C17*0.8</f>
        <v>48</v>
      </c>
      <c r="E17" s="32">
        <f t="shared" ref="E17:E18" si="3">C17*1.2</f>
        <v>72</v>
      </c>
      <c r="F17" s="33"/>
      <c r="G17" s="33" t="s">
        <v>259</v>
      </c>
    </row>
    <row r="18" spans="1:7" x14ac:dyDescent="0.3">
      <c r="A18" s="78"/>
      <c r="B18" s="8" t="s">
        <v>213</v>
      </c>
      <c r="C18" s="32">
        <v>10</v>
      </c>
      <c r="D18" s="32">
        <f t="shared" si="2"/>
        <v>8</v>
      </c>
      <c r="E18" s="32">
        <f t="shared" si="3"/>
        <v>12</v>
      </c>
      <c r="F18" s="33"/>
      <c r="G18" s="33" t="s">
        <v>260</v>
      </c>
    </row>
    <row r="19" spans="1:7" s="31" customFormat="1" ht="14.7" customHeight="1" x14ac:dyDescent="0.3">
      <c r="A19" s="42" t="s">
        <v>57</v>
      </c>
      <c r="B19" s="74" t="s">
        <v>58</v>
      </c>
      <c r="C19" s="75">
        <f>107087/500*C23</f>
        <v>107087</v>
      </c>
      <c r="D19" s="75">
        <f>107087/500*D23</f>
        <v>85669.6</v>
      </c>
      <c r="E19" s="75">
        <f>107087/500*E23</f>
        <v>128504.40000000001</v>
      </c>
      <c r="F19" s="76" t="s">
        <v>56</v>
      </c>
      <c r="G19" s="76" t="s">
        <v>82</v>
      </c>
    </row>
    <row r="20" spans="1:7" s="31" customFormat="1" x14ac:dyDescent="0.3">
      <c r="A20" s="43"/>
      <c r="B20" s="74" t="s">
        <v>63</v>
      </c>
      <c r="C20" s="75">
        <f>190/500*C23</f>
        <v>190</v>
      </c>
      <c r="D20" s="75">
        <f t="shared" ref="D20:E20" si="4">190/500*D23</f>
        <v>152</v>
      </c>
      <c r="E20" s="75">
        <f t="shared" si="4"/>
        <v>228</v>
      </c>
      <c r="F20" s="76" t="s">
        <v>70</v>
      </c>
      <c r="G20" s="76" t="s">
        <v>83</v>
      </c>
    </row>
    <row r="21" spans="1:7" s="31" customFormat="1" x14ac:dyDescent="0.3">
      <c r="A21" s="43"/>
      <c r="B21" s="74" t="s">
        <v>64</v>
      </c>
      <c r="C21" s="75">
        <f>3000/4/500*C23</f>
        <v>750</v>
      </c>
      <c r="D21" s="75">
        <f t="shared" ref="D21:E21" si="5">3000/4/500*D23</f>
        <v>600</v>
      </c>
      <c r="E21" s="75">
        <f t="shared" si="5"/>
        <v>900</v>
      </c>
      <c r="F21" s="76" t="s">
        <v>70</v>
      </c>
      <c r="G21" s="76" t="s">
        <v>84</v>
      </c>
    </row>
    <row r="22" spans="1:7" ht="14.4" customHeight="1" x14ac:dyDescent="0.3">
      <c r="A22" s="51" t="s">
        <v>59</v>
      </c>
      <c r="B22" s="59" t="s">
        <v>60</v>
      </c>
      <c r="C22" s="77">
        <v>48</v>
      </c>
      <c r="D22" s="77">
        <v>48</v>
      </c>
      <c r="E22" s="77">
        <f>C22*1.2</f>
        <v>57.599999999999994</v>
      </c>
      <c r="F22" s="61" t="s">
        <v>62</v>
      </c>
      <c r="G22" s="61" t="s">
        <v>61</v>
      </c>
    </row>
    <row r="23" spans="1:7" x14ac:dyDescent="0.3">
      <c r="A23" s="52"/>
      <c r="B23" s="22" t="s">
        <v>65</v>
      </c>
      <c r="C23" s="24">
        <v>500</v>
      </c>
      <c r="D23" s="24">
        <f>C23*0.8</f>
        <v>400</v>
      </c>
      <c r="E23" s="24">
        <f>C23*1.2</f>
        <v>600</v>
      </c>
      <c r="F23" s="23" t="s">
        <v>67</v>
      </c>
      <c r="G23" s="23" t="s">
        <v>66</v>
      </c>
    </row>
    <row r="24" spans="1:7" x14ac:dyDescent="0.3">
      <c r="A24" s="52"/>
      <c r="B24" s="22" t="s">
        <v>263</v>
      </c>
      <c r="C24" s="24">
        <f>6354*3</f>
        <v>19062</v>
      </c>
      <c r="D24" s="24">
        <f>C24*0.6</f>
        <v>11437.199999999999</v>
      </c>
      <c r="E24" s="24">
        <f>C24*1.4</f>
        <v>26686.799999999999</v>
      </c>
      <c r="F24" s="23" t="s">
        <v>68</v>
      </c>
      <c r="G24" s="23" t="s">
        <v>268</v>
      </c>
    </row>
    <row r="25" spans="1:7" x14ac:dyDescent="0.3">
      <c r="A25" s="52"/>
      <c r="B25" s="22" t="s">
        <v>124</v>
      </c>
      <c r="C25" s="24">
        <f>6354*3</f>
        <v>19062</v>
      </c>
      <c r="D25" s="24">
        <f>C25*0.6</f>
        <v>11437.199999999999</v>
      </c>
      <c r="E25" s="24">
        <f>C25*1.4</f>
        <v>26686.799999999999</v>
      </c>
      <c r="F25" s="23" t="s">
        <v>68</v>
      </c>
      <c r="G25" s="23" t="s">
        <v>269</v>
      </c>
    </row>
    <row r="26" spans="1:7" x14ac:dyDescent="0.3">
      <c r="A26" s="52"/>
      <c r="B26" s="59" t="s">
        <v>264</v>
      </c>
      <c r="C26" s="60">
        <v>10</v>
      </c>
      <c r="D26" s="60">
        <f>C26*0.4</f>
        <v>4</v>
      </c>
      <c r="E26" s="60">
        <f>C26*1.6</f>
        <v>16</v>
      </c>
      <c r="F26" s="61" t="s">
        <v>69</v>
      </c>
      <c r="G26" s="61" t="s">
        <v>266</v>
      </c>
    </row>
    <row r="27" spans="1:7" x14ac:dyDescent="0.3">
      <c r="A27" s="52"/>
      <c r="B27" s="59" t="s">
        <v>265</v>
      </c>
      <c r="C27" s="60">
        <v>10</v>
      </c>
      <c r="D27" s="60">
        <f>C27*0.4</f>
        <v>4</v>
      </c>
      <c r="E27" s="60">
        <f>C27*1.6</f>
        <v>16</v>
      </c>
      <c r="F27" s="61" t="s">
        <v>69</v>
      </c>
      <c r="G27" s="61" t="s">
        <v>267</v>
      </c>
    </row>
    <row r="28" spans="1:7" x14ac:dyDescent="0.3">
      <c r="A28" s="52"/>
      <c r="B28" s="22" t="s">
        <v>71</v>
      </c>
      <c r="C28" s="24">
        <v>5</v>
      </c>
      <c r="D28" s="24">
        <f>C28</f>
        <v>5</v>
      </c>
      <c r="E28" s="24">
        <f>C28</f>
        <v>5</v>
      </c>
      <c r="F28" s="23" t="s">
        <v>69</v>
      </c>
      <c r="G28" s="23" t="s">
        <v>74</v>
      </c>
    </row>
    <row r="29" spans="1:7" x14ac:dyDescent="0.3">
      <c r="A29" s="52"/>
      <c r="B29" s="22" t="s">
        <v>72</v>
      </c>
      <c r="C29" s="24">
        <v>2</v>
      </c>
      <c r="D29" s="24">
        <f>C29</f>
        <v>2</v>
      </c>
      <c r="E29" s="24">
        <f>C29</f>
        <v>2</v>
      </c>
      <c r="F29" s="23" t="s">
        <v>69</v>
      </c>
      <c r="G29" s="23" t="s">
        <v>73</v>
      </c>
    </row>
    <row r="30" spans="1:7" x14ac:dyDescent="0.3">
      <c r="A30" s="52"/>
      <c r="B30" s="22" t="s">
        <v>75</v>
      </c>
      <c r="C30" s="24">
        <v>3100</v>
      </c>
      <c r="D30" s="24">
        <f>C30*0.8</f>
        <v>2480</v>
      </c>
      <c r="E30" s="24">
        <f>C30*1.2</f>
        <v>3720</v>
      </c>
      <c r="F30" s="23" t="s">
        <v>8</v>
      </c>
      <c r="G30" s="23" t="s">
        <v>76</v>
      </c>
    </row>
    <row r="31" spans="1:7" ht="14.4" customHeight="1" x14ac:dyDescent="0.3">
      <c r="A31" s="44" t="s">
        <v>34</v>
      </c>
      <c r="B31" s="9" t="s">
        <v>11</v>
      </c>
      <c r="C31" s="12">
        <v>0.3</v>
      </c>
      <c r="D31" s="12">
        <f>C31*0.8</f>
        <v>0.24</v>
      </c>
      <c r="E31" s="12">
        <f>C31*1.2</f>
        <v>0.36</v>
      </c>
      <c r="F31" s="7"/>
      <c r="G31" s="7" t="s">
        <v>220</v>
      </c>
    </row>
    <row r="32" spans="1:7" ht="14.4" customHeight="1" x14ac:dyDescent="0.3">
      <c r="A32" s="45"/>
      <c r="B32" s="9" t="s">
        <v>12</v>
      </c>
      <c r="C32" s="12">
        <v>0.3</v>
      </c>
      <c r="D32" s="12">
        <f>C32*0.8</f>
        <v>0.24</v>
      </c>
      <c r="E32" s="12">
        <f>C32*1.2</f>
        <v>0.36</v>
      </c>
      <c r="F32" s="7"/>
      <c r="G32" s="7" t="s">
        <v>221</v>
      </c>
    </row>
    <row r="33" spans="1:7" x14ac:dyDescent="0.3">
      <c r="A33" s="45"/>
      <c r="B33" s="9" t="s">
        <v>222</v>
      </c>
      <c r="C33" s="12">
        <v>0.1</v>
      </c>
      <c r="D33" s="12">
        <f t="shared" ref="D33:D48" si="6">C33*0.8</f>
        <v>8.0000000000000016E-2</v>
      </c>
      <c r="E33" s="12">
        <f t="shared" ref="E33:E48" si="7">C33*1.2</f>
        <v>0.12</v>
      </c>
      <c r="F33" s="7"/>
      <c r="G33" s="7" t="s">
        <v>223</v>
      </c>
    </row>
    <row r="34" spans="1:7" x14ac:dyDescent="0.3">
      <c r="A34" s="45"/>
      <c r="B34" s="9" t="s">
        <v>19</v>
      </c>
      <c r="C34" s="12">
        <v>0.1</v>
      </c>
      <c r="D34" s="12">
        <f t="shared" si="6"/>
        <v>8.0000000000000016E-2</v>
      </c>
      <c r="E34" s="12">
        <f t="shared" si="7"/>
        <v>0.12</v>
      </c>
      <c r="F34" s="7"/>
      <c r="G34" s="7" t="s">
        <v>85</v>
      </c>
    </row>
    <row r="35" spans="1:7" x14ac:dyDescent="0.3">
      <c r="A35" s="45"/>
      <c r="B35" s="9" t="s">
        <v>13</v>
      </c>
      <c r="C35" s="12">
        <v>0.05</v>
      </c>
      <c r="D35" s="12">
        <f t="shared" si="6"/>
        <v>4.0000000000000008E-2</v>
      </c>
      <c r="E35" s="12">
        <f t="shared" si="7"/>
        <v>0.06</v>
      </c>
      <c r="F35" s="7"/>
      <c r="G35" s="7" t="s">
        <v>86</v>
      </c>
    </row>
    <row r="36" spans="1:7" x14ac:dyDescent="0.3">
      <c r="A36" s="45"/>
      <c r="B36" s="9" t="s">
        <v>14</v>
      </c>
      <c r="C36" s="12">
        <v>0.05</v>
      </c>
      <c r="D36" s="12">
        <f t="shared" si="6"/>
        <v>4.0000000000000008E-2</v>
      </c>
      <c r="E36" s="12">
        <f t="shared" si="7"/>
        <v>0.06</v>
      </c>
      <c r="F36" s="7"/>
      <c r="G36" s="7" t="s">
        <v>87</v>
      </c>
    </row>
    <row r="37" spans="1:7" x14ac:dyDescent="0.3">
      <c r="A37" s="45"/>
      <c r="B37" s="9" t="s">
        <v>15</v>
      </c>
      <c r="C37" s="12">
        <v>1.5</v>
      </c>
      <c r="D37" s="12">
        <f t="shared" si="6"/>
        <v>1.2000000000000002</v>
      </c>
      <c r="E37" s="12">
        <f t="shared" si="7"/>
        <v>1.7999999999999998</v>
      </c>
      <c r="F37" s="7"/>
      <c r="G37" s="7" t="s">
        <v>224</v>
      </c>
    </row>
    <row r="38" spans="1:7" x14ac:dyDescent="0.3">
      <c r="A38" s="45"/>
      <c r="B38" s="9" t="s">
        <v>16</v>
      </c>
      <c r="C38" s="12">
        <v>1.5</v>
      </c>
      <c r="D38" s="12">
        <f t="shared" si="6"/>
        <v>1.2000000000000002</v>
      </c>
      <c r="E38" s="12">
        <f t="shared" si="7"/>
        <v>1.7999999999999998</v>
      </c>
      <c r="F38" s="7"/>
      <c r="G38" s="7" t="s">
        <v>225</v>
      </c>
    </row>
    <row r="39" spans="1:7" x14ac:dyDescent="0.3">
      <c r="A39" s="45"/>
      <c r="B39" s="9" t="s">
        <v>226</v>
      </c>
      <c r="C39" s="12">
        <v>1.2</v>
      </c>
      <c r="D39" s="12">
        <f t="shared" si="6"/>
        <v>0.96</v>
      </c>
      <c r="E39" s="12">
        <f t="shared" si="7"/>
        <v>1.44</v>
      </c>
      <c r="F39" s="7"/>
      <c r="G39" s="7" t="s">
        <v>227</v>
      </c>
    </row>
    <row r="40" spans="1:7" x14ac:dyDescent="0.3">
      <c r="A40" s="45"/>
      <c r="B40" s="9" t="s">
        <v>20</v>
      </c>
      <c r="C40" s="12">
        <v>1.2</v>
      </c>
      <c r="D40" s="12">
        <f t="shared" si="6"/>
        <v>0.96</v>
      </c>
      <c r="E40" s="12">
        <f t="shared" si="7"/>
        <v>1.44</v>
      </c>
      <c r="F40" s="7"/>
      <c r="G40" s="7" t="s">
        <v>88</v>
      </c>
    </row>
    <row r="41" spans="1:7" x14ac:dyDescent="0.3">
      <c r="A41" s="45"/>
      <c r="B41" s="9" t="s">
        <v>17</v>
      </c>
      <c r="C41" s="12">
        <v>15</v>
      </c>
      <c r="D41" s="12">
        <f t="shared" si="6"/>
        <v>12</v>
      </c>
      <c r="E41" s="12">
        <f t="shared" si="7"/>
        <v>18</v>
      </c>
      <c r="F41" s="7"/>
      <c r="G41" s="7" t="s">
        <v>89</v>
      </c>
    </row>
    <row r="42" spans="1:7" x14ac:dyDescent="0.3">
      <c r="A42" s="45"/>
      <c r="B42" s="9" t="s">
        <v>18</v>
      </c>
      <c r="C42" s="12">
        <v>15</v>
      </c>
      <c r="D42" s="12">
        <f t="shared" si="6"/>
        <v>12</v>
      </c>
      <c r="E42" s="12">
        <f t="shared" si="7"/>
        <v>18</v>
      </c>
      <c r="F42" s="7"/>
      <c r="G42" s="7" t="s">
        <v>90</v>
      </c>
    </row>
    <row r="43" spans="1:7" ht="14.4" customHeight="1" x14ac:dyDescent="0.3">
      <c r="A43" s="46" t="s">
        <v>35</v>
      </c>
      <c r="B43" s="62" t="s">
        <v>120</v>
      </c>
      <c r="C43" s="65">
        <v>100000</v>
      </c>
      <c r="D43" s="65">
        <f t="shared" si="6"/>
        <v>80000</v>
      </c>
      <c r="E43" s="65">
        <f t="shared" si="7"/>
        <v>120000</v>
      </c>
      <c r="F43" s="64" t="s">
        <v>56</v>
      </c>
      <c r="G43" s="66" t="s">
        <v>228</v>
      </c>
    </row>
    <row r="44" spans="1:7" ht="14.4" customHeight="1" x14ac:dyDescent="0.3">
      <c r="A44" s="47"/>
      <c r="B44" s="62" t="s">
        <v>121</v>
      </c>
      <c r="C44" s="65">
        <v>20000</v>
      </c>
      <c r="D44" s="65">
        <f t="shared" si="6"/>
        <v>16000</v>
      </c>
      <c r="E44" s="65">
        <f t="shared" si="7"/>
        <v>24000</v>
      </c>
      <c r="F44" s="64" t="s">
        <v>56</v>
      </c>
      <c r="G44" s="66" t="s">
        <v>229</v>
      </c>
    </row>
    <row r="45" spans="1:7" ht="14.4" customHeight="1" x14ac:dyDescent="0.3">
      <c r="A45" s="47"/>
      <c r="B45" s="62" t="s">
        <v>122</v>
      </c>
      <c r="C45" s="65">
        <v>40000</v>
      </c>
      <c r="D45" s="65">
        <f t="shared" si="6"/>
        <v>32000</v>
      </c>
      <c r="E45" s="65">
        <f t="shared" si="7"/>
        <v>48000</v>
      </c>
      <c r="F45" s="64" t="s">
        <v>56</v>
      </c>
      <c r="G45" s="66" t="s">
        <v>230</v>
      </c>
    </row>
    <row r="46" spans="1:7" x14ac:dyDescent="0.3">
      <c r="A46" s="47"/>
      <c r="B46" s="62" t="s">
        <v>21</v>
      </c>
      <c r="C46" s="63">
        <f>80/18000*(2*C24)</f>
        <v>169.44</v>
      </c>
      <c r="D46" s="63">
        <f t="shared" si="6"/>
        <v>135.55199999999999</v>
      </c>
      <c r="E46" s="63">
        <f t="shared" si="7"/>
        <v>203.328</v>
      </c>
      <c r="F46" s="64" t="s">
        <v>70</v>
      </c>
      <c r="G46" s="66" t="s">
        <v>91</v>
      </c>
    </row>
    <row r="47" spans="1:7" x14ac:dyDescent="0.3">
      <c r="A47" s="47"/>
      <c r="B47" s="62" t="s">
        <v>22</v>
      </c>
      <c r="C47" s="63">
        <f>64/18000*(2*C24)</f>
        <v>135.55199999999999</v>
      </c>
      <c r="D47" s="63">
        <f t="shared" si="6"/>
        <v>108.44159999999999</v>
      </c>
      <c r="E47" s="63">
        <f t="shared" si="7"/>
        <v>162.66239999999999</v>
      </c>
      <c r="F47" s="64" t="s">
        <v>70</v>
      </c>
      <c r="G47" s="66" t="s">
        <v>92</v>
      </c>
    </row>
    <row r="48" spans="1:7" x14ac:dyDescent="0.3">
      <c r="A48" s="47"/>
      <c r="B48" s="62" t="s">
        <v>23</v>
      </c>
      <c r="C48" s="63">
        <f>(15+15+20+20+20+20+19+19+20+20+20+20+20+20)/1000/18000*(2*C24)</f>
        <v>0.56762400000000002</v>
      </c>
      <c r="D48" s="63">
        <f t="shared" si="6"/>
        <v>0.45409920000000004</v>
      </c>
      <c r="E48" s="63">
        <f t="shared" si="7"/>
        <v>0.6811488</v>
      </c>
      <c r="F48" s="64" t="s">
        <v>70</v>
      </c>
      <c r="G48" s="66" t="s">
        <v>93</v>
      </c>
    </row>
    <row r="49" spans="1:12" x14ac:dyDescent="0.3">
      <c r="A49" s="48"/>
      <c r="B49" s="62" t="s">
        <v>218</v>
      </c>
      <c r="C49" s="63">
        <v>10</v>
      </c>
      <c r="D49" s="63">
        <v>10</v>
      </c>
      <c r="E49" s="63">
        <v>10</v>
      </c>
      <c r="F49" s="64" t="s">
        <v>219</v>
      </c>
      <c r="G49" s="66" t="s">
        <v>270</v>
      </c>
    </row>
    <row r="50" spans="1:12" ht="14.4" customHeight="1" x14ac:dyDescent="0.3">
      <c r="A50" s="49" t="s">
        <v>36</v>
      </c>
      <c r="B50" s="14" t="s">
        <v>25</v>
      </c>
      <c r="C50" s="15">
        <v>1500</v>
      </c>
      <c r="D50" s="15">
        <f>C50*0.8</f>
        <v>1200</v>
      </c>
      <c r="E50" s="15">
        <f>C50*1.2</f>
        <v>1800</v>
      </c>
      <c r="F50" s="16" t="s">
        <v>7</v>
      </c>
      <c r="G50" s="16" t="s">
        <v>94</v>
      </c>
    </row>
    <row r="51" spans="1:12" x14ac:dyDescent="0.3">
      <c r="A51" s="50"/>
      <c r="B51" s="14" t="s">
        <v>26</v>
      </c>
      <c r="C51" s="15">
        <v>2000</v>
      </c>
      <c r="D51" s="15">
        <f t="shared" ref="D51:D55" si="8">C51*0.8</f>
        <v>1600</v>
      </c>
      <c r="E51" s="15">
        <f t="shared" ref="E51:E55" si="9">C51*1.2</f>
        <v>2400</v>
      </c>
      <c r="F51" s="16" t="s">
        <v>7</v>
      </c>
      <c r="G51" s="16" t="s">
        <v>95</v>
      </c>
    </row>
    <row r="52" spans="1:12" x14ac:dyDescent="0.3">
      <c r="A52" s="50"/>
      <c r="B52" s="14" t="s">
        <v>27</v>
      </c>
      <c r="C52" s="15">
        <v>500</v>
      </c>
      <c r="D52" s="15">
        <f t="shared" si="8"/>
        <v>400</v>
      </c>
      <c r="E52" s="15">
        <f t="shared" si="9"/>
        <v>600</v>
      </c>
      <c r="F52" s="16" t="s">
        <v>7</v>
      </c>
      <c r="G52" s="16" t="s">
        <v>96</v>
      </c>
    </row>
    <row r="53" spans="1:12" x14ac:dyDescent="0.3">
      <c r="A53" s="50"/>
      <c r="B53" s="14" t="s">
        <v>28</v>
      </c>
      <c r="C53" s="15">
        <v>20</v>
      </c>
      <c r="D53" s="15">
        <f t="shared" si="8"/>
        <v>16</v>
      </c>
      <c r="E53" s="15">
        <f t="shared" si="9"/>
        <v>24</v>
      </c>
      <c r="F53" s="16" t="s">
        <v>31</v>
      </c>
      <c r="G53" s="16" t="s">
        <v>97</v>
      </c>
    </row>
    <row r="54" spans="1:12" x14ac:dyDescent="0.3">
      <c r="A54" s="50"/>
      <c r="B54" s="14" t="s">
        <v>29</v>
      </c>
      <c r="C54" s="15">
        <v>20</v>
      </c>
      <c r="D54" s="15">
        <f t="shared" si="8"/>
        <v>16</v>
      </c>
      <c r="E54" s="15">
        <f t="shared" si="9"/>
        <v>24</v>
      </c>
      <c r="F54" s="16" t="s">
        <v>31</v>
      </c>
      <c r="G54" s="16" t="s">
        <v>98</v>
      </c>
    </row>
    <row r="55" spans="1:12" x14ac:dyDescent="0.3">
      <c r="A55" s="50"/>
      <c r="B55" s="14" t="s">
        <v>30</v>
      </c>
      <c r="C55" s="15">
        <v>1</v>
      </c>
      <c r="D55" s="15">
        <f t="shared" si="8"/>
        <v>0.8</v>
      </c>
      <c r="E55" s="15">
        <f t="shared" si="9"/>
        <v>1.2</v>
      </c>
      <c r="F55" s="16" t="s">
        <v>31</v>
      </c>
      <c r="G55" s="16" t="s">
        <v>99</v>
      </c>
    </row>
    <row r="56" spans="1:12" ht="14.4" customHeight="1" x14ac:dyDescent="0.3">
      <c r="A56" s="53" t="s">
        <v>33</v>
      </c>
      <c r="B56" s="17" t="s">
        <v>231</v>
      </c>
      <c r="C56" s="25">
        <f>1700/3600</f>
        <v>0.47222222222222221</v>
      </c>
      <c r="D56" s="25">
        <f>C56*0.8</f>
        <v>0.37777777777777777</v>
      </c>
      <c r="E56" s="25">
        <f>C56*1.2</f>
        <v>0.56666666666666665</v>
      </c>
      <c r="F56" s="19" t="s">
        <v>10</v>
      </c>
      <c r="G56" s="19" t="s">
        <v>38</v>
      </c>
      <c r="L56" s="13"/>
    </row>
    <row r="57" spans="1:12" x14ac:dyDescent="0.3">
      <c r="A57" s="54"/>
      <c r="B57" s="17" t="s">
        <v>232</v>
      </c>
      <c r="C57" s="25">
        <f>1700/3600</f>
        <v>0.47222222222222221</v>
      </c>
      <c r="D57" s="18">
        <f t="shared" ref="D57:D64" si="10">C57*0.8</f>
        <v>0.37777777777777777</v>
      </c>
      <c r="E57" s="18">
        <f t="shared" ref="E57:E64" si="11">C57*1.2</f>
        <v>0.56666666666666665</v>
      </c>
      <c r="F57" s="19" t="s">
        <v>10</v>
      </c>
      <c r="G57" s="19" t="s">
        <v>102</v>
      </c>
      <c r="L57" s="13"/>
    </row>
    <row r="58" spans="1:12" x14ac:dyDescent="0.3">
      <c r="A58" s="54"/>
      <c r="B58" s="17" t="s">
        <v>233</v>
      </c>
      <c r="C58" s="25">
        <f>1700/3600</f>
        <v>0.47222222222222221</v>
      </c>
      <c r="D58" s="18">
        <f t="shared" si="10"/>
        <v>0.37777777777777777</v>
      </c>
      <c r="E58" s="18">
        <f t="shared" si="11"/>
        <v>0.56666666666666665</v>
      </c>
      <c r="F58" s="19" t="s">
        <v>10</v>
      </c>
      <c r="G58" s="19" t="s">
        <v>234</v>
      </c>
      <c r="L58" s="13"/>
    </row>
    <row r="59" spans="1:12" x14ac:dyDescent="0.3">
      <c r="A59" s="54"/>
      <c r="B59" s="17" t="s">
        <v>235</v>
      </c>
      <c r="C59" s="18">
        <v>1</v>
      </c>
      <c r="D59" s="18">
        <v>1</v>
      </c>
      <c r="E59" s="18">
        <v>1</v>
      </c>
      <c r="F59" s="19" t="s">
        <v>10</v>
      </c>
      <c r="G59" s="19" t="s">
        <v>236</v>
      </c>
      <c r="L59" s="13"/>
    </row>
    <row r="60" spans="1:12" x14ac:dyDescent="0.3">
      <c r="A60" s="54"/>
      <c r="B60" s="17" t="s">
        <v>237</v>
      </c>
      <c r="C60" s="27">
        <f>60*60</f>
        <v>3600</v>
      </c>
      <c r="D60" s="18">
        <f t="shared" si="10"/>
        <v>2880</v>
      </c>
      <c r="E60" s="18">
        <f t="shared" si="11"/>
        <v>4320</v>
      </c>
      <c r="F60" s="19" t="s">
        <v>238</v>
      </c>
      <c r="G60" s="19" t="s">
        <v>239</v>
      </c>
      <c r="L60" s="13"/>
    </row>
    <row r="61" spans="1:12" x14ac:dyDescent="0.3">
      <c r="A61" s="54"/>
      <c r="B61" s="17" t="s">
        <v>240</v>
      </c>
      <c r="C61" s="27">
        <v>120</v>
      </c>
      <c r="D61" s="18">
        <f t="shared" si="10"/>
        <v>96</v>
      </c>
      <c r="E61" s="18">
        <f t="shared" si="11"/>
        <v>144</v>
      </c>
      <c r="F61" s="19" t="s">
        <v>238</v>
      </c>
      <c r="G61" s="19" t="s">
        <v>241</v>
      </c>
      <c r="L61" s="13"/>
    </row>
    <row r="62" spans="1:12" x14ac:dyDescent="0.3">
      <c r="A62" s="54"/>
      <c r="B62" s="17" t="s">
        <v>242</v>
      </c>
      <c r="C62" s="27">
        <v>120</v>
      </c>
      <c r="D62" s="18">
        <f t="shared" si="10"/>
        <v>96</v>
      </c>
      <c r="E62" s="18">
        <f t="shared" si="11"/>
        <v>144</v>
      </c>
      <c r="F62" s="19" t="s">
        <v>238</v>
      </c>
      <c r="G62" s="19" t="s">
        <v>243</v>
      </c>
    </row>
    <row r="63" spans="1:12" x14ac:dyDescent="0.3">
      <c r="A63" s="54"/>
      <c r="B63" s="20" t="s">
        <v>244</v>
      </c>
      <c r="C63" s="28">
        <v>1</v>
      </c>
      <c r="D63" s="18">
        <v>1</v>
      </c>
      <c r="E63" s="18">
        <v>1</v>
      </c>
      <c r="F63" s="19" t="s">
        <v>238</v>
      </c>
      <c r="G63" s="19" t="s">
        <v>245</v>
      </c>
    </row>
    <row r="64" spans="1:12" x14ac:dyDescent="0.3">
      <c r="A64" s="54"/>
      <c r="B64" s="20" t="s">
        <v>118</v>
      </c>
      <c r="C64" s="28">
        <v>0</v>
      </c>
      <c r="D64" s="18">
        <v>0</v>
      </c>
      <c r="E64" s="18">
        <v>0</v>
      </c>
      <c r="F64" s="21" t="s">
        <v>125</v>
      </c>
      <c r="G64" s="19" t="s">
        <v>246</v>
      </c>
      <c r="L64" s="13"/>
    </row>
    <row r="65" spans="1:12" x14ac:dyDescent="0.3">
      <c r="A65" s="54"/>
      <c r="B65" s="20" t="s">
        <v>247</v>
      </c>
      <c r="C65" s="28">
        <v>1</v>
      </c>
      <c r="D65" s="18">
        <v>1</v>
      </c>
      <c r="E65" s="18">
        <v>1</v>
      </c>
      <c r="F65" s="21"/>
      <c r="G65" s="19" t="s">
        <v>248</v>
      </c>
      <c r="L65" s="13"/>
    </row>
    <row r="66" spans="1:12" ht="14.4" customHeight="1" x14ac:dyDescent="0.3">
      <c r="A66" s="54"/>
      <c r="B66" s="17" t="s">
        <v>249</v>
      </c>
      <c r="C66" s="18">
        <f>22.7/5</f>
        <v>4.54</v>
      </c>
      <c r="D66" s="18">
        <f>C66*0.8</f>
        <v>3.6320000000000001</v>
      </c>
      <c r="E66" s="18">
        <f>C66*1.2</f>
        <v>5.4479999999999995</v>
      </c>
      <c r="F66" s="19" t="s">
        <v>32</v>
      </c>
      <c r="G66" s="19" t="s">
        <v>100</v>
      </c>
      <c r="L66" s="13"/>
    </row>
    <row r="67" spans="1:12" x14ac:dyDescent="0.3">
      <c r="A67" s="54"/>
      <c r="B67" s="17" t="s">
        <v>250</v>
      </c>
      <c r="C67" s="18">
        <f>220/5</f>
        <v>44</v>
      </c>
      <c r="D67" s="18">
        <f>C67*0.8</f>
        <v>35.200000000000003</v>
      </c>
      <c r="E67" s="18">
        <f>C67*1.2</f>
        <v>52.8</v>
      </c>
      <c r="F67" s="19" t="s">
        <v>32</v>
      </c>
      <c r="G67" s="19" t="s">
        <v>251</v>
      </c>
      <c r="L67" s="13"/>
    </row>
    <row r="68" spans="1:12" x14ac:dyDescent="0.3">
      <c r="A68" s="54"/>
      <c r="B68" s="17" t="s">
        <v>252</v>
      </c>
      <c r="C68" s="18">
        <f>4.5/5</f>
        <v>0.9</v>
      </c>
      <c r="D68" s="18">
        <f>C68*0.8</f>
        <v>0.72000000000000008</v>
      </c>
      <c r="E68" s="18">
        <f>C68*1.2</f>
        <v>1.08</v>
      </c>
      <c r="F68" s="19" t="s">
        <v>32</v>
      </c>
      <c r="G68" s="19" t="s">
        <v>253</v>
      </c>
      <c r="L68" s="13"/>
    </row>
    <row r="69" spans="1:12" x14ac:dyDescent="0.3">
      <c r="A69" s="55"/>
      <c r="B69" s="17" t="s">
        <v>77</v>
      </c>
      <c r="C69" s="18">
        <f>53.328/5</f>
        <v>10.665600000000001</v>
      </c>
      <c r="D69" s="18">
        <f>C69*0.8</f>
        <v>8.5324800000000014</v>
      </c>
      <c r="E69" s="18">
        <f>C69*1.2</f>
        <v>12.798720000000001</v>
      </c>
      <c r="F69" s="19" t="s">
        <v>32</v>
      </c>
      <c r="G69" s="19" t="s">
        <v>101</v>
      </c>
      <c r="L69" s="13"/>
    </row>
    <row r="70" spans="1:12" ht="14.4" customHeight="1" x14ac:dyDescent="0.3">
      <c r="A70" s="37" t="s">
        <v>39</v>
      </c>
      <c r="B70" s="67" t="s">
        <v>40</v>
      </c>
      <c r="C70" s="68">
        <v>0.25</v>
      </c>
      <c r="D70" s="68">
        <f>C70</f>
        <v>0.25</v>
      </c>
      <c r="E70" s="68">
        <f>C70</f>
        <v>0.25</v>
      </c>
      <c r="F70" s="69"/>
      <c r="G70" s="69" t="s">
        <v>103</v>
      </c>
    </row>
    <row r="71" spans="1:12" x14ac:dyDescent="0.3">
      <c r="A71" s="38"/>
      <c r="B71" s="67" t="s">
        <v>49</v>
      </c>
      <c r="C71" s="68">
        <v>0.2</v>
      </c>
      <c r="D71" s="68">
        <f t="shared" ref="D71:D84" si="12">C71</f>
        <v>0.2</v>
      </c>
      <c r="E71" s="68">
        <f t="shared" ref="E71:E84" si="13">C71</f>
        <v>0.2</v>
      </c>
      <c r="F71" s="69"/>
      <c r="G71" s="69" t="s">
        <v>104</v>
      </c>
    </row>
    <row r="72" spans="1:12" x14ac:dyDescent="0.3">
      <c r="A72" s="38"/>
      <c r="B72" s="67" t="s">
        <v>41</v>
      </c>
      <c r="C72" s="68">
        <v>0.2</v>
      </c>
      <c r="D72" s="68">
        <f t="shared" si="12"/>
        <v>0.2</v>
      </c>
      <c r="E72" s="68">
        <f t="shared" si="13"/>
        <v>0.2</v>
      </c>
      <c r="F72" s="69"/>
      <c r="G72" s="69" t="s">
        <v>105</v>
      </c>
    </row>
    <row r="73" spans="1:12" x14ac:dyDescent="0.3">
      <c r="A73" s="38"/>
      <c r="B73" s="67" t="s">
        <v>42</v>
      </c>
      <c r="C73" s="70">
        <v>0.2</v>
      </c>
      <c r="D73" s="68">
        <f t="shared" si="12"/>
        <v>0.2</v>
      </c>
      <c r="E73" s="68">
        <f t="shared" si="13"/>
        <v>0.2</v>
      </c>
      <c r="F73" s="69"/>
      <c r="G73" s="69" t="s">
        <v>106</v>
      </c>
    </row>
    <row r="74" spans="1:12" x14ac:dyDescent="0.3">
      <c r="A74" s="38"/>
      <c r="B74" s="67" t="s">
        <v>43</v>
      </c>
      <c r="C74" s="70">
        <v>0.5</v>
      </c>
      <c r="D74" s="68">
        <f t="shared" si="12"/>
        <v>0.5</v>
      </c>
      <c r="E74" s="68">
        <f t="shared" si="13"/>
        <v>0.5</v>
      </c>
      <c r="F74" s="69"/>
      <c r="G74" s="69" t="s">
        <v>107</v>
      </c>
    </row>
    <row r="75" spans="1:12" x14ac:dyDescent="0.3">
      <c r="A75" s="38"/>
      <c r="B75" s="67" t="s">
        <v>44</v>
      </c>
      <c r="C75" s="70">
        <v>0.25</v>
      </c>
      <c r="D75" s="68">
        <f t="shared" si="12"/>
        <v>0.25</v>
      </c>
      <c r="E75" s="68">
        <f t="shared" si="13"/>
        <v>0.25</v>
      </c>
      <c r="F75" s="69"/>
      <c r="G75" s="69" t="s">
        <v>108</v>
      </c>
      <c r="L75" s="13"/>
    </row>
    <row r="76" spans="1:12" x14ac:dyDescent="0.3">
      <c r="A76" s="38"/>
      <c r="B76" s="67" t="s">
        <v>50</v>
      </c>
      <c r="C76" s="70">
        <v>0.1</v>
      </c>
      <c r="D76" s="68">
        <f t="shared" si="12"/>
        <v>0.1</v>
      </c>
      <c r="E76" s="68">
        <f t="shared" si="13"/>
        <v>0.1</v>
      </c>
      <c r="F76" s="69"/>
      <c r="G76" s="69" t="s">
        <v>109</v>
      </c>
      <c r="L76" s="13"/>
    </row>
    <row r="77" spans="1:12" x14ac:dyDescent="0.3">
      <c r="A77" s="38"/>
      <c r="B77" s="67" t="s">
        <v>45</v>
      </c>
      <c r="C77" s="70">
        <v>0.1</v>
      </c>
      <c r="D77" s="68">
        <f t="shared" si="12"/>
        <v>0.1</v>
      </c>
      <c r="E77" s="68">
        <f t="shared" si="13"/>
        <v>0.1</v>
      </c>
      <c r="F77" s="69"/>
      <c r="G77" s="69" t="s">
        <v>110</v>
      </c>
      <c r="L77" s="13"/>
    </row>
    <row r="78" spans="1:12" x14ac:dyDescent="0.3">
      <c r="A78" s="38"/>
      <c r="B78" s="67" t="s">
        <v>46</v>
      </c>
      <c r="C78" s="70">
        <v>0.1</v>
      </c>
      <c r="D78" s="68">
        <f t="shared" si="12"/>
        <v>0.1</v>
      </c>
      <c r="E78" s="68">
        <f t="shared" si="13"/>
        <v>0.1</v>
      </c>
      <c r="F78" s="69"/>
      <c r="G78" s="69" t="s">
        <v>111</v>
      </c>
      <c r="L78" s="13"/>
    </row>
    <row r="79" spans="1:12" x14ac:dyDescent="0.3">
      <c r="A79" s="38"/>
      <c r="B79" s="67" t="s">
        <v>47</v>
      </c>
      <c r="C79" s="70">
        <v>0.45</v>
      </c>
      <c r="D79" s="68">
        <f t="shared" si="12"/>
        <v>0.45</v>
      </c>
      <c r="E79" s="68">
        <f t="shared" si="13"/>
        <v>0.45</v>
      </c>
      <c r="F79" s="69"/>
      <c r="G79" s="69" t="s">
        <v>112</v>
      </c>
      <c r="L79" s="13"/>
    </row>
    <row r="80" spans="1:12" x14ac:dyDescent="0.3">
      <c r="A80" s="38"/>
      <c r="B80" s="67" t="s">
        <v>48</v>
      </c>
      <c r="C80" s="70">
        <v>0.5</v>
      </c>
      <c r="D80" s="68">
        <f t="shared" si="12"/>
        <v>0.5</v>
      </c>
      <c r="E80" s="68">
        <f t="shared" si="13"/>
        <v>0.5</v>
      </c>
      <c r="F80" s="69"/>
      <c r="G80" s="69" t="s">
        <v>113</v>
      </c>
    </row>
    <row r="81" spans="1:12" x14ac:dyDescent="0.3">
      <c r="A81" s="38"/>
      <c r="B81" s="67" t="s">
        <v>51</v>
      </c>
      <c r="C81" s="68">
        <v>0.7</v>
      </c>
      <c r="D81" s="68">
        <f t="shared" si="12"/>
        <v>0.7</v>
      </c>
      <c r="E81" s="68">
        <f t="shared" si="13"/>
        <v>0.7</v>
      </c>
      <c r="F81" s="69"/>
      <c r="G81" s="69" t="s">
        <v>114</v>
      </c>
    </row>
    <row r="82" spans="1:12" x14ac:dyDescent="0.3">
      <c r="A82" s="38"/>
      <c r="B82" s="67" t="s">
        <v>52</v>
      </c>
      <c r="C82" s="68">
        <v>0.7</v>
      </c>
      <c r="D82" s="68">
        <f t="shared" si="12"/>
        <v>0.7</v>
      </c>
      <c r="E82" s="68">
        <f t="shared" si="13"/>
        <v>0.7</v>
      </c>
      <c r="F82" s="69"/>
      <c r="G82" s="69" t="s">
        <v>115</v>
      </c>
    </row>
    <row r="83" spans="1:12" x14ac:dyDescent="0.3">
      <c r="A83" s="38"/>
      <c r="B83" s="67" t="s">
        <v>53</v>
      </c>
      <c r="C83" s="68">
        <v>0.7</v>
      </c>
      <c r="D83" s="68">
        <f t="shared" si="12"/>
        <v>0.7</v>
      </c>
      <c r="E83" s="68">
        <f t="shared" si="13"/>
        <v>0.7</v>
      </c>
      <c r="F83" s="69"/>
      <c r="G83" s="69" t="s">
        <v>116</v>
      </c>
    </row>
    <row r="84" spans="1:12" x14ac:dyDescent="0.3">
      <c r="A84" s="38"/>
      <c r="B84" s="67" t="s">
        <v>54</v>
      </c>
      <c r="C84" s="68">
        <v>0.05</v>
      </c>
      <c r="D84" s="68">
        <f t="shared" si="12"/>
        <v>0.05</v>
      </c>
      <c r="E84" s="68">
        <f t="shared" si="13"/>
        <v>0.05</v>
      </c>
      <c r="F84" s="69"/>
      <c r="G84" s="69" t="s">
        <v>117</v>
      </c>
    </row>
    <row r="85" spans="1:12" x14ac:dyDescent="0.3">
      <c r="B85" s="71"/>
      <c r="C85" s="72"/>
      <c r="D85" s="72"/>
      <c r="E85" s="72"/>
      <c r="F85" s="73"/>
      <c r="G85" s="73"/>
    </row>
    <row r="86" spans="1:12" x14ac:dyDescent="0.3">
      <c r="L86" s="13"/>
    </row>
    <row r="104" spans="12:12" x14ac:dyDescent="0.3">
      <c r="L104" s="13"/>
    </row>
    <row r="108" spans="12:12" x14ac:dyDescent="0.3">
      <c r="L108" s="13"/>
    </row>
    <row r="109" spans="12:12" x14ac:dyDescent="0.3">
      <c r="L109" s="13"/>
    </row>
    <row r="110" spans="12:12" x14ac:dyDescent="0.3">
      <c r="L110" s="13"/>
    </row>
    <row r="111" spans="12:12" x14ac:dyDescent="0.3">
      <c r="L111" s="13"/>
    </row>
    <row r="112" spans="12:12" x14ac:dyDescent="0.3">
      <c r="L112" s="13"/>
    </row>
    <row r="113" spans="12:12" x14ac:dyDescent="0.3">
      <c r="L113" s="13"/>
    </row>
    <row r="114" spans="12:12" x14ac:dyDescent="0.3">
      <c r="L114" s="13"/>
    </row>
    <row r="115" spans="12:12" x14ac:dyDescent="0.3">
      <c r="L115" s="13"/>
    </row>
    <row r="116" spans="12:12" x14ac:dyDescent="0.3">
      <c r="L116" s="13"/>
    </row>
    <row r="117" spans="12:12" x14ac:dyDescent="0.3">
      <c r="L117" s="13"/>
    </row>
    <row r="118" spans="12:12" x14ac:dyDescent="0.3">
      <c r="L118" s="13"/>
    </row>
    <row r="119" spans="12:12" x14ac:dyDescent="0.3">
      <c r="L119" s="13"/>
    </row>
    <row r="120" spans="12:12" x14ac:dyDescent="0.3">
      <c r="L120" s="13"/>
    </row>
    <row r="122" spans="12:12" x14ac:dyDescent="0.3">
      <c r="L122" s="13"/>
    </row>
  </sheetData>
  <mergeCells count="9">
    <mergeCell ref="A50:A55"/>
    <mergeCell ref="A56:A69"/>
    <mergeCell ref="A70:A84"/>
    <mergeCell ref="B1:G1"/>
    <mergeCell ref="A4:A18"/>
    <mergeCell ref="A19:A21"/>
    <mergeCell ref="A22:A30"/>
    <mergeCell ref="A31:A42"/>
    <mergeCell ref="A43:A49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7D39-FFA0-4BBA-9E56-7AD88D640147}">
  <dimension ref="A1:G67"/>
  <sheetViews>
    <sheetView workbookViewId="0">
      <selection activeCell="H8" sqref="H8"/>
    </sheetView>
  </sheetViews>
  <sheetFormatPr defaultRowHeight="14.4" x14ac:dyDescent="0.3"/>
  <cols>
    <col min="1" max="1" width="34.21875" customWidth="1"/>
    <col min="2" max="2" width="3.5546875" bestFit="1" customWidth="1"/>
    <col min="5" max="5" width="30.109375" bestFit="1" customWidth="1"/>
    <col min="6" max="6" width="15.77734375" bestFit="1" customWidth="1"/>
    <col min="7" max="7" width="13.44140625" bestFit="1" customWidth="1"/>
  </cols>
  <sheetData>
    <row r="1" spans="1:7" x14ac:dyDescent="0.3">
      <c r="A1" s="58" t="s">
        <v>204</v>
      </c>
    </row>
    <row r="3" spans="1:7" x14ac:dyDescent="0.3">
      <c r="A3" s="57" t="s">
        <v>145</v>
      </c>
      <c r="B3" s="57"/>
      <c r="C3" s="57"/>
      <c r="E3" s="56" t="s">
        <v>147</v>
      </c>
      <c r="F3" s="56" t="s">
        <v>203</v>
      </c>
      <c r="G3" s="56" t="s">
        <v>148</v>
      </c>
    </row>
    <row r="4" spans="1:7" ht="13.8" customHeight="1" x14ac:dyDescent="0.3">
      <c r="A4" s="34" t="s">
        <v>127</v>
      </c>
      <c r="B4" s="35" t="s">
        <v>4</v>
      </c>
      <c r="C4" s="36"/>
      <c r="E4" s="36" t="s">
        <v>149</v>
      </c>
      <c r="F4" s="36" t="s">
        <v>150</v>
      </c>
      <c r="G4" s="36" t="s">
        <v>151</v>
      </c>
    </row>
    <row r="5" spans="1:7" ht="13.8" customHeight="1" x14ac:dyDescent="0.3">
      <c r="A5" s="34" t="s">
        <v>128</v>
      </c>
      <c r="B5" s="35" t="s">
        <v>146</v>
      </c>
      <c r="C5" s="36"/>
      <c r="E5" s="36" t="s">
        <v>149</v>
      </c>
      <c r="F5" s="36" t="s">
        <v>152</v>
      </c>
      <c r="G5" s="36" t="s">
        <v>151</v>
      </c>
    </row>
    <row r="6" spans="1:7" ht="13.8" customHeight="1" x14ac:dyDescent="0.3">
      <c r="A6" s="34" t="s">
        <v>129</v>
      </c>
      <c r="B6" s="35" t="s">
        <v>4</v>
      </c>
      <c r="C6" s="36"/>
      <c r="E6" s="36" t="s">
        <v>153</v>
      </c>
      <c r="F6" s="36" t="s">
        <v>154</v>
      </c>
      <c r="G6" s="36" t="s">
        <v>151</v>
      </c>
    </row>
    <row r="7" spans="1:7" ht="13.8" customHeight="1" x14ac:dyDescent="0.3">
      <c r="A7" s="34" t="s">
        <v>130</v>
      </c>
      <c r="B7" s="35" t="s">
        <v>4</v>
      </c>
      <c r="C7" s="36"/>
      <c r="E7" s="36" t="s">
        <v>153</v>
      </c>
      <c r="F7" s="36" t="s">
        <v>155</v>
      </c>
      <c r="G7" s="36" t="s">
        <v>151</v>
      </c>
    </row>
    <row r="8" spans="1:7" ht="13.8" customHeight="1" x14ac:dyDescent="0.3">
      <c r="A8" s="34" t="s">
        <v>131</v>
      </c>
      <c r="B8" s="35" t="s">
        <v>4</v>
      </c>
      <c r="C8" s="36"/>
      <c r="E8" s="36" t="s">
        <v>153</v>
      </c>
      <c r="F8" s="36" t="s">
        <v>156</v>
      </c>
      <c r="G8" s="36" t="s">
        <v>151</v>
      </c>
    </row>
    <row r="9" spans="1:7" ht="13.8" customHeight="1" x14ac:dyDescent="0.3">
      <c r="A9" s="34" t="s">
        <v>132</v>
      </c>
      <c r="B9" s="35" t="s">
        <v>4</v>
      </c>
      <c r="C9" s="36"/>
      <c r="E9" s="36" t="s">
        <v>157</v>
      </c>
      <c r="F9" s="36" t="s">
        <v>158</v>
      </c>
      <c r="G9" s="36" t="s">
        <v>151</v>
      </c>
    </row>
    <row r="10" spans="1:7" ht="13.8" customHeight="1" x14ac:dyDescent="0.3">
      <c r="A10" s="34" t="s">
        <v>133</v>
      </c>
      <c r="B10" s="35" t="s">
        <v>4</v>
      </c>
      <c r="C10" s="36"/>
      <c r="E10" s="36" t="s">
        <v>157</v>
      </c>
      <c r="F10" s="36" t="s">
        <v>159</v>
      </c>
      <c r="G10" s="36" t="s">
        <v>151</v>
      </c>
    </row>
    <row r="11" spans="1:7" ht="13.8" customHeight="1" x14ac:dyDescent="0.3">
      <c r="A11" s="34" t="s">
        <v>134</v>
      </c>
      <c r="B11" s="35" t="s">
        <v>4</v>
      </c>
      <c r="C11" s="36"/>
      <c r="E11" s="36" t="s">
        <v>157</v>
      </c>
      <c r="F11" s="36" t="s">
        <v>160</v>
      </c>
      <c r="G11" s="36" t="s">
        <v>161</v>
      </c>
    </row>
    <row r="12" spans="1:7" ht="13.8" customHeight="1" x14ac:dyDescent="0.3">
      <c r="A12" s="34" t="s">
        <v>135</v>
      </c>
      <c r="B12" s="35" t="s">
        <v>4</v>
      </c>
      <c r="C12" s="36"/>
      <c r="E12" s="36" t="s">
        <v>157</v>
      </c>
      <c r="F12" s="36" t="s">
        <v>162</v>
      </c>
      <c r="G12" s="36" t="s">
        <v>151</v>
      </c>
    </row>
    <row r="13" spans="1:7" ht="13.8" customHeight="1" x14ac:dyDescent="0.3">
      <c r="A13" s="34" t="s">
        <v>136</v>
      </c>
      <c r="B13" s="35" t="s">
        <v>4</v>
      </c>
      <c r="C13" s="36"/>
      <c r="E13" s="36" t="s">
        <v>157</v>
      </c>
      <c r="F13" s="36" t="s">
        <v>163</v>
      </c>
      <c r="G13" s="36" t="s">
        <v>164</v>
      </c>
    </row>
    <row r="14" spans="1:7" ht="13.8" customHeight="1" x14ac:dyDescent="0.3">
      <c r="A14" s="34" t="s">
        <v>137</v>
      </c>
      <c r="B14" s="35" t="s">
        <v>4</v>
      </c>
      <c r="C14" s="36"/>
      <c r="E14" s="36" t="s">
        <v>157</v>
      </c>
      <c r="F14" s="36" t="s">
        <v>165</v>
      </c>
      <c r="G14" s="36" t="s">
        <v>151</v>
      </c>
    </row>
    <row r="15" spans="1:7" ht="13.8" customHeight="1" x14ac:dyDescent="0.3">
      <c r="A15" s="34" t="s">
        <v>138</v>
      </c>
      <c r="B15" s="35" t="s">
        <v>4</v>
      </c>
      <c r="C15" s="36"/>
      <c r="E15" s="36" t="s">
        <v>166</v>
      </c>
      <c r="F15" s="36" t="s">
        <v>167</v>
      </c>
      <c r="G15" s="36" t="s">
        <v>161</v>
      </c>
    </row>
    <row r="16" spans="1:7" ht="13.8" customHeight="1" x14ac:dyDescent="0.3">
      <c r="A16" s="34" t="s">
        <v>139</v>
      </c>
      <c r="B16" s="35" t="s">
        <v>4</v>
      </c>
      <c r="C16" s="36"/>
      <c r="E16" s="36" t="s">
        <v>168</v>
      </c>
      <c r="F16" s="36" t="s">
        <v>169</v>
      </c>
      <c r="G16" s="36" t="s">
        <v>161</v>
      </c>
    </row>
    <row r="17" spans="1:7" ht="13.8" customHeight="1" x14ac:dyDescent="0.3">
      <c r="A17" s="34" t="s">
        <v>140</v>
      </c>
      <c r="B17" s="35" t="s">
        <v>4</v>
      </c>
      <c r="C17" s="36"/>
      <c r="E17" s="36" t="s">
        <v>168</v>
      </c>
      <c r="F17" s="36" t="s">
        <v>170</v>
      </c>
      <c r="G17" s="36" t="s">
        <v>164</v>
      </c>
    </row>
    <row r="18" spans="1:7" ht="13.8" customHeight="1" x14ac:dyDescent="0.3">
      <c r="A18" s="34" t="s">
        <v>141</v>
      </c>
      <c r="B18" s="35" t="s">
        <v>4</v>
      </c>
      <c r="C18" s="36"/>
      <c r="E18" s="36" t="s">
        <v>168</v>
      </c>
      <c r="F18" s="36" t="s">
        <v>171</v>
      </c>
      <c r="G18" s="36" t="s">
        <v>164</v>
      </c>
    </row>
    <row r="19" spans="1:7" ht="13.8" customHeight="1" x14ac:dyDescent="0.3">
      <c r="A19" s="34" t="s">
        <v>142</v>
      </c>
      <c r="B19" s="35" t="s">
        <v>4</v>
      </c>
      <c r="C19" s="36"/>
      <c r="E19" s="36" t="s">
        <v>168</v>
      </c>
      <c r="F19" s="36" t="s">
        <v>172</v>
      </c>
      <c r="G19" s="36" t="s">
        <v>164</v>
      </c>
    </row>
    <row r="20" spans="1:7" ht="13.8" customHeight="1" x14ac:dyDescent="0.3">
      <c r="A20" s="34" t="s">
        <v>143</v>
      </c>
      <c r="B20" s="35" t="s">
        <v>4</v>
      </c>
      <c r="C20" s="36"/>
      <c r="E20" s="36" t="s">
        <v>168</v>
      </c>
      <c r="F20" s="36" t="s">
        <v>173</v>
      </c>
      <c r="G20" s="36" t="s">
        <v>164</v>
      </c>
    </row>
    <row r="21" spans="1:7" ht="13.8" customHeight="1" x14ac:dyDescent="0.3">
      <c r="A21" s="34" t="s">
        <v>144</v>
      </c>
      <c r="B21" s="35" t="s">
        <v>4</v>
      </c>
      <c r="C21" s="36"/>
      <c r="E21" s="36" t="s">
        <v>168</v>
      </c>
      <c r="F21" s="36" t="s">
        <v>174</v>
      </c>
      <c r="G21" s="36" t="s">
        <v>151</v>
      </c>
    </row>
    <row r="22" spans="1:7" ht="13.8" customHeight="1" x14ac:dyDescent="0.3">
      <c r="E22" s="36" t="s">
        <v>168</v>
      </c>
      <c r="F22" s="36" t="s">
        <v>175</v>
      </c>
      <c r="G22" s="36" t="s">
        <v>164</v>
      </c>
    </row>
    <row r="23" spans="1:7" ht="13.8" customHeight="1" x14ac:dyDescent="0.3">
      <c r="E23" s="36" t="s">
        <v>168</v>
      </c>
      <c r="F23" s="36" t="s">
        <v>176</v>
      </c>
      <c r="G23" s="36" t="s">
        <v>151</v>
      </c>
    </row>
    <row r="24" spans="1:7" ht="13.8" customHeight="1" x14ac:dyDescent="0.3">
      <c r="E24" s="36" t="s">
        <v>177</v>
      </c>
      <c r="F24" s="36" t="s">
        <v>178</v>
      </c>
      <c r="G24" s="36" t="s">
        <v>179</v>
      </c>
    </row>
    <row r="25" spans="1:7" ht="13.8" customHeight="1" x14ac:dyDescent="0.3">
      <c r="E25" s="36" t="s">
        <v>177</v>
      </c>
      <c r="F25" s="36" t="s">
        <v>180</v>
      </c>
      <c r="G25" s="36" t="s">
        <v>179</v>
      </c>
    </row>
    <row r="26" spans="1:7" ht="13.8" customHeight="1" x14ac:dyDescent="0.3">
      <c r="E26" s="36" t="s">
        <v>181</v>
      </c>
      <c r="F26" s="36" t="s">
        <v>182</v>
      </c>
      <c r="G26" s="36" t="s">
        <v>151</v>
      </c>
    </row>
    <row r="27" spans="1:7" ht="13.8" customHeight="1" x14ac:dyDescent="0.3">
      <c r="E27" s="36" t="s">
        <v>183</v>
      </c>
      <c r="F27" s="36" t="s">
        <v>184</v>
      </c>
      <c r="G27" s="36" t="s">
        <v>151</v>
      </c>
    </row>
    <row r="28" spans="1:7" ht="13.8" customHeight="1" x14ac:dyDescent="0.3">
      <c r="E28" s="36" t="s">
        <v>149</v>
      </c>
      <c r="F28" s="36" t="s">
        <v>185</v>
      </c>
      <c r="G28" s="36" t="s">
        <v>186</v>
      </c>
    </row>
    <row r="29" spans="1:7" ht="13.8" customHeight="1" x14ac:dyDescent="0.3">
      <c r="E29" s="36" t="s">
        <v>187</v>
      </c>
      <c r="F29" s="36" t="s">
        <v>188</v>
      </c>
      <c r="G29" s="36" t="s">
        <v>189</v>
      </c>
    </row>
    <row r="30" spans="1:7" ht="13.8" customHeight="1" x14ac:dyDescent="0.3">
      <c r="E30" s="36" t="s">
        <v>190</v>
      </c>
      <c r="F30" s="36" t="s">
        <v>191</v>
      </c>
      <c r="G30" s="36" t="s">
        <v>192</v>
      </c>
    </row>
    <row r="31" spans="1:7" ht="13.8" customHeight="1" x14ac:dyDescent="0.3">
      <c r="E31" s="36" t="s">
        <v>193</v>
      </c>
      <c r="F31" s="36" t="s">
        <v>194</v>
      </c>
      <c r="G31" s="36" t="s">
        <v>192</v>
      </c>
    </row>
    <row r="32" spans="1:7" ht="13.8" customHeight="1" x14ac:dyDescent="0.3">
      <c r="E32" s="36" t="s">
        <v>153</v>
      </c>
      <c r="F32" s="36" t="s">
        <v>195</v>
      </c>
      <c r="G32" s="36" t="s">
        <v>161</v>
      </c>
    </row>
    <row r="33" spans="5:7" ht="13.8" customHeight="1" x14ac:dyDescent="0.3">
      <c r="E33" s="36" t="s">
        <v>153</v>
      </c>
      <c r="F33" s="36" t="s">
        <v>196</v>
      </c>
      <c r="G33" s="36" t="s">
        <v>186</v>
      </c>
    </row>
    <row r="34" spans="5:7" ht="13.8" customHeight="1" x14ac:dyDescent="0.3">
      <c r="E34" s="36" t="s">
        <v>153</v>
      </c>
      <c r="F34" s="36" t="s">
        <v>197</v>
      </c>
      <c r="G34" s="36" t="s">
        <v>186</v>
      </c>
    </row>
    <row r="35" spans="5:7" ht="13.8" customHeight="1" x14ac:dyDescent="0.3">
      <c r="E35" s="36" t="s">
        <v>153</v>
      </c>
      <c r="F35" s="36" t="s">
        <v>198</v>
      </c>
      <c r="G35" s="36" t="s">
        <v>189</v>
      </c>
    </row>
    <row r="36" spans="5:7" ht="13.8" customHeight="1" x14ac:dyDescent="0.3">
      <c r="E36" s="36" t="s">
        <v>153</v>
      </c>
      <c r="F36" s="36" t="s">
        <v>199</v>
      </c>
      <c r="G36" s="36" t="s">
        <v>200</v>
      </c>
    </row>
    <row r="37" spans="5:7" ht="13.8" customHeight="1" x14ac:dyDescent="0.3">
      <c r="E37" s="36" t="s">
        <v>201</v>
      </c>
      <c r="F37" s="36" t="s">
        <v>202</v>
      </c>
      <c r="G37" s="36" t="s">
        <v>200</v>
      </c>
    </row>
    <row r="38" spans="5:7" ht="13.8" customHeight="1" x14ac:dyDescent="0.3"/>
    <row r="39" spans="5:7" ht="13.8" customHeight="1" x14ac:dyDescent="0.3"/>
    <row r="40" spans="5:7" ht="13.8" customHeight="1" x14ac:dyDescent="0.3"/>
    <row r="41" spans="5:7" ht="13.8" customHeight="1" x14ac:dyDescent="0.3"/>
    <row r="42" spans="5:7" ht="13.8" customHeight="1" x14ac:dyDescent="0.3"/>
    <row r="43" spans="5:7" ht="13.8" customHeight="1" x14ac:dyDescent="0.3"/>
    <row r="44" spans="5:7" ht="13.8" customHeight="1" x14ac:dyDescent="0.3"/>
    <row r="45" spans="5:7" ht="13.8" customHeight="1" x14ac:dyDescent="0.3"/>
    <row r="46" spans="5:7" ht="13.8" customHeight="1" x14ac:dyDescent="0.3"/>
    <row r="47" spans="5:7" ht="13.8" customHeight="1" x14ac:dyDescent="0.3"/>
    <row r="48" spans="5:7" ht="13.8" customHeight="1" x14ac:dyDescent="0.3"/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  <row r="54" ht="13.8" customHeight="1" x14ac:dyDescent="0.3"/>
    <row r="55" ht="13.8" customHeight="1" x14ac:dyDescent="0.3"/>
    <row r="56" ht="13.8" customHeight="1" x14ac:dyDescent="0.3"/>
    <row r="57" ht="13.8" customHeight="1" x14ac:dyDescent="0.3"/>
    <row r="58" ht="13.8" customHeight="1" x14ac:dyDescent="0.3"/>
    <row r="59" ht="13.8" customHeight="1" x14ac:dyDescent="0.3"/>
    <row r="60" ht="13.8" customHeight="1" x14ac:dyDescent="0.3"/>
    <row r="61" ht="13.8" customHeight="1" x14ac:dyDescent="0.3"/>
    <row r="62" ht="13.8" customHeight="1" x14ac:dyDescent="0.3"/>
    <row r="63" ht="13.8" customHeight="1" x14ac:dyDescent="0.3"/>
    <row r="64" ht="13.8" customHeight="1" x14ac:dyDescent="0.3"/>
    <row r="65" ht="13.8" customHeight="1" x14ac:dyDescent="0.3"/>
    <row r="66" ht="13.8" customHeight="1" x14ac:dyDescent="0.3"/>
    <row r="67" ht="13.8" customHeight="1" x14ac:dyDescent="0.3"/>
  </sheetData>
  <mergeCells count="1"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Antera_spray</vt:lpstr>
      <vt:lpstr>Antera_image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2021-05-17T17:04:55Z</dcterms:modified>
</cp:coreProperties>
</file>